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omments7.xml" ContentType="application/vnd.openxmlformats-officedocument.spreadsheetml.comments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8.xml" ContentType="application/vnd.openxmlformats-officedocument.spreadsheetml.comments+xml"/>
  <Override PartName="/xl/drawings/drawing4.xml" ContentType="application/vnd.openxmlformats-officedocument.drawing+xml"/>
  <Override PartName="/xl/ctrlProps/ctrlProp6.xml" ContentType="application/vnd.ms-excel.controlproperties+xml"/>
  <Override PartName="/xl/comments9.xml" ContentType="application/vnd.openxmlformats-officedocument.spreadsheetml.comments+xml"/>
  <Override PartName="/xl/drawings/drawing5.xml" ContentType="application/vnd.openxmlformats-officedocument.drawing+xml"/>
  <Override PartName="/xl/ctrlProps/ctrlProp7.xml" ContentType="application/vnd.ms-excel.controlproperties+xml"/>
  <Override PartName="/xl/comments10.xml" ContentType="application/vnd.openxmlformats-officedocument.spreadsheetml.comments+xml"/>
  <Override PartName="/xl/drawings/drawing6.xml" ContentType="application/vnd.openxmlformats-officedocument.drawing+xml"/>
  <Override PartName="/xl/ctrlProps/ctrlProp8.xml" ContentType="application/vnd.ms-excel.controlproperties+xml"/>
  <Override PartName="/xl/comments11.xml" ContentType="application/vnd.openxmlformats-officedocument.spreadsheetml.comments+xml"/>
  <Override PartName="/xl/drawings/drawing7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omments12.xml" ContentType="application/vnd.openxmlformats-officedocument.spreadsheetml.comments+xml"/>
  <Override PartName="/xl/drawings/drawing8.xml" ContentType="application/vnd.openxmlformats-officedocument.drawing+xml"/>
  <Override PartName="/xl/ctrlProps/ctrlProp11.xml" ContentType="application/vnd.ms-excel.controlproperties+xml"/>
  <Override PartName="/xl/comments13.xml" ContentType="application/vnd.openxmlformats-officedocument.spreadsheetml.comments+xml"/>
  <Override PartName="/xl/drawings/drawing9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omments14.xml" ContentType="application/vnd.openxmlformats-officedocument.spreadsheetml.comments+xml"/>
  <Override PartName="/xl/drawings/drawing10.xml" ContentType="application/vnd.openxmlformats-officedocument.drawing+xml"/>
  <Override PartName="/xl/ctrlProps/ctrlProp14.xml" ContentType="application/vnd.ms-excel.controlproperties+xml"/>
  <Override PartName="/xl/comments15.xml" ContentType="application/vnd.openxmlformats-officedocument.spreadsheetml.comments+xml"/>
  <Override PartName="/xl/drawings/drawing11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omments16.xml" ContentType="application/vnd.openxmlformats-officedocument.spreadsheetml.comments+xml"/>
  <Override PartName="/xl/drawings/drawing12.xml" ContentType="application/vnd.openxmlformats-officedocument.drawing+xml"/>
  <Override PartName="/xl/ctrlProps/ctrlProp17.xml" ContentType="application/vnd.ms-excel.controlproperties+xml"/>
  <Override PartName="/xl/comments1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255\Desktop\様式\公開版 -V19\"/>
    </mc:Choice>
  </mc:AlternateContent>
  <xr:revisionPtr revIDLastSave="0" documentId="13_ncr:1_{F2FCEDE3-E1B4-4453-A33D-26C7F2BBFB80}" xr6:coauthVersionLast="47" xr6:coauthVersionMax="47" xr10:uidLastSave="{00000000-0000-0000-0000-000000000000}"/>
  <bookViews>
    <workbookView xWindow="28680" yWindow="-120" windowWidth="29040" windowHeight="15720" tabRatio="863" xr2:uid="{00000000-000D-0000-FFFF-FFFF00000000}"/>
  </bookViews>
  <sheets>
    <sheet name="初めに" sheetId="16" r:id="rId1"/>
    <sheet name="見積書（入力用・見積根拠）" sheetId="14" r:id="rId2"/>
    <sheet name="見積書表紙" sheetId="32" r:id="rId3"/>
    <sheet name="見積内訳書" sheetId="33" r:id="rId4"/>
    <sheet name="前金払請求書表紙" sheetId="20" r:id="rId5"/>
    <sheet name="前金払請求金額内訳書" sheetId="34" r:id="rId6"/>
    <sheet name="第1回部分払（申告書等）" sheetId="9" r:id="rId7"/>
    <sheet name="第1回部分払（内訳書）" sheetId="35" r:id="rId8"/>
    <sheet name="第1回部分払（請求書）" sheetId="36" r:id="rId9"/>
    <sheet name="第2回部分払（申告書等）" sheetId="37" r:id="rId10"/>
    <sheet name="第2回部分払（内訳書）" sheetId="39" r:id="rId11"/>
    <sheet name="第2回部分払（請求書）" sheetId="38" r:id="rId12"/>
    <sheet name="業務部分完了届(1)" sheetId="64" r:id="rId13"/>
    <sheet name="第3回部分払（申告書等）" sheetId="40" r:id="rId14"/>
    <sheet name="第3回部分払（内訳書）" sheetId="42" r:id="rId15"/>
    <sheet name="第3回部分払（請求書）" sheetId="41" r:id="rId16"/>
    <sheet name="第4回部分払（申告書等）" sheetId="43" r:id="rId17"/>
    <sheet name="第4回部分払（内訳書）" sheetId="45" r:id="rId18"/>
    <sheet name="第4回部分払（請求書）" sheetId="44" r:id="rId19"/>
    <sheet name="業務部分完了届 (2)" sheetId="93" r:id="rId20"/>
    <sheet name="第5回部分払（申告書等）" sheetId="46" r:id="rId21"/>
    <sheet name="第5回部分払（内訳書）" sheetId="48" r:id="rId22"/>
    <sheet name="第5回部分払（請求書）" sheetId="47" r:id="rId23"/>
    <sheet name="第6回部分払（申告書等）" sheetId="49" r:id="rId24"/>
    <sheet name="第6回部分払（内訳書）" sheetId="51" r:id="rId25"/>
    <sheet name="第6回部分払（請求書）" sheetId="50" r:id="rId26"/>
    <sheet name="業務部分完了届 (3)" sheetId="94" r:id="rId27"/>
    <sheet name="第7回部分払（申告書等）" sheetId="92" r:id="rId28"/>
    <sheet name="第7回部分払（内訳書）" sheetId="54" r:id="rId29"/>
    <sheet name="第7回部分払（請求書）" sheetId="53" r:id="rId30"/>
    <sheet name="第8回部分払（申告書等）" sheetId="71" r:id="rId31"/>
    <sheet name="第8回部分払（内訳書）" sheetId="72" r:id="rId32"/>
    <sheet name="第8回部分払（請求書）" sheetId="73" r:id="rId33"/>
    <sheet name="業務部分完了届 (4)" sheetId="95" state="hidden" r:id="rId34"/>
    <sheet name="第9回部分払（申告書等）" sheetId="74" state="hidden" r:id="rId35"/>
    <sheet name="第9回部分払（内訳書）" sheetId="75" state="hidden" r:id="rId36"/>
    <sheet name="第9回部分払（請求書）" sheetId="76" state="hidden" r:id="rId37"/>
    <sheet name="第10回部分払（申告書等）" sheetId="77" state="hidden" r:id="rId38"/>
    <sheet name="第10回部分払（内訳書）" sheetId="78" state="hidden" r:id="rId39"/>
    <sheet name="第10回部分払（請求書）" sheetId="79" state="hidden" r:id="rId40"/>
    <sheet name="業務部分完了届 (5)" sheetId="96" state="hidden" r:id="rId41"/>
    <sheet name="第11回部分払（申告書等）" sheetId="80" state="hidden" r:id="rId42"/>
    <sheet name="第11回部分払（内訳書）" sheetId="81" state="hidden" r:id="rId43"/>
    <sheet name="第11回部分払（請求書）" sheetId="82" state="hidden" r:id="rId44"/>
    <sheet name="第12回部分払（申告書等）" sheetId="83" state="hidden" r:id="rId45"/>
    <sheet name="第12回部分払（内訳書）" sheetId="84" state="hidden" r:id="rId46"/>
    <sheet name="第12回部分払（請求書）" sheetId="85" state="hidden" r:id="rId47"/>
    <sheet name="第13回部分払（申告書等）" sheetId="86" state="hidden" r:id="rId48"/>
    <sheet name="第13回部分払（内訳書）" sheetId="87" state="hidden" r:id="rId49"/>
    <sheet name="第13回部分払（請求書）" sheetId="88" state="hidden" r:id="rId50"/>
    <sheet name="業務完了届" sheetId="97" r:id="rId51"/>
    <sheet name="最終確定払（申告書）（個人）" sheetId="58" r:id="rId52"/>
    <sheet name="最終確定払（内訳書）（個人）" sheetId="60" r:id="rId53"/>
    <sheet name="最終確定払（請求書）（個人）" sheetId="59" r:id="rId54"/>
  </sheets>
  <definedNames>
    <definedName name="_１号">#REF!</definedName>
    <definedName name="_２号">#REF!</definedName>
    <definedName name="_３号">#REF!</definedName>
    <definedName name="_４号">#REF!</definedName>
    <definedName name="_５号">#REF!</definedName>
    <definedName name="_６号">#REF!</definedName>
    <definedName name="_Fill" hidden="1">#REF!</definedName>
    <definedName name="_ftn1" localSheetId="50">業務完了届!#REF!</definedName>
    <definedName name="_ftn1" localSheetId="19">'業務部分完了届 (2)'!#REF!</definedName>
    <definedName name="_ftn1" localSheetId="26">'業務部分完了届 (3)'!#REF!</definedName>
    <definedName name="_ftn1" localSheetId="33">'業務部分完了届 (4)'!#REF!</definedName>
    <definedName name="_ftn1" localSheetId="40">'業務部分完了届 (5)'!#REF!</definedName>
    <definedName name="_ftn1" localSheetId="12">'業務部分完了届(1)'!#REF!</definedName>
    <definedName name="_ftnref1" localSheetId="50">業務完了届!$B$13</definedName>
    <definedName name="_ftnref1" localSheetId="19">'業務部分完了届 (2)'!$B$13</definedName>
    <definedName name="_ftnref1" localSheetId="26">'業務部分完了届 (3)'!$B$13</definedName>
    <definedName name="_ftnref1" localSheetId="33">'業務部分完了届 (4)'!$B$13</definedName>
    <definedName name="_ftnref1" localSheetId="40">'業務部分完了届 (5)'!$B$13</definedName>
    <definedName name="_ftnref1" localSheetId="12">'業務部分完了届(1)'!$B$13</definedName>
    <definedName name="DATA" localSheetId="1">#REF!</definedName>
    <definedName name="DATA" localSheetId="2">#REF!</definedName>
    <definedName name="DATA" localSheetId="3">#REF!</definedName>
    <definedName name="DATA" localSheetId="53">#REF!</definedName>
    <definedName name="DATA" localSheetId="39">#REF!</definedName>
    <definedName name="DATA" localSheetId="43">#REF!</definedName>
    <definedName name="DATA" localSheetId="46">#REF!</definedName>
    <definedName name="DATA" localSheetId="49">#REF!</definedName>
    <definedName name="DATA" localSheetId="8">#REF!</definedName>
    <definedName name="DATA" localSheetId="11">#REF!</definedName>
    <definedName name="DATA" localSheetId="15">#REF!</definedName>
    <definedName name="DATA" localSheetId="18">#REF!</definedName>
    <definedName name="DATA" localSheetId="22">#REF!</definedName>
    <definedName name="DATA" localSheetId="25">#REF!</definedName>
    <definedName name="DATA" localSheetId="29">#REF!</definedName>
    <definedName name="DATA" localSheetId="32">#REF!</definedName>
    <definedName name="DATA" localSheetId="36">#REF!</definedName>
    <definedName name="DATA">#REF!</definedName>
    <definedName name="ITEM_1">#REF!</definedName>
    <definedName name="ITEM_10">#REF!</definedName>
    <definedName name="ITEM_12">#REF!</definedName>
    <definedName name="ITEM_2">#REF!</definedName>
    <definedName name="ITEM_3">#REF!</definedName>
    <definedName name="ITEM_4">#REF!</definedName>
    <definedName name="ITEM_6">#REF!</definedName>
    <definedName name="ITEM_7">#REF!</definedName>
    <definedName name="ITEM_8">#REF!</definedName>
    <definedName name="ITEM_9">#REF!</definedName>
    <definedName name="_xlnm.Print_Area" localSheetId="1">'見積書（入力用・見積根拠）'!$A$1:$W$41</definedName>
    <definedName name="_xlnm.Print_Area" localSheetId="2">見積書表紙!$A$1:$C$28</definedName>
    <definedName name="_xlnm.Print_Area" localSheetId="3">見積内訳書!$B$1:$J$43</definedName>
    <definedName name="_xlnm.Print_Area" localSheetId="51">'最終確定払（申告書）（個人）'!$A$1:$L$53</definedName>
    <definedName name="_xlnm.Print_Area" localSheetId="53">'最終確定払（請求書）（個人）'!$A$1:$D$25</definedName>
    <definedName name="_xlnm.Print_Area" localSheetId="5">前金払請求金額内訳書!$A$3:$I$26</definedName>
    <definedName name="_xlnm.Print_Area" localSheetId="4">前金払請求書表紙!$A$1:$C$26</definedName>
    <definedName name="_xlnm.Print_Area" localSheetId="37">'第10回部分払（申告書等）'!$A$1:$L$53</definedName>
    <definedName name="_xlnm.Print_Area" localSheetId="39">'第10回部分払（請求書）'!$B$1:$D$25</definedName>
    <definedName name="_xlnm.Print_Area" localSheetId="41">'第11回部分払（申告書等）'!$A$1:$L$53</definedName>
    <definedName name="_xlnm.Print_Area" localSheetId="43">'第11回部分払（請求書）'!$A$1:$D$25</definedName>
    <definedName name="_xlnm.Print_Area" localSheetId="44">'第12回部分払（申告書等）'!$A$1:$L$53</definedName>
    <definedName name="_xlnm.Print_Area" localSheetId="46">'第12回部分払（請求書）'!$A$1:$D$25</definedName>
    <definedName name="_xlnm.Print_Area" localSheetId="47">'第13回部分払（申告書等）'!$A$1:$L$53</definedName>
    <definedName name="_xlnm.Print_Area" localSheetId="49">'第13回部分払（請求書）'!$A$1:$D$25</definedName>
    <definedName name="_xlnm.Print_Area" localSheetId="6">'第1回部分払（申告書等）'!$A$1:$L$53</definedName>
    <definedName name="_xlnm.Print_Area" localSheetId="8">'第1回部分払（請求書）'!$B$1:$D$25</definedName>
    <definedName name="_xlnm.Print_Area" localSheetId="9">'第2回部分払（申告書等）'!$A$1:$L$53</definedName>
    <definedName name="_xlnm.Print_Area" localSheetId="11">'第2回部分払（請求書）'!$A$1:$D$25</definedName>
    <definedName name="_xlnm.Print_Area" localSheetId="13">'第3回部分払（申告書等）'!$A$1:$L$53</definedName>
    <definedName name="_xlnm.Print_Area" localSheetId="15">'第3回部分払（請求書）'!$A$1:$D$25</definedName>
    <definedName name="_xlnm.Print_Area" localSheetId="16">'第4回部分払（申告書等）'!$A$1:$L$53</definedName>
    <definedName name="_xlnm.Print_Area" localSheetId="18">'第4回部分払（請求書）'!$B$1:$D$25</definedName>
    <definedName name="_xlnm.Print_Area" localSheetId="20">'第5回部分払（申告書等）'!$A$1:$L$53</definedName>
    <definedName name="_xlnm.Print_Area" localSheetId="22">'第5回部分払（請求書）'!$A$1:$D$25</definedName>
    <definedName name="_xlnm.Print_Area" localSheetId="23">'第6回部分払（申告書等）'!$A$1:$L$53</definedName>
    <definedName name="_xlnm.Print_Area" localSheetId="25">'第6回部分払（請求書）'!$A$1:$D$25</definedName>
    <definedName name="_xlnm.Print_Area" localSheetId="27">'第7回部分払（申告書等）'!$A$1:$L$53</definedName>
    <definedName name="_xlnm.Print_Area" localSheetId="29">'第7回部分払（請求書）'!$A$1:$D$25</definedName>
    <definedName name="_xlnm.Print_Area" localSheetId="30">'第8回部分払（申告書等）'!$A$1:$L$53</definedName>
    <definedName name="_xlnm.Print_Area" localSheetId="32">'第8回部分払（請求書）'!$A$1:$D$25</definedName>
    <definedName name="_xlnm.Print_Area" localSheetId="34">'第9回部分払（申告書等）'!$A$1:$L$53</definedName>
    <definedName name="_xlnm.Print_Area" localSheetId="36">'第9回部分払（請求書）'!$A$1:$D$25</definedName>
    <definedName name="エコノミー">#REF!</definedName>
    <definedName name="コンサルタントによる見積">#REF!</definedName>
    <definedName name="ドルレート" localSheetId="1">#REF!</definedName>
    <definedName name="ドルレート" localSheetId="2">#REF!</definedName>
    <definedName name="ドルレート" localSheetId="3">#REF!</definedName>
    <definedName name="ドルレート" localSheetId="53">#REF!</definedName>
    <definedName name="ドルレート" localSheetId="39">#REF!</definedName>
    <definedName name="ドルレート" localSheetId="43">#REF!</definedName>
    <definedName name="ドルレート" localSheetId="46">#REF!</definedName>
    <definedName name="ドルレート" localSheetId="49">#REF!</definedName>
    <definedName name="ドルレート" localSheetId="8">#REF!</definedName>
    <definedName name="ドルレート" localSheetId="11">#REF!</definedName>
    <definedName name="ドルレート" localSheetId="15">#REF!</definedName>
    <definedName name="ドルレート" localSheetId="18">#REF!</definedName>
    <definedName name="ドルレート" localSheetId="22">#REF!</definedName>
    <definedName name="ドルレート" localSheetId="25">#REF!</definedName>
    <definedName name="ドルレート" localSheetId="29">#REF!</definedName>
    <definedName name="ドルレート" localSheetId="32">#REF!</definedName>
    <definedName name="ドルレート" localSheetId="36">#REF!</definedName>
    <definedName name="ドルレート">#REF!</definedName>
    <definedName name="ビジネス">#REF!</definedName>
    <definedName name="案件地域">#REF!</definedName>
    <definedName name="一般業務費合計">#REF!</definedName>
    <definedName name="一般業務費地域分類">#REF!</definedName>
    <definedName name="隔離">#REF!</definedName>
    <definedName name="間接費合計" localSheetId="1">#REF!</definedName>
    <definedName name="間接費合計" localSheetId="2">#REF!</definedName>
    <definedName name="間接費合計" localSheetId="3">#REF!</definedName>
    <definedName name="間接費合計" localSheetId="53">#REF!</definedName>
    <definedName name="間接費合計" localSheetId="39">#REF!</definedName>
    <definedName name="間接費合計" localSheetId="43">#REF!</definedName>
    <definedName name="間接費合計" localSheetId="46">#REF!</definedName>
    <definedName name="間接費合計" localSheetId="49">#REF!</definedName>
    <definedName name="間接費合計" localSheetId="8">#REF!</definedName>
    <definedName name="間接費合計" localSheetId="11">#REF!</definedName>
    <definedName name="間接費合計" localSheetId="15">#REF!</definedName>
    <definedName name="間接費合計" localSheetId="18">#REF!</definedName>
    <definedName name="間接費合計" localSheetId="22">#REF!</definedName>
    <definedName name="間接費合計" localSheetId="25">#REF!</definedName>
    <definedName name="間接費合計" localSheetId="29">#REF!</definedName>
    <definedName name="間接費合計" localSheetId="32">#REF!</definedName>
    <definedName name="間接費合計" localSheetId="36">#REF!</definedName>
    <definedName name="間接費合計">#REF!</definedName>
    <definedName name="基盤整備費合計" localSheetId="1">#REF!</definedName>
    <definedName name="基盤整備費合計" localSheetId="2">#REF!</definedName>
    <definedName name="基盤整備費合計" localSheetId="3">#REF!</definedName>
    <definedName name="基盤整備費合計" localSheetId="53">#REF!</definedName>
    <definedName name="基盤整備費合計" localSheetId="39">#REF!</definedName>
    <definedName name="基盤整備費合計" localSheetId="43">#REF!</definedName>
    <definedName name="基盤整備費合計" localSheetId="46">#REF!</definedName>
    <definedName name="基盤整備費合計" localSheetId="49">#REF!</definedName>
    <definedName name="基盤整備費合計" localSheetId="8">#REF!</definedName>
    <definedName name="基盤整備費合計" localSheetId="11">#REF!</definedName>
    <definedName name="基盤整備費合計" localSheetId="15">#REF!</definedName>
    <definedName name="基盤整備費合計" localSheetId="18">#REF!</definedName>
    <definedName name="基盤整備費合計" localSheetId="22">#REF!</definedName>
    <definedName name="基盤整備費合計" localSheetId="25">#REF!</definedName>
    <definedName name="基盤整備費合計" localSheetId="29">#REF!</definedName>
    <definedName name="基盤整備費合計" localSheetId="32">#REF!</definedName>
    <definedName name="基盤整備費合計" localSheetId="36">#REF!</definedName>
    <definedName name="基盤整備費合計">#REF!</definedName>
    <definedName name="基本人件費" localSheetId="1">#REF!</definedName>
    <definedName name="基本人件費" localSheetId="2">#REF!</definedName>
    <definedName name="基本人件費" localSheetId="3">#REF!</definedName>
    <definedName name="基本人件費" localSheetId="53">#REF!</definedName>
    <definedName name="基本人件費" localSheetId="39">#REF!</definedName>
    <definedName name="基本人件費" localSheetId="43">#REF!</definedName>
    <definedName name="基本人件費" localSheetId="46">#REF!</definedName>
    <definedName name="基本人件費" localSheetId="49">#REF!</definedName>
    <definedName name="基本人件費" localSheetId="8">#REF!</definedName>
    <definedName name="基本人件費" localSheetId="11">#REF!</definedName>
    <definedName name="基本人件費" localSheetId="15">#REF!</definedName>
    <definedName name="基本人件費" localSheetId="18">#REF!</definedName>
    <definedName name="基本人件費" localSheetId="22">#REF!</definedName>
    <definedName name="基本人件費" localSheetId="25">#REF!</definedName>
    <definedName name="基本人件費" localSheetId="29">#REF!</definedName>
    <definedName name="基本人件費" localSheetId="32">#REF!</definedName>
    <definedName name="基本人件費" localSheetId="36">#REF!</definedName>
    <definedName name="基本人件費">#REF!</definedName>
    <definedName name="技術交換費合計" localSheetId="1">#REF!</definedName>
    <definedName name="技術交換費合計" localSheetId="2">#REF!</definedName>
    <definedName name="技術交換費合計" localSheetId="3">#REF!</definedName>
    <definedName name="技術交換費合計" localSheetId="53">#REF!</definedName>
    <definedName name="技術交換費合計" localSheetId="39">#REF!</definedName>
    <definedName name="技術交換費合計" localSheetId="43">#REF!</definedName>
    <definedName name="技術交換費合計" localSheetId="46">#REF!</definedName>
    <definedName name="技術交換費合計" localSheetId="49">#REF!</definedName>
    <definedName name="技術交換費合計" localSheetId="8">#REF!</definedName>
    <definedName name="技術交換費合計" localSheetId="11">#REF!</definedName>
    <definedName name="技術交換費合計" localSheetId="15">#REF!</definedName>
    <definedName name="技術交換費合計" localSheetId="18">#REF!</definedName>
    <definedName name="技術交換費合計" localSheetId="22">#REF!</definedName>
    <definedName name="技術交換費合計" localSheetId="25">#REF!</definedName>
    <definedName name="技術交換費合計" localSheetId="29">#REF!</definedName>
    <definedName name="技術交換費合計" localSheetId="32">#REF!</definedName>
    <definedName name="技術交換費合計" localSheetId="36">#REF!</definedName>
    <definedName name="技術交換費合計">#REF!</definedName>
    <definedName name="業務分類">#REF!</definedName>
    <definedName name="勤務地">#REF!</definedName>
    <definedName name="契約">#REF!</definedName>
    <definedName name="契約年度" localSheetId="1">#REF!</definedName>
    <definedName name="契約年度" localSheetId="2">#REF!</definedName>
    <definedName name="契約年度" localSheetId="3">#REF!</definedName>
    <definedName name="契約年度" localSheetId="53">#REF!</definedName>
    <definedName name="契約年度" localSheetId="39">#REF!</definedName>
    <definedName name="契約年度" localSheetId="43">#REF!</definedName>
    <definedName name="契約年度" localSheetId="46">#REF!</definedName>
    <definedName name="契約年度" localSheetId="49">#REF!</definedName>
    <definedName name="契約年度" localSheetId="8">#REF!</definedName>
    <definedName name="契約年度" localSheetId="11">#REF!</definedName>
    <definedName name="契約年度" localSheetId="15">#REF!</definedName>
    <definedName name="契約年度" localSheetId="18">#REF!</definedName>
    <definedName name="契約年度" localSheetId="22">#REF!</definedName>
    <definedName name="契約年度" localSheetId="25">#REF!</definedName>
    <definedName name="契約年度" localSheetId="29">#REF!</definedName>
    <definedName name="契約年度" localSheetId="32">#REF!</definedName>
    <definedName name="契約年度" localSheetId="36">#REF!</definedName>
    <definedName name="契約年度">#REF!</definedName>
    <definedName name="経路">#REF!</definedName>
    <definedName name="現地">#REF!</definedName>
    <definedName name="現地業務費合計" localSheetId="1">#REF!</definedName>
    <definedName name="現地業務費合計" localSheetId="2">#REF!</definedName>
    <definedName name="現地業務費合計" localSheetId="3">#REF!</definedName>
    <definedName name="現地業務費合計" localSheetId="53">#REF!</definedName>
    <definedName name="現地業務費合計" localSheetId="39">#REF!</definedName>
    <definedName name="現地業務費合計" localSheetId="43">#REF!</definedName>
    <definedName name="現地業務費合計" localSheetId="46">#REF!</definedName>
    <definedName name="現地業務費合計" localSheetId="49">#REF!</definedName>
    <definedName name="現地業務費合計" localSheetId="8">#REF!</definedName>
    <definedName name="現地業務費合計" localSheetId="11">#REF!</definedName>
    <definedName name="現地業務費合計" localSheetId="15">#REF!</definedName>
    <definedName name="現地業務費合計" localSheetId="18">#REF!</definedName>
    <definedName name="現地業務費合計" localSheetId="22">#REF!</definedName>
    <definedName name="現地業務費合計" localSheetId="25">#REF!</definedName>
    <definedName name="現地業務費合計" localSheetId="29">#REF!</definedName>
    <definedName name="現地業務費合計" localSheetId="32">#REF!</definedName>
    <definedName name="現地業務費合計" localSheetId="36">#REF!</definedName>
    <definedName name="現地業務費合計">#REF!</definedName>
    <definedName name="現地調査人月">#REF!</definedName>
    <definedName name="現地通貨">#REF!</definedName>
    <definedName name="現地通貨レート" localSheetId="1">#REF!</definedName>
    <definedName name="現地通貨レート" localSheetId="2">#REF!</definedName>
    <definedName name="現地通貨レート" localSheetId="3">#REF!</definedName>
    <definedName name="現地通貨レート" localSheetId="53">#REF!</definedName>
    <definedName name="現地通貨レート" localSheetId="39">#REF!</definedName>
    <definedName name="現地通貨レート" localSheetId="43">#REF!</definedName>
    <definedName name="現地通貨レート" localSheetId="46">#REF!</definedName>
    <definedName name="現地通貨レート" localSheetId="49">#REF!</definedName>
    <definedName name="現地通貨レート" localSheetId="8">#REF!</definedName>
    <definedName name="現地通貨レート" localSheetId="11">#REF!</definedName>
    <definedName name="現地通貨レート" localSheetId="15">#REF!</definedName>
    <definedName name="現地通貨レート" localSheetId="18">#REF!</definedName>
    <definedName name="現地通貨レート" localSheetId="22">#REF!</definedName>
    <definedName name="現地通貨レート" localSheetId="25">#REF!</definedName>
    <definedName name="現地通貨レート" localSheetId="29">#REF!</definedName>
    <definedName name="現地通貨レート" localSheetId="32">#REF!</definedName>
    <definedName name="現地通貨レート" localSheetId="36">#REF!</definedName>
    <definedName name="現地通貨レート">#REF!</definedName>
    <definedName name="口座種別">#REF!</definedName>
    <definedName name="航空運賃">#REF!</definedName>
    <definedName name="航空賃C" localSheetId="1">#REF!</definedName>
    <definedName name="航空賃C" localSheetId="2">#REF!</definedName>
    <definedName name="航空賃C" localSheetId="3">#REF!</definedName>
    <definedName name="航空賃C" localSheetId="53">#REF!</definedName>
    <definedName name="航空賃C" localSheetId="39">#REF!</definedName>
    <definedName name="航空賃C" localSheetId="43">#REF!</definedName>
    <definedName name="航空賃C" localSheetId="46">#REF!</definedName>
    <definedName name="航空賃C" localSheetId="49">#REF!</definedName>
    <definedName name="航空賃C" localSheetId="8">#REF!</definedName>
    <definedName name="航空賃C" localSheetId="11">#REF!</definedName>
    <definedName name="航空賃C" localSheetId="15">#REF!</definedName>
    <definedName name="航空賃C" localSheetId="18">#REF!</definedName>
    <definedName name="航空賃C" localSheetId="22">#REF!</definedName>
    <definedName name="航空賃C" localSheetId="25">#REF!</definedName>
    <definedName name="航空賃C" localSheetId="29">#REF!</definedName>
    <definedName name="航空賃C" localSheetId="32">#REF!</definedName>
    <definedName name="航空賃C" localSheetId="36">#REF!</definedName>
    <definedName name="航空賃C">#REF!</definedName>
    <definedName name="航空賃Y" localSheetId="1">#REF!</definedName>
    <definedName name="航空賃Y" localSheetId="2">#REF!</definedName>
    <definedName name="航空賃Y" localSheetId="3">#REF!</definedName>
    <definedName name="航空賃Y" localSheetId="53">#REF!</definedName>
    <definedName name="航空賃Y" localSheetId="39">#REF!</definedName>
    <definedName name="航空賃Y" localSheetId="43">#REF!</definedName>
    <definedName name="航空賃Y" localSheetId="46">#REF!</definedName>
    <definedName name="航空賃Y" localSheetId="49">#REF!</definedName>
    <definedName name="航空賃Y" localSheetId="8">#REF!</definedName>
    <definedName name="航空賃Y" localSheetId="11">#REF!</definedName>
    <definedName name="航空賃Y" localSheetId="15">#REF!</definedName>
    <definedName name="航空賃Y" localSheetId="18">#REF!</definedName>
    <definedName name="航空賃Y" localSheetId="22">#REF!</definedName>
    <definedName name="航空賃Y" localSheetId="25">#REF!</definedName>
    <definedName name="航空賃Y" localSheetId="29">#REF!</definedName>
    <definedName name="航空賃Y" localSheetId="32">#REF!</definedName>
    <definedName name="航空賃Y" localSheetId="36">#REF!</definedName>
    <definedName name="航空賃Y">#REF!</definedName>
    <definedName name="国一覧">#REF!</definedName>
    <definedName name="国内旅費" localSheetId="1">#REF!</definedName>
    <definedName name="国内旅費" localSheetId="2">#REF!</definedName>
    <definedName name="国内旅費" localSheetId="3">#REF!</definedName>
    <definedName name="国内旅費" localSheetId="53">#REF!</definedName>
    <definedName name="国内旅費" localSheetId="39">#REF!</definedName>
    <definedName name="国内旅費" localSheetId="43">#REF!</definedName>
    <definedName name="国内旅費" localSheetId="46">#REF!</definedName>
    <definedName name="国内旅費" localSheetId="49">#REF!</definedName>
    <definedName name="国内旅費" localSheetId="8">#REF!</definedName>
    <definedName name="国内旅費" localSheetId="11">#REF!</definedName>
    <definedName name="国内旅費" localSheetId="15">#REF!</definedName>
    <definedName name="国内旅費" localSheetId="18">#REF!</definedName>
    <definedName name="国内旅費" localSheetId="22">#REF!</definedName>
    <definedName name="国内旅費" localSheetId="25">#REF!</definedName>
    <definedName name="国内旅費" localSheetId="29">#REF!</definedName>
    <definedName name="国内旅費" localSheetId="32">#REF!</definedName>
    <definedName name="国内旅費" localSheetId="36">#REF!</definedName>
    <definedName name="国内旅費">#REF!</definedName>
    <definedName name="国別地域分類表">#REF!</definedName>
    <definedName name="資機材費合計" localSheetId="1">#REF!</definedName>
    <definedName name="資機材費合計" localSheetId="2">#REF!</definedName>
    <definedName name="資機材費合計" localSheetId="3">#REF!</definedName>
    <definedName name="資機材費合計" localSheetId="53">#REF!</definedName>
    <definedName name="資機材費合計" localSheetId="39">#REF!</definedName>
    <definedName name="資機材費合計" localSheetId="43">#REF!</definedName>
    <definedName name="資機材費合計" localSheetId="46">#REF!</definedName>
    <definedName name="資機材費合計" localSheetId="49">#REF!</definedName>
    <definedName name="資機材費合計" localSheetId="8">#REF!</definedName>
    <definedName name="資機材費合計" localSheetId="11">#REF!</definedName>
    <definedName name="資機材費合計" localSheetId="15">#REF!</definedName>
    <definedName name="資機材費合計" localSheetId="18">#REF!</definedName>
    <definedName name="資機材費合計" localSheetId="22">#REF!</definedName>
    <definedName name="資機材費合計" localSheetId="25">#REF!</definedName>
    <definedName name="資機材費合計" localSheetId="29">#REF!</definedName>
    <definedName name="資機材費合計" localSheetId="32">#REF!</definedName>
    <definedName name="資機材費合計" localSheetId="36">#REF!</definedName>
    <definedName name="資機材費合計">#REF!</definedName>
    <definedName name="従事者基礎情報">#REF!</definedName>
    <definedName name="処理">#REF!</definedName>
    <definedName name="前払">#REF!</definedName>
    <definedName name="打合簿">#REF!</definedName>
    <definedName name="単価表">#REF!</definedName>
    <definedName name="地域" localSheetId="1">#REF!</definedName>
    <definedName name="地域" localSheetId="2">#REF!</definedName>
    <definedName name="地域" localSheetId="3">#REF!</definedName>
    <definedName name="地域" localSheetId="53">#REF!</definedName>
    <definedName name="地域" localSheetId="39">#REF!</definedName>
    <definedName name="地域" localSheetId="43">#REF!</definedName>
    <definedName name="地域" localSheetId="46">#REF!</definedName>
    <definedName name="地域" localSheetId="49">#REF!</definedName>
    <definedName name="地域" localSheetId="8">#REF!</definedName>
    <definedName name="地域" localSheetId="11">#REF!</definedName>
    <definedName name="地域" localSheetId="15">#REF!</definedName>
    <definedName name="地域" localSheetId="18">#REF!</definedName>
    <definedName name="地域" localSheetId="22">#REF!</definedName>
    <definedName name="地域" localSheetId="25">#REF!</definedName>
    <definedName name="地域" localSheetId="29">#REF!</definedName>
    <definedName name="地域" localSheetId="32">#REF!</definedName>
    <definedName name="地域" localSheetId="36">#REF!</definedName>
    <definedName name="地域">#REF!</definedName>
    <definedName name="地域A">#REF!</definedName>
    <definedName name="地域B">#REF!</definedName>
    <definedName name="地域C">#REF!</definedName>
    <definedName name="地域分類">#REF!</definedName>
    <definedName name="地域毎一般業務費単価">#REF!</definedName>
    <definedName name="調査旅費合計" localSheetId="1">#REF!</definedName>
    <definedName name="調査旅費合計" localSheetId="2">#REF!</definedName>
    <definedName name="調査旅費合計" localSheetId="3">#REF!</definedName>
    <definedName name="調査旅費合計" localSheetId="53">#REF!</definedName>
    <definedName name="調査旅費合計" localSheetId="39">#REF!</definedName>
    <definedName name="調査旅費合計" localSheetId="43">#REF!</definedName>
    <definedName name="調査旅費合計" localSheetId="46">#REF!</definedName>
    <definedName name="調査旅費合計" localSheetId="49">#REF!</definedName>
    <definedName name="調査旅費合計" localSheetId="8">#REF!</definedName>
    <definedName name="調査旅費合計" localSheetId="11">#REF!</definedName>
    <definedName name="調査旅費合計" localSheetId="15">#REF!</definedName>
    <definedName name="調査旅費合計" localSheetId="18">#REF!</definedName>
    <definedName name="調査旅費合計" localSheetId="22">#REF!</definedName>
    <definedName name="調査旅費合計" localSheetId="25">#REF!</definedName>
    <definedName name="調査旅費合計" localSheetId="29">#REF!</definedName>
    <definedName name="調査旅費合計" localSheetId="32">#REF!</definedName>
    <definedName name="調査旅費合計" localSheetId="36">#REF!</definedName>
    <definedName name="調査旅費合計">#REF!</definedName>
    <definedName name="直人費コンサル" localSheetId="1">#REF!</definedName>
    <definedName name="直人費コンサル" localSheetId="2">#REF!</definedName>
    <definedName name="直人費コンサル" localSheetId="3">#REF!</definedName>
    <definedName name="直人費コンサル" localSheetId="53">#REF!</definedName>
    <definedName name="直人費コンサル" localSheetId="39">#REF!</definedName>
    <definedName name="直人費コンサル" localSheetId="43">#REF!</definedName>
    <definedName name="直人費コンサル" localSheetId="46">#REF!</definedName>
    <definedName name="直人費コンサル" localSheetId="49">#REF!</definedName>
    <definedName name="直人費コンサル" localSheetId="8">#REF!</definedName>
    <definedName name="直人費コンサル" localSheetId="11">#REF!</definedName>
    <definedName name="直人費コンサル" localSheetId="15">#REF!</definedName>
    <definedName name="直人費コンサル" localSheetId="18">#REF!</definedName>
    <definedName name="直人費コンサル" localSheetId="22">#REF!</definedName>
    <definedName name="直人費コンサル" localSheetId="25">#REF!</definedName>
    <definedName name="直人費コンサル" localSheetId="29">#REF!</definedName>
    <definedName name="直人費コンサル" localSheetId="32">#REF!</definedName>
    <definedName name="直人費コンサル" localSheetId="36">#REF!</definedName>
    <definedName name="直人費コンサル">#REF!</definedName>
    <definedName name="直人費合計" localSheetId="1">#REF!</definedName>
    <definedName name="直人費合計" localSheetId="2">#REF!</definedName>
    <definedName name="直人費合計" localSheetId="3">#REF!</definedName>
    <definedName name="直人費合計" localSheetId="53">#REF!</definedName>
    <definedName name="直人費合計" localSheetId="39">#REF!</definedName>
    <definedName name="直人費合計" localSheetId="43">#REF!</definedName>
    <definedName name="直人費合計" localSheetId="46">#REF!</definedName>
    <definedName name="直人費合計" localSheetId="49">#REF!</definedName>
    <definedName name="直人費合計" localSheetId="8">#REF!</definedName>
    <definedName name="直人費合計" localSheetId="11">#REF!</definedName>
    <definedName name="直人費合計" localSheetId="15">#REF!</definedName>
    <definedName name="直人費合計" localSheetId="18">#REF!</definedName>
    <definedName name="直人費合計" localSheetId="22">#REF!</definedName>
    <definedName name="直人費合計" localSheetId="25">#REF!</definedName>
    <definedName name="直人費合計" localSheetId="29">#REF!</definedName>
    <definedName name="直人費合計" localSheetId="32">#REF!</definedName>
    <definedName name="直人費合計" localSheetId="36">#REF!</definedName>
    <definedName name="直人費合計">#REF!</definedName>
    <definedName name="直接経費">#REF!</definedName>
    <definedName name="直接費">#REF!</definedName>
    <definedName name="通訳単価" localSheetId="1">#REF!</definedName>
    <definedName name="通訳単価" localSheetId="2">#REF!</definedName>
    <definedName name="通訳単価" localSheetId="3">#REF!</definedName>
    <definedName name="通訳単価" localSheetId="53">#REF!</definedName>
    <definedName name="通訳単価" localSheetId="39">#REF!</definedName>
    <definedName name="通訳単価" localSheetId="43">#REF!</definedName>
    <definedName name="通訳単価" localSheetId="46">#REF!</definedName>
    <definedName name="通訳単価" localSheetId="49">#REF!</definedName>
    <definedName name="通訳単価" localSheetId="8">#REF!</definedName>
    <definedName name="通訳単価" localSheetId="11">#REF!</definedName>
    <definedName name="通訳単価" localSheetId="15">#REF!</definedName>
    <definedName name="通訳単価" localSheetId="18">#REF!</definedName>
    <definedName name="通訳単価" localSheetId="22">#REF!</definedName>
    <definedName name="通訳単価" localSheetId="25">#REF!</definedName>
    <definedName name="通訳単価" localSheetId="29">#REF!</definedName>
    <definedName name="通訳単価" localSheetId="32">#REF!</definedName>
    <definedName name="通訳単価" localSheetId="36">#REF!</definedName>
    <definedName name="通訳単価">#REF!</definedName>
    <definedName name="定率化">#REF!</definedName>
    <definedName name="特号">#REF!</definedName>
    <definedName name="内外選択">#REF!</definedName>
    <definedName name="年度毎月額単価表">#REF!</definedName>
    <definedName name="分類">#REF!</definedName>
    <definedName name="報告書作成費合計" localSheetId="1">#REF!</definedName>
    <definedName name="報告書作成費合計" localSheetId="2">#REF!</definedName>
    <definedName name="報告書作成費合計" localSheetId="3">#REF!</definedName>
    <definedName name="報告書作成費合計" localSheetId="53">#REF!</definedName>
    <definedName name="報告書作成費合計" localSheetId="39">#REF!</definedName>
    <definedName name="報告書作成費合計" localSheetId="43">#REF!</definedName>
    <definedName name="報告書作成費合計" localSheetId="46">#REF!</definedName>
    <definedName name="報告書作成費合計" localSheetId="49">#REF!</definedName>
    <definedName name="報告書作成費合計" localSheetId="8">#REF!</definedName>
    <definedName name="報告書作成費合計" localSheetId="11">#REF!</definedName>
    <definedName name="報告書作成費合計" localSheetId="15">#REF!</definedName>
    <definedName name="報告書作成費合計" localSheetId="18">#REF!</definedName>
    <definedName name="報告書作成費合計" localSheetId="22">#REF!</definedName>
    <definedName name="報告書作成費合計" localSheetId="25">#REF!</definedName>
    <definedName name="報告書作成費合計" localSheetId="29">#REF!</definedName>
    <definedName name="報告書作成費合計" localSheetId="32">#REF!</definedName>
    <definedName name="報告書作成費合計" localSheetId="36">#REF!</definedName>
    <definedName name="報告書作成費合計">#REF!</definedName>
    <definedName name="無償以外単価">#REF!</definedName>
    <definedName name="無償単価">#REF!</definedName>
    <definedName name="様式番号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58" l="1" a="1"/>
  <c r="B34" i="58" s="1"/>
  <c r="J18" i="58" a="1"/>
  <c r="J18" i="58" s="1"/>
  <c r="B34" i="86"/>
  <c r="B34" i="83"/>
  <c r="B34" i="80"/>
  <c r="B34" i="77"/>
  <c r="B34" i="74"/>
  <c r="B34" i="71"/>
  <c r="B34" i="92"/>
  <c r="B34" i="49"/>
  <c r="B34" i="46"/>
  <c r="B34" i="43"/>
  <c r="I27" i="33" l="1"/>
  <c r="C26" i="87"/>
  <c r="C27" i="87"/>
  <c r="D27" i="87"/>
  <c r="C28" i="87"/>
  <c r="D28" i="87"/>
  <c r="C29" i="87"/>
  <c r="D29" i="87"/>
  <c r="C30" i="87"/>
  <c r="D30" i="87"/>
  <c r="C31" i="87"/>
  <c r="D31" i="87"/>
  <c r="C32" i="87"/>
  <c r="D32" i="87"/>
  <c r="C33" i="87"/>
  <c r="D33" i="87"/>
  <c r="C34" i="87"/>
  <c r="D34" i="87"/>
  <c r="C35" i="87"/>
  <c r="D35" i="87"/>
  <c r="D26" i="87"/>
  <c r="C27" i="84"/>
  <c r="D27" i="84"/>
  <c r="C28" i="84"/>
  <c r="D28" i="84"/>
  <c r="C29" i="84"/>
  <c r="D29" i="84"/>
  <c r="C30" i="84"/>
  <c r="D30" i="84"/>
  <c r="C31" i="84"/>
  <c r="D31" i="84"/>
  <c r="C32" i="84"/>
  <c r="D32" i="84"/>
  <c r="C33" i="84"/>
  <c r="D33" i="84"/>
  <c r="C34" i="84"/>
  <c r="D34" i="84"/>
  <c r="C35" i="84"/>
  <c r="D35" i="84"/>
  <c r="C26" i="84"/>
  <c r="D26" i="84"/>
  <c r="C27" i="81"/>
  <c r="D27" i="81"/>
  <c r="C28" i="81"/>
  <c r="D28" i="81"/>
  <c r="C29" i="81"/>
  <c r="D29" i="81"/>
  <c r="C30" i="81"/>
  <c r="D30" i="81"/>
  <c r="C31" i="81"/>
  <c r="D31" i="81"/>
  <c r="C32" i="81"/>
  <c r="D32" i="81"/>
  <c r="C33" i="81"/>
  <c r="D33" i="81"/>
  <c r="C34" i="81"/>
  <c r="D34" i="81"/>
  <c r="C35" i="81"/>
  <c r="D35" i="81"/>
  <c r="C26" i="81"/>
  <c r="D26" i="81"/>
  <c r="C27" i="78"/>
  <c r="D27" i="78"/>
  <c r="C28" i="78"/>
  <c r="D28" i="78"/>
  <c r="C29" i="78"/>
  <c r="D29" i="78"/>
  <c r="C30" i="78"/>
  <c r="D30" i="78"/>
  <c r="C31" i="78"/>
  <c r="D31" i="78"/>
  <c r="C32" i="78"/>
  <c r="D32" i="78"/>
  <c r="C33" i="78"/>
  <c r="D33" i="78"/>
  <c r="C34" i="78"/>
  <c r="D34" i="78"/>
  <c r="C35" i="78"/>
  <c r="D35" i="78"/>
  <c r="C26" i="78"/>
  <c r="D26" i="78"/>
  <c r="C27" i="75"/>
  <c r="D27" i="75"/>
  <c r="C28" i="75"/>
  <c r="D28" i="75"/>
  <c r="C29" i="75"/>
  <c r="D29" i="75"/>
  <c r="C30" i="75"/>
  <c r="D30" i="75"/>
  <c r="C31" i="75"/>
  <c r="D31" i="75"/>
  <c r="C32" i="75"/>
  <c r="D32" i="75"/>
  <c r="C33" i="75"/>
  <c r="D33" i="75"/>
  <c r="C34" i="75"/>
  <c r="D34" i="75"/>
  <c r="C35" i="75"/>
  <c r="D35" i="75"/>
  <c r="C26" i="75"/>
  <c r="D26" i="75"/>
  <c r="C27" i="72"/>
  <c r="D27" i="72"/>
  <c r="C28" i="72"/>
  <c r="D28" i="72"/>
  <c r="C29" i="72"/>
  <c r="D29" i="72"/>
  <c r="C30" i="72"/>
  <c r="D30" i="72"/>
  <c r="C31" i="72"/>
  <c r="D31" i="72"/>
  <c r="C32" i="72"/>
  <c r="D32" i="72"/>
  <c r="C33" i="72"/>
  <c r="D33" i="72"/>
  <c r="C34" i="72"/>
  <c r="D34" i="72"/>
  <c r="C35" i="72"/>
  <c r="D35" i="72"/>
  <c r="C26" i="72"/>
  <c r="D26" i="72"/>
  <c r="C27" i="54"/>
  <c r="D27" i="54"/>
  <c r="C28" i="54"/>
  <c r="D28" i="54"/>
  <c r="C29" i="54"/>
  <c r="D29" i="54"/>
  <c r="C30" i="54"/>
  <c r="D30" i="54"/>
  <c r="C31" i="54"/>
  <c r="D31" i="54"/>
  <c r="C32" i="54"/>
  <c r="D32" i="54"/>
  <c r="C33" i="54"/>
  <c r="D33" i="54"/>
  <c r="C34" i="54"/>
  <c r="D34" i="54"/>
  <c r="C35" i="54"/>
  <c r="D35" i="54"/>
  <c r="C26" i="54"/>
  <c r="D26" i="54"/>
  <c r="C27" i="51"/>
  <c r="D27" i="51"/>
  <c r="C28" i="51"/>
  <c r="D28" i="51"/>
  <c r="C29" i="51"/>
  <c r="D29" i="51"/>
  <c r="C30" i="51"/>
  <c r="D30" i="51"/>
  <c r="C31" i="51"/>
  <c r="D31" i="51"/>
  <c r="C32" i="51"/>
  <c r="D32" i="51"/>
  <c r="C33" i="51"/>
  <c r="D33" i="51"/>
  <c r="C34" i="51"/>
  <c r="D34" i="51"/>
  <c r="C35" i="51"/>
  <c r="D35" i="51"/>
  <c r="C26" i="51"/>
  <c r="D26" i="51"/>
  <c r="C27" i="48"/>
  <c r="D27" i="48"/>
  <c r="C28" i="48"/>
  <c r="D28" i="48"/>
  <c r="C29" i="48"/>
  <c r="D29" i="48"/>
  <c r="C30" i="48"/>
  <c r="D30" i="48"/>
  <c r="C31" i="48"/>
  <c r="D31" i="48"/>
  <c r="C32" i="48"/>
  <c r="D32" i="48"/>
  <c r="C33" i="48"/>
  <c r="D33" i="48"/>
  <c r="C34" i="48"/>
  <c r="D34" i="48"/>
  <c r="C35" i="48"/>
  <c r="D35" i="48"/>
  <c r="C26" i="48"/>
  <c r="D26" i="48"/>
  <c r="C27" i="45"/>
  <c r="D27" i="45"/>
  <c r="C28" i="45"/>
  <c r="D28" i="45"/>
  <c r="C29" i="45"/>
  <c r="D29" i="45"/>
  <c r="C30" i="45"/>
  <c r="D30" i="45"/>
  <c r="C31" i="45"/>
  <c r="D31" i="45"/>
  <c r="C32" i="45"/>
  <c r="D32" i="45"/>
  <c r="C33" i="45"/>
  <c r="D33" i="45"/>
  <c r="C34" i="45"/>
  <c r="D34" i="45"/>
  <c r="C35" i="45"/>
  <c r="D35" i="45"/>
  <c r="C26" i="45"/>
  <c r="D26" i="45"/>
  <c r="C27" i="42"/>
  <c r="D27" i="42"/>
  <c r="C28" i="42"/>
  <c r="D28" i="42"/>
  <c r="C29" i="42"/>
  <c r="D29" i="42"/>
  <c r="C30" i="42"/>
  <c r="D30" i="42"/>
  <c r="C31" i="42"/>
  <c r="D31" i="42"/>
  <c r="C32" i="42"/>
  <c r="D32" i="42"/>
  <c r="C33" i="42"/>
  <c r="D33" i="42"/>
  <c r="C34" i="42"/>
  <c r="D34" i="42"/>
  <c r="C35" i="42"/>
  <c r="D35" i="42"/>
  <c r="C26" i="42"/>
  <c r="D26" i="42"/>
  <c r="E26" i="39"/>
  <c r="C26" i="39" s="1"/>
  <c r="C27" i="39"/>
  <c r="D27" i="39"/>
  <c r="C28" i="39"/>
  <c r="D28" i="39"/>
  <c r="C29" i="39"/>
  <c r="D29" i="39"/>
  <c r="C30" i="39"/>
  <c r="D30" i="39"/>
  <c r="C31" i="39"/>
  <c r="D31" i="39"/>
  <c r="C32" i="39"/>
  <c r="D32" i="39"/>
  <c r="C33" i="39"/>
  <c r="D33" i="39"/>
  <c r="C34" i="39"/>
  <c r="D34" i="39"/>
  <c r="C27" i="35"/>
  <c r="D27" i="35"/>
  <c r="C28" i="35"/>
  <c r="D28" i="35"/>
  <c r="C29" i="35"/>
  <c r="D29" i="35"/>
  <c r="C30" i="35"/>
  <c r="D30" i="35"/>
  <c r="C31" i="35"/>
  <c r="D31" i="35"/>
  <c r="C32" i="35"/>
  <c r="D32" i="35"/>
  <c r="C33" i="35"/>
  <c r="D33" i="35"/>
  <c r="C34" i="35"/>
  <c r="D34" i="35"/>
  <c r="C35" i="35"/>
  <c r="D35" i="35"/>
  <c r="C26" i="35"/>
  <c r="D26" i="35"/>
  <c r="F51" i="58"/>
  <c r="F51" i="86"/>
  <c r="F51" i="83"/>
  <c r="F51" i="80"/>
  <c r="F51" i="77"/>
  <c r="F51" i="74"/>
  <c r="F51" i="71"/>
  <c r="F51" i="92"/>
  <c r="F51" i="49"/>
  <c r="F51" i="46"/>
  <c r="F51" i="43"/>
  <c r="F51" i="40"/>
  <c r="F51" i="37"/>
  <c r="F51" i="9"/>
  <c r="D98" i="9"/>
  <c r="H98" i="9" s="1"/>
  <c r="D94" i="9"/>
  <c r="H94" i="9" s="1"/>
  <c r="C20" i="59"/>
  <c r="C20" i="88"/>
  <c r="C20" i="85"/>
  <c r="C20" i="82"/>
  <c r="C20" i="79"/>
  <c r="C20" i="76"/>
  <c r="C20" i="73"/>
  <c r="C20" i="53"/>
  <c r="C20" i="50"/>
  <c r="C20" i="47"/>
  <c r="C20" i="44"/>
  <c r="C20" i="41"/>
  <c r="C20" i="38"/>
  <c r="C20" i="36"/>
  <c r="E16" i="34"/>
  <c r="D26" i="39" l="1"/>
  <c r="I98" i="9"/>
  <c r="I94" i="9"/>
  <c r="K19" i="14"/>
  <c r="E21" i="9"/>
  <c r="F21" i="9"/>
  <c r="E23" i="9"/>
  <c r="F23" i="9"/>
  <c r="E25" i="9"/>
  <c r="F25" i="9"/>
  <c r="E27" i="9"/>
  <c r="F27" i="9"/>
  <c r="E29" i="9"/>
  <c r="F29" i="9"/>
  <c r="E20" i="9"/>
  <c r="F20" i="9"/>
  <c r="C7" i="59" l="1"/>
  <c r="C6" i="59"/>
  <c r="C7" i="88"/>
  <c r="C6" i="88"/>
  <c r="C7" i="85"/>
  <c r="C6" i="85"/>
  <c r="C7" i="82"/>
  <c r="C6" i="82"/>
  <c r="C7" i="79"/>
  <c r="C6" i="79"/>
  <c r="C7" i="76"/>
  <c r="C6" i="76"/>
  <c r="C7" i="73"/>
  <c r="C6" i="73"/>
  <c r="C7" i="53"/>
  <c r="C6" i="53"/>
  <c r="C7" i="50"/>
  <c r="C6" i="50"/>
  <c r="C7" i="47"/>
  <c r="C6" i="47"/>
  <c r="C7" i="44"/>
  <c r="C6" i="44"/>
  <c r="C7" i="41"/>
  <c r="C6" i="41"/>
  <c r="C7" i="38"/>
  <c r="C6" i="38"/>
  <c r="C7" i="36"/>
  <c r="C6" i="36"/>
  <c r="B7" i="20"/>
  <c r="B6" i="20"/>
  <c r="G16" i="34"/>
  <c r="I88" i="40" s="1"/>
  <c r="I88" i="37" l="1"/>
  <c r="G23" i="37"/>
  <c r="G23" i="40" s="1"/>
  <c r="G23" i="43" s="1"/>
  <c r="G23" i="46" s="1"/>
  <c r="G23" i="49" s="1"/>
  <c r="G23" i="92" s="1"/>
  <c r="G23" i="71" s="1"/>
  <c r="G23" i="74" s="1"/>
  <c r="G23" i="77" s="1"/>
  <c r="G23" i="80" s="1"/>
  <c r="G23" i="83" s="1"/>
  <c r="G23" i="86" s="1"/>
  <c r="H23" i="37"/>
  <c r="H23" i="40" s="1"/>
  <c r="H23" i="43" s="1"/>
  <c r="H23" i="46" s="1"/>
  <c r="H23" i="49" s="1"/>
  <c r="H23" i="92" s="1"/>
  <c r="H23" i="71" s="1"/>
  <c r="H23" i="74" s="1"/>
  <c r="H23" i="77" s="1"/>
  <c r="H23" i="80" s="1"/>
  <c r="H23" i="83" s="1"/>
  <c r="H23" i="86" s="1"/>
  <c r="G25" i="37"/>
  <c r="G25" i="40" s="1"/>
  <c r="G25" i="43" s="1"/>
  <c r="G25" i="46" s="1"/>
  <c r="G25" i="49" s="1"/>
  <c r="G25" i="92" s="1"/>
  <c r="G25" i="71" s="1"/>
  <c r="G25" i="74" s="1"/>
  <c r="G25" i="77" s="1"/>
  <c r="G25" i="80" s="1"/>
  <c r="G25" i="83" s="1"/>
  <c r="G25" i="86" s="1"/>
  <c r="H25" i="37"/>
  <c r="H25" i="40" s="1"/>
  <c r="H25" i="43" s="1"/>
  <c r="H25" i="46" s="1"/>
  <c r="H25" i="49" s="1"/>
  <c r="H25" i="92" s="1"/>
  <c r="H25" i="71" s="1"/>
  <c r="H25" i="74" s="1"/>
  <c r="H25" i="77" s="1"/>
  <c r="H25" i="80" s="1"/>
  <c r="H25" i="83" s="1"/>
  <c r="H25" i="86" s="1"/>
  <c r="G27" i="37"/>
  <c r="G27" i="40" s="1"/>
  <c r="G27" i="43" s="1"/>
  <c r="G27" i="46" s="1"/>
  <c r="G27" i="49" s="1"/>
  <c r="G27" i="92" s="1"/>
  <c r="G27" i="71" s="1"/>
  <c r="G27" i="74" s="1"/>
  <c r="G27" i="77" s="1"/>
  <c r="G27" i="80" s="1"/>
  <c r="G27" i="83" s="1"/>
  <c r="G27" i="86" s="1"/>
  <c r="H27" i="37"/>
  <c r="H27" i="40" s="1"/>
  <c r="H27" i="43" s="1"/>
  <c r="H27" i="46" s="1"/>
  <c r="H27" i="49" s="1"/>
  <c r="H27" i="92" s="1"/>
  <c r="H27" i="71" s="1"/>
  <c r="H27" i="74" s="1"/>
  <c r="H27" i="77" s="1"/>
  <c r="H27" i="80" s="1"/>
  <c r="H27" i="83" s="1"/>
  <c r="H27" i="86" s="1"/>
  <c r="G29" i="37"/>
  <c r="G29" i="40" s="1"/>
  <c r="G29" i="43" s="1"/>
  <c r="G29" i="46" s="1"/>
  <c r="G29" i="49" s="1"/>
  <c r="G29" i="92" s="1"/>
  <c r="G29" i="71" s="1"/>
  <c r="G29" i="74" s="1"/>
  <c r="G29" i="77" s="1"/>
  <c r="G29" i="80" s="1"/>
  <c r="G29" i="83" s="1"/>
  <c r="G29" i="86" s="1"/>
  <c r="H29" i="37"/>
  <c r="H29" i="40" s="1"/>
  <c r="H29" i="43" s="1"/>
  <c r="H29" i="46" s="1"/>
  <c r="H29" i="49" s="1"/>
  <c r="H29" i="92" s="1"/>
  <c r="H29" i="71" s="1"/>
  <c r="H29" i="74" s="1"/>
  <c r="H29" i="77" s="1"/>
  <c r="H29" i="80" s="1"/>
  <c r="H29" i="83" s="1"/>
  <c r="H29" i="86" s="1"/>
  <c r="H21" i="37"/>
  <c r="G21" i="37"/>
  <c r="G21" i="40" s="1"/>
  <c r="G21" i="43" s="1"/>
  <c r="G21" i="46" s="1"/>
  <c r="G21" i="49" s="1"/>
  <c r="G21" i="92" s="1"/>
  <c r="G21" i="71" s="1"/>
  <c r="G21" i="74" s="1"/>
  <c r="G21" i="77" s="1"/>
  <c r="G21" i="80" s="1"/>
  <c r="G21" i="83" s="1"/>
  <c r="G21" i="86" s="1"/>
  <c r="B1" i="33"/>
  <c r="D17" i="33" l="1"/>
  <c r="D57" i="9" l="1"/>
  <c r="D1" i="53"/>
  <c r="D92" i="9"/>
  <c r="H92" i="9" l="1"/>
  <c r="I92" i="9"/>
  <c r="D61" i="83"/>
  <c r="D61" i="80"/>
  <c r="I61" i="80" s="1"/>
  <c r="C19" i="81" s="1"/>
  <c r="D61" i="58"/>
  <c r="I61" i="58" s="1"/>
  <c r="E19" i="87"/>
  <c r="D61" i="86"/>
  <c r="I61" i="86" s="1"/>
  <c r="C19" i="87" s="1"/>
  <c r="E19" i="84"/>
  <c r="E19" i="81"/>
  <c r="I61" i="83"/>
  <c r="C19" i="84" s="1"/>
  <c r="E19" i="78"/>
  <c r="D61" i="77"/>
  <c r="I61" i="77" s="1"/>
  <c r="C19" i="78" s="1"/>
  <c r="E19" i="75"/>
  <c r="D61" i="74"/>
  <c r="I61" i="74" s="1"/>
  <c r="C19" i="75" s="1"/>
  <c r="E19" i="72"/>
  <c r="E19" i="54"/>
  <c r="E19" i="51"/>
  <c r="D61" i="71"/>
  <c r="I61" i="71" s="1"/>
  <c r="C19" i="72" s="1"/>
  <c r="D61" i="92"/>
  <c r="I61" i="92" s="1"/>
  <c r="C19" i="54" s="1"/>
  <c r="D61" i="49"/>
  <c r="I61" i="49" s="1"/>
  <c r="C19" i="51" s="1"/>
  <c r="E19" i="48"/>
  <c r="D61" i="46"/>
  <c r="I61" i="46" s="1"/>
  <c r="C19" i="48" s="1"/>
  <c r="E19" i="45"/>
  <c r="D61" i="43"/>
  <c r="I61" i="43" s="1"/>
  <c r="C19" i="45" s="1"/>
  <c r="E19" i="42"/>
  <c r="D61" i="40"/>
  <c r="I61" i="40" s="1"/>
  <c r="C19" i="42" s="1"/>
  <c r="E19" i="39"/>
  <c r="D61" i="37"/>
  <c r="I61" i="37" s="1"/>
  <c r="C19" i="39" s="1"/>
  <c r="E19" i="35"/>
  <c r="D61" i="9"/>
  <c r="I61" i="9" s="1"/>
  <c r="C19" i="35" s="1"/>
  <c r="C13" i="34"/>
  <c r="E19" i="9"/>
  <c r="I88" i="9" l="1"/>
  <c r="G56" i="58"/>
  <c r="L28" i="14" l="1"/>
  <c r="L29" i="14"/>
  <c r="L30" i="14"/>
  <c r="L31" i="14"/>
  <c r="L32" i="14"/>
  <c r="L33" i="14"/>
  <c r="L34" i="14"/>
  <c r="L35" i="14"/>
  <c r="L36" i="14"/>
  <c r="L37" i="14"/>
  <c r="L38" i="14"/>
  <c r="L27" i="14"/>
  <c r="I88" i="43" l="1"/>
  <c r="I88" i="92" s="1"/>
  <c r="I88" i="46" l="1"/>
  <c r="I88" i="49"/>
  <c r="I88" i="71"/>
  <c r="I88" i="77" s="1"/>
  <c r="E20" i="45"/>
  <c r="E20" i="42"/>
  <c r="E20" i="39"/>
  <c r="E31" i="97"/>
  <c r="E29" i="97"/>
  <c r="H10" i="97"/>
  <c r="E31" i="96"/>
  <c r="E29" i="96"/>
  <c r="H10" i="96"/>
  <c r="E31" i="95"/>
  <c r="E29" i="95"/>
  <c r="H10" i="95"/>
  <c r="E31" i="94"/>
  <c r="E29" i="94"/>
  <c r="H10" i="94"/>
  <c r="E31" i="93"/>
  <c r="E29" i="93"/>
  <c r="H10" i="93"/>
  <c r="C44" i="87"/>
  <c r="C44" i="84"/>
  <c r="C44" i="81"/>
  <c r="C44" i="78"/>
  <c r="C44" i="75"/>
  <c r="E19" i="71"/>
  <c r="E21" i="54"/>
  <c r="E20" i="54"/>
  <c r="F114" i="92"/>
  <c r="F113" i="92"/>
  <c r="F112" i="92"/>
  <c r="F111" i="92"/>
  <c r="F110" i="92"/>
  <c r="F109" i="92"/>
  <c r="F108" i="92"/>
  <c r="F107" i="92"/>
  <c r="D101" i="92"/>
  <c r="D99" i="92"/>
  <c r="D97" i="92"/>
  <c r="D95" i="92"/>
  <c r="D93" i="92"/>
  <c r="D88" i="92"/>
  <c r="H88" i="92" s="1"/>
  <c r="C24" i="54" s="1"/>
  <c r="F84" i="92"/>
  <c r="F83" i="92"/>
  <c r="F82" i="92"/>
  <c r="F81" i="92"/>
  <c r="F80" i="92"/>
  <c r="F79" i="92"/>
  <c r="F78" i="92"/>
  <c r="F77" i="92"/>
  <c r="I73" i="92"/>
  <c r="I72" i="92"/>
  <c r="I71" i="92"/>
  <c r="I70" i="92"/>
  <c r="I69" i="92"/>
  <c r="I67" i="92"/>
  <c r="I66" i="92"/>
  <c r="I65" i="92"/>
  <c r="I64" i="92"/>
  <c r="I63" i="92"/>
  <c r="G56" i="92"/>
  <c r="E10" i="54" s="1"/>
  <c r="L31" i="92"/>
  <c r="K31" i="92"/>
  <c r="J31" i="92"/>
  <c r="D29" i="92"/>
  <c r="C29" i="92"/>
  <c r="B29" i="92"/>
  <c r="D27" i="92"/>
  <c r="C27" i="92"/>
  <c r="B27" i="92"/>
  <c r="D25" i="92"/>
  <c r="C25" i="92"/>
  <c r="B25" i="92"/>
  <c r="D23" i="92"/>
  <c r="C23" i="92"/>
  <c r="B23" i="92"/>
  <c r="D21" i="92"/>
  <c r="C21" i="92"/>
  <c r="B21" i="92"/>
  <c r="D20" i="92"/>
  <c r="C20" i="92"/>
  <c r="B20" i="92"/>
  <c r="E19" i="92"/>
  <c r="D19" i="92"/>
  <c r="C19" i="92"/>
  <c r="B19" i="92"/>
  <c r="B16" i="92"/>
  <c r="C14" i="92"/>
  <c r="C13" i="92"/>
  <c r="C12" i="92"/>
  <c r="I4" i="92"/>
  <c r="C21" i="54" l="1"/>
  <c r="K101" i="92"/>
  <c r="E35" i="54" s="1"/>
  <c r="H101" i="92"/>
  <c r="K93" i="92"/>
  <c r="E27" i="54" s="1"/>
  <c r="H93" i="92"/>
  <c r="K95" i="92"/>
  <c r="E29" i="54" s="1"/>
  <c r="H95" i="92"/>
  <c r="K97" i="92"/>
  <c r="E31" i="54" s="1"/>
  <c r="H97" i="92"/>
  <c r="K99" i="92"/>
  <c r="E33" i="54" s="1"/>
  <c r="H99" i="92"/>
  <c r="H31" i="92"/>
  <c r="F115" i="92"/>
  <c r="C36" i="54" s="1"/>
  <c r="F85" i="92"/>
  <c r="I88" i="80"/>
  <c r="I88" i="74"/>
  <c r="I88" i="83"/>
  <c r="I88" i="86" s="1"/>
  <c r="G57" i="92"/>
  <c r="J39" i="14"/>
  <c r="E24" i="75" l="1"/>
  <c r="K39" i="14"/>
  <c r="L39" i="14" s="1"/>
  <c r="F17" i="33" s="1"/>
  <c r="C18" i="34"/>
  <c r="D57" i="37" l="1"/>
  <c r="D57" i="40" s="1"/>
  <c r="D57" i="43" s="1"/>
  <c r="D57" i="46" s="1"/>
  <c r="D57" i="49" s="1"/>
  <c r="D57" i="92" l="1"/>
  <c r="E19" i="58"/>
  <c r="B11" i="88"/>
  <c r="B10" i="88"/>
  <c r="B4" i="88"/>
  <c r="D1" i="88"/>
  <c r="C17" i="88" s="1"/>
  <c r="E24" i="87"/>
  <c r="E21" i="87"/>
  <c r="E20" i="87"/>
  <c r="A1" i="87"/>
  <c r="F114" i="86"/>
  <c r="F113" i="86"/>
  <c r="F112" i="86"/>
  <c r="F111" i="86"/>
  <c r="F110" i="86"/>
  <c r="F109" i="86"/>
  <c r="F108" i="86"/>
  <c r="F107" i="86"/>
  <c r="D101" i="86"/>
  <c r="D99" i="86"/>
  <c r="H99" i="86" s="1"/>
  <c r="D97" i="86"/>
  <c r="D95" i="86"/>
  <c r="D93" i="86"/>
  <c r="D88" i="86"/>
  <c r="F84" i="86"/>
  <c r="F83" i="86"/>
  <c r="F82" i="86"/>
  <c r="F81" i="86"/>
  <c r="F80" i="86"/>
  <c r="F79" i="86"/>
  <c r="F78" i="86"/>
  <c r="F77" i="86"/>
  <c r="I73" i="86"/>
  <c r="I72" i="86"/>
  <c r="I71" i="86"/>
  <c r="I70" i="86"/>
  <c r="I69" i="86"/>
  <c r="I67" i="86"/>
  <c r="I66" i="86"/>
  <c r="I65" i="86"/>
  <c r="I64" i="86"/>
  <c r="I63" i="86"/>
  <c r="G56" i="86"/>
  <c r="E10" i="87" s="1"/>
  <c r="L31" i="86"/>
  <c r="K31" i="86"/>
  <c r="J31" i="86"/>
  <c r="G57" i="86" s="1"/>
  <c r="D29" i="86"/>
  <c r="C29" i="86"/>
  <c r="B29" i="86"/>
  <c r="D27" i="86"/>
  <c r="C27" i="86"/>
  <c r="B27" i="86"/>
  <c r="D25" i="86"/>
  <c r="C25" i="86"/>
  <c r="B25" i="86"/>
  <c r="D23" i="86"/>
  <c r="C23" i="86"/>
  <c r="B23" i="86"/>
  <c r="D21" i="86"/>
  <c r="C21" i="86"/>
  <c r="B21" i="86"/>
  <c r="D20" i="86"/>
  <c r="C20" i="86"/>
  <c r="B20" i="86"/>
  <c r="E19" i="86"/>
  <c r="D19" i="86"/>
  <c r="C19" i="86"/>
  <c r="B19" i="86"/>
  <c r="B16" i="86"/>
  <c r="C14" i="86"/>
  <c r="C13" i="86"/>
  <c r="C12" i="86"/>
  <c r="I4" i="86"/>
  <c r="B11" i="85"/>
  <c r="B10" i="85"/>
  <c r="B4" i="85"/>
  <c r="D1" i="85"/>
  <c r="C17" i="85" s="1"/>
  <c r="E24" i="84"/>
  <c r="E21" i="84"/>
  <c r="E20" i="84"/>
  <c r="A1" i="84"/>
  <c r="F114" i="83"/>
  <c r="F113" i="83"/>
  <c r="F112" i="83"/>
  <c r="F111" i="83"/>
  <c r="F110" i="83"/>
  <c r="F109" i="83"/>
  <c r="F108" i="83"/>
  <c r="F107" i="83"/>
  <c r="D101" i="83"/>
  <c r="D99" i="83"/>
  <c r="D97" i="83"/>
  <c r="D95" i="83"/>
  <c r="H95" i="83" s="1"/>
  <c r="D93" i="83"/>
  <c r="H93" i="83" s="1"/>
  <c r="D88" i="83"/>
  <c r="F84" i="83"/>
  <c r="F83" i="83"/>
  <c r="F82" i="83"/>
  <c r="F81" i="83"/>
  <c r="F80" i="83"/>
  <c r="F79" i="83"/>
  <c r="F78" i="83"/>
  <c r="F77" i="83"/>
  <c r="I73" i="83"/>
  <c r="I72" i="83"/>
  <c r="I71" i="83"/>
  <c r="I70" i="83"/>
  <c r="I69" i="83"/>
  <c r="I67" i="83"/>
  <c r="I66" i="83"/>
  <c r="I65" i="83"/>
  <c r="I64" i="83"/>
  <c r="I63" i="83"/>
  <c r="G56" i="83"/>
  <c r="E10" i="84" s="1"/>
  <c r="L31" i="83"/>
  <c r="K31" i="83"/>
  <c r="J31" i="83"/>
  <c r="D29" i="83"/>
  <c r="C29" i="83"/>
  <c r="B29" i="83"/>
  <c r="D27" i="83"/>
  <c r="C27" i="83"/>
  <c r="B27" i="83"/>
  <c r="D25" i="83"/>
  <c r="C25" i="83"/>
  <c r="B25" i="83"/>
  <c r="D23" i="83"/>
  <c r="C23" i="83"/>
  <c r="B23" i="83"/>
  <c r="D21" i="83"/>
  <c r="C21" i="83"/>
  <c r="B21" i="83"/>
  <c r="D20" i="83"/>
  <c r="C20" i="83"/>
  <c r="B20" i="83"/>
  <c r="E19" i="83"/>
  <c r="D19" i="83"/>
  <c r="C19" i="83"/>
  <c r="B19" i="83"/>
  <c r="B16" i="83"/>
  <c r="C14" i="83"/>
  <c r="C13" i="83"/>
  <c r="C12" i="83"/>
  <c r="I4" i="83"/>
  <c r="B11" i="82"/>
  <c r="B10" i="82"/>
  <c r="B4" i="82"/>
  <c r="D1" i="82"/>
  <c r="C17" i="82" s="1"/>
  <c r="E24" i="81"/>
  <c r="E21" i="81"/>
  <c r="E20" i="81"/>
  <c r="A1" i="81"/>
  <c r="F114" i="80"/>
  <c r="F113" i="80"/>
  <c r="F112" i="80"/>
  <c r="F111" i="80"/>
  <c r="F110" i="80"/>
  <c r="F109" i="80"/>
  <c r="F108" i="80"/>
  <c r="F107" i="80"/>
  <c r="D101" i="80"/>
  <c r="D99" i="80"/>
  <c r="D97" i="80"/>
  <c r="D95" i="80"/>
  <c r="H95" i="80" s="1"/>
  <c r="D93" i="80"/>
  <c r="D88" i="80"/>
  <c r="H88" i="80" s="1"/>
  <c r="C24" i="81" s="1"/>
  <c r="F84" i="80"/>
  <c r="F83" i="80"/>
  <c r="F82" i="80"/>
  <c r="F81" i="80"/>
  <c r="F80" i="80"/>
  <c r="F79" i="80"/>
  <c r="F78" i="80"/>
  <c r="F77" i="80"/>
  <c r="I73" i="80"/>
  <c r="I72" i="80"/>
  <c r="I71" i="80"/>
  <c r="I70" i="80"/>
  <c r="I69" i="80"/>
  <c r="C21" i="81" s="1"/>
  <c r="I67" i="80"/>
  <c r="I66" i="80"/>
  <c r="I65" i="80"/>
  <c r="I64" i="80"/>
  <c r="I63" i="80"/>
  <c r="G56" i="80"/>
  <c r="E10" i="81" s="1"/>
  <c r="L31" i="80"/>
  <c r="K31" i="80"/>
  <c r="J31" i="80"/>
  <c r="D29" i="80"/>
  <c r="C29" i="80"/>
  <c r="B29" i="80"/>
  <c r="D27" i="80"/>
  <c r="C27" i="80"/>
  <c r="B27" i="80"/>
  <c r="D25" i="80"/>
  <c r="C25" i="80"/>
  <c r="B25" i="80"/>
  <c r="D23" i="80"/>
  <c r="C23" i="80"/>
  <c r="B23" i="80"/>
  <c r="D21" i="80"/>
  <c r="C21" i="80"/>
  <c r="B21" i="80"/>
  <c r="D20" i="80"/>
  <c r="C20" i="80"/>
  <c r="B20" i="80"/>
  <c r="E19" i="80"/>
  <c r="D19" i="80"/>
  <c r="C19" i="80"/>
  <c r="B19" i="80"/>
  <c r="B16" i="80"/>
  <c r="C14" i="80"/>
  <c r="C13" i="80"/>
  <c r="C12" i="80"/>
  <c r="I4" i="80"/>
  <c r="B11" i="79"/>
  <c r="B10" i="79"/>
  <c r="B4" i="79"/>
  <c r="D1" i="79"/>
  <c r="C17" i="79" s="1"/>
  <c r="E21" i="78"/>
  <c r="E20" i="78"/>
  <c r="A1" i="78"/>
  <c r="F114" i="77"/>
  <c r="F113" i="77"/>
  <c r="F112" i="77"/>
  <c r="F111" i="77"/>
  <c r="F110" i="77"/>
  <c r="F109" i="77"/>
  <c r="F108" i="77"/>
  <c r="F107" i="77"/>
  <c r="D101" i="77"/>
  <c r="D99" i="77"/>
  <c r="D97" i="77"/>
  <c r="H97" i="77" s="1"/>
  <c r="D95" i="77"/>
  <c r="D93" i="77"/>
  <c r="H93" i="77" s="1"/>
  <c r="E24" i="78"/>
  <c r="D88" i="77"/>
  <c r="F84" i="77"/>
  <c r="F83" i="77"/>
  <c r="F82" i="77"/>
  <c r="F81" i="77"/>
  <c r="F80" i="77"/>
  <c r="F79" i="77"/>
  <c r="F78" i="77"/>
  <c r="F77" i="77"/>
  <c r="I73" i="77"/>
  <c r="I72" i="77"/>
  <c r="I71" i="77"/>
  <c r="I70" i="77"/>
  <c r="I69" i="77"/>
  <c r="I67" i="77"/>
  <c r="I66" i="77"/>
  <c r="I65" i="77"/>
  <c r="I64" i="77"/>
  <c r="I63" i="77"/>
  <c r="G56" i="77"/>
  <c r="E10" i="78" s="1"/>
  <c r="L31" i="77"/>
  <c r="K31" i="77"/>
  <c r="J31" i="77"/>
  <c r="D29" i="77"/>
  <c r="C29" i="77"/>
  <c r="B29" i="77"/>
  <c r="D27" i="77"/>
  <c r="C27" i="77"/>
  <c r="B27" i="77"/>
  <c r="D25" i="77"/>
  <c r="C25" i="77"/>
  <c r="B25" i="77"/>
  <c r="D23" i="77"/>
  <c r="C23" i="77"/>
  <c r="B23" i="77"/>
  <c r="D21" i="77"/>
  <c r="C21" i="77"/>
  <c r="B21" i="77"/>
  <c r="D20" i="77"/>
  <c r="C20" i="77"/>
  <c r="B20" i="77"/>
  <c r="E19" i="77"/>
  <c r="D19" i="77"/>
  <c r="C19" i="77"/>
  <c r="B19" i="77"/>
  <c r="B16" i="77"/>
  <c r="C14" i="77"/>
  <c r="C13" i="77"/>
  <c r="C12" i="77"/>
  <c r="I4" i="77"/>
  <c r="B11" i="76"/>
  <c r="B10" i="76"/>
  <c r="B4" i="76"/>
  <c r="D1" i="76"/>
  <c r="C17" i="76" s="1"/>
  <c r="E21" i="75"/>
  <c r="E20" i="75"/>
  <c r="A1" i="75"/>
  <c r="F114" i="74"/>
  <c r="F113" i="74"/>
  <c r="F112" i="74"/>
  <c r="F111" i="74"/>
  <c r="F110" i="74"/>
  <c r="F109" i="74"/>
  <c r="F108" i="74"/>
  <c r="F107" i="74"/>
  <c r="D101" i="74"/>
  <c r="D99" i="74"/>
  <c r="H99" i="74" s="1"/>
  <c r="D97" i="74"/>
  <c r="D95" i="74"/>
  <c r="D93" i="74"/>
  <c r="D88" i="74"/>
  <c r="H88" i="74" s="1"/>
  <c r="C24" i="75" s="1"/>
  <c r="C23" i="75" s="1"/>
  <c r="F84" i="74"/>
  <c r="F83" i="74"/>
  <c r="F82" i="74"/>
  <c r="F81" i="74"/>
  <c r="F80" i="74"/>
  <c r="F79" i="74"/>
  <c r="F78" i="74"/>
  <c r="F77" i="74"/>
  <c r="I73" i="74"/>
  <c r="I72" i="74"/>
  <c r="I71" i="74"/>
  <c r="I70" i="74"/>
  <c r="I69" i="74"/>
  <c r="I67" i="74"/>
  <c r="I66" i="74"/>
  <c r="I65" i="74"/>
  <c r="I64" i="74"/>
  <c r="I63" i="74"/>
  <c r="G56" i="74"/>
  <c r="E10" i="75" s="1"/>
  <c r="L31" i="74"/>
  <c r="K31" i="74"/>
  <c r="J31" i="74"/>
  <c r="D29" i="74"/>
  <c r="C29" i="74"/>
  <c r="B29" i="74"/>
  <c r="D27" i="74"/>
  <c r="C27" i="74"/>
  <c r="B27" i="74"/>
  <c r="D25" i="74"/>
  <c r="C25" i="74"/>
  <c r="B25" i="74"/>
  <c r="D23" i="74"/>
  <c r="C23" i="74"/>
  <c r="B23" i="74"/>
  <c r="D21" i="74"/>
  <c r="C21" i="74"/>
  <c r="B21" i="74"/>
  <c r="D20" i="74"/>
  <c r="C20" i="74"/>
  <c r="B20" i="74"/>
  <c r="E19" i="74"/>
  <c r="D19" i="74"/>
  <c r="C19" i="74"/>
  <c r="B19" i="74"/>
  <c r="B16" i="74"/>
  <c r="C14" i="74"/>
  <c r="C13" i="74"/>
  <c r="C12" i="74"/>
  <c r="I4" i="74"/>
  <c r="B11" i="73"/>
  <c r="B10" i="73"/>
  <c r="B4" i="73"/>
  <c r="D1" i="73"/>
  <c r="C17" i="73" s="1"/>
  <c r="E24" i="72"/>
  <c r="E21" i="72"/>
  <c r="E20" i="72"/>
  <c r="A1" i="72"/>
  <c r="F114" i="71"/>
  <c r="F113" i="71"/>
  <c r="F112" i="71"/>
  <c r="F111" i="71"/>
  <c r="F110" i="71"/>
  <c r="F109" i="71"/>
  <c r="F108" i="71"/>
  <c r="F107" i="71"/>
  <c r="D101" i="71"/>
  <c r="D99" i="71"/>
  <c r="D97" i="71"/>
  <c r="D95" i="71"/>
  <c r="D93" i="71"/>
  <c r="D88" i="71"/>
  <c r="F84" i="71"/>
  <c r="F83" i="71"/>
  <c r="F82" i="71"/>
  <c r="F81" i="71"/>
  <c r="F80" i="71"/>
  <c r="F79" i="71"/>
  <c r="F78" i="71"/>
  <c r="F77" i="71"/>
  <c r="I73" i="71"/>
  <c r="I72" i="71"/>
  <c r="I71" i="71"/>
  <c r="I70" i="71"/>
  <c r="I69" i="71"/>
  <c r="I67" i="71"/>
  <c r="I66" i="71"/>
  <c r="I65" i="71"/>
  <c r="I64" i="71"/>
  <c r="I63" i="71"/>
  <c r="G56" i="71"/>
  <c r="E10" i="72" s="1"/>
  <c r="L31" i="71"/>
  <c r="K31" i="71"/>
  <c r="J31" i="71"/>
  <c r="G57" i="71" s="1"/>
  <c r="D29" i="71"/>
  <c r="C29" i="71"/>
  <c r="B29" i="71"/>
  <c r="D27" i="71"/>
  <c r="C27" i="71"/>
  <c r="B27" i="71"/>
  <c r="D25" i="71"/>
  <c r="C25" i="71"/>
  <c r="B25" i="71"/>
  <c r="D23" i="71"/>
  <c r="C23" i="71"/>
  <c r="B23" i="71"/>
  <c r="D21" i="71"/>
  <c r="C21" i="71"/>
  <c r="B21" i="71"/>
  <c r="D20" i="71"/>
  <c r="C20" i="71"/>
  <c r="B20" i="71"/>
  <c r="D19" i="71"/>
  <c r="C19" i="71"/>
  <c r="B19" i="71"/>
  <c r="B16" i="71"/>
  <c r="C14" i="71"/>
  <c r="C13" i="71"/>
  <c r="C12" i="71"/>
  <c r="I4" i="71"/>
  <c r="E19" i="49"/>
  <c r="E19" i="46"/>
  <c r="E19" i="43"/>
  <c r="E19" i="40"/>
  <c r="C100" i="37"/>
  <c r="C100" i="40" s="1"/>
  <c r="C100" i="43" s="1"/>
  <c r="C100" i="46" s="1"/>
  <c r="C100" i="49" s="1"/>
  <c r="C100" i="92" s="1"/>
  <c r="D98" i="37"/>
  <c r="C98" i="37"/>
  <c r="C98" i="40" s="1"/>
  <c r="C98" i="43" s="1"/>
  <c r="C98" i="46" s="1"/>
  <c r="C98" i="49" s="1"/>
  <c r="C98" i="92" s="1"/>
  <c r="C96" i="37"/>
  <c r="C96" i="40" s="1"/>
  <c r="C96" i="43" s="1"/>
  <c r="C96" i="46" s="1"/>
  <c r="C96" i="49" s="1"/>
  <c r="C96" i="92" s="1"/>
  <c r="C94" i="37"/>
  <c r="C94" i="40" s="1"/>
  <c r="C94" i="43" s="1"/>
  <c r="C94" i="46" s="1"/>
  <c r="C94" i="49" s="1"/>
  <c r="C94" i="92" s="1"/>
  <c r="C92" i="37"/>
  <c r="C92" i="40" s="1"/>
  <c r="C92" i="43" s="1"/>
  <c r="C92" i="46" s="1"/>
  <c r="C92" i="49" s="1"/>
  <c r="C92" i="92" s="1"/>
  <c r="B34" i="37"/>
  <c r="B21" i="20"/>
  <c r="I46" i="14"/>
  <c r="A4" i="32"/>
  <c r="E31" i="64"/>
  <c r="E29" i="64"/>
  <c r="H10" i="64"/>
  <c r="K101" i="86" l="1"/>
  <c r="E35" i="87" s="1"/>
  <c r="F35" i="87" s="1"/>
  <c r="H101" i="86"/>
  <c r="K93" i="86"/>
  <c r="E27" i="87" s="1"/>
  <c r="F27" i="87" s="1"/>
  <c r="H93" i="86"/>
  <c r="K101" i="83"/>
  <c r="E35" i="84" s="1"/>
  <c r="F35" i="84" s="1"/>
  <c r="H101" i="83"/>
  <c r="K95" i="86"/>
  <c r="E29" i="87" s="1"/>
  <c r="F29" i="87" s="1"/>
  <c r="H95" i="86"/>
  <c r="K97" i="86"/>
  <c r="E31" i="87" s="1"/>
  <c r="F31" i="87" s="1"/>
  <c r="H97" i="86"/>
  <c r="F85" i="83"/>
  <c r="K99" i="83"/>
  <c r="E33" i="84" s="1"/>
  <c r="F33" i="84" s="1"/>
  <c r="H99" i="83"/>
  <c r="K101" i="80"/>
  <c r="E35" i="81" s="1"/>
  <c r="F35" i="81" s="1"/>
  <c r="H101" i="80"/>
  <c r="K97" i="83"/>
  <c r="E31" i="84" s="1"/>
  <c r="F31" i="84" s="1"/>
  <c r="H97" i="83"/>
  <c r="K97" i="80"/>
  <c r="E31" i="81" s="1"/>
  <c r="F31" i="81" s="1"/>
  <c r="H97" i="80"/>
  <c r="K101" i="77"/>
  <c r="E35" i="78" s="1"/>
  <c r="F35" i="78" s="1"/>
  <c r="H101" i="77"/>
  <c r="K99" i="80"/>
  <c r="E33" i="81" s="1"/>
  <c r="F33" i="81" s="1"/>
  <c r="H99" i="80"/>
  <c r="K93" i="80"/>
  <c r="E27" i="81" s="1"/>
  <c r="F27" i="81" s="1"/>
  <c r="H93" i="80"/>
  <c r="G27" i="81" s="1"/>
  <c r="H27" i="81" s="1"/>
  <c r="F115" i="77"/>
  <c r="C36" i="78" s="1"/>
  <c r="G57" i="77"/>
  <c r="C21" i="75"/>
  <c r="K99" i="77"/>
  <c r="E33" i="78" s="1"/>
  <c r="F33" i="78" s="1"/>
  <c r="H99" i="77"/>
  <c r="K95" i="77"/>
  <c r="E29" i="78" s="1"/>
  <c r="F29" i="78" s="1"/>
  <c r="H95" i="77"/>
  <c r="K101" i="74"/>
  <c r="E35" i="75" s="1"/>
  <c r="F35" i="75" s="1"/>
  <c r="H101" i="74"/>
  <c r="K93" i="74"/>
  <c r="E27" i="75" s="1"/>
  <c r="F27" i="75" s="1"/>
  <c r="H93" i="74"/>
  <c r="K97" i="74"/>
  <c r="E31" i="75" s="1"/>
  <c r="F31" i="75" s="1"/>
  <c r="H97" i="74"/>
  <c r="K101" i="71"/>
  <c r="E35" i="72" s="1"/>
  <c r="F35" i="72" s="1"/>
  <c r="H101" i="71"/>
  <c r="K95" i="74"/>
  <c r="E29" i="75" s="1"/>
  <c r="F29" i="75" s="1"/>
  <c r="H95" i="74"/>
  <c r="K97" i="71"/>
  <c r="E31" i="72" s="1"/>
  <c r="F31" i="72" s="1"/>
  <c r="H97" i="71"/>
  <c r="K95" i="71"/>
  <c r="E29" i="72" s="1"/>
  <c r="F29" i="72" s="1"/>
  <c r="H95" i="71"/>
  <c r="K99" i="71"/>
  <c r="E33" i="72" s="1"/>
  <c r="F33" i="72" s="1"/>
  <c r="H99" i="71"/>
  <c r="K93" i="71"/>
  <c r="E27" i="72" s="1"/>
  <c r="F27" i="72" s="1"/>
  <c r="H93" i="71"/>
  <c r="G27" i="72" s="1"/>
  <c r="H27" i="72" s="1"/>
  <c r="D98" i="40"/>
  <c r="H98" i="37"/>
  <c r="I98" i="37"/>
  <c r="H31" i="77"/>
  <c r="H31" i="86"/>
  <c r="H31" i="74"/>
  <c r="H31" i="83"/>
  <c r="H31" i="71"/>
  <c r="H31" i="80"/>
  <c r="F115" i="86"/>
  <c r="C36" i="87" s="1"/>
  <c r="C21" i="87"/>
  <c r="F85" i="86"/>
  <c r="H88" i="86"/>
  <c r="C24" i="87" s="1"/>
  <c r="C23" i="87" s="1"/>
  <c r="F115" i="83"/>
  <c r="C36" i="84" s="1"/>
  <c r="C20" i="84"/>
  <c r="K99" i="86"/>
  <c r="E33" i="87" s="1"/>
  <c r="F33" i="87" s="1"/>
  <c r="G57" i="83"/>
  <c r="H88" i="83"/>
  <c r="C24" i="84" s="1"/>
  <c r="C23" i="84" s="1"/>
  <c r="C21" i="84"/>
  <c r="F85" i="80"/>
  <c r="G57" i="80"/>
  <c r="K93" i="83"/>
  <c r="E27" i="84" s="1"/>
  <c r="F27" i="84" s="1"/>
  <c r="F115" i="80"/>
  <c r="C36" i="81" s="1"/>
  <c r="K95" i="83"/>
  <c r="E29" i="84" s="1"/>
  <c r="F29" i="84" s="1"/>
  <c r="K95" i="80"/>
  <c r="E29" i="81" s="1"/>
  <c r="F29" i="81" s="1"/>
  <c r="F85" i="77"/>
  <c r="H88" i="77"/>
  <c r="C24" i="78" s="1"/>
  <c r="C23" i="78" s="1"/>
  <c r="C21" i="78"/>
  <c r="K93" i="77"/>
  <c r="E27" i="78" s="1"/>
  <c r="F27" i="78" s="1"/>
  <c r="F85" i="74"/>
  <c r="F115" i="74"/>
  <c r="C36" i="75" s="1"/>
  <c r="K97" i="77"/>
  <c r="E31" i="78" s="1"/>
  <c r="F31" i="78" s="1"/>
  <c r="C21" i="72"/>
  <c r="F115" i="71"/>
  <c r="C36" i="72" s="1"/>
  <c r="K99" i="74"/>
  <c r="E33" i="75" s="1"/>
  <c r="F33" i="75" s="1"/>
  <c r="F85" i="71"/>
  <c r="H88" i="71"/>
  <c r="C24" i="72" s="1"/>
  <c r="C23" i="72" s="1"/>
  <c r="C96" i="71"/>
  <c r="C98" i="71"/>
  <c r="C100" i="71"/>
  <c r="C92" i="71"/>
  <c r="C94" i="71"/>
  <c r="C94" i="74" s="1"/>
  <c r="D57" i="71"/>
  <c r="C13" i="54"/>
  <c r="G57" i="74"/>
  <c r="C23" i="81"/>
  <c r="G31" i="72"/>
  <c r="H31" i="72" s="1"/>
  <c r="C20" i="87"/>
  <c r="C18" i="87" s="1"/>
  <c r="G35" i="78"/>
  <c r="H35" i="78" s="1"/>
  <c r="G35" i="75"/>
  <c r="H35" i="75" s="1"/>
  <c r="B11" i="38"/>
  <c r="B4" i="38"/>
  <c r="C17" i="59"/>
  <c r="G35" i="87" l="1"/>
  <c r="H35" i="87" s="1"/>
  <c r="G29" i="87"/>
  <c r="H29" i="87" s="1"/>
  <c r="C18" i="84"/>
  <c r="G31" i="81"/>
  <c r="H31" i="81" s="1"/>
  <c r="G35" i="81"/>
  <c r="H35" i="81" s="1"/>
  <c r="G27" i="75"/>
  <c r="H27" i="75" s="1"/>
  <c r="G35" i="72"/>
  <c r="H35" i="72" s="1"/>
  <c r="G29" i="72"/>
  <c r="H29" i="72" s="1"/>
  <c r="D98" i="43"/>
  <c r="I98" i="40"/>
  <c r="H98" i="40"/>
  <c r="G31" i="87"/>
  <c r="H31" i="87" s="1"/>
  <c r="G35" i="84"/>
  <c r="H35" i="84" s="1"/>
  <c r="G33" i="78"/>
  <c r="H33" i="78" s="1"/>
  <c r="C96" i="74"/>
  <c r="C98" i="74"/>
  <c r="G27" i="84"/>
  <c r="H27" i="84" s="1"/>
  <c r="G33" i="87"/>
  <c r="H33" i="87" s="1"/>
  <c r="G29" i="84"/>
  <c r="H29" i="84" s="1"/>
  <c r="G29" i="81"/>
  <c r="H29" i="81" s="1"/>
  <c r="G27" i="78"/>
  <c r="H27" i="78" s="1"/>
  <c r="G33" i="75"/>
  <c r="H33" i="75" s="1"/>
  <c r="G31" i="75"/>
  <c r="H31" i="75" s="1"/>
  <c r="G31" i="78"/>
  <c r="H31" i="78" s="1"/>
  <c r="G33" i="72"/>
  <c r="H33" i="72" s="1"/>
  <c r="C92" i="74"/>
  <c r="C92" i="77" s="1"/>
  <c r="C100" i="74"/>
  <c r="D57" i="74"/>
  <c r="C13" i="72"/>
  <c r="G27" i="87"/>
  <c r="H27" i="87" s="1"/>
  <c r="G31" i="84"/>
  <c r="H31" i="84" s="1"/>
  <c r="G33" i="84"/>
  <c r="H33" i="84" s="1"/>
  <c r="G29" i="75"/>
  <c r="H29" i="75" s="1"/>
  <c r="G29" i="78"/>
  <c r="H29" i="78" s="1"/>
  <c r="G33" i="81"/>
  <c r="H33" i="81" s="1"/>
  <c r="C94" i="77"/>
  <c r="I4" i="9"/>
  <c r="D1" i="36"/>
  <c r="C17" i="36" s="1"/>
  <c r="B10" i="59"/>
  <c r="B10" i="53"/>
  <c r="B10" i="50"/>
  <c r="B10" i="47"/>
  <c r="B10" i="44"/>
  <c r="B10" i="41"/>
  <c r="B10" i="38"/>
  <c r="B10" i="36"/>
  <c r="A10" i="20"/>
  <c r="A10" i="32"/>
  <c r="D98" i="46" l="1"/>
  <c r="I98" i="43"/>
  <c r="H98" i="43"/>
  <c r="C98" i="77"/>
  <c r="C96" i="77"/>
  <c r="C96" i="80" s="1"/>
  <c r="C100" i="77"/>
  <c r="C100" i="80" s="1"/>
  <c r="D57" i="77"/>
  <c r="C13" i="75"/>
  <c r="C92" i="80"/>
  <c r="C94" i="80"/>
  <c r="C14" i="58"/>
  <c r="C13" i="58"/>
  <c r="C14" i="49"/>
  <c r="C13" i="49"/>
  <c r="C14" i="46"/>
  <c r="C13" i="46"/>
  <c r="C14" i="43"/>
  <c r="C13" i="43"/>
  <c r="C14" i="40"/>
  <c r="C13" i="40"/>
  <c r="C14" i="37"/>
  <c r="C13" i="37"/>
  <c r="D88" i="58"/>
  <c r="H88" i="58" s="1"/>
  <c r="D88" i="49"/>
  <c r="H88" i="49" s="1"/>
  <c r="D88" i="46"/>
  <c r="H88" i="46" s="1"/>
  <c r="D88" i="43"/>
  <c r="H88" i="43" s="1"/>
  <c r="D88" i="40"/>
  <c r="H88" i="40" s="1"/>
  <c r="D88" i="37"/>
  <c r="H88" i="37" s="1"/>
  <c r="B16" i="49"/>
  <c r="B16" i="46"/>
  <c r="B16" i="43"/>
  <c r="B16" i="40"/>
  <c r="B16" i="37"/>
  <c r="D96" i="9"/>
  <c r="D101" i="58"/>
  <c r="D99" i="58"/>
  <c r="D97" i="58"/>
  <c r="D95" i="58"/>
  <c r="H95" i="58" s="1"/>
  <c r="D93" i="58"/>
  <c r="D101" i="49"/>
  <c r="H101" i="49" s="1"/>
  <c r="D99" i="49"/>
  <c r="H99" i="49" s="1"/>
  <c r="D97" i="49"/>
  <c r="D95" i="49"/>
  <c r="H95" i="49" s="1"/>
  <c r="D93" i="49"/>
  <c r="D101" i="46"/>
  <c r="H101" i="46" s="1"/>
  <c r="D99" i="46"/>
  <c r="H99" i="46" s="1"/>
  <c r="D97" i="46"/>
  <c r="H97" i="46" s="1"/>
  <c r="D95" i="46"/>
  <c r="H95" i="46" s="1"/>
  <c r="D93" i="46"/>
  <c r="H93" i="46" s="1"/>
  <c r="D101" i="43"/>
  <c r="D99" i="43"/>
  <c r="H99" i="43" s="1"/>
  <c r="D97" i="43"/>
  <c r="H97" i="43" s="1"/>
  <c r="D95" i="43"/>
  <c r="H95" i="43" s="1"/>
  <c r="D93" i="43"/>
  <c r="D101" i="40"/>
  <c r="H101" i="40" s="1"/>
  <c r="D99" i="40"/>
  <c r="H99" i="40" s="1"/>
  <c r="D97" i="40"/>
  <c r="H97" i="40" s="1"/>
  <c r="D95" i="40"/>
  <c r="D93" i="40"/>
  <c r="D101" i="37"/>
  <c r="H101" i="37" s="1"/>
  <c r="D99" i="37"/>
  <c r="H99" i="37" s="1"/>
  <c r="D97" i="37"/>
  <c r="H97" i="37" s="1"/>
  <c r="D95" i="37"/>
  <c r="H95" i="37" s="1"/>
  <c r="D93" i="37"/>
  <c r="D93" i="9"/>
  <c r="D95" i="9"/>
  <c r="D97" i="9"/>
  <c r="D99" i="9"/>
  <c r="D100" i="9"/>
  <c r="D101" i="9"/>
  <c r="K93" i="58" l="1"/>
  <c r="E27" i="60" s="1"/>
  <c r="H93" i="58"/>
  <c r="K99" i="58"/>
  <c r="E33" i="60" s="1"/>
  <c r="H99" i="58"/>
  <c r="K97" i="58"/>
  <c r="E31" i="60" s="1"/>
  <c r="H97" i="58"/>
  <c r="K101" i="58"/>
  <c r="E35" i="60" s="1"/>
  <c r="H101" i="58"/>
  <c r="K93" i="49"/>
  <c r="E27" i="51" s="1"/>
  <c r="H93" i="49"/>
  <c r="K97" i="49"/>
  <c r="E31" i="51" s="1"/>
  <c r="H97" i="49"/>
  <c r="K101" i="43"/>
  <c r="E35" i="45" s="1"/>
  <c r="H101" i="43"/>
  <c r="K93" i="43"/>
  <c r="E27" i="45" s="1"/>
  <c r="H93" i="43"/>
  <c r="K93" i="40"/>
  <c r="E27" i="42" s="1"/>
  <c r="H93" i="40"/>
  <c r="K95" i="40"/>
  <c r="E29" i="42" s="1"/>
  <c r="H95" i="40"/>
  <c r="K95" i="9"/>
  <c r="E29" i="35" s="1"/>
  <c r="H95" i="9"/>
  <c r="K97" i="9"/>
  <c r="E31" i="35" s="1"/>
  <c r="H97" i="9"/>
  <c r="I96" i="9"/>
  <c r="H96" i="9"/>
  <c r="D96" i="37"/>
  <c r="K93" i="9"/>
  <c r="E27" i="35" s="1"/>
  <c r="H93" i="9"/>
  <c r="K93" i="37"/>
  <c r="E27" i="39" s="1"/>
  <c r="H93" i="37"/>
  <c r="K101" i="9"/>
  <c r="E35" i="35" s="1"/>
  <c r="H101" i="9"/>
  <c r="H100" i="9"/>
  <c r="I100" i="9"/>
  <c r="K99" i="9"/>
  <c r="E33" i="35" s="1"/>
  <c r="H99" i="9"/>
  <c r="D98" i="49"/>
  <c r="I98" i="46"/>
  <c r="H98" i="46"/>
  <c r="C98" i="80"/>
  <c r="K95" i="58"/>
  <c r="E29" i="60" s="1"/>
  <c r="K101" i="49"/>
  <c r="E35" i="51" s="1"/>
  <c r="K99" i="49"/>
  <c r="E33" i="51" s="1"/>
  <c r="K95" i="49"/>
  <c r="E29" i="51" s="1"/>
  <c r="K101" i="46"/>
  <c r="E35" i="48" s="1"/>
  <c r="K95" i="46"/>
  <c r="E29" i="48" s="1"/>
  <c r="K97" i="46"/>
  <c r="E31" i="48" s="1"/>
  <c r="K93" i="46"/>
  <c r="E27" i="48" s="1"/>
  <c r="K99" i="46"/>
  <c r="E33" i="48" s="1"/>
  <c r="K99" i="43"/>
  <c r="E33" i="45" s="1"/>
  <c r="K95" i="43"/>
  <c r="E29" i="45" s="1"/>
  <c r="K97" i="43"/>
  <c r="E31" i="45" s="1"/>
  <c r="K101" i="40"/>
  <c r="E35" i="42" s="1"/>
  <c r="K97" i="40"/>
  <c r="E31" i="42" s="1"/>
  <c r="K101" i="37"/>
  <c r="E35" i="39" s="1"/>
  <c r="K99" i="40"/>
  <c r="E33" i="42" s="1"/>
  <c r="D94" i="37"/>
  <c r="K97" i="37"/>
  <c r="E31" i="39" s="1"/>
  <c r="D100" i="37"/>
  <c r="K95" i="37"/>
  <c r="E29" i="39" s="1"/>
  <c r="D92" i="37"/>
  <c r="K99" i="37"/>
  <c r="E33" i="39" s="1"/>
  <c r="D57" i="80"/>
  <c r="C13" i="78"/>
  <c r="C96" i="83"/>
  <c r="C94" i="83"/>
  <c r="C100" i="83"/>
  <c r="C92" i="83"/>
  <c r="C36" i="33"/>
  <c r="C37" i="33"/>
  <c r="C35" i="33"/>
  <c r="F36" i="33"/>
  <c r="F37" i="33"/>
  <c r="F35" i="33"/>
  <c r="D36" i="33"/>
  <c r="D37" i="33"/>
  <c r="D35" i="33"/>
  <c r="C24" i="33"/>
  <c r="C25" i="33"/>
  <c r="C23" i="33"/>
  <c r="F24" i="33"/>
  <c r="F25" i="33"/>
  <c r="F23" i="33"/>
  <c r="D24" i="33"/>
  <c r="D25" i="33"/>
  <c r="D23" i="33"/>
  <c r="U13" i="14"/>
  <c r="U14" i="14"/>
  <c r="H21" i="40"/>
  <c r="H21" i="43" s="1"/>
  <c r="H21" i="46" s="1"/>
  <c r="H21" i="49" s="1"/>
  <c r="H21" i="92" s="1"/>
  <c r="H21" i="71" s="1"/>
  <c r="H21" i="74" s="1"/>
  <c r="H21" i="77" s="1"/>
  <c r="H21" i="80" s="1"/>
  <c r="H21" i="83" s="1"/>
  <c r="H21" i="86" s="1"/>
  <c r="E20" i="37"/>
  <c r="E20" i="40" s="1"/>
  <c r="E20" i="43" s="1"/>
  <c r="E20" i="46" s="1"/>
  <c r="E20" i="49" s="1"/>
  <c r="E20" i="92" s="1"/>
  <c r="E21" i="37"/>
  <c r="E21" i="40" s="1"/>
  <c r="E21" i="43" s="1"/>
  <c r="E21" i="46" s="1"/>
  <c r="E21" i="49" s="1"/>
  <c r="E21" i="92" s="1"/>
  <c r="E21" i="71" s="1"/>
  <c r="E23" i="37"/>
  <c r="E23" i="40" s="1"/>
  <c r="E23" i="43" s="1"/>
  <c r="E23" i="46" s="1"/>
  <c r="E23" i="49" s="1"/>
  <c r="E23" i="92" s="1"/>
  <c r="E23" i="71" s="1"/>
  <c r="E25" i="37"/>
  <c r="E25" i="40" s="1"/>
  <c r="E25" i="43" s="1"/>
  <c r="E25" i="46" s="1"/>
  <c r="E25" i="49" s="1"/>
  <c r="E25" i="92" s="1"/>
  <c r="E25" i="71" s="1"/>
  <c r="E27" i="37"/>
  <c r="E27" i="40" s="1"/>
  <c r="E27" i="43" s="1"/>
  <c r="E27" i="46" s="1"/>
  <c r="E27" i="49" s="1"/>
  <c r="E27" i="92" s="1"/>
  <c r="E27" i="71" s="1"/>
  <c r="C35" i="60" l="1"/>
  <c r="D35" i="60"/>
  <c r="C31" i="60"/>
  <c r="D31" i="60"/>
  <c r="C33" i="60"/>
  <c r="D33" i="60"/>
  <c r="C29" i="60"/>
  <c r="D29" i="60"/>
  <c r="C27" i="60"/>
  <c r="D27" i="60"/>
  <c r="D96" i="40"/>
  <c r="I96" i="37"/>
  <c r="H96" i="37"/>
  <c r="I100" i="37"/>
  <c r="H100" i="37"/>
  <c r="D98" i="92"/>
  <c r="I98" i="49"/>
  <c r="H98" i="49"/>
  <c r="H92" i="37"/>
  <c r="I92" i="37"/>
  <c r="H94" i="37"/>
  <c r="I94" i="37"/>
  <c r="C98" i="83"/>
  <c r="C98" i="86" s="1"/>
  <c r="D100" i="40"/>
  <c r="D57" i="83"/>
  <c r="C13" i="81"/>
  <c r="D92" i="40"/>
  <c r="D94" i="40"/>
  <c r="E20" i="71"/>
  <c r="E29" i="37"/>
  <c r="E29" i="40" s="1"/>
  <c r="E29" i="43" s="1"/>
  <c r="E29" i="46" s="1"/>
  <c r="E29" i="49" s="1"/>
  <c r="E29" i="92" s="1"/>
  <c r="E31" i="92" s="1"/>
  <c r="C100" i="86"/>
  <c r="C92" i="86"/>
  <c r="C94" i="86"/>
  <c r="C96" i="86"/>
  <c r="E25" i="74"/>
  <c r="E25" i="77" s="1"/>
  <c r="E25" i="80" s="1"/>
  <c r="E25" i="83" s="1"/>
  <c r="E25" i="86" s="1"/>
  <c r="E27" i="74"/>
  <c r="E27" i="77" s="1"/>
  <c r="E27" i="80" s="1"/>
  <c r="E27" i="83" s="1"/>
  <c r="E27" i="86" s="1"/>
  <c r="E23" i="74"/>
  <c r="E23" i="77" s="1"/>
  <c r="E23" i="80" s="1"/>
  <c r="E23" i="83" s="1"/>
  <c r="E23" i="86" s="1"/>
  <c r="E21" i="74"/>
  <c r="E21" i="77" s="1"/>
  <c r="E21" i="80" s="1"/>
  <c r="E21" i="83" s="1"/>
  <c r="E21" i="86" s="1"/>
  <c r="H98" i="92" l="1"/>
  <c r="I98" i="92"/>
  <c r="D98" i="71"/>
  <c r="H92" i="40"/>
  <c r="I92" i="40"/>
  <c r="H94" i="40"/>
  <c r="I94" i="40"/>
  <c r="I100" i="40"/>
  <c r="H100" i="40"/>
  <c r="I96" i="40"/>
  <c r="H96" i="40"/>
  <c r="D96" i="43"/>
  <c r="E20" i="74"/>
  <c r="E29" i="71"/>
  <c r="E31" i="71" s="1"/>
  <c r="D94" i="43"/>
  <c r="D92" i="43"/>
  <c r="D57" i="86"/>
  <c r="C13" i="84"/>
  <c r="D100" i="43"/>
  <c r="B34" i="40"/>
  <c r="F35" i="60"/>
  <c r="F33" i="60"/>
  <c r="F31" i="60"/>
  <c r="F29" i="60"/>
  <c r="F27" i="60"/>
  <c r="E21" i="60"/>
  <c r="E20" i="60"/>
  <c r="A1" i="60"/>
  <c r="B11" i="59"/>
  <c r="B4" i="59"/>
  <c r="D1" i="59"/>
  <c r="F114" i="58"/>
  <c r="F113" i="58"/>
  <c r="F112" i="58"/>
  <c r="F111" i="58"/>
  <c r="F110" i="58"/>
  <c r="F109" i="58"/>
  <c r="F108" i="58"/>
  <c r="F107" i="58"/>
  <c r="C24" i="60"/>
  <c r="F84" i="58"/>
  <c r="F83" i="58"/>
  <c r="F82" i="58"/>
  <c r="F81" i="58"/>
  <c r="F80" i="58"/>
  <c r="F79" i="58"/>
  <c r="F78" i="58"/>
  <c r="F77" i="58"/>
  <c r="I73" i="58"/>
  <c r="I72" i="58"/>
  <c r="I71" i="58"/>
  <c r="I70" i="58"/>
  <c r="I69" i="58"/>
  <c r="I67" i="58"/>
  <c r="I66" i="58"/>
  <c r="I65" i="58"/>
  <c r="I64" i="58"/>
  <c r="I63" i="58"/>
  <c r="L31" i="58"/>
  <c r="K31" i="58"/>
  <c r="J31" i="58"/>
  <c r="D29" i="58"/>
  <c r="C29" i="58"/>
  <c r="B29" i="58"/>
  <c r="D27" i="58"/>
  <c r="C27" i="58"/>
  <c r="B27" i="58"/>
  <c r="D25" i="58"/>
  <c r="C25" i="58"/>
  <c r="B25" i="58"/>
  <c r="D23" i="58"/>
  <c r="C23" i="58"/>
  <c r="B23" i="58"/>
  <c r="D21" i="58"/>
  <c r="C21" i="58"/>
  <c r="B21" i="58"/>
  <c r="D20" i="58"/>
  <c r="C20" i="58"/>
  <c r="B20" i="58"/>
  <c r="D19" i="58"/>
  <c r="C19" i="58"/>
  <c r="B19" i="58"/>
  <c r="C12" i="58"/>
  <c r="I4" i="58"/>
  <c r="F35" i="54"/>
  <c r="F33" i="54"/>
  <c r="F31" i="54"/>
  <c r="F29" i="54"/>
  <c r="F27" i="54"/>
  <c r="A1" i="54"/>
  <c r="B11" i="53"/>
  <c r="B4" i="53"/>
  <c r="C17" i="53"/>
  <c r="F35" i="51"/>
  <c r="F33" i="51"/>
  <c r="F31" i="51"/>
  <c r="F29" i="51"/>
  <c r="F27" i="51"/>
  <c r="E21" i="51"/>
  <c r="E20" i="51"/>
  <c r="A1" i="51"/>
  <c r="B11" i="50"/>
  <c r="B4" i="50"/>
  <c r="D1" i="50"/>
  <c r="C17" i="50" s="1"/>
  <c r="F114" i="49"/>
  <c r="F113" i="49"/>
  <c r="F112" i="49"/>
  <c r="F111" i="49"/>
  <c r="F110" i="49"/>
  <c r="F109" i="49"/>
  <c r="F108" i="49"/>
  <c r="F107" i="49"/>
  <c r="C24" i="51"/>
  <c r="F84" i="49"/>
  <c r="F83" i="49"/>
  <c r="F82" i="49"/>
  <c r="F81" i="49"/>
  <c r="F80" i="49"/>
  <c r="F79" i="49"/>
  <c r="F78" i="49"/>
  <c r="F77" i="49"/>
  <c r="I73" i="49"/>
  <c r="I72" i="49"/>
  <c r="I71" i="49"/>
  <c r="I70" i="49"/>
  <c r="I69" i="49"/>
  <c r="I67" i="49"/>
  <c r="I66" i="49"/>
  <c r="I65" i="49"/>
  <c r="I64" i="49"/>
  <c r="I63" i="49"/>
  <c r="C13" i="51"/>
  <c r="G56" i="49"/>
  <c r="E10" i="51" s="1"/>
  <c r="L31" i="49"/>
  <c r="K31" i="49"/>
  <c r="J31" i="49"/>
  <c r="D29" i="49"/>
  <c r="C29" i="49"/>
  <c r="B29" i="49"/>
  <c r="D27" i="49"/>
  <c r="C27" i="49"/>
  <c r="B27" i="49"/>
  <c r="D25" i="49"/>
  <c r="C25" i="49"/>
  <c r="B25" i="49"/>
  <c r="D23" i="49"/>
  <c r="C23" i="49"/>
  <c r="B23" i="49"/>
  <c r="D21" i="49"/>
  <c r="C21" i="49"/>
  <c r="B21" i="49"/>
  <c r="D20" i="49"/>
  <c r="C20" i="49"/>
  <c r="B20" i="49"/>
  <c r="D19" i="49"/>
  <c r="C19" i="49"/>
  <c r="B19" i="49"/>
  <c r="C12" i="49"/>
  <c r="I4" i="49"/>
  <c r="F35" i="48"/>
  <c r="F33" i="48"/>
  <c r="F31" i="48"/>
  <c r="F29" i="48"/>
  <c r="F27" i="48"/>
  <c r="E21" i="48"/>
  <c r="E20" i="48"/>
  <c r="A1" i="48"/>
  <c r="B11" i="47"/>
  <c r="B4" i="47"/>
  <c r="D1" i="47"/>
  <c r="C17" i="47" s="1"/>
  <c r="F114" i="46"/>
  <c r="F113" i="46"/>
  <c r="F112" i="46"/>
  <c r="F111" i="46"/>
  <c r="F110" i="46"/>
  <c r="F109" i="46"/>
  <c r="F108" i="46"/>
  <c r="F107" i="46"/>
  <c r="C24" i="48"/>
  <c r="F84" i="46"/>
  <c r="F83" i="46"/>
  <c r="F82" i="46"/>
  <c r="F81" i="46"/>
  <c r="F80" i="46"/>
  <c r="F79" i="46"/>
  <c r="F78" i="46"/>
  <c r="F77" i="46"/>
  <c r="I73" i="46"/>
  <c r="I72" i="46"/>
  <c r="I71" i="46"/>
  <c r="I70" i="46"/>
  <c r="I69" i="46"/>
  <c r="I67" i="46"/>
  <c r="I66" i="46"/>
  <c r="I65" i="46"/>
  <c r="I64" i="46"/>
  <c r="I63" i="46"/>
  <c r="C13" i="48"/>
  <c r="G56" i="46"/>
  <c r="E10" i="48" s="1"/>
  <c r="L31" i="46"/>
  <c r="K31" i="46"/>
  <c r="J31" i="46"/>
  <c r="G57" i="46" s="1"/>
  <c r="D29" i="46"/>
  <c r="C29" i="46"/>
  <c r="B29" i="46"/>
  <c r="D27" i="46"/>
  <c r="C27" i="46"/>
  <c r="B27" i="46"/>
  <c r="D25" i="46"/>
  <c r="C25" i="46"/>
  <c r="B25" i="46"/>
  <c r="D23" i="46"/>
  <c r="C23" i="46"/>
  <c r="B23" i="46"/>
  <c r="D21" i="46"/>
  <c r="C21" i="46"/>
  <c r="B21" i="46"/>
  <c r="D20" i="46"/>
  <c r="C20" i="46"/>
  <c r="B20" i="46"/>
  <c r="D19" i="46"/>
  <c r="C19" i="46"/>
  <c r="B19" i="46"/>
  <c r="C12" i="46"/>
  <c r="I4" i="46"/>
  <c r="F35" i="45"/>
  <c r="F33" i="45"/>
  <c r="F31" i="45"/>
  <c r="F29" i="45"/>
  <c r="F27" i="45"/>
  <c r="E21" i="45"/>
  <c r="A1" i="45"/>
  <c r="B11" i="44"/>
  <c r="B4" i="44"/>
  <c r="D1" i="44"/>
  <c r="C17" i="44" s="1"/>
  <c r="F114" i="43"/>
  <c r="F113" i="43"/>
  <c r="F112" i="43"/>
  <c r="F111" i="43"/>
  <c r="F110" i="43"/>
  <c r="F109" i="43"/>
  <c r="F108" i="43"/>
  <c r="F107" i="43"/>
  <c r="E24" i="45"/>
  <c r="C24" i="45"/>
  <c r="F84" i="43"/>
  <c r="F83" i="43"/>
  <c r="F82" i="43"/>
  <c r="F81" i="43"/>
  <c r="F80" i="43"/>
  <c r="F79" i="43"/>
  <c r="F78" i="43"/>
  <c r="F77" i="43"/>
  <c r="I73" i="43"/>
  <c r="I72" i="43"/>
  <c r="I71" i="43"/>
  <c r="I70" i="43"/>
  <c r="I69" i="43"/>
  <c r="I67" i="43"/>
  <c r="I66" i="43"/>
  <c r="I65" i="43"/>
  <c r="I64" i="43"/>
  <c r="I63" i="43"/>
  <c r="C13" i="45"/>
  <c r="G56" i="43"/>
  <c r="E10" i="45" s="1"/>
  <c r="L31" i="43"/>
  <c r="K31" i="43"/>
  <c r="J31" i="43"/>
  <c r="G57" i="43" s="1"/>
  <c r="D29" i="43"/>
  <c r="C29" i="43"/>
  <c r="B29" i="43"/>
  <c r="D27" i="43"/>
  <c r="C27" i="43"/>
  <c r="B27" i="43"/>
  <c r="D25" i="43"/>
  <c r="C25" i="43"/>
  <c r="B25" i="43"/>
  <c r="D23" i="43"/>
  <c r="C23" i="43"/>
  <c r="B23" i="43"/>
  <c r="D21" i="43"/>
  <c r="C21" i="43"/>
  <c r="B21" i="43"/>
  <c r="D20" i="43"/>
  <c r="C20" i="43"/>
  <c r="B20" i="43"/>
  <c r="D19" i="43"/>
  <c r="C19" i="43"/>
  <c r="B19" i="43"/>
  <c r="C12" i="43"/>
  <c r="I4" i="43"/>
  <c r="F35" i="42"/>
  <c r="F33" i="42"/>
  <c r="F31" i="42"/>
  <c r="F29" i="42"/>
  <c r="F27" i="42"/>
  <c r="E21" i="42"/>
  <c r="A1" i="42"/>
  <c r="B11" i="41"/>
  <c r="B4" i="41"/>
  <c r="D1" i="41"/>
  <c r="C17" i="41" s="1"/>
  <c r="F114" i="40"/>
  <c r="F113" i="40"/>
  <c r="F112" i="40"/>
  <c r="F111" i="40"/>
  <c r="F110" i="40"/>
  <c r="F109" i="40"/>
  <c r="F108" i="40"/>
  <c r="F107" i="40"/>
  <c r="E24" i="42"/>
  <c r="C24" i="42"/>
  <c r="F84" i="40"/>
  <c r="F83" i="40"/>
  <c r="F82" i="40"/>
  <c r="F81" i="40"/>
  <c r="F80" i="40"/>
  <c r="F79" i="40"/>
  <c r="F78" i="40"/>
  <c r="F77" i="40"/>
  <c r="I73" i="40"/>
  <c r="I72" i="40"/>
  <c r="I71" i="40"/>
  <c r="I70" i="40"/>
  <c r="I69" i="40"/>
  <c r="I67" i="40"/>
  <c r="I66" i="40"/>
  <c r="I65" i="40"/>
  <c r="I64" i="40"/>
  <c r="I63" i="40"/>
  <c r="C13" i="42"/>
  <c r="G56" i="40"/>
  <c r="E10" i="42" s="1"/>
  <c r="L31" i="40"/>
  <c r="K31" i="40"/>
  <c r="J31" i="40"/>
  <c r="D29" i="40"/>
  <c r="C29" i="40"/>
  <c r="B29" i="40"/>
  <c r="D27" i="40"/>
  <c r="C27" i="40"/>
  <c r="B27" i="40"/>
  <c r="D25" i="40"/>
  <c r="C25" i="40"/>
  <c r="B25" i="40"/>
  <c r="D23" i="40"/>
  <c r="C23" i="40"/>
  <c r="B23" i="40"/>
  <c r="D21" i="40"/>
  <c r="C21" i="40"/>
  <c r="B21" i="40"/>
  <c r="D20" i="40"/>
  <c r="C20" i="40"/>
  <c r="B20" i="40"/>
  <c r="D19" i="40"/>
  <c r="C19" i="40"/>
  <c r="B19" i="40"/>
  <c r="C12" i="40"/>
  <c r="I4" i="40"/>
  <c r="F35" i="39"/>
  <c r="F33" i="39"/>
  <c r="F31" i="39"/>
  <c r="F29" i="39"/>
  <c r="F27" i="39"/>
  <c r="E21" i="39"/>
  <c r="A1" i="39"/>
  <c r="D1" i="38"/>
  <c r="C17" i="38" s="1"/>
  <c r="F114" i="37"/>
  <c r="F113" i="37"/>
  <c r="F112" i="37"/>
  <c r="F111" i="37"/>
  <c r="F110" i="37"/>
  <c r="F109" i="37"/>
  <c r="F108" i="37"/>
  <c r="F107" i="37"/>
  <c r="E24" i="39"/>
  <c r="C24" i="39"/>
  <c r="F84" i="37"/>
  <c r="F83" i="37"/>
  <c r="F82" i="37"/>
  <c r="F81" i="37"/>
  <c r="F80" i="37"/>
  <c r="F79" i="37"/>
  <c r="F78" i="37"/>
  <c r="F77" i="37"/>
  <c r="I73" i="37"/>
  <c r="I72" i="37"/>
  <c r="I71" i="37"/>
  <c r="I70" i="37"/>
  <c r="I69" i="37"/>
  <c r="I67" i="37"/>
  <c r="I66" i="37"/>
  <c r="I65" i="37"/>
  <c r="I64" i="37"/>
  <c r="I63" i="37"/>
  <c r="C13" i="39"/>
  <c r="G56" i="37"/>
  <c r="E10" i="39" s="1"/>
  <c r="L31" i="37"/>
  <c r="K31" i="37"/>
  <c r="J31" i="37"/>
  <c r="D29" i="37"/>
  <c r="C29" i="37"/>
  <c r="B29" i="37"/>
  <c r="D27" i="37"/>
  <c r="C27" i="37"/>
  <c r="B27" i="37"/>
  <c r="D25" i="37"/>
  <c r="C25" i="37"/>
  <c r="B25" i="37"/>
  <c r="D23" i="37"/>
  <c r="C23" i="37"/>
  <c r="B23" i="37"/>
  <c r="D21" i="37"/>
  <c r="C21" i="37"/>
  <c r="B21" i="37"/>
  <c r="D20" i="37"/>
  <c r="C20" i="37"/>
  <c r="B20" i="37"/>
  <c r="D19" i="37"/>
  <c r="C19" i="37"/>
  <c r="B19" i="37"/>
  <c r="C12" i="37"/>
  <c r="I4" i="37"/>
  <c r="E21" i="35"/>
  <c r="E20" i="35"/>
  <c r="H92" i="43" l="1"/>
  <c r="I92" i="43"/>
  <c r="I96" i="43"/>
  <c r="D96" i="46"/>
  <c r="H96" i="43"/>
  <c r="H94" i="43"/>
  <c r="I94" i="43"/>
  <c r="H98" i="71"/>
  <c r="I98" i="71"/>
  <c r="D98" i="74"/>
  <c r="I100" i="43"/>
  <c r="H100" i="43"/>
  <c r="E20" i="77"/>
  <c r="H31" i="49"/>
  <c r="E31" i="49"/>
  <c r="H31" i="46"/>
  <c r="E31" i="46"/>
  <c r="E31" i="37"/>
  <c r="H31" i="37"/>
  <c r="H31" i="58"/>
  <c r="E31" i="40"/>
  <c r="H31" i="40"/>
  <c r="H31" i="43"/>
  <c r="E31" i="43"/>
  <c r="D92" i="46"/>
  <c r="D94" i="46"/>
  <c r="D57" i="58"/>
  <c r="C13" i="60" s="1"/>
  <c r="C13" i="87"/>
  <c r="D100" i="46"/>
  <c r="E29" i="74"/>
  <c r="E31" i="74" s="1"/>
  <c r="G57" i="58"/>
  <c r="C21" i="60"/>
  <c r="F115" i="58"/>
  <c r="C36" i="60" s="1"/>
  <c r="F85" i="58"/>
  <c r="F115" i="49"/>
  <c r="C36" i="51" s="1"/>
  <c r="G57" i="49"/>
  <c r="F85" i="49"/>
  <c r="C21" i="51"/>
  <c r="F115" i="46"/>
  <c r="C36" i="48" s="1"/>
  <c r="F85" i="46"/>
  <c r="C22" i="48" s="1"/>
  <c r="C21" i="48"/>
  <c r="F85" i="43"/>
  <c r="C22" i="45" s="1"/>
  <c r="C21" i="42"/>
  <c r="G57" i="40"/>
  <c r="F85" i="40"/>
  <c r="C22" i="42" s="1"/>
  <c r="F115" i="40"/>
  <c r="C36" i="42" s="1"/>
  <c r="F115" i="37"/>
  <c r="C36" i="39" s="1"/>
  <c r="F85" i="37"/>
  <c r="C22" i="39" s="1"/>
  <c r="C21" i="39"/>
  <c r="G29" i="48"/>
  <c r="H29" i="48" s="1"/>
  <c r="C35" i="39"/>
  <c r="D35" i="39" s="1"/>
  <c r="G35" i="48"/>
  <c r="H35" i="48" s="1"/>
  <c r="G33" i="39"/>
  <c r="H33" i="39" s="1"/>
  <c r="G27" i="48"/>
  <c r="H27" i="48" s="1"/>
  <c r="G33" i="48"/>
  <c r="H33" i="48" s="1"/>
  <c r="G27" i="51"/>
  <c r="H27" i="51" s="1"/>
  <c r="G27" i="54"/>
  <c r="H27" i="54" s="1"/>
  <c r="C21" i="45"/>
  <c r="G33" i="45"/>
  <c r="H33" i="45" s="1"/>
  <c r="F115" i="43"/>
  <c r="C36" i="45" s="1"/>
  <c r="C20" i="60"/>
  <c r="C23" i="45"/>
  <c r="G29" i="60"/>
  <c r="H29" i="60" s="1"/>
  <c r="G31" i="60"/>
  <c r="H31" i="60" s="1"/>
  <c r="G31" i="54"/>
  <c r="H31" i="54" s="1"/>
  <c r="G31" i="51"/>
  <c r="H31" i="51" s="1"/>
  <c r="G31" i="48"/>
  <c r="H31" i="48" s="1"/>
  <c r="C23" i="42"/>
  <c r="G27" i="42"/>
  <c r="H27" i="42" s="1"/>
  <c r="G29" i="42"/>
  <c r="H29" i="42" s="1"/>
  <c r="G33" i="42"/>
  <c r="H33" i="42" s="1"/>
  <c r="G35" i="42"/>
  <c r="H35" i="42" s="1"/>
  <c r="G57" i="37"/>
  <c r="E13" i="39" s="1"/>
  <c r="C12" i="39" s="1"/>
  <c r="C23" i="39"/>
  <c r="G27" i="39"/>
  <c r="H27" i="39" s="1"/>
  <c r="G29" i="39"/>
  <c r="H29" i="39" s="1"/>
  <c r="G31" i="39"/>
  <c r="H31" i="39" s="1"/>
  <c r="H94" i="46" l="1"/>
  <c r="I94" i="46"/>
  <c r="H92" i="46"/>
  <c r="I92" i="46"/>
  <c r="I96" i="46"/>
  <c r="D96" i="49"/>
  <c r="H96" i="46"/>
  <c r="I100" i="46"/>
  <c r="H100" i="46"/>
  <c r="I98" i="74"/>
  <c r="H98" i="74"/>
  <c r="D98" i="77"/>
  <c r="E20" i="80"/>
  <c r="E29" i="77"/>
  <c r="E31" i="77" s="1"/>
  <c r="D92" i="49"/>
  <c r="D100" i="49"/>
  <c r="D94" i="49"/>
  <c r="G35" i="51"/>
  <c r="H35" i="51" s="1"/>
  <c r="G33" i="51"/>
  <c r="H33" i="51" s="1"/>
  <c r="G31" i="45"/>
  <c r="H31" i="45" s="1"/>
  <c r="G31" i="42"/>
  <c r="H31" i="42" s="1"/>
  <c r="G33" i="60"/>
  <c r="H33" i="60" s="1"/>
  <c r="G27" i="45"/>
  <c r="H27" i="45" s="1"/>
  <c r="G33" i="54"/>
  <c r="H33" i="54" s="1"/>
  <c r="G35" i="60"/>
  <c r="H35" i="60" s="1"/>
  <c r="G35" i="39"/>
  <c r="H35" i="39" s="1"/>
  <c r="G27" i="60"/>
  <c r="H27" i="60" s="1"/>
  <c r="G29" i="45"/>
  <c r="H29" i="45" s="1"/>
  <c r="G35" i="45"/>
  <c r="H35" i="45" s="1"/>
  <c r="G29" i="51"/>
  <c r="H29" i="51" s="1"/>
  <c r="G35" i="54"/>
  <c r="H35" i="54" s="1"/>
  <c r="G29" i="54"/>
  <c r="H29" i="54" s="1"/>
  <c r="I96" i="49" l="1"/>
  <c r="D96" i="92"/>
  <c r="H96" i="49"/>
  <c r="H100" i="49"/>
  <c r="I100" i="49"/>
  <c r="H98" i="77"/>
  <c r="I98" i="77"/>
  <c r="D98" i="80"/>
  <c r="H92" i="49"/>
  <c r="I92" i="49"/>
  <c r="H94" i="49"/>
  <c r="I94" i="49"/>
  <c r="E20" i="83"/>
  <c r="D100" i="92"/>
  <c r="D94" i="92"/>
  <c r="D92" i="92"/>
  <c r="E29" i="80"/>
  <c r="E31" i="80" s="1"/>
  <c r="D29" i="9"/>
  <c r="D27" i="9"/>
  <c r="D25" i="9"/>
  <c r="D23" i="9"/>
  <c r="D21" i="9"/>
  <c r="D20" i="9"/>
  <c r="D19" i="9"/>
  <c r="B11" i="36"/>
  <c r="B4" i="36"/>
  <c r="F35" i="35"/>
  <c r="F33" i="35"/>
  <c r="F31" i="35"/>
  <c r="F29" i="35"/>
  <c r="F27" i="35"/>
  <c r="A1" i="35"/>
  <c r="C16" i="34"/>
  <c r="C15" i="34" s="1"/>
  <c r="B7" i="34"/>
  <c r="A3" i="34"/>
  <c r="D33" i="33"/>
  <c r="D32" i="33"/>
  <c r="D31" i="33"/>
  <c r="D30" i="33"/>
  <c r="D29" i="33"/>
  <c r="F21" i="33"/>
  <c r="D21" i="33"/>
  <c r="D13" i="33"/>
  <c r="D8" i="33"/>
  <c r="A11" i="32"/>
  <c r="C5" i="33" s="1"/>
  <c r="C1" i="32"/>
  <c r="H92" i="92" l="1"/>
  <c r="I92" i="92"/>
  <c r="H94" i="92"/>
  <c r="I94" i="92"/>
  <c r="I100" i="92"/>
  <c r="H100" i="92"/>
  <c r="I96" i="92"/>
  <c r="H96" i="92"/>
  <c r="D96" i="71"/>
  <c r="D98" i="83"/>
  <c r="I98" i="80"/>
  <c r="H98" i="80"/>
  <c r="E20" i="86"/>
  <c r="E13" i="34"/>
  <c r="C12" i="34" s="1"/>
  <c r="I119" i="9"/>
  <c r="I119" i="37" s="1"/>
  <c r="I119" i="40" s="1"/>
  <c r="I119" i="43" s="1"/>
  <c r="I119" i="46" s="1"/>
  <c r="I119" i="49" s="1"/>
  <c r="I119" i="92" s="1"/>
  <c r="I119" i="71" s="1"/>
  <c r="G119" i="9"/>
  <c r="G119" i="37" s="1"/>
  <c r="D92" i="71"/>
  <c r="D94" i="71"/>
  <c r="E29" i="83"/>
  <c r="E31" i="83" s="1"/>
  <c r="D100" i="71"/>
  <c r="D20" i="33"/>
  <c r="F114" i="9"/>
  <c r="F113" i="9"/>
  <c r="F112" i="9"/>
  <c r="F111" i="9"/>
  <c r="F110" i="9"/>
  <c r="F109" i="9"/>
  <c r="F108" i="9"/>
  <c r="F107" i="9"/>
  <c r="F84" i="9"/>
  <c r="F83" i="9"/>
  <c r="F82" i="9"/>
  <c r="F81" i="9"/>
  <c r="F80" i="9"/>
  <c r="F79" i="9"/>
  <c r="F78" i="9"/>
  <c r="F77" i="9"/>
  <c r="I73" i="9"/>
  <c r="I72" i="9"/>
  <c r="I71" i="9"/>
  <c r="I70" i="9"/>
  <c r="I69" i="9"/>
  <c r="H100" i="71" l="1"/>
  <c r="I100" i="71"/>
  <c r="H92" i="71"/>
  <c r="I92" i="71"/>
  <c r="H94" i="71"/>
  <c r="I94" i="71"/>
  <c r="I98" i="83"/>
  <c r="H98" i="83"/>
  <c r="D98" i="86"/>
  <c r="I96" i="71"/>
  <c r="D96" i="74"/>
  <c r="H96" i="71"/>
  <c r="C20" i="42"/>
  <c r="C18" i="42" s="1"/>
  <c r="C20" i="51"/>
  <c r="C18" i="51" s="1"/>
  <c r="C20" i="72"/>
  <c r="C18" i="72" s="1"/>
  <c r="C20" i="48"/>
  <c r="C18" i="48" s="1"/>
  <c r="C20" i="39"/>
  <c r="C18" i="39" s="1"/>
  <c r="C20" i="81"/>
  <c r="C18" i="81" s="1"/>
  <c r="G121" i="9"/>
  <c r="G121" i="37" s="1"/>
  <c r="G121" i="40" s="1"/>
  <c r="G121" i="43" s="1"/>
  <c r="G121" i="46" s="1"/>
  <c r="G121" i="49" s="1"/>
  <c r="G121" i="92" s="1"/>
  <c r="G121" i="71" s="1"/>
  <c r="G121" i="74" s="1"/>
  <c r="G121" i="77" s="1"/>
  <c r="G121" i="80" s="1"/>
  <c r="G121" i="83" s="1"/>
  <c r="G121" i="86" s="1"/>
  <c r="G121" i="58" s="1"/>
  <c r="E19" i="60" s="1"/>
  <c r="C19" i="60" s="1"/>
  <c r="C18" i="60" s="1"/>
  <c r="C20" i="75"/>
  <c r="C18" i="75" s="1"/>
  <c r="C20" i="78"/>
  <c r="C18" i="78" s="1"/>
  <c r="C20" i="45"/>
  <c r="C18" i="45" s="1"/>
  <c r="C20" i="54"/>
  <c r="C18" i="54" s="1"/>
  <c r="E29" i="86"/>
  <c r="E31" i="86" s="1"/>
  <c r="D94" i="74"/>
  <c r="D100" i="74"/>
  <c r="D92" i="74"/>
  <c r="I119" i="74"/>
  <c r="I119" i="77" s="1"/>
  <c r="I119" i="80" s="1"/>
  <c r="I119" i="83" s="1"/>
  <c r="I119" i="86" s="1"/>
  <c r="I119" i="58" s="1"/>
  <c r="C21" i="35"/>
  <c r="F115" i="9"/>
  <c r="F85" i="9"/>
  <c r="C27" i="9"/>
  <c r="J31" i="9"/>
  <c r="K31" i="9"/>
  <c r="L31" i="9"/>
  <c r="H100" i="74" l="1"/>
  <c r="I100" i="74"/>
  <c r="I96" i="74"/>
  <c r="D96" i="77"/>
  <c r="H96" i="74"/>
  <c r="H92" i="74"/>
  <c r="I92" i="74"/>
  <c r="H94" i="74"/>
  <c r="I94" i="74"/>
  <c r="I98" i="86"/>
  <c r="H98" i="86"/>
  <c r="D100" i="77"/>
  <c r="D92" i="77"/>
  <c r="D94" i="77"/>
  <c r="F19" i="9"/>
  <c r="F19" i="37" s="1"/>
  <c r="F19" i="40" s="1"/>
  <c r="F19" i="43" s="1"/>
  <c r="F19" i="46" s="1"/>
  <c r="F19" i="49" s="1"/>
  <c r="F19" i="92" s="1"/>
  <c r="G57" i="9"/>
  <c r="E13" i="35" s="1"/>
  <c r="H94" i="77" l="1"/>
  <c r="I94" i="77"/>
  <c r="H92" i="77"/>
  <c r="I92" i="77"/>
  <c r="I100" i="77"/>
  <c r="H100" i="77"/>
  <c r="I96" i="77"/>
  <c r="D96" i="80"/>
  <c r="H96" i="77"/>
  <c r="D94" i="80"/>
  <c r="D92" i="80"/>
  <c r="D100" i="80"/>
  <c r="F19" i="71"/>
  <c r="F29" i="33"/>
  <c r="F21" i="37"/>
  <c r="F21" i="40" s="1"/>
  <c r="F21" i="43" s="1"/>
  <c r="F21" i="46" s="1"/>
  <c r="F21" i="49" s="1"/>
  <c r="F21" i="92" s="1"/>
  <c r="F21" i="71" s="1"/>
  <c r="F20" i="37"/>
  <c r="F13" i="33"/>
  <c r="D12" i="33" s="1"/>
  <c r="D9" i="33"/>
  <c r="F27" i="33"/>
  <c r="H92" i="80" l="1"/>
  <c r="I92" i="80"/>
  <c r="I96" i="80"/>
  <c r="H96" i="80"/>
  <c r="D96" i="83"/>
  <c r="I100" i="80"/>
  <c r="H100" i="80"/>
  <c r="H94" i="80"/>
  <c r="I94" i="80"/>
  <c r="D92" i="83"/>
  <c r="D100" i="83"/>
  <c r="D94" i="83"/>
  <c r="F19" i="74"/>
  <c r="F21" i="74"/>
  <c r="F21" i="77" s="1"/>
  <c r="F21" i="80" s="1"/>
  <c r="F21" i="83" s="1"/>
  <c r="F21" i="86" s="1"/>
  <c r="F33" i="33"/>
  <c r="F29" i="37"/>
  <c r="F29" i="40" s="1"/>
  <c r="F29" i="43" s="1"/>
  <c r="F29" i="46" s="1"/>
  <c r="F29" i="49" s="1"/>
  <c r="F29" i="92" s="1"/>
  <c r="F29" i="71" s="1"/>
  <c r="F31" i="33"/>
  <c r="F25" i="37"/>
  <c r="F25" i="40" s="1"/>
  <c r="F25" i="43" s="1"/>
  <c r="F25" i="46" s="1"/>
  <c r="F25" i="49" s="1"/>
  <c r="F25" i="92" s="1"/>
  <c r="F25" i="71" s="1"/>
  <c r="F30" i="33"/>
  <c r="F23" i="37"/>
  <c r="F23" i="40" s="1"/>
  <c r="F23" i="43" s="1"/>
  <c r="F23" i="46" s="1"/>
  <c r="F23" i="49" s="1"/>
  <c r="F23" i="92" s="1"/>
  <c r="F23" i="71" s="1"/>
  <c r="D16" i="33"/>
  <c r="D7" i="33" s="1"/>
  <c r="F32" i="33"/>
  <c r="F20" i="40"/>
  <c r="G35" i="35"/>
  <c r="H35" i="35" s="1"/>
  <c r="G29" i="35"/>
  <c r="H29" i="35" s="1"/>
  <c r="G31" i="35"/>
  <c r="H31" i="35" s="1"/>
  <c r="G33" i="35"/>
  <c r="H33" i="35" s="1"/>
  <c r="G27" i="35"/>
  <c r="H27" i="35" s="1"/>
  <c r="I66" i="9"/>
  <c r="I67" i="9"/>
  <c r="I64" i="9"/>
  <c r="I65" i="9"/>
  <c r="I63" i="9"/>
  <c r="C20" i="35" s="1"/>
  <c r="C18" i="35" s="1"/>
  <c r="C13" i="35"/>
  <c r="C12" i="35" s="1"/>
  <c r="D27" i="33"/>
  <c r="D26" i="33" s="1"/>
  <c r="I96" i="83" l="1"/>
  <c r="H96" i="83"/>
  <c r="D96" i="86"/>
  <c r="I100" i="83"/>
  <c r="H100" i="83"/>
  <c r="H94" i="83"/>
  <c r="I94" i="83"/>
  <c r="H92" i="83"/>
  <c r="I92" i="83"/>
  <c r="D94" i="86"/>
  <c r="I94" i="86" s="1"/>
  <c r="D100" i="86"/>
  <c r="D92" i="86"/>
  <c r="I92" i="86" s="1"/>
  <c r="F27" i="37"/>
  <c r="F31" i="37" s="1"/>
  <c r="G31" i="37" s="1"/>
  <c r="F19" i="77"/>
  <c r="D28" i="33"/>
  <c r="F25" i="74"/>
  <c r="F25" i="77" s="1"/>
  <c r="F25" i="80" s="1"/>
  <c r="F25" i="83" s="1"/>
  <c r="F25" i="86" s="1"/>
  <c r="F23" i="74"/>
  <c r="F23" i="77" s="1"/>
  <c r="F23" i="80" s="1"/>
  <c r="F23" i="83" s="1"/>
  <c r="F23" i="86" s="1"/>
  <c r="F29" i="74"/>
  <c r="F20" i="43"/>
  <c r="D56" i="9"/>
  <c r="I100" i="86" l="1"/>
  <c r="H100" i="86"/>
  <c r="H96" i="86"/>
  <c r="I96" i="86"/>
  <c r="H94" i="86"/>
  <c r="H92" i="86"/>
  <c r="C10" i="35"/>
  <c r="D56" i="37"/>
  <c r="F27" i="40"/>
  <c r="F31" i="40" s="1"/>
  <c r="G31" i="40" s="1"/>
  <c r="F19" i="80"/>
  <c r="F19" i="86" s="1"/>
  <c r="F29" i="77"/>
  <c r="F20" i="46"/>
  <c r="E24" i="35"/>
  <c r="G56" i="9"/>
  <c r="E10" i="35" s="1"/>
  <c r="I33" i="14"/>
  <c r="C29" i="9"/>
  <c r="B29" i="9"/>
  <c r="B27" i="9"/>
  <c r="C25" i="9"/>
  <c r="B25" i="9"/>
  <c r="C23" i="9"/>
  <c r="B23" i="9"/>
  <c r="C21" i="9"/>
  <c r="B21" i="9"/>
  <c r="B20" i="9"/>
  <c r="C20" i="9"/>
  <c r="E19" i="37"/>
  <c r="C12" i="9"/>
  <c r="I32" i="14"/>
  <c r="I31" i="14"/>
  <c r="I30" i="14"/>
  <c r="I29" i="14"/>
  <c r="I28" i="14"/>
  <c r="I27" i="14"/>
  <c r="C19" i="9"/>
  <c r="B19" i="9"/>
  <c r="D88" i="9"/>
  <c r="H88" i="9" s="1"/>
  <c r="A11" i="20"/>
  <c r="A4" i="20"/>
  <c r="H31" i="9" l="1"/>
  <c r="E31" i="9"/>
  <c r="F31" i="9"/>
  <c r="C9" i="35"/>
  <c r="C7" i="35" s="1"/>
  <c r="F19" i="58"/>
  <c r="G32" i="58" s="1"/>
  <c r="D56" i="40"/>
  <c r="C10" i="39"/>
  <c r="C9" i="39" s="1"/>
  <c r="C7" i="39" s="1"/>
  <c r="F27" i="43"/>
  <c r="F31" i="43" s="1"/>
  <c r="G31" i="43" s="1"/>
  <c r="F19" i="83"/>
  <c r="F29" i="80"/>
  <c r="C24" i="35"/>
  <c r="C23" i="35" s="1"/>
  <c r="F20" i="49"/>
  <c r="J17" i="9"/>
  <c r="J18" i="9"/>
  <c r="F20" i="92" l="1"/>
  <c r="G31" i="9"/>
  <c r="I56" i="58"/>
  <c r="I88" i="58"/>
  <c r="D56" i="43"/>
  <c r="C10" i="42"/>
  <c r="C9" i="42" s="1"/>
  <c r="F27" i="46"/>
  <c r="F31" i="46" s="1"/>
  <c r="G31" i="46" s="1"/>
  <c r="F29" i="83"/>
  <c r="K18" i="9"/>
  <c r="L18" i="9" s="1"/>
  <c r="K92" i="9" s="1"/>
  <c r="F20" i="71" l="1"/>
  <c r="D56" i="46"/>
  <c r="C10" i="45"/>
  <c r="K98" i="9"/>
  <c r="K96" i="9"/>
  <c r="K100" i="9"/>
  <c r="K94" i="9"/>
  <c r="F27" i="49"/>
  <c r="F31" i="49" s="1"/>
  <c r="G31" i="49" s="1"/>
  <c r="F29" i="86"/>
  <c r="J18" i="37"/>
  <c r="J96" i="9"/>
  <c r="L17" i="9"/>
  <c r="J94" i="9"/>
  <c r="J100" i="9"/>
  <c r="E34" i="35" s="1"/>
  <c r="J92" i="9"/>
  <c r="E26" i="35" s="1"/>
  <c r="J98" i="9"/>
  <c r="E32" i="35" s="1"/>
  <c r="K17" i="9"/>
  <c r="C9" i="45"/>
  <c r="F20" i="74" l="1"/>
  <c r="F20" i="77" s="1"/>
  <c r="E28" i="35"/>
  <c r="F28" i="35" s="1"/>
  <c r="D56" i="49"/>
  <c r="C10" i="48"/>
  <c r="E30" i="35"/>
  <c r="J17" i="37"/>
  <c r="F27" i="92"/>
  <c r="F31" i="92" s="1"/>
  <c r="G31" i="92" s="1"/>
  <c r="K18" i="37"/>
  <c r="L18" i="37" s="1"/>
  <c r="K98" i="37" s="1"/>
  <c r="F34" i="35"/>
  <c r="G34" i="35"/>
  <c r="H34" i="35" s="1"/>
  <c r="C9" i="48"/>
  <c r="F32" i="35"/>
  <c r="G32" i="35"/>
  <c r="H32" i="35" s="1"/>
  <c r="I50" i="14"/>
  <c r="L50" i="14"/>
  <c r="H50" i="14"/>
  <c r="E50" i="14"/>
  <c r="D50" i="14"/>
  <c r="C50" i="14"/>
  <c r="G28" i="35" l="1"/>
  <c r="H28" i="35" s="1"/>
  <c r="D56" i="92"/>
  <c r="C10" i="51"/>
  <c r="K92" i="37"/>
  <c r="K100" i="37"/>
  <c r="K94" i="37"/>
  <c r="K96" i="37"/>
  <c r="F27" i="71"/>
  <c r="F31" i="71" s="1"/>
  <c r="G31" i="71" s="1"/>
  <c r="F20" i="80"/>
  <c r="K17" i="37"/>
  <c r="J94" i="37"/>
  <c r="J92" i="37"/>
  <c r="J98" i="37"/>
  <c r="J96" i="37"/>
  <c r="C9" i="51"/>
  <c r="J100" i="37"/>
  <c r="E34" i="39" s="1"/>
  <c r="F26" i="35"/>
  <c r="G26" i="35"/>
  <c r="F30" i="35"/>
  <c r="G30" i="35"/>
  <c r="H30" i="35" s="1"/>
  <c r="L17" i="37"/>
  <c r="J18" i="40"/>
  <c r="E47" i="14"/>
  <c r="E48" i="14"/>
  <c r="E49" i="14"/>
  <c r="E46" i="14"/>
  <c r="C46" i="14"/>
  <c r="D46" i="14"/>
  <c r="C47" i="14"/>
  <c r="D47" i="14"/>
  <c r="C48" i="14"/>
  <c r="D48" i="14"/>
  <c r="C49" i="14"/>
  <c r="D49" i="14"/>
  <c r="D56" i="71" l="1"/>
  <c r="C10" i="54"/>
  <c r="C9" i="54" s="1"/>
  <c r="E28" i="39"/>
  <c r="F28" i="39" s="1"/>
  <c r="F27" i="74"/>
  <c r="F31" i="74" s="1"/>
  <c r="G31" i="74" s="1"/>
  <c r="E30" i="39"/>
  <c r="E32" i="39"/>
  <c r="F26" i="39"/>
  <c r="F20" i="83"/>
  <c r="H26" i="35"/>
  <c r="C25" i="35"/>
  <c r="G34" i="39"/>
  <c r="H34" i="39" s="1"/>
  <c r="F34" i="39"/>
  <c r="K18" i="40"/>
  <c r="J17" i="40"/>
  <c r="H47" i="14"/>
  <c r="G28" i="39" l="1"/>
  <c r="H28" i="39" s="1"/>
  <c r="C10" i="72"/>
  <c r="C9" i="72" s="1"/>
  <c r="D56" i="74"/>
  <c r="F27" i="77"/>
  <c r="F31" i="77" s="1"/>
  <c r="G31" i="77" s="1"/>
  <c r="F20" i="86"/>
  <c r="G26" i="39"/>
  <c r="H26" i="39" s="1"/>
  <c r="G32" i="39"/>
  <c r="H32" i="39" s="1"/>
  <c r="F32" i="39"/>
  <c r="G30" i="39"/>
  <c r="F30" i="39"/>
  <c r="L18" i="40"/>
  <c r="K17" i="40"/>
  <c r="U12" i="14"/>
  <c r="U15" i="14" s="1"/>
  <c r="U5" i="14"/>
  <c r="U6" i="14"/>
  <c r="U4" i="14"/>
  <c r="U7" i="14" s="1"/>
  <c r="H46" i="14"/>
  <c r="H48" i="14"/>
  <c r="H49" i="14"/>
  <c r="E35" i="14"/>
  <c r="L46" i="14"/>
  <c r="L47" i="14"/>
  <c r="L48" i="14"/>
  <c r="L49" i="14"/>
  <c r="I47" i="14"/>
  <c r="I48" i="14"/>
  <c r="I49" i="14"/>
  <c r="D56" i="77" l="1"/>
  <c r="C10" i="75"/>
  <c r="C9" i="75" s="1"/>
  <c r="K96" i="40"/>
  <c r="K94" i="40"/>
  <c r="K98" i="40"/>
  <c r="K100" i="40"/>
  <c r="K92" i="40"/>
  <c r="I57" i="40"/>
  <c r="E13" i="42" s="1"/>
  <c r="F27" i="80"/>
  <c r="F31" i="80" s="1"/>
  <c r="G31" i="80" s="1"/>
  <c r="J98" i="40"/>
  <c r="J96" i="40"/>
  <c r="J94" i="40"/>
  <c r="J100" i="40"/>
  <c r="J92" i="40"/>
  <c r="H30" i="39"/>
  <c r="C25" i="39"/>
  <c r="L17" i="40"/>
  <c r="J18" i="43"/>
  <c r="E30" i="42" l="1"/>
  <c r="G30" i="42" s="1"/>
  <c r="H30" i="42" s="1"/>
  <c r="D56" i="80"/>
  <c r="C10" i="78"/>
  <c r="C9" i="78" s="1"/>
  <c r="E32" i="42"/>
  <c r="F32" i="42" s="1"/>
  <c r="F27" i="83"/>
  <c r="F31" i="83" s="1"/>
  <c r="G31" i="83" s="1"/>
  <c r="E26" i="42"/>
  <c r="E34" i="42"/>
  <c r="E28" i="42"/>
  <c r="F28" i="42" s="1"/>
  <c r="C12" i="42"/>
  <c r="C7" i="42" s="1"/>
  <c r="J17" i="43"/>
  <c r="K18" i="43"/>
  <c r="G32" i="42" l="1"/>
  <c r="H32" i="42" s="1"/>
  <c r="D56" i="83"/>
  <c r="C10" i="81"/>
  <c r="C9" i="81" s="1"/>
  <c r="F27" i="86"/>
  <c r="F31" i="86" s="1"/>
  <c r="G31" i="86" s="1"/>
  <c r="F30" i="42"/>
  <c r="G28" i="42"/>
  <c r="H28" i="42" s="1"/>
  <c r="F26" i="42"/>
  <c r="G26" i="42"/>
  <c r="G34" i="42"/>
  <c r="H34" i="42" s="1"/>
  <c r="F34" i="42"/>
  <c r="L18" i="43"/>
  <c r="K17" i="43"/>
  <c r="D56" i="86" l="1"/>
  <c r="C10" i="84"/>
  <c r="C9" i="84" s="1"/>
  <c r="K94" i="43"/>
  <c r="K98" i="43"/>
  <c r="K92" i="43"/>
  <c r="K100" i="43"/>
  <c r="K96" i="43"/>
  <c r="I57" i="43"/>
  <c r="E13" i="45" s="1"/>
  <c r="J92" i="43"/>
  <c r="J94" i="43"/>
  <c r="J96" i="43"/>
  <c r="J100" i="43"/>
  <c r="J98" i="43"/>
  <c r="H26" i="42"/>
  <c r="C25" i="42"/>
  <c r="J18" i="46"/>
  <c r="L17" i="43"/>
  <c r="E32" i="45" l="1"/>
  <c r="G32" i="45" s="1"/>
  <c r="H32" i="45" s="1"/>
  <c r="D56" i="58"/>
  <c r="C10" i="60" s="1"/>
  <c r="C10" i="87"/>
  <c r="C9" i="87" s="1"/>
  <c r="E34" i="45"/>
  <c r="G34" i="45" s="1"/>
  <c r="H34" i="45" s="1"/>
  <c r="E30" i="45"/>
  <c r="E28" i="45"/>
  <c r="E26" i="45"/>
  <c r="C12" i="45"/>
  <c r="C7" i="45" s="1"/>
  <c r="K18" i="46"/>
  <c r="J17" i="46"/>
  <c r="F32" i="45" l="1"/>
  <c r="F34" i="45"/>
  <c r="F30" i="45"/>
  <c r="G30" i="45"/>
  <c r="H30" i="45" s="1"/>
  <c r="G28" i="45"/>
  <c r="H28" i="45" s="1"/>
  <c r="F28" i="45"/>
  <c r="G26" i="45"/>
  <c r="F26" i="45"/>
  <c r="L18" i="46"/>
  <c r="K17" i="46"/>
  <c r="K100" i="46" l="1"/>
  <c r="K96" i="46"/>
  <c r="K92" i="46"/>
  <c r="K98" i="46"/>
  <c r="K94" i="46"/>
  <c r="I57" i="46"/>
  <c r="E13" i="48" s="1"/>
  <c r="J94" i="46"/>
  <c r="J92" i="46"/>
  <c r="J100" i="46"/>
  <c r="E34" i="48" s="1"/>
  <c r="J98" i="46"/>
  <c r="J96" i="46"/>
  <c r="H26" i="45"/>
  <c r="C25" i="45"/>
  <c r="J18" i="49"/>
  <c r="L17" i="46"/>
  <c r="E28" i="48" l="1"/>
  <c r="G28" i="48" s="1"/>
  <c r="H28" i="48" s="1"/>
  <c r="E30" i="48"/>
  <c r="E26" i="48"/>
  <c r="F26" i="48" s="1"/>
  <c r="E32" i="48"/>
  <c r="F34" i="48"/>
  <c r="G34" i="48"/>
  <c r="H34" i="48" s="1"/>
  <c r="C12" i="48"/>
  <c r="C7" i="48" s="1"/>
  <c r="K18" i="49"/>
  <c r="J17" i="49"/>
  <c r="G26" i="48" l="1"/>
  <c r="H26" i="48" s="1"/>
  <c r="F28" i="48"/>
  <c r="G30" i="48"/>
  <c r="H30" i="48" s="1"/>
  <c r="F30" i="48"/>
  <c r="G32" i="48"/>
  <c r="H32" i="48" s="1"/>
  <c r="F32" i="48"/>
  <c r="K17" i="49"/>
  <c r="L18" i="49"/>
  <c r="J18" i="92" l="1"/>
  <c r="K98" i="49"/>
  <c r="K92" i="49"/>
  <c r="K96" i="49"/>
  <c r="K94" i="49"/>
  <c r="I57" i="49"/>
  <c r="E13" i="51" s="1"/>
  <c r="K100" i="49"/>
  <c r="J98" i="49"/>
  <c r="J100" i="49"/>
  <c r="J96" i="49"/>
  <c r="J94" i="49"/>
  <c r="J92" i="49"/>
  <c r="C25" i="48"/>
  <c r="L17" i="49"/>
  <c r="E30" i="51" l="1"/>
  <c r="F30" i="51" s="1"/>
  <c r="J17" i="92"/>
  <c r="K18" i="92"/>
  <c r="E28" i="51"/>
  <c r="G28" i="51" s="1"/>
  <c r="H28" i="51" s="1"/>
  <c r="E34" i="51"/>
  <c r="E26" i="51"/>
  <c r="E32" i="51"/>
  <c r="C12" i="51"/>
  <c r="C7" i="51" s="1"/>
  <c r="F28" i="51" l="1"/>
  <c r="L18" i="92"/>
  <c r="K17" i="92"/>
  <c r="G30" i="51"/>
  <c r="H30" i="51" s="1"/>
  <c r="F34" i="51"/>
  <c r="G34" i="51"/>
  <c r="H34" i="51" s="1"/>
  <c r="G26" i="51"/>
  <c r="F26" i="51"/>
  <c r="F32" i="51"/>
  <c r="G32" i="51"/>
  <c r="H32" i="51" s="1"/>
  <c r="J18" i="71" l="1"/>
  <c r="K18" i="71" s="1"/>
  <c r="L17" i="92"/>
  <c r="J96" i="92"/>
  <c r="J92" i="92"/>
  <c r="J98" i="92"/>
  <c r="K96" i="92"/>
  <c r="J100" i="92"/>
  <c r="E34" i="54" s="1"/>
  <c r="J94" i="92"/>
  <c r="E28" i="54" s="1"/>
  <c r="K92" i="92"/>
  <c r="K98" i="92"/>
  <c r="K94" i="92"/>
  <c r="K100" i="92"/>
  <c r="I57" i="92"/>
  <c r="E13" i="54" s="1"/>
  <c r="H26" i="51"/>
  <c r="C25" i="51"/>
  <c r="E32" i="54" l="1"/>
  <c r="J17" i="71"/>
  <c r="E26" i="54"/>
  <c r="F26" i="54" s="1"/>
  <c r="E30" i="54"/>
  <c r="F30" i="54" s="1"/>
  <c r="K100" i="71"/>
  <c r="K92" i="71"/>
  <c r="K98" i="71"/>
  <c r="K96" i="71"/>
  <c r="K17" i="71"/>
  <c r="L18" i="71"/>
  <c r="K94" i="71" s="1"/>
  <c r="G34" i="54"/>
  <c r="H34" i="54" s="1"/>
  <c r="C12" i="54"/>
  <c r="C7" i="54" s="1"/>
  <c r="I57" i="71" l="1"/>
  <c r="E13" i="72" s="1"/>
  <c r="J18" i="74"/>
  <c r="L17" i="71"/>
  <c r="J98" i="71"/>
  <c r="J96" i="71"/>
  <c r="J92" i="71"/>
  <c r="J94" i="71"/>
  <c r="J100" i="71"/>
  <c r="F34" i="54"/>
  <c r="G26" i="54"/>
  <c r="H26" i="54" s="1"/>
  <c r="G30" i="54"/>
  <c r="H30" i="54" s="1"/>
  <c r="F32" i="54"/>
  <c r="G32" i="54"/>
  <c r="H32" i="54" s="1"/>
  <c r="F28" i="54"/>
  <c r="G28" i="54"/>
  <c r="H28" i="54" s="1"/>
  <c r="E26" i="72" l="1"/>
  <c r="F26" i="72" s="1"/>
  <c r="E34" i="72"/>
  <c r="G34" i="72" s="1"/>
  <c r="H34" i="72" s="1"/>
  <c r="C12" i="72"/>
  <c r="C7" i="72" s="1"/>
  <c r="E32" i="72"/>
  <c r="G32" i="72" s="1"/>
  <c r="H32" i="72" s="1"/>
  <c r="E30" i="72"/>
  <c r="G30" i="72" s="1"/>
  <c r="H30" i="72" s="1"/>
  <c r="E28" i="72"/>
  <c r="K18" i="74"/>
  <c r="J17" i="74"/>
  <c r="C25" i="54"/>
  <c r="G26" i="72" l="1"/>
  <c r="H26" i="72" s="1"/>
  <c r="F30" i="72"/>
  <c r="F34" i="72"/>
  <c r="F32" i="72"/>
  <c r="F28" i="72"/>
  <c r="G28" i="72"/>
  <c r="H28" i="72" s="1"/>
  <c r="K17" i="74"/>
  <c r="L18" i="74"/>
  <c r="K100" i="74" l="1"/>
  <c r="K94" i="74"/>
  <c r="K92" i="74"/>
  <c r="I57" i="74"/>
  <c r="E13" i="75" s="1"/>
  <c r="K98" i="74"/>
  <c r="K96" i="74"/>
  <c r="C25" i="72"/>
  <c r="J18" i="77"/>
  <c r="L17" i="74"/>
  <c r="J100" i="74"/>
  <c r="J92" i="74"/>
  <c r="J94" i="74"/>
  <c r="J98" i="74"/>
  <c r="J96" i="74"/>
  <c r="E26" i="75" l="1"/>
  <c r="E30" i="75"/>
  <c r="E32" i="75"/>
  <c r="E34" i="75"/>
  <c r="C12" i="75"/>
  <c r="C7" i="75" s="1"/>
  <c r="E28" i="75"/>
  <c r="K18" i="77"/>
  <c r="J17" i="77"/>
  <c r="G26" i="75" l="1"/>
  <c r="F26" i="75"/>
  <c r="L18" i="77"/>
  <c r="K17" i="77"/>
  <c r="F28" i="75"/>
  <c r="G28" i="75"/>
  <c r="H28" i="75" s="1"/>
  <c r="F34" i="75"/>
  <c r="G34" i="75"/>
  <c r="H34" i="75" s="1"/>
  <c r="F32" i="75"/>
  <c r="G32" i="75"/>
  <c r="H32" i="75" s="1"/>
  <c r="F30" i="75"/>
  <c r="G30" i="75"/>
  <c r="H30" i="75" s="1"/>
  <c r="K98" i="77" l="1"/>
  <c r="K92" i="77"/>
  <c r="K96" i="77"/>
  <c r="I57" i="77"/>
  <c r="E13" i="78" s="1"/>
  <c r="K94" i="77"/>
  <c r="K100" i="77"/>
  <c r="J18" i="80"/>
  <c r="L17" i="77"/>
  <c r="J98" i="77"/>
  <c r="J94" i="77"/>
  <c r="J96" i="77"/>
  <c r="J100" i="77"/>
  <c r="J92" i="77"/>
  <c r="H26" i="75"/>
  <c r="C25" i="75"/>
  <c r="D22" i="33"/>
  <c r="C14" i="34"/>
  <c r="C22" i="35" s="1"/>
  <c r="C22" i="54" l="1"/>
  <c r="C22" i="84"/>
  <c r="C22" i="72"/>
  <c r="C16" i="72" s="1"/>
  <c r="C38" i="72" s="1"/>
  <c r="C44" i="72" s="1"/>
  <c r="C22" i="81"/>
  <c r="C22" i="78"/>
  <c r="C22" i="75"/>
  <c r="C16" i="75" s="1"/>
  <c r="C38" i="75" s="1"/>
  <c r="C22" i="87"/>
  <c r="E30" i="78"/>
  <c r="G30" i="78" s="1"/>
  <c r="H30" i="78" s="1"/>
  <c r="E32" i="78"/>
  <c r="G32" i="78" s="1"/>
  <c r="H32" i="78" s="1"/>
  <c r="E34" i="78"/>
  <c r="G34" i="78" s="1"/>
  <c r="H34" i="78" s="1"/>
  <c r="C12" i="78"/>
  <c r="C7" i="78" s="1"/>
  <c r="E28" i="78"/>
  <c r="E26" i="78"/>
  <c r="H53" i="74"/>
  <c r="C16" i="76"/>
  <c r="K18" i="80"/>
  <c r="J17" i="80"/>
  <c r="C11" i="34"/>
  <c r="C21" i="34" s="1"/>
  <c r="C25" i="34" s="1"/>
  <c r="B17" i="20" s="1"/>
  <c r="D119" i="92" s="1"/>
  <c r="C22" i="51"/>
  <c r="C22" i="60"/>
  <c r="D34" i="33"/>
  <c r="H53" i="71" l="1"/>
  <c r="C16" i="73"/>
  <c r="F30" i="78"/>
  <c r="F32" i="78"/>
  <c r="F34" i="78"/>
  <c r="G28" i="78"/>
  <c r="H28" i="78" s="1"/>
  <c r="F28" i="78"/>
  <c r="D128" i="83"/>
  <c r="D128" i="58"/>
  <c r="D128" i="77"/>
  <c r="D128" i="86"/>
  <c r="D128" i="80"/>
  <c r="D128" i="74"/>
  <c r="L18" i="80"/>
  <c r="K17" i="80"/>
  <c r="F26" i="78"/>
  <c r="G26" i="78"/>
  <c r="D119" i="43"/>
  <c r="D119" i="80"/>
  <c r="D119" i="74"/>
  <c r="D119" i="83"/>
  <c r="D119" i="86"/>
  <c r="D119" i="71"/>
  <c r="D119" i="77"/>
  <c r="D119" i="37"/>
  <c r="D119" i="46"/>
  <c r="D119" i="58"/>
  <c r="D119" i="40"/>
  <c r="D119" i="49"/>
  <c r="D119" i="9"/>
  <c r="C16" i="39"/>
  <c r="C38" i="39" s="1"/>
  <c r="C44" i="39" s="1"/>
  <c r="D19" i="33"/>
  <c r="D39" i="33" s="1"/>
  <c r="D41" i="33" s="1"/>
  <c r="B20" i="32" s="1"/>
  <c r="C16" i="45"/>
  <c r="C38" i="45" s="1"/>
  <c r="C44" i="45" s="1"/>
  <c r="C36" i="35"/>
  <c r="C16" i="35" s="1"/>
  <c r="C38" i="35" s="1"/>
  <c r="D127" i="83" l="1"/>
  <c r="D127" i="86"/>
  <c r="D127" i="71"/>
  <c r="D127" i="74"/>
  <c r="D127" i="80"/>
  <c r="D127" i="77"/>
  <c r="D127" i="58"/>
  <c r="K96" i="80"/>
  <c r="K94" i="80"/>
  <c r="K100" i="80"/>
  <c r="K92" i="80"/>
  <c r="K98" i="80"/>
  <c r="I57" i="80"/>
  <c r="E13" i="81" s="1"/>
  <c r="H26" i="78"/>
  <c r="C25" i="78"/>
  <c r="C16" i="78" s="1"/>
  <c r="C38" i="78" s="1"/>
  <c r="L17" i="80"/>
  <c r="J18" i="83"/>
  <c r="J100" i="80"/>
  <c r="J92" i="80"/>
  <c r="J98" i="80"/>
  <c r="J96" i="80"/>
  <c r="J94" i="80"/>
  <c r="C16" i="44"/>
  <c r="D123" i="92" s="1"/>
  <c r="H53" i="43"/>
  <c r="C16" i="38"/>
  <c r="D121" i="92" s="1"/>
  <c r="H53" i="37"/>
  <c r="C16" i="36"/>
  <c r="D120" i="92" s="1"/>
  <c r="C44" i="35"/>
  <c r="H53" i="9" s="1"/>
  <c r="E34" i="81" l="1"/>
  <c r="F34" i="81" s="1"/>
  <c r="E28" i="81"/>
  <c r="F28" i="81" s="1"/>
  <c r="E30" i="81"/>
  <c r="F30" i="81" s="1"/>
  <c r="C12" i="81"/>
  <c r="C7" i="81" s="1"/>
  <c r="K18" i="83"/>
  <c r="J17" i="83"/>
  <c r="E32" i="81"/>
  <c r="C16" i="79"/>
  <c r="H53" i="77"/>
  <c r="E26" i="81"/>
  <c r="D120" i="71"/>
  <c r="D120" i="86"/>
  <c r="D120" i="83"/>
  <c r="D120" i="80"/>
  <c r="D120" i="74"/>
  <c r="D120" i="77"/>
  <c r="D121" i="37"/>
  <c r="D121" i="80"/>
  <c r="D121" i="86"/>
  <c r="D121" i="74"/>
  <c r="D121" i="83"/>
  <c r="D121" i="71"/>
  <c r="D121" i="77"/>
  <c r="D123" i="77"/>
  <c r="D123" i="80"/>
  <c r="D123" i="86"/>
  <c r="D123" i="71"/>
  <c r="D123" i="83"/>
  <c r="D123" i="74"/>
  <c r="D123" i="43"/>
  <c r="D123" i="46"/>
  <c r="D121" i="40"/>
  <c r="D123" i="49"/>
  <c r="D121" i="46"/>
  <c r="D121" i="49"/>
  <c r="D123" i="58"/>
  <c r="D121" i="58"/>
  <c r="D121" i="43"/>
  <c r="D120" i="37"/>
  <c r="D120" i="43"/>
  <c r="D120" i="58"/>
  <c r="D120" i="9"/>
  <c r="E119" i="9" s="1"/>
  <c r="D120" i="46"/>
  <c r="D120" i="40"/>
  <c r="D120" i="49"/>
  <c r="G34" i="81" l="1"/>
  <c r="H34" i="81" s="1"/>
  <c r="G30" i="81"/>
  <c r="H30" i="81" s="1"/>
  <c r="G28" i="81"/>
  <c r="H28" i="81" s="1"/>
  <c r="L18" i="83"/>
  <c r="K17" i="83"/>
  <c r="D129" i="58"/>
  <c r="D129" i="80"/>
  <c r="D129" i="86"/>
  <c r="D129" i="77"/>
  <c r="D129" i="83"/>
  <c r="F32" i="81"/>
  <c r="G32" i="81"/>
  <c r="H32" i="81" s="1"/>
  <c r="F26" i="81"/>
  <c r="G26" i="81"/>
  <c r="E119" i="37"/>
  <c r="K94" i="83" l="1"/>
  <c r="K100" i="83"/>
  <c r="K92" i="83"/>
  <c r="K98" i="83"/>
  <c r="K96" i="83"/>
  <c r="I57" i="83"/>
  <c r="E13" i="84" s="1"/>
  <c r="H26" i="81"/>
  <c r="C25" i="81"/>
  <c r="C16" i="81" s="1"/>
  <c r="C38" i="81" s="1"/>
  <c r="J18" i="86"/>
  <c r="L17" i="83"/>
  <c r="J100" i="83"/>
  <c r="J98" i="83"/>
  <c r="J94" i="83"/>
  <c r="J96" i="83"/>
  <c r="J92" i="83"/>
  <c r="E26" i="84" l="1"/>
  <c r="F26" i="84" s="1"/>
  <c r="E32" i="84"/>
  <c r="F32" i="84" s="1"/>
  <c r="E34" i="84"/>
  <c r="J17" i="86"/>
  <c r="K18" i="86"/>
  <c r="C16" i="82"/>
  <c r="H53" i="80"/>
  <c r="E30" i="84"/>
  <c r="E28" i="84"/>
  <c r="C12" i="84"/>
  <c r="C7" i="84" s="1"/>
  <c r="G32" i="84" l="1"/>
  <c r="H32" i="84" s="1"/>
  <c r="G26" i="84"/>
  <c r="H26" i="84" s="1"/>
  <c r="L18" i="86"/>
  <c r="K17" i="86"/>
  <c r="F30" i="84"/>
  <c r="G30" i="84"/>
  <c r="H30" i="84" s="1"/>
  <c r="F28" i="84"/>
  <c r="G28" i="84"/>
  <c r="H28" i="84" s="1"/>
  <c r="D130" i="86"/>
  <c r="D130" i="83"/>
  <c r="D130" i="80"/>
  <c r="D130" i="58"/>
  <c r="F34" i="84"/>
  <c r="G34" i="84"/>
  <c r="H34" i="84" s="1"/>
  <c r="K100" i="86" l="1"/>
  <c r="I57" i="86"/>
  <c r="E13" i="87" s="1"/>
  <c r="K92" i="86"/>
  <c r="K98" i="86"/>
  <c r="K96" i="86"/>
  <c r="K94" i="86"/>
  <c r="C25" i="84"/>
  <c r="C16" i="84" s="1"/>
  <c r="C38" i="84" s="1"/>
  <c r="L17" i="86"/>
  <c r="J94" i="86"/>
  <c r="J92" i="86"/>
  <c r="J100" i="86"/>
  <c r="J96" i="86"/>
  <c r="J98" i="86"/>
  <c r="E32" i="87" l="1"/>
  <c r="G32" i="87" s="1"/>
  <c r="H32" i="87" s="1"/>
  <c r="E28" i="87"/>
  <c r="F28" i="87" s="1"/>
  <c r="E34" i="87"/>
  <c r="F34" i="87" s="1"/>
  <c r="E26" i="87"/>
  <c r="G26" i="87" s="1"/>
  <c r="E30" i="87"/>
  <c r="G30" i="87" s="1"/>
  <c r="H30" i="87" s="1"/>
  <c r="C12" i="87"/>
  <c r="C7" i="87" s="1"/>
  <c r="H53" i="83"/>
  <c r="C16" i="85"/>
  <c r="F32" i="87" l="1"/>
  <c r="G28" i="87"/>
  <c r="H28" i="87" s="1"/>
  <c r="G34" i="87"/>
  <c r="H34" i="87" s="1"/>
  <c r="F26" i="87"/>
  <c r="F30" i="87"/>
  <c r="H26" i="87"/>
  <c r="D131" i="83"/>
  <c r="D131" i="86"/>
  <c r="D131" i="58"/>
  <c r="C25" i="87" l="1"/>
  <c r="C16" i="87" s="1"/>
  <c r="C38" i="87" s="1"/>
  <c r="C16" i="88" s="1"/>
  <c r="H53" i="86" l="1"/>
  <c r="D132" i="86"/>
  <c r="D132" i="58"/>
  <c r="E24" i="54"/>
  <c r="C23" i="54" s="1"/>
  <c r="C16" i="54" s="1"/>
  <c r="C38" i="54" s="1"/>
  <c r="C44" i="54" s="1"/>
  <c r="C16" i="53" s="1"/>
  <c r="E24" i="48"/>
  <c r="C23" i="48" s="1"/>
  <c r="C16" i="48" s="1"/>
  <c r="C38" i="48" s="1"/>
  <c r="C44" i="48" s="1"/>
  <c r="E24" i="51"/>
  <c r="C23" i="51" s="1"/>
  <c r="C16" i="51" s="1"/>
  <c r="C38" i="51" s="1"/>
  <c r="C44" i="51" s="1"/>
  <c r="C16" i="47" l="1"/>
  <c r="H53" i="46"/>
  <c r="D126" i="74"/>
  <c r="D126" i="80"/>
  <c r="D126" i="71"/>
  <c r="D126" i="92"/>
  <c r="D126" i="86"/>
  <c r="D126" i="77"/>
  <c r="D126" i="58"/>
  <c r="D126" i="83"/>
  <c r="H53" i="92"/>
  <c r="C16" i="50"/>
  <c r="H53" i="49"/>
  <c r="D124" i="83" l="1"/>
  <c r="D124" i="46"/>
  <c r="D124" i="58"/>
  <c r="D124" i="71"/>
  <c r="D124" i="92"/>
  <c r="D124" i="80"/>
  <c r="D124" i="74"/>
  <c r="D124" i="86"/>
  <c r="D124" i="77"/>
  <c r="D124" i="49"/>
  <c r="D125" i="74"/>
  <c r="D125" i="92"/>
  <c r="D125" i="83"/>
  <c r="D125" i="86"/>
  <c r="D125" i="49"/>
  <c r="D125" i="77"/>
  <c r="D125" i="80"/>
  <c r="D125" i="71"/>
  <c r="D125" i="58"/>
  <c r="C16" i="42"/>
  <c r="C38" i="42" s="1"/>
  <c r="C44" i="42" s="1"/>
  <c r="G119" i="40"/>
  <c r="G119" i="43" s="1"/>
  <c r="G119" i="46" s="1"/>
  <c r="G119" i="49" s="1"/>
  <c r="G119" i="92" s="1"/>
  <c r="G119" i="71" s="1"/>
  <c r="G119" i="74" l="1"/>
  <c r="G119" i="77" s="1"/>
  <c r="G119" i="80" s="1"/>
  <c r="G119" i="83" s="1"/>
  <c r="G119" i="86" s="1"/>
  <c r="G119" i="58" s="1"/>
  <c r="H53" i="40"/>
  <c r="C16" i="41"/>
  <c r="D122" i="49" l="1"/>
  <c r="E119" i="49" s="1"/>
  <c r="D122" i="83"/>
  <c r="E119" i="83" s="1"/>
  <c r="D122" i="40"/>
  <c r="E119" i="40" s="1"/>
  <c r="D122" i="43"/>
  <c r="E119" i="43" s="1"/>
  <c r="D122" i="58"/>
  <c r="D122" i="46"/>
  <c r="E119" i="46" s="1"/>
  <c r="D122" i="92"/>
  <c r="E119" i="92" s="1"/>
  <c r="D122" i="80"/>
  <c r="E119" i="80" s="1"/>
  <c r="D122" i="77"/>
  <c r="E119" i="77" s="1"/>
  <c r="D122" i="71"/>
  <c r="E119" i="71" s="1"/>
  <c r="D122" i="86"/>
  <c r="E119" i="86" s="1"/>
  <c r="D122" i="74"/>
  <c r="E119" i="74" s="1"/>
  <c r="I32" i="58"/>
  <c r="E20" i="58" l="1" a="1"/>
  <c r="E20" i="58" s="1"/>
  <c r="E21" i="58" a="1"/>
  <c r="E21" i="58" s="1"/>
  <c r="G29" i="58" a="1"/>
  <c r="G29" i="58" s="1"/>
  <c r="D94" i="58" a="1"/>
  <c r="D94" i="58" s="1"/>
  <c r="F20" i="58" a="1"/>
  <c r="F20" i="58" s="1"/>
  <c r="D96" i="58" a="1"/>
  <c r="D96" i="58" s="1"/>
  <c r="C94" i="58" a="1"/>
  <c r="C94" i="58" s="1"/>
  <c r="C98" i="58" a="1"/>
  <c r="C98" i="58" s="1"/>
  <c r="C96" i="58" a="1"/>
  <c r="C96" i="58" s="1"/>
  <c r="D100" i="58" a="1"/>
  <c r="D100" i="58" s="1"/>
  <c r="C92" i="58" a="1"/>
  <c r="C92" i="58" s="1"/>
  <c r="C100" i="58" a="1"/>
  <c r="C100" i="58" s="1"/>
  <c r="D92" i="58" a="1"/>
  <c r="D92" i="58" s="1"/>
  <c r="D98" i="58" a="1"/>
  <c r="D98" i="58" s="1"/>
  <c r="H27" i="58" a="1"/>
  <c r="H27" i="58" s="1"/>
  <c r="E24" i="60"/>
  <c r="C23" i="60" s="1"/>
  <c r="E10" i="60"/>
  <c r="C9" i="60" s="1"/>
  <c r="G27" i="58" a="1"/>
  <c r="G27" i="58" s="1"/>
  <c r="E23" i="58" a="1"/>
  <c r="E23" i="58" s="1"/>
  <c r="G25" i="58" a="1"/>
  <c r="G25" i="58" s="1"/>
  <c r="H25" i="58" a="1"/>
  <c r="H25" i="58" s="1"/>
  <c r="E27" i="58" a="1"/>
  <c r="E27" i="58" s="1"/>
  <c r="E25" i="58" a="1"/>
  <c r="E25" i="58" s="1"/>
  <c r="H21" i="58" a="1"/>
  <c r="H21" i="58" s="1"/>
  <c r="F29" i="58" a="1"/>
  <c r="F29" i="58" s="1"/>
  <c r="H29" i="58" a="1"/>
  <c r="H29" i="58" s="1"/>
  <c r="G21" i="58" a="1"/>
  <c r="G21" i="58" s="1"/>
  <c r="F27" i="58" a="1"/>
  <c r="F27" i="58" s="1"/>
  <c r="F25" i="58" a="1"/>
  <c r="F25" i="58" s="1"/>
  <c r="F23" i="58" a="1"/>
  <c r="F23" i="58" s="1"/>
  <c r="G23" i="58" a="1"/>
  <c r="G23" i="58" s="1"/>
  <c r="E29" i="58" a="1"/>
  <c r="E29" i="58" s="1"/>
  <c r="F21" i="58" a="1"/>
  <c r="F21" i="58" s="1"/>
  <c r="H23" i="58" a="1"/>
  <c r="H23" i="58" s="1"/>
  <c r="H98" i="58" l="1"/>
  <c r="I98" i="58"/>
  <c r="H96" i="58"/>
  <c r="I96" i="58"/>
  <c r="H92" i="58"/>
  <c r="I92" i="58"/>
  <c r="H94" i="58"/>
  <c r="I94" i="58"/>
  <c r="H100" i="58"/>
  <c r="I100" i="58"/>
  <c r="E31" i="58"/>
  <c r="F31" i="58"/>
  <c r="J17" i="58"/>
  <c r="K18" i="58"/>
  <c r="G31" i="58" l="1"/>
  <c r="K17" i="58"/>
  <c r="L18" i="58"/>
  <c r="K98" i="58" l="1"/>
  <c r="K96" i="58"/>
  <c r="K94" i="58"/>
  <c r="K92" i="58"/>
  <c r="K100" i="58"/>
  <c r="I57" i="58"/>
  <c r="E13" i="60" s="1"/>
  <c r="C12" i="60" s="1"/>
  <c r="C7" i="60" s="1"/>
  <c r="L17" i="58"/>
  <c r="J92" i="58"/>
  <c r="J94" i="58"/>
  <c r="J96" i="58"/>
  <c r="J100" i="58"/>
  <c r="J98" i="58"/>
  <c r="E30" i="60" l="1"/>
  <c r="E32" i="60"/>
  <c r="E26" i="60"/>
  <c r="E34" i="60"/>
  <c r="E28" i="60"/>
  <c r="F30" i="60" l="1"/>
  <c r="D30" i="60"/>
  <c r="C30" i="60"/>
  <c r="G30" i="60" s="1"/>
  <c r="H30" i="60" s="1"/>
  <c r="D26" i="60"/>
  <c r="C26" i="60"/>
  <c r="G26" i="60" s="1"/>
  <c r="H26" i="60" s="1"/>
  <c r="F32" i="60"/>
  <c r="D32" i="60"/>
  <c r="C32" i="60"/>
  <c r="G28" i="60"/>
  <c r="H28" i="60" s="1"/>
  <c r="D28" i="60"/>
  <c r="C28" i="60"/>
  <c r="F34" i="60"/>
  <c r="D34" i="60"/>
  <c r="C34" i="60"/>
  <c r="G32" i="60"/>
  <c r="H32" i="60" s="1"/>
  <c r="F26" i="60"/>
  <c r="G34" i="60"/>
  <c r="H34" i="60" s="1"/>
  <c r="F28" i="60"/>
  <c r="C25" i="60" l="1"/>
  <c r="C16" i="60" s="1"/>
  <c r="C38" i="60" s="1"/>
  <c r="C44" i="60" s="1"/>
  <c r="H53" i="58" s="1"/>
  <c r="C16" i="59" l="1"/>
  <c r="D133" i="58" s="1"/>
  <c r="E119" i="5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Ohnishi, Kenichiro[大西 健一朗]</author>
    <author>Yoshizawa, Shinobu[芳沢 忍]</author>
    <author>松下　雄一</author>
  </authors>
  <commentList>
    <comment ref="T2" authorId="0" shapeId="0" xr:uid="{3EE125F5-059A-4135-9742-97EBB4F61C42}">
      <text>
        <r>
          <rPr>
            <b/>
            <sz val="9"/>
            <color indexed="81"/>
            <rFont val="MS P ゴシック"/>
            <family val="3"/>
            <charset val="128"/>
          </rPr>
          <t>公示で計上を認めている場合のみ、計上します。</t>
        </r>
      </text>
    </comment>
    <comment ref="D4" authorId="0" shapeId="0" xr:uid="{347BC93B-1174-42E5-81EC-39D20DA1736A}">
      <text>
        <r>
          <rPr>
            <b/>
            <sz val="9"/>
            <color indexed="81"/>
            <rFont val="MS P ゴシック"/>
            <family val="3"/>
            <charset val="128"/>
          </rPr>
          <t>公示より転記します。</t>
        </r>
      </text>
    </comment>
    <comment ref="D5" authorId="1" shapeId="0" xr:uid="{1BE6DB24-6D76-4AB0-A316-7FD05DD2C008}">
      <text>
        <r>
          <rPr>
            <b/>
            <sz val="9"/>
            <color indexed="81"/>
            <rFont val="MS P ゴシック"/>
            <family val="3"/>
            <charset val="128"/>
          </rPr>
          <t>公示より転記します。</t>
        </r>
      </text>
    </comment>
    <comment ref="E8" authorId="2" shapeId="0" xr:uid="{60890BB3-4286-461C-B360-EC47F6079202}">
      <text>
        <r>
          <rPr>
            <b/>
            <sz val="9"/>
            <color indexed="81"/>
            <rFont val="MS P ゴシック"/>
            <family val="3"/>
            <charset val="128"/>
          </rPr>
          <t>公示より「家族帯同無」の金額を転記します</t>
        </r>
      </text>
    </comment>
    <comment ref="E9" authorId="1" shapeId="0" xr:uid="{D7D40062-F486-48CB-9159-5796DDC13C32}">
      <text>
        <r>
          <rPr>
            <b/>
            <sz val="9"/>
            <color indexed="81"/>
            <rFont val="MS P ゴシック"/>
            <family val="3"/>
            <charset val="128"/>
          </rPr>
          <t>公示より「家族帯同有」の金額を転記します</t>
        </r>
      </text>
    </comment>
    <comment ref="T10" authorId="0" shapeId="0" xr:uid="{8CA33F0E-98ED-4A90-8747-2600E70E4219}">
      <text>
        <r>
          <rPr>
            <b/>
            <sz val="9"/>
            <color indexed="81"/>
            <rFont val="MS P ゴシック"/>
            <family val="3"/>
            <charset val="128"/>
          </rPr>
          <t>介助者が必要な場合は、かかる費用を計上することが可能です（経理処理・契約管理ガイドラインを参照ください）</t>
        </r>
      </text>
    </comment>
    <comment ref="E12" authorId="0" shapeId="0" xr:uid="{E91B44F1-2662-4100-9538-35394A91F0DD}">
      <text>
        <r>
          <rPr>
            <b/>
            <sz val="9"/>
            <color indexed="81"/>
            <rFont val="MS P ゴシック"/>
            <family val="3"/>
            <charset val="128"/>
          </rPr>
          <t>該当する場合、公示より転記します</t>
        </r>
      </text>
    </comment>
    <comment ref="E17" authorId="1" shapeId="0" xr:uid="{E5E6E794-D871-495D-B797-C270326D5BA3}">
      <text>
        <r>
          <rPr>
            <b/>
            <sz val="9"/>
            <color indexed="81"/>
            <rFont val="MS P ゴシック"/>
            <family val="3"/>
            <charset val="128"/>
          </rPr>
          <t>該当する場合、公示より転記します。</t>
        </r>
      </text>
    </comment>
    <comment ref="R20" authorId="2" shapeId="0" xr:uid="{FE0514DE-0800-4EA5-B15C-60940C38AC13}">
      <text>
        <r>
          <rPr>
            <b/>
            <sz val="9"/>
            <color indexed="81"/>
            <rFont val="MS P ゴシック"/>
            <family val="3"/>
            <charset val="128"/>
          </rPr>
          <t>対象となる子を選択してください（複数選択可）</t>
        </r>
      </text>
    </comment>
    <comment ref="R21" authorId="2" shapeId="0" xr:uid="{CEE2871A-D973-4F71-99E1-D0A7C23C8208}">
      <text>
        <r>
          <rPr>
            <b/>
            <sz val="9"/>
            <color indexed="81"/>
            <rFont val="MS P ゴシック"/>
            <family val="3"/>
            <charset val="128"/>
          </rPr>
          <t>理由を選択してください。③の場合は、下欄に理由の記載をお願いします。</t>
        </r>
      </text>
    </comment>
    <comment ref="G22" authorId="2" shapeId="0" xr:uid="{9D5D0CF8-0DD6-4A5E-B531-2D0D1A8AAEE6}">
      <text>
        <r>
          <rPr>
            <b/>
            <sz val="10"/>
            <color indexed="81"/>
            <rFont val="MS P ゴシック"/>
            <family val="3"/>
            <charset val="128"/>
          </rPr>
          <t>通常は、3か月としてください。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23" authorId="2" shapeId="0" xr:uid="{236C4EDB-8FA2-4A30-A8B1-7A2532863018}">
      <text>
        <r>
          <rPr>
            <b/>
            <sz val="9"/>
            <color indexed="81"/>
            <rFont val="MS P ゴシック"/>
            <family val="3"/>
            <charset val="128"/>
          </rPr>
          <t>子によって、理由が異なる場合は、お手数ですが、こちらを活用して記載をお願いします。</t>
        </r>
      </text>
    </comment>
    <comment ref="F27" authorId="0" shapeId="0" xr:uid="{90B2693B-B395-422C-807A-FA429B666C42}">
      <text>
        <r>
          <rPr>
            <b/>
            <sz val="9"/>
            <color indexed="81"/>
            <rFont val="MS P ゴシック"/>
            <family val="3"/>
            <charset val="128"/>
          </rPr>
          <t>ご家族の情報を入力します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868F5143-F984-40F2-88A4-4E744789735A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1F942DA7-5261-4911-89EF-6834FC852D28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BCBCB773-D69E-4786-986B-AB88AEC965F3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854346B3-1992-49EA-8DAD-598644FB6ECB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EF2D94D7-A871-414C-9642-CDF0C1487476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F5B51C1E-EECD-4A46-9E3B-6F2339E7304F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78996789-3787-4D29-9E61-D08196837717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  <author>Yoshizawa, Shinobu[芳沢 忍]</author>
  </authors>
  <commentList>
    <comment ref="H16" authorId="0" shapeId="0" xr:uid="{3FC41C5F-D59A-48CC-90B4-D150E8A53178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7" authorId="0" shapeId="0" xr:uid="{9CB02B4B-5FC8-4C74-8351-39B49EFE508C}">
      <text>
        <r>
          <rPr>
            <b/>
            <sz val="9"/>
            <color indexed="81"/>
            <rFont val="MS P ゴシック"/>
            <family val="3"/>
            <charset val="128"/>
          </rPr>
          <t>確定日の記入をお願いします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7" authorId="0" shapeId="0" xr:uid="{BCFDEDE1-47C9-42B7-BD88-7A284BF8DF5B}">
      <text>
        <r>
          <rPr>
            <b/>
            <sz val="9"/>
            <color indexed="81"/>
            <rFont val="MS P ゴシック"/>
            <family val="3"/>
            <charset val="128"/>
          </rPr>
          <t>確定日の記入をお願いします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63" authorId="1" shapeId="0" xr:uid="{B5EF76E8-92EB-4E2C-B611-056F516811B4}">
      <text>
        <r>
          <rPr>
            <b/>
            <sz val="9"/>
            <color indexed="81"/>
            <rFont val="MS P ゴシック"/>
            <family val="3"/>
            <charset val="128"/>
          </rPr>
          <t>当該期間に到着した人数を数値のみ記載ください（「名」は自動入力されます。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C1" authorId="0" shapeId="0" xr:uid="{D5B11548-ED72-4DB2-9BBD-37FD2E37E22A}">
      <text>
        <r>
          <rPr>
            <b/>
            <sz val="9"/>
            <color indexed="81"/>
            <rFont val="MS P ゴシック"/>
            <family val="3"/>
            <charset val="128"/>
          </rPr>
          <t>作成日を記入して下さい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Ohnishi, Kenichiro[大西 健一朗]</author>
    <author>松下　雄一</author>
    <author>Yoshizawa, Shinobu[芳沢 忍]</author>
    <author>作成者</author>
  </authors>
  <commentList>
    <comment ref="J1" authorId="0" shapeId="0" xr:uid="{F20BBD32-0C7D-42D3-A293-375645AAD010}">
      <text>
        <r>
          <rPr>
            <b/>
            <sz val="9"/>
            <color indexed="81"/>
            <rFont val="MS P ゴシック"/>
            <family val="3"/>
            <charset val="128"/>
          </rPr>
          <t>作成日を入力してください</t>
        </r>
      </text>
    </comment>
    <comment ref="J2" authorId="1" shapeId="0" xr:uid="{F55159D0-FC1D-4C4A-8AA2-7B01C13C7D07}">
      <text>
        <r>
          <rPr>
            <b/>
            <sz val="9"/>
            <color indexed="81"/>
            <rFont val="MS P ゴシック"/>
            <family val="3"/>
            <charset val="128"/>
          </rPr>
          <t>契約担当課長検査
後、国際協力調達部で検収日を記入し、同日に請求書を提出いただいたものとします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3" authorId="1" shapeId="0" xr:uid="{44B01A9B-AFFE-4654-AADC-FEB1E6590B90}">
      <text>
        <r>
          <rPr>
            <b/>
            <sz val="9"/>
            <color indexed="81"/>
            <rFont val="MS P ゴシック"/>
            <family val="3"/>
            <charset val="128"/>
          </rPr>
          <t>記入をお願いします</t>
        </r>
      </text>
    </comment>
    <comment ref="C14" authorId="1" shapeId="0" xr:uid="{EDA94FF6-24A6-44C2-A55B-193086897F5A}">
      <text>
        <r>
          <rPr>
            <b/>
            <sz val="9"/>
            <color indexed="81"/>
            <rFont val="MS P ゴシック"/>
            <family val="3"/>
            <charset val="128"/>
          </rPr>
          <t>記入をお願いします</t>
        </r>
      </text>
    </comment>
    <comment ref="B16" authorId="1" shapeId="0" xr:uid="{47CAE36E-927F-4D4F-B049-C536897060AA}">
      <text>
        <r>
          <rPr>
            <b/>
            <sz val="9"/>
            <color indexed="81"/>
            <rFont val="MS P ゴシック"/>
            <family val="3"/>
            <charset val="128"/>
          </rPr>
          <t>法人：業務従事実績表
個人：業務従事実績／予定表
を選択</t>
        </r>
      </text>
    </comment>
    <comment ref="E18" authorId="2" shapeId="0" xr:uid="{A83D6F91-9901-4E1F-8CB2-0DEBBAD04AC8}">
      <text>
        <r>
          <rPr>
            <b/>
            <sz val="9"/>
            <color indexed="81"/>
            <rFont val="MS P ゴシック"/>
            <family val="3"/>
            <charset val="128"/>
          </rPr>
          <t>当初計画のデータが自動反映されますが、変更がある場合は手修正してください</t>
        </r>
      </text>
    </comment>
    <comment ref="F18" authorId="2" shapeId="0" xr:uid="{7785BFD3-2F14-4344-9E20-56D9C8A6D94F}">
      <text>
        <r>
          <rPr>
            <b/>
            <sz val="9"/>
            <color indexed="81"/>
            <rFont val="MS P ゴシック"/>
            <family val="3"/>
            <charset val="128"/>
          </rPr>
          <t>当初計画のデータが自動反映されますが、変更がある場合は手修正してください</t>
        </r>
      </text>
    </comment>
    <comment ref="J19" authorId="1" shapeId="0" xr:uid="{C0B146DD-C7DD-45AF-9C97-35083AC20C49}">
      <text>
        <r>
          <rPr>
            <b/>
            <sz val="9"/>
            <color indexed="81"/>
            <rFont val="MS P ゴシック"/>
            <family val="3"/>
            <charset val="128"/>
          </rPr>
          <t>実績に応じて記載をお願いします。なお、個人の場合、３か月目以降は予定となります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21" authorId="1" shapeId="0" xr:uid="{2D2AC7CB-25D3-41B2-A76D-63A729002C38}">
      <text>
        <r>
          <rPr>
            <b/>
            <sz val="9"/>
            <color indexed="81"/>
            <rFont val="MS P ゴシック"/>
            <family val="3"/>
            <charset val="128"/>
          </rPr>
          <t>決定次第、記入をお願いします。また、合わせて打合簿の提出をお願いします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45" authorId="1" shapeId="0" xr:uid="{8B7145BF-6ABB-44C9-92DE-49D9925FFF6B}">
      <text>
        <r>
          <rPr>
            <b/>
            <sz val="9"/>
            <color indexed="81"/>
            <rFont val="MS P ゴシック"/>
            <family val="3"/>
            <charset val="128"/>
          </rPr>
          <t>次期３か月報告書の「本期間の目標」に自動転記されます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63" authorId="1" shapeId="0" xr:uid="{1FF2DC4C-7D58-4BDC-8CEC-020132150DFD}">
      <text>
        <r>
          <rPr>
            <b/>
            <sz val="9"/>
            <color indexed="81"/>
            <rFont val="MS P ゴシック"/>
            <family val="3"/>
            <charset val="128"/>
          </rPr>
          <t>領収書の金額を記入してください。また、領収書等証憑書類の添付をお願いします</t>
        </r>
      </text>
    </comment>
    <comment ref="G63" authorId="2" shapeId="0" xr:uid="{94FD2B7B-0E09-4ED1-A374-B24F05782798}">
      <text>
        <r>
          <rPr>
            <b/>
            <sz val="9"/>
            <color indexed="81"/>
            <rFont val="MS P ゴシック"/>
            <family val="3"/>
            <charset val="128"/>
          </rPr>
          <t>当該期間に到着した人数を数値のみ記載ください（「名」は自動入力されます</t>
        </r>
      </text>
    </comment>
    <comment ref="D77" authorId="1" shapeId="0" xr:uid="{4D744A5E-B730-4445-B687-7B92B5252004}">
      <text>
        <r>
          <rPr>
            <b/>
            <sz val="9"/>
            <color indexed="81"/>
            <rFont val="MS P ゴシック"/>
            <family val="3"/>
            <charset val="128"/>
          </rPr>
          <t>領収書の金額を記入してください。また、領収書等証憑書類
の添付をお願いします</t>
        </r>
      </text>
    </comment>
    <comment ref="D89" authorId="1" shapeId="0" xr:uid="{DE5A4ADB-C98A-4311-AB45-25046032BD29}">
      <text>
        <r>
          <rPr>
            <b/>
            <sz val="9"/>
            <color indexed="81"/>
            <rFont val="MS P ゴシック"/>
            <family val="3"/>
            <charset val="128"/>
          </rPr>
          <t>特例住居の場合、自己負担額を記入してください</t>
        </r>
      </text>
    </comment>
    <comment ref="C92" authorId="1" shapeId="0" xr:uid="{7B9E4187-B7EC-4915-ADD8-D1256C7D1AE2}">
      <text>
        <r>
          <rPr>
            <b/>
            <sz val="9"/>
            <color indexed="81"/>
            <rFont val="MS P ゴシック"/>
            <family val="3"/>
            <charset val="128"/>
          </rPr>
          <t>上記業務従事実績表から転記して下さい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93" authorId="1" shapeId="0" xr:uid="{6D55B0E8-1F0A-4FA0-8A44-62CD610007AD}">
      <text>
        <r>
          <rPr>
            <b/>
            <sz val="9"/>
            <color indexed="81"/>
            <rFont val="MS P ゴシック"/>
            <family val="3"/>
            <charset val="128"/>
          </rPr>
          <t>変更があった場合は、左から、種別（①～⑤）、月額単価、通貨単位（円かドル）を入力してください。
（2人目以降も同じ）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03" authorId="3" shapeId="0" xr:uid="{C69849EB-5B8E-425C-AE36-F99D583F5F33}">
      <text>
        <r>
          <rPr>
            <b/>
            <sz val="9"/>
            <color indexed="81"/>
            <rFont val="MS P ゴシック"/>
            <family val="3"/>
            <charset val="128"/>
          </rPr>
          <t>請求月の外貨換算レートを記入して下さい</t>
        </r>
      </text>
    </comment>
    <comment ref="D105" authorId="0" shapeId="0" xr:uid="{C71699D1-95A6-4DE8-99D7-FA4DECA4E72B}">
      <text>
        <r>
          <rPr>
            <b/>
            <sz val="9"/>
            <color indexed="81"/>
            <rFont val="MS P ゴシック"/>
            <family val="3"/>
            <charset val="128"/>
          </rPr>
          <t>介助者が必要な場合は、かかる費用を計上することが可能です（ガイドラインを参照ください）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D1" authorId="0" shapeId="0" xr:uid="{292C3BEC-D9A8-497F-9723-E45CC110F7B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業務部分完了届の契約担当課長検収日が自動入力されます
</t>
        </r>
      </text>
    </comment>
    <comment ref="C16" authorId="0" shapeId="0" xr:uid="{D802D164-5923-4926-BDDA-6EF3D1348910}">
      <text>
        <r>
          <rPr>
            <b/>
            <sz val="9"/>
            <color indexed="81"/>
            <rFont val="MS P ゴシック"/>
            <family val="3"/>
            <charset val="128"/>
          </rPr>
          <t>内訳書の金額が自動入力されます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  <author>作成者</author>
  </authors>
  <commentList>
    <comment ref="C92" authorId="0" shapeId="0" xr:uid="{DC4AB52C-CFE5-48EB-89BD-6E90170F817B}">
      <text>
        <r>
          <rPr>
            <b/>
            <sz val="9"/>
            <color indexed="81"/>
            <rFont val="MS P ゴシック"/>
            <family val="3"/>
            <charset val="128"/>
          </rPr>
          <t>前期で変更を行った場合は、こちらに転記をお願いします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92" authorId="0" shapeId="0" xr:uid="{782902AC-AE81-4208-BF48-68C1A9B1632D}">
      <text>
        <r>
          <rPr>
            <b/>
            <sz val="9"/>
            <color indexed="81"/>
            <rFont val="MS P ゴシック"/>
            <family val="3"/>
            <charset val="128"/>
          </rPr>
          <t>前期で変更を行った場合は、こちらに転記をお願いします</t>
        </r>
      </text>
    </comment>
    <comment ref="I93" authorId="1" shapeId="0" xr:uid="{D0278BE7-7CEE-4F9B-B57D-605990281285}">
      <text>
        <r>
          <rPr>
            <b/>
            <sz val="9"/>
            <color indexed="81"/>
            <rFont val="MS P ゴシック"/>
            <family val="3"/>
            <charset val="128"/>
          </rPr>
          <t>該当する場合、月痛を整数で入力してください。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D42AA042-2E12-4366-8A5B-AED00602C9A0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E58D2EB3-EC5A-472A-B886-8F0353A0FB5C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9ADCAE57-7FCD-4E69-805A-4B58B0A64315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H16" authorId="0" shapeId="0" xr:uid="{25BB03EA-B81B-4059-9089-D530F9675152}">
      <text>
        <r>
          <rPr>
            <b/>
            <sz val="9"/>
            <color indexed="81"/>
            <rFont val="MS P ゴシック"/>
            <family val="3"/>
            <charset val="128"/>
          </rPr>
          <t>該当する場合は、必ずチェックをお願いします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<sst xmlns="http://schemas.openxmlformats.org/spreadsheetml/2006/main" count="4262" uniqueCount="352">
  <si>
    <t>※個人用の様式です</t>
    <rPh sb="1" eb="4">
      <t>コジンヨウ</t>
    </rPh>
    <rPh sb="5" eb="7">
      <t>ヨウシキ</t>
    </rPh>
    <phoneticPr fontId="4"/>
  </si>
  <si>
    <t>〇本エクセルの使い方について</t>
    <rPh sb="1" eb="2">
      <t>ホン</t>
    </rPh>
    <rPh sb="7" eb="8">
      <t>ツカ</t>
    </rPh>
    <rPh sb="9" eb="10">
      <t>カタ</t>
    </rPh>
    <phoneticPr fontId="4"/>
  </si>
  <si>
    <t>０　全体</t>
    <rPh sb="2" eb="4">
      <t>ゼンタイ</t>
    </rPh>
    <phoneticPr fontId="4"/>
  </si>
  <si>
    <t>・黄色網掛け部分について記載をお願いします。便宜上式を入れているセルがありますが、適宜修正してください。</t>
    <rPh sb="1" eb="3">
      <t>キイロ</t>
    </rPh>
    <rPh sb="3" eb="5">
      <t>アミカ</t>
    </rPh>
    <rPh sb="6" eb="8">
      <t>ブブン</t>
    </rPh>
    <rPh sb="12" eb="14">
      <t>キサイ</t>
    </rPh>
    <rPh sb="16" eb="17">
      <t>ネガ</t>
    </rPh>
    <rPh sb="22" eb="25">
      <t>ベンギジョウ</t>
    </rPh>
    <rPh sb="25" eb="26">
      <t>シキ</t>
    </rPh>
    <rPh sb="27" eb="28">
      <t>イ</t>
    </rPh>
    <rPh sb="41" eb="43">
      <t>テキギ</t>
    </rPh>
    <rPh sb="43" eb="45">
      <t>シュウセイ</t>
    </rPh>
    <phoneticPr fontId="4"/>
  </si>
  <si>
    <t>・本様式は、「業務完了届」を除き、契約推進担当課とのメールベースでのやり取りとなります。メールでの送信については、契約締結後は、以下の通りお願います。</t>
    <rPh sb="1" eb="2">
      <t>ホン</t>
    </rPh>
    <rPh sb="2" eb="4">
      <t>ヨウシキ</t>
    </rPh>
    <rPh sb="7" eb="9">
      <t>ギョウム</t>
    </rPh>
    <rPh sb="9" eb="11">
      <t>カンリョウ</t>
    </rPh>
    <rPh sb="11" eb="12">
      <t>トドケ</t>
    </rPh>
    <rPh sb="14" eb="15">
      <t>ノゾ</t>
    </rPh>
    <rPh sb="17" eb="19">
      <t>ケイヤク</t>
    </rPh>
    <rPh sb="19" eb="21">
      <t>スイシン</t>
    </rPh>
    <rPh sb="21" eb="23">
      <t>タントウ</t>
    </rPh>
    <rPh sb="23" eb="24">
      <t>カ</t>
    </rPh>
    <rPh sb="36" eb="37">
      <t>ト</t>
    </rPh>
    <rPh sb="49" eb="51">
      <t>ソウシン</t>
    </rPh>
    <rPh sb="57" eb="62">
      <t>ケイヤクテイケツゴ</t>
    </rPh>
    <rPh sb="64" eb="66">
      <t>イカ</t>
    </rPh>
    <rPh sb="67" eb="68">
      <t>トオ</t>
    </rPh>
    <rPh sb="70" eb="71">
      <t>ネガ</t>
    </rPh>
    <phoneticPr fontId="4"/>
  </si>
  <si>
    <r>
      <t>①件名の最初に【】書きで提出する資料名を記載ください。</t>
    </r>
    <r>
      <rPr>
        <b/>
        <u/>
        <sz val="12"/>
        <rFont val="ＭＳ ゴシック"/>
        <family val="3"/>
        <charset val="128"/>
      </rPr>
      <t>前払いは、【前払請求】、３か月報告書は、【３か月報告書】、最終支払いは、【最終支払請求】（及び打合簿は、【打合簿】）と</t>
    </r>
    <r>
      <rPr>
        <b/>
        <u/>
        <sz val="12"/>
        <color rgb="FFFF0000"/>
        <rFont val="ＭＳ ゴシック"/>
        <family val="3"/>
        <charset val="128"/>
      </rPr>
      <t>必ず</t>
    </r>
    <r>
      <rPr>
        <b/>
        <u/>
        <sz val="12"/>
        <rFont val="ＭＳ ゴシック"/>
        <family val="3"/>
        <charset val="128"/>
      </rPr>
      <t>、記載ください</t>
    </r>
    <r>
      <rPr>
        <sz val="12"/>
        <rFont val="ＭＳ ゴシック"/>
        <family val="3"/>
        <charset val="128"/>
      </rPr>
      <t>。</t>
    </r>
    <rPh sb="1" eb="3">
      <t>ケンメイ</t>
    </rPh>
    <rPh sb="4" eb="6">
      <t>サイショ</t>
    </rPh>
    <rPh sb="9" eb="10">
      <t>ガ</t>
    </rPh>
    <rPh sb="12" eb="14">
      <t>テイシュツ</t>
    </rPh>
    <rPh sb="16" eb="18">
      <t>シリョウ</t>
    </rPh>
    <rPh sb="18" eb="19">
      <t>メイ</t>
    </rPh>
    <rPh sb="20" eb="22">
      <t>キサイ</t>
    </rPh>
    <rPh sb="27" eb="29">
      <t>マエバラ</t>
    </rPh>
    <rPh sb="33" eb="35">
      <t>マエバラ</t>
    </rPh>
    <rPh sb="35" eb="37">
      <t>セイキュウ</t>
    </rPh>
    <rPh sb="41" eb="45">
      <t>ゲツホウコクショ</t>
    </rPh>
    <rPh sb="56" eb="60">
      <t>サイシュウシハラ</t>
    </rPh>
    <rPh sb="64" eb="68">
      <t>サイシュウシハラ</t>
    </rPh>
    <rPh sb="68" eb="70">
      <t>セイキュウ</t>
    </rPh>
    <rPh sb="72" eb="73">
      <t>オヨ</t>
    </rPh>
    <rPh sb="74" eb="76">
      <t>ウチアワ</t>
    </rPh>
    <rPh sb="76" eb="77">
      <t>ボ</t>
    </rPh>
    <rPh sb="80" eb="82">
      <t>ウチアワ</t>
    </rPh>
    <rPh sb="82" eb="83">
      <t>ボ</t>
    </rPh>
    <rPh sb="86" eb="87">
      <t>カナラ</t>
    </rPh>
    <rPh sb="89" eb="91">
      <t>キサイ</t>
    </rPh>
    <phoneticPr fontId="4"/>
  </si>
  <si>
    <t>　次に、調達管理番号と業務従事者名を記載ください。例【３か月報告書】25aXXXXX_国際花子</t>
    <rPh sb="1" eb="2">
      <t>ツギ</t>
    </rPh>
    <rPh sb="4" eb="6">
      <t>チョウタツ</t>
    </rPh>
    <rPh sb="6" eb="8">
      <t>カンリ</t>
    </rPh>
    <rPh sb="8" eb="10">
      <t>バンゴウ</t>
    </rPh>
    <rPh sb="11" eb="13">
      <t>ギョウム</t>
    </rPh>
    <rPh sb="13" eb="16">
      <t>ジュウジシャ</t>
    </rPh>
    <rPh sb="16" eb="17">
      <t>メイ</t>
    </rPh>
    <rPh sb="18" eb="20">
      <t>キサイ</t>
    </rPh>
    <rPh sb="25" eb="26">
      <t>レイ</t>
    </rPh>
    <rPh sb="29" eb="33">
      <t>ゲツホウコクショ</t>
    </rPh>
    <rPh sb="43" eb="47">
      <t>コクサイハナコ</t>
    </rPh>
    <phoneticPr fontId="4"/>
  </si>
  <si>
    <t>１　見積作成時</t>
    <rPh sb="2" eb="4">
      <t>ミツモリ</t>
    </rPh>
    <rPh sb="4" eb="6">
      <t>サクセイ</t>
    </rPh>
    <rPh sb="6" eb="7">
      <t>ジ</t>
    </rPh>
    <phoneticPr fontId="4"/>
  </si>
  <si>
    <t>・「報酬」、「旅費（航空賃）」、「住居費」、「教育費」については公示に記載の単価を用いてください。</t>
    <rPh sb="2" eb="4">
      <t>ホウシュウ</t>
    </rPh>
    <rPh sb="7" eb="9">
      <t>リョヒ</t>
    </rPh>
    <rPh sb="10" eb="13">
      <t>コウクウチン</t>
    </rPh>
    <rPh sb="17" eb="20">
      <t>ジュウキョヒ</t>
    </rPh>
    <rPh sb="23" eb="26">
      <t>キョウイクヒ</t>
    </rPh>
    <rPh sb="32" eb="34">
      <t>コウジ</t>
    </rPh>
    <rPh sb="35" eb="37">
      <t>キサイ</t>
    </rPh>
    <rPh sb="38" eb="40">
      <t>タンカ</t>
    </rPh>
    <rPh sb="41" eb="42">
      <t>モチ</t>
    </rPh>
    <phoneticPr fontId="4"/>
  </si>
  <si>
    <t>・扶養対象家族が帯同する場合は、帯同予定家族の情報を記載してください。</t>
    <rPh sb="1" eb="3">
      <t>フヨウ</t>
    </rPh>
    <rPh sb="3" eb="5">
      <t>タイショウ</t>
    </rPh>
    <rPh sb="5" eb="7">
      <t>カゾク</t>
    </rPh>
    <rPh sb="8" eb="10">
      <t>タイドウ</t>
    </rPh>
    <rPh sb="12" eb="14">
      <t>バアイ</t>
    </rPh>
    <rPh sb="16" eb="18">
      <t>タイドウ</t>
    </rPh>
    <rPh sb="18" eb="20">
      <t>ヨテイ</t>
    </rPh>
    <rPh sb="20" eb="22">
      <t>カゾク</t>
    </rPh>
    <rPh sb="23" eb="25">
      <t>ジョウホウ</t>
    </rPh>
    <rPh sb="26" eb="28">
      <t>キサイ</t>
    </rPh>
    <phoneticPr fontId="4"/>
  </si>
  <si>
    <t>　記載いただいた情報を踏まえて、見積内訳の該当月が自動入力されるようにしています。</t>
  </si>
  <si>
    <t>・「旅費（その他）」については、必要に応じ、戦争特約保険等を記載ください。</t>
    <rPh sb="2" eb="4">
      <t>リョヒ</t>
    </rPh>
    <rPh sb="7" eb="8">
      <t>ホカ</t>
    </rPh>
    <rPh sb="16" eb="18">
      <t>ヒツヨウ</t>
    </rPh>
    <rPh sb="19" eb="20">
      <t>オウ</t>
    </rPh>
    <rPh sb="22" eb="26">
      <t>センソウトクヤク</t>
    </rPh>
    <rPh sb="26" eb="28">
      <t>ホケン</t>
    </rPh>
    <rPh sb="28" eb="29">
      <t>トウ</t>
    </rPh>
    <rPh sb="30" eb="32">
      <t>キサイ</t>
    </rPh>
    <phoneticPr fontId="4"/>
  </si>
  <si>
    <t>・見積書は、第１交渉者決定の通知後、契約交渉の前までに作成・提出をお願いします。その際、「見積書表紙」のタイトル及び本文は「見積書」を選択してください。</t>
    <rPh sb="1" eb="4">
      <t>ミツモリショ</t>
    </rPh>
    <rPh sb="6" eb="7">
      <t>ダイ</t>
    </rPh>
    <rPh sb="8" eb="11">
      <t>コウショウシャ</t>
    </rPh>
    <rPh sb="11" eb="13">
      <t>ケッテイ</t>
    </rPh>
    <rPh sb="14" eb="17">
      <t>ツウチゴ</t>
    </rPh>
    <rPh sb="18" eb="20">
      <t>ケイヤク</t>
    </rPh>
    <rPh sb="20" eb="22">
      <t>コウショウ</t>
    </rPh>
    <rPh sb="23" eb="24">
      <t>マエ</t>
    </rPh>
    <rPh sb="27" eb="29">
      <t>サクセイ</t>
    </rPh>
    <rPh sb="30" eb="32">
      <t>テイシュツ</t>
    </rPh>
    <rPh sb="34" eb="35">
      <t>ネガ</t>
    </rPh>
    <rPh sb="42" eb="43">
      <t>サイ</t>
    </rPh>
    <rPh sb="45" eb="48">
      <t>ミツモリショ</t>
    </rPh>
    <rPh sb="48" eb="50">
      <t>ヒョウシ</t>
    </rPh>
    <rPh sb="56" eb="57">
      <t>オヨ</t>
    </rPh>
    <rPh sb="58" eb="60">
      <t>ホンブン</t>
    </rPh>
    <rPh sb="62" eb="65">
      <t>ミツモリショ</t>
    </rPh>
    <rPh sb="67" eb="69">
      <t>センタク</t>
    </rPh>
    <phoneticPr fontId="4"/>
  </si>
  <si>
    <t>・見積書を含み、契約締結前の書類については、契約推進課担当者宛に送付をお願いします。</t>
    <rPh sb="1" eb="4">
      <t>ミツモリショ</t>
    </rPh>
    <rPh sb="5" eb="6">
      <t>フク</t>
    </rPh>
    <rPh sb="8" eb="13">
      <t>ケイヤクテイケツマエ</t>
    </rPh>
    <rPh sb="14" eb="16">
      <t>ショルイ</t>
    </rPh>
    <rPh sb="22" eb="24">
      <t>ケイヤク</t>
    </rPh>
    <rPh sb="24" eb="27">
      <t>スイシンカ</t>
    </rPh>
    <rPh sb="27" eb="31">
      <t>タントウシャアテ</t>
    </rPh>
    <rPh sb="32" eb="34">
      <t>ソウフ</t>
    </rPh>
    <rPh sb="36" eb="37">
      <t>ネガ</t>
    </rPh>
    <phoneticPr fontId="4"/>
  </si>
  <si>
    <t>２　契約交渉後、最終見積作成時</t>
    <rPh sb="2" eb="6">
      <t>ケイヤクコウショウ</t>
    </rPh>
    <rPh sb="6" eb="7">
      <t>ゴ</t>
    </rPh>
    <rPh sb="8" eb="10">
      <t>サイシュウ</t>
    </rPh>
    <rPh sb="10" eb="12">
      <t>ミツモリ</t>
    </rPh>
    <rPh sb="12" eb="14">
      <t>サクセイ</t>
    </rPh>
    <rPh sb="14" eb="15">
      <t>ジ</t>
    </rPh>
    <phoneticPr fontId="4"/>
  </si>
  <si>
    <t>・契約交渉の結果をもとに、見積書を修正し、「最終見積書」を提出してください。その際、「見積書表紙」、及び「見積内訳書」シートのタイトル及び本文は、「最終見積書」を選択してください。</t>
    <rPh sb="1" eb="3">
      <t>ケイヤク</t>
    </rPh>
    <rPh sb="3" eb="5">
      <t>コウショウ</t>
    </rPh>
    <rPh sb="6" eb="8">
      <t>ケッカ</t>
    </rPh>
    <rPh sb="13" eb="16">
      <t>ミツモリショ</t>
    </rPh>
    <rPh sb="17" eb="19">
      <t>シュウセイ</t>
    </rPh>
    <rPh sb="22" eb="24">
      <t>サイシュウ</t>
    </rPh>
    <rPh sb="24" eb="27">
      <t>ミツモリショ</t>
    </rPh>
    <rPh sb="29" eb="31">
      <t>テイシュツ</t>
    </rPh>
    <rPh sb="40" eb="41">
      <t>サイ</t>
    </rPh>
    <rPh sb="43" eb="46">
      <t>ミツモリショ</t>
    </rPh>
    <rPh sb="46" eb="48">
      <t>ヒョウシ</t>
    </rPh>
    <rPh sb="50" eb="51">
      <t>オヨ</t>
    </rPh>
    <rPh sb="53" eb="58">
      <t>ミツモリウチワケショ</t>
    </rPh>
    <rPh sb="67" eb="68">
      <t>オヨ</t>
    </rPh>
    <rPh sb="69" eb="71">
      <t>ホンブン</t>
    </rPh>
    <rPh sb="74" eb="79">
      <t>サイシュウミツモリショ</t>
    </rPh>
    <rPh sb="81" eb="83">
      <t>センタク</t>
    </rPh>
    <phoneticPr fontId="4"/>
  </si>
  <si>
    <t>３　契約書類提出時</t>
    <rPh sb="2" eb="6">
      <t>ケイヤクショルイ</t>
    </rPh>
    <rPh sb="6" eb="9">
      <t>テイシュツジ</t>
    </rPh>
    <phoneticPr fontId="4"/>
  </si>
  <si>
    <t>・契約書の【附属書Ⅱ】として「契約金額内訳書」を提出していただきます。その際は、「見積内訳書」シートのタイトル「契約金額内訳書」を選択してください。</t>
    <rPh sb="1" eb="4">
      <t>ケイヤクショ</t>
    </rPh>
    <rPh sb="6" eb="9">
      <t>フゾクショ</t>
    </rPh>
    <rPh sb="15" eb="19">
      <t>ケイヤクキンガク</t>
    </rPh>
    <rPh sb="19" eb="22">
      <t>ウチワケショ</t>
    </rPh>
    <rPh sb="24" eb="26">
      <t>テイシュツ</t>
    </rPh>
    <rPh sb="37" eb="38">
      <t>サイ</t>
    </rPh>
    <rPh sb="41" eb="46">
      <t>ミツモリウチワケショ</t>
    </rPh>
    <rPh sb="56" eb="63">
      <t>ケイヤクキンガクウチワケショ</t>
    </rPh>
    <rPh sb="65" eb="67">
      <t>センタク</t>
    </rPh>
    <phoneticPr fontId="4"/>
  </si>
  <si>
    <t>４　契約締結後</t>
    <rPh sb="2" eb="7">
      <t>ケイヤクテイケツゴ</t>
    </rPh>
    <phoneticPr fontId="4"/>
  </si>
  <si>
    <t>・子の学校及び授業料が決定し、支払いを了した段階で打合簿を作成し、国際協力調達部契約担当課宛に提出をお願いします。</t>
    <rPh sb="1" eb="2">
      <t>コ</t>
    </rPh>
    <rPh sb="3" eb="5">
      <t>ガッコウ</t>
    </rPh>
    <rPh sb="5" eb="6">
      <t>オヨ</t>
    </rPh>
    <rPh sb="7" eb="10">
      <t>ジュギョウリョウ</t>
    </rPh>
    <rPh sb="11" eb="13">
      <t>ケッテイ</t>
    </rPh>
    <rPh sb="15" eb="17">
      <t>シハラ</t>
    </rPh>
    <rPh sb="19" eb="20">
      <t>リョウ</t>
    </rPh>
    <rPh sb="22" eb="24">
      <t>ダンカイ</t>
    </rPh>
    <rPh sb="25" eb="26">
      <t>ダ</t>
    </rPh>
    <rPh sb="26" eb="27">
      <t>ゴウ</t>
    </rPh>
    <rPh sb="27" eb="28">
      <t>ボ</t>
    </rPh>
    <rPh sb="29" eb="31">
      <t>サクセイ</t>
    </rPh>
    <rPh sb="45" eb="46">
      <t>アテ</t>
    </rPh>
    <rPh sb="47" eb="49">
      <t>テイシュツ</t>
    </rPh>
    <rPh sb="51" eb="52">
      <t>ネガ</t>
    </rPh>
    <phoneticPr fontId="4"/>
  </si>
  <si>
    <t>・3か月報告書　兼　業務部分完了届　兼　支払条件申告書シートを用いて、対象期間の業務実績を記載してください。</t>
    <rPh sb="3" eb="4">
      <t>ゲツ</t>
    </rPh>
    <rPh sb="4" eb="7">
      <t>ホウコクショ</t>
    </rPh>
    <rPh sb="8" eb="9">
      <t>ケン</t>
    </rPh>
    <rPh sb="10" eb="12">
      <t>ギョウム</t>
    </rPh>
    <rPh sb="12" eb="14">
      <t>ブブン</t>
    </rPh>
    <rPh sb="14" eb="16">
      <t>カンリョウ</t>
    </rPh>
    <rPh sb="16" eb="17">
      <t>トドケ</t>
    </rPh>
    <rPh sb="18" eb="19">
      <t>ケン</t>
    </rPh>
    <rPh sb="20" eb="22">
      <t>シハライ</t>
    </rPh>
    <rPh sb="22" eb="24">
      <t>ジョウケン</t>
    </rPh>
    <rPh sb="24" eb="27">
      <t>シンコクショ</t>
    </rPh>
    <rPh sb="31" eb="32">
      <t>モチ</t>
    </rPh>
    <rPh sb="35" eb="39">
      <t>タイショウキカン</t>
    </rPh>
    <rPh sb="40" eb="44">
      <t>ギョウムジッセキ</t>
    </rPh>
    <rPh sb="45" eb="47">
      <t>キサイ</t>
    </rPh>
    <phoneticPr fontId="4"/>
  </si>
  <si>
    <r>
      <t>・第１回目の支払については、３か月目の初日を目途に、またそれ以降は３か月毎に、３か月報告書を契約推進担当課宛に提出いただく必要があります。</t>
    </r>
    <r>
      <rPr>
        <u/>
        <sz val="12"/>
        <rFont val="ＭＳ ゴシック"/>
        <family val="3"/>
        <charset val="128"/>
      </rPr>
      <t>提出の方法は上記「０　全体」をご確認ください。</t>
    </r>
    <rPh sb="1" eb="2">
      <t>ダイ</t>
    </rPh>
    <rPh sb="3" eb="5">
      <t>カイメ</t>
    </rPh>
    <rPh sb="6" eb="8">
      <t>シハラ</t>
    </rPh>
    <rPh sb="16" eb="18">
      <t>ゲツメ</t>
    </rPh>
    <rPh sb="19" eb="21">
      <t>ショニチ</t>
    </rPh>
    <rPh sb="22" eb="24">
      <t>メド</t>
    </rPh>
    <rPh sb="30" eb="32">
      <t>イコウ</t>
    </rPh>
    <rPh sb="35" eb="36">
      <t>ゲツ</t>
    </rPh>
    <rPh sb="36" eb="37">
      <t>ゴト</t>
    </rPh>
    <rPh sb="41" eb="45">
      <t>ゲツホウコクショ</t>
    </rPh>
    <rPh sb="46" eb="48">
      <t>ケイヤク</t>
    </rPh>
    <rPh sb="48" eb="50">
      <t>スイシン</t>
    </rPh>
    <rPh sb="50" eb="52">
      <t>タントウ</t>
    </rPh>
    <rPh sb="52" eb="53">
      <t>カ</t>
    </rPh>
    <rPh sb="53" eb="54">
      <t>アテ</t>
    </rPh>
    <rPh sb="55" eb="57">
      <t>テイシュツ</t>
    </rPh>
    <rPh sb="61" eb="63">
      <t>ヒツヨウ</t>
    </rPh>
    <rPh sb="69" eb="71">
      <t>テイシュツ</t>
    </rPh>
    <rPh sb="72" eb="74">
      <t>ホウホウ</t>
    </rPh>
    <rPh sb="75" eb="77">
      <t>ジョウキ</t>
    </rPh>
    <rPh sb="80" eb="82">
      <t>ゼンタイ</t>
    </rPh>
    <rPh sb="85" eb="87">
      <t>カクニン</t>
    </rPh>
    <phoneticPr fontId="4"/>
  </si>
  <si>
    <t>・定額としている報酬、住居費以外については、支払が完了次第、請求書・領収書等の証憑の提出もお願いします（３か月報告書提出時にメール添付）。</t>
    <rPh sb="1" eb="3">
      <t>テイガク</t>
    </rPh>
    <rPh sb="8" eb="10">
      <t>ホウシュウ</t>
    </rPh>
    <rPh sb="11" eb="14">
      <t>ジュウキョヒ</t>
    </rPh>
    <rPh sb="14" eb="16">
      <t>イガイ</t>
    </rPh>
    <rPh sb="22" eb="24">
      <t>シハライ</t>
    </rPh>
    <rPh sb="25" eb="29">
      <t>カンリョウシダイ</t>
    </rPh>
    <rPh sb="30" eb="33">
      <t>セイキュウショ</t>
    </rPh>
    <rPh sb="34" eb="38">
      <t>リョウシュウショトウ</t>
    </rPh>
    <rPh sb="39" eb="41">
      <t>ショウヒョウ</t>
    </rPh>
    <rPh sb="42" eb="44">
      <t>テイシュツ</t>
    </rPh>
    <rPh sb="46" eb="47">
      <t>ネガ</t>
    </rPh>
    <rPh sb="55" eb="58">
      <t>ホウコクショ</t>
    </rPh>
    <rPh sb="58" eb="60">
      <t>テイシュツ</t>
    </rPh>
    <rPh sb="60" eb="61">
      <t>ジ</t>
    </rPh>
    <rPh sb="65" eb="67">
      <t>テンプ</t>
    </rPh>
    <phoneticPr fontId="4"/>
  </si>
  <si>
    <t>・３か月報告書は、国際協力調達部契約推進担当課で検収確認後、自動的に、請求書を発行し、支払い手続きを開始させていただきますので、ご了承願います。</t>
    <rPh sb="9" eb="16">
      <t>コクサイキョウリョクチョウタツブ</t>
    </rPh>
    <rPh sb="16" eb="18">
      <t>ケイヤク</t>
    </rPh>
    <rPh sb="18" eb="20">
      <t>スイシン</t>
    </rPh>
    <rPh sb="20" eb="22">
      <t>タントウ</t>
    </rPh>
    <rPh sb="22" eb="23">
      <t>カ</t>
    </rPh>
    <rPh sb="24" eb="26">
      <t>ケンシュウ</t>
    </rPh>
    <rPh sb="26" eb="28">
      <t>カクニン</t>
    </rPh>
    <rPh sb="28" eb="29">
      <t>ゴ</t>
    </rPh>
    <rPh sb="30" eb="33">
      <t>ジドウテキ</t>
    </rPh>
    <rPh sb="35" eb="38">
      <t>セイキュウショ</t>
    </rPh>
    <rPh sb="39" eb="41">
      <t>ハッコウ</t>
    </rPh>
    <rPh sb="43" eb="45">
      <t>シハラ</t>
    </rPh>
    <rPh sb="46" eb="48">
      <t>テツヅ</t>
    </rPh>
    <rPh sb="50" eb="52">
      <t>カイシ</t>
    </rPh>
    <rPh sb="65" eb="68">
      <t>リョウショウネガ</t>
    </rPh>
    <phoneticPr fontId="4"/>
  </si>
  <si>
    <t>・なお、上記検収確認を了次第、その旨ご連絡いたします。修正を依頼する場合もありますので、ご承知おきください。</t>
    <rPh sb="4" eb="6">
      <t>ジョウキ</t>
    </rPh>
    <rPh sb="6" eb="8">
      <t>ケンシュウ</t>
    </rPh>
    <rPh sb="8" eb="10">
      <t>カクニン</t>
    </rPh>
    <rPh sb="11" eb="12">
      <t>リョウ</t>
    </rPh>
    <rPh sb="12" eb="14">
      <t>シダイ</t>
    </rPh>
    <rPh sb="17" eb="18">
      <t>ムネ</t>
    </rPh>
    <rPh sb="19" eb="21">
      <t>レンラク</t>
    </rPh>
    <rPh sb="27" eb="29">
      <t>シュウセイ</t>
    </rPh>
    <rPh sb="30" eb="32">
      <t>イライ</t>
    </rPh>
    <rPh sb="34" eb="36">
      <t>バアイ</t>
    </rPh>
    <rPh sb="45" eb="47">
      <t>ショウチ</t>
    </rPh>
    <phoneticPr fontId="4"/>
  </si>
  <si>
    <t>・最終報告書は、「業務完了届」とともに監督職員に提出してください。</t>
    <rPh sb="1" eb="3">
      <t>サイシュウ</t>
    </rPh>
    <rPh sb="3" eb="6">
      <t>ホウコクショ</t>
    </rPh>
    <rPh sb="9" eb="14">
      <t>ギョウムカンリョウトドケ</t>
    </rPh>
    <rPh sb="19" eb="23">
      <t>カントクショクイン</t>
    </rPh>
    <rPh sb="24" eb="26">
      <t>テイシュツ</t>
    </rPh>
    <phoneticPr fontId="4"/>
  </si>
  <si>
    <t>・フライトの都合による任期／日程変更、また受注者の日程を同一としない家族の滞在分については、本支払で調整します。</t>
    <rPh sb="6" eb="8">
      <t>ツゴウ</t>
    </rPh>
    <rPh sb="11" eb="13">
      <t>ニンキ</t>
    </rPh>
    <rPh sb="14" eb="18">
      <t>ニッテイヘンコウ</t>
    </rPh>
    <rPh sb="21" eb="24">
      <t>ジュチュウシャ</t>
    </rPh>
    <rPh sb="25" eb="27">
      <t>ニッテイ</t>
    </rPh>
    <rPh sb="28" eb="30">
      <t>ドウイツ</t>
    </rPh>
    <rPh sb="34" eb="36">
      <t>カゾク</t>
    </rPh>
    <rPh sb="37" eb="39">
      <t>タイザイ</t>
    </rPh>
    <rPh sb="39" eb="40">
      <t>ブン</t>
    </rPh>
    <rPh sb="46" eb="49">
      <t>ホンシハライ</t>
    </rPh>
    <rPh sb="50" eb="52">
      <t>チョウセイ</t>
    </rPh>
    <phoneticPr fontId="4"/>
  </si>
  <si>
    <t>この列は削除予定</t>
    <rPh sb="2" eb="3">
      <t>レツ</t>
    </rPh>
    <rPh sb="4" eb="8">
      <t>サクジョヨテイ</t>
    </rPh>
    <phoneticPr fontId="4"/>
  </si>
  <si>
    <t>入力用</t>
    <rPh sb="0" eb="3">
      <t>ニュウリョクヨウ</t>
    </rPh>
    <phoneticPr fontId="4"/>
  </si>
  <si>
    <t>←現地滞在型約款</t>
    <rPh sb="1" eb="8">
      <t>ゲンチタイザイガタヤッカン</t>
    </rPh>
    <phoneticPr fontId="4"/>
  </si>
  <si>
    <t>作成日：</t>
    <phoneticPr fontId="4"/>
  </si>
  <si>
    <t>旅費（その他：戦争特約保険料等）</t>
    <rPh sb="0" eb="2">
      <t>リョヒ</t>
    </rPh>
    <rPh sb="5" eb="6">
      <t>ホカ</t>
    </rPh>
    <rPh sb="14" eb="15">
      <t>トウ</t>
    </rPh>
    <phoneticPr fontId="9"/>
  </si>
  <si>
    <t>受注者：</t>
    <rPh sb="0" eb="3">
      <t>ジュチュウシャ</t>
    </rPh>
    <phoneticPr fontId="4"/>
  </si>
  <si>
    <t>○村　〇〇（個人の場合）</t>
    <rPh sb="6" eb="8">
      <t>コジン</t>
    </rPh>
    <rPh sb="9" eb="11">
      <t>バアイ</t>
    </rPh>
    <phoneticPr fontId="4"/>
  </si>
  <si>
    <t>細　　目</t>
  </si>
  <si>
    <t>単価（円）</t>
  </si>
  <si>
    <t>数量</t>
  </si>
  <si>
    <t>金額（円）</t>
  </si>
  <si>
    <t>備　考</t>
  </si>
  <si>
    <t>調達管理番号：</t>
    <rPh sb="0" eb="2">
      <t>チョウタツ</t>
    </rPh>
    <rPh sb="2" eb="6">
      <t>カンリバンゴウ</t>
    </rPh>
    <phoneticPr fontId="4"/>
  </si>
  <si>
    <t>25a●●●●●</t>
    <phoneticPr fontId="4"/>
  </si>
  <si>
    <t>戦争特約保険料</t>
    <rPh sb="0" eb="4">
      <t>センソウトクヤク</t>
    </rPh>
    <rPh sb="4" eb="7">
      <t>ホケンリョウ</t>
    </rPh>
    <phoneticPr fontId="4"/>
  </si>
  <si>
    <t>←表紙にあるし削除？</t>
    <rPh sb="1" eb="3">
      <t>ヒョウシ</t>
    </rPh>
    <rPh sb="7" eb="9">
      <t>サクジョ</t>
    </rPh>
    <phoneticPr fontId="4"/>
  </si>
  <si>
    <t>業務名称：</t>
    <rPh sb="0" eb="4">
      <t>ギョウムメイショウ</t>
    </rPh>
    <phoneticPr fontId="4"/>
  </si>
  <si>
    <t>●●国●●アドバイザー</t>
    <rPh sb="2" eb="3">
      <t>コク</t>
    </rPh>
    <phoneticPr fontId="4"/>
  </si>
  <si>
    <t>格付：</t>
    <rPh sb="0" eb="2">
      <t>カクヅ</t>
    </rPh>
    <phoneticPr fontId="4"/>
  </si>
  <si>
    <t>号</t>
    <rPh sb="0" eb="1">
      <t>ゴウ</t>
    </rPh>
    <phoneticPr fontId="9"/>
  </si>
  <si>
    <t>報酬単価：</t>
    <rPh sb="0" eb="2">
      <t>ホウシュウ</t>
    </rPh>
    <rPh sb="2" eb="4">
      <t>タンカ</t>
    </rPh>
    <phoneticPr fontId="4"/>
  </si>
  <si>
    <t>合　　計</t>
  </si>
  <si>
    <t>本人のみ（家族帯同無）：</t>
    <rPh sb="0" eb="2">
      <t>ホンニン</t>
    </rPh>
    <rPh sb="5" eb="10">
      <t>カゾクタイドウナシ</t>
    </rPh>
    <phoneticPr fontId="4"/>
  </si>
  <si>
    <t>円</t>
    <rPh sb="0" eb="1">
      <t>エン</t>
    </rPh>
    <phoneticPr fontId="4"/>
  </si>
  <si>
    <t>家族帯同有：</t>
    <rPh sb="0" eb="4">
      <t>カゾクタイドウ</t>
    </rPh>
    <rPh sb="4" eb="5">
      <t>アリ</t>
    </rPh>
    <phoneticPr fontId="4"/>
  </si>
  <si>
    <t>教育費単価</t>
    <rPh sb="0" eb="5">
      <t>キョウイクヒタンカ</t>
    </rPh>
    <phoneticPr fontId="4"/>
  </si>
  <si>
    <t>その他（介助者にかかる費用等）</t>
    <rPh sb="2" eb="3">
      <t>ホカ</t>
    </rPh>
    <rPh sb="4" eb="7">
      <t/>
    </rPh>
    <phoneticPr fontId="9"/>
  </si>
  <si>
    <t>　〇未就学児</t>
    <rPh sb="2" eb="6">
      <t>ミシュウガクジ</t>
    </rPh>
    <phoneticPr fontId="4"/>
  </si>
  <si>
    <t>算定式の単価（＝公示に記載する単価）
＝「技術報酬単価×11/12」　でよいか？</t>
    <rPh sb="0" eb="3">
      <t>サンテイシキ</t>
    </rPh>
    <rPh sb="4" eb="6">
      <t>タンカ</t>
    </rPh>
    <rPh sb="8" eb="10">
      <t>コウジ</t>
    </rPh>
    <rPh sb="11" eb="13">
      <t>キサイ</t>
    </rPh>
    <rPh sb="15" eb="17">
      <t>タンカ</t>
    </rPh>
    <rPh sb="21" eb="27">
      <t>ギジュツホウシュウタンカ</t>
    </rPh>
    <phoneticPr fontId="4"/>
  </si>
  <si>
    <t>①</t>
    <phoneticPr fontId="4"/>
  </si>
  <si>
    <t>3歳～就学前：</t>
    <phoneticPr fontId="4"/>
  </si>
  <si>
    <t>介助帯同者旅費</t>
    <rPh sb="0" eb="2">
      <t>カイジョ</t>
    </rPh>
    <rPh sb="2" eb="4">
      <t>タイドウ</t>
    </rPh>
    <rPh sb="4" eb="5">
      <t>シャ</t>
    </rPh>
    <rPh sb="5" eb="7">
      <t>リョヒ</t>
    </rPh>
    <phoneticPr fontId="4"/>
  </si>
  <si>
    <t>　〇小・中学校：</t>
    <rPh sb="2" eb="3">
      <t>ショウ</t>
    </rPh>
    <rPh sb="4" eb="7">
      <t>チュウガッコウ</t>
    </rPh>
    <phoneticPr fontId="4"/>
  </si>
  <si>
    <t>②</t>
    <phoneticPr fontId="4"/>
  </si>
  <si>
    <t>日本人学校</t>
    <phoneticPr fontId="4"/>
  </si>
  <si>
    <t>円</t>
    <phoneticPr fontId="4"/>
  </si>
  <si>
    <t>③</t>
    <phoneticPr fontId="4"/>
  </si>
  <si>
    <t>インター／現地校</t>
    <rPh sb="5" eb="8">
      <t>ゲンチコウ</t>
    </rPh>
    <phoneticPr fontId="4"/>
  </si>
  <si>
    <t>合　　計</t>
    <phoneticPr fontId="4"/>
  </si>
  <si>
    <t>　〇高等学校：</t>
    <rPh sb="2" eb="6">
      <t>コウトウガッコウ</t>
    </rPh>
    <phoneticPr fontId="4"/>
  </si>
  <si>
    <t>④</t>
    <phoneticPr fontId="4"/>
  </si>
  <si>
    <t>※子の学校にインターナショナルスクール／現地校を選択する場合、以下を記載。</t>
    <rPh sb="1" eb="2">
      <t>コ</t>
    </rPh>
    <rPh sb="3" eb="5">
      <t>ガッコウ</t>
    </rPh>
    <rPh sb="20" eb="23">
      <t>ゲンチコウ</t>
    </rPh>
    <rPh sb="24" eb="26">
      <t>センタク</t>
    </rPh>
    <rPh sb="28" eb="30">
      <t>バアイ</t>
    </rPh>
    <rPh sb="31" eb="33">
      <t>イカ</t>
    </rPh>
    <rPh sb="34" eb="36">
      <t>キサイ</t>
    </rPh>
    <phoneticPr fontId="4"/>
  </si>
  <si>
    <t>　　⑤</t>
    <phoneticPr fontId="4"/>
  </si>
  <si>
    <t>住居費単価：</t>
    <rPh sb="0" eb="3">
      <t>ジュウキョヒ</t>
    </rPh>
    <rPh sb="3" eb="5">
      <t>タンカ</t>
    </rPh>
    <phoneticPr fontId="4"/>
  </si>
  <si>
    <t>ドル</t>
  </si>
  <si>
    <t>→</t>
    <phoneticPr fontId="4"/>
  </si>
  <si>
    <t>（円換算）</t>
    <rPh sb="1" eb="4">
      <t>エンカンサン</t>
    </rPh>
    <phoneticPr fontId="4"/>
  </si>
  <si>
    <t>インターナショナルスクール／現地校を選択する理由は以下の通りです。</t>
    <rPh sb="14" eb="17">
      <t>ゲンチコウ</t>
    </rPh>
    <rPh sb="18" eb="20">
      <t>センタク</t>
    </rPh>
    <rPh sb="22" eb="24">
      <t>リユウ</t>
    </rPh>
    <rPh sb="25" eb="27">
      <t>イカ</t>
    </rPh>
    <rPh sb="28" eb="29">
      <t>トオ</t>
    </rPh>
    <phoneticPr fontId="4"/>
  </si>
  <si>
    <t>算定式の単価（＝公示に記載する単価）
＝「技術報酬単価×11/12＋その他原価(家族なし)」
でよいか？</t>
    <rPh sb="0" eb="3">
      <t>サンテイシキ</t>
    </rPh>
    <rPh sb="4" eb="6">
      <t>タンカ</t>
    </rPh>
    <rPh sb="8" eb="10">
      <t>コウジ</t>
    </rPh>
    <rPh sb="11" eb="13">
      <t>キサイ</t>
    </rPh>
    <rPh sb="15" eb="17">
      <t>タンカ</t>
    </rPh>
    <rPh sb="21" eb="27">
      <t>ギジュツホウシュウタンカ</t>
    </rPh>
    <rPh sb="36" eb="39">
      <t>ホカゲンカ</t>
    </rPh>
    <rPh sb="40" eb="42">
      <t>カゾク</t>
    </rPh>
    <phoneticPr fontId="4"/>
  </si>
  <si>
    <t>航空賃単価（往復）：</t>
    <rPh sb="0" eb="2">
      <t>コウクウ</t>
    </rPh>
    <rPh sb="2" eb="3">
      <t>チン</t>
    </rPh>
    <rPh sb="6" eb="8">
      <t>オウフク</t>
    </rPh>
    <phoneticPr fontId="4"/>
  </si>
  <si>
    <t>円＝１ドル</t>
    <rPh sb="0" eb="1">
      <t>エン</t>
    </rPh>
    <phoneticPr fontId="4"/>
  </si>
  <si>
    <t>前金払：</t>
    <rPh sb="0" eb="3">
      <t>マエキンバラ</t>
    </rPh>
    <phoneticPr fontId="4"/>
  </si>
  <si>
    <t>渡航対象者・現地滞在期間</t>
    <rPh sb="0" eb="2">
      <t>トコウ</t>
    </rPh>
    <rPh sb="2" eb="4">
      <t>タイショウ</t>
    </rPh>
    <rPh sb="4" eb="5">
      <t>シャ</t>
    </rPh>
    <rPh sb="6" eb="12">
      <t>ゲンチタイザイキカン</t>
    </rPh>
    <phoneticPr fontId="4"/>
  </si>
  <si>
    <t>　※教育区分は上記①②③④⑤を参照</t>
    <rPh sb="2" eb="6">
      <t>キョウイククブン</t>
    </rPh>
    <rPh sb="7" eb="10">
      <t>ジョウキイチ</t>
    </rPh>
    <rPh sb="15" eb="17">
      <t>サンショウ</t>
    </rPh>
    <phoneticPr fontId="4"/>
  </si>
  <si>
    <t>続柄</t>
    <rPh sb="0" eb="1">
      <t>ツヅ</t>
    </rPh>
    <rPh sb="1" eb="2">
      <t>ガラ</t>
    </rPh>
    <phoneticPr fontId="4"/>
  </si>
  <si>
    <t>氏名</t>
    <rPh sb="0" eb="2">
      <t>シメイ</t>
    </rPh>
    <phoneticPr fontId="4"/>
  </si>
  <si>
    <t>居住地</t>
    <rPh sb="0" eb="3">
      <t>キョジュウチ</t>
    </rPh>
    <phoneticPr fontId="4"/>
  </si>
  <si>
    <t>生年月日</t>
    <rPh sb="0" eb="4">
      <t>セイネンガッピ</t>
    </rPh>
    <phoneticPr fontId="4"/>
  </si>
  <si>
    <t>年齢</t>
    <rPh sb="0" eb="2">
      <t>ネンレイ</t>
    </rPh>
    <phoneticPr fontId="4"/>
  </si>
  <si>
    <t>出発予定年月日</t>
    <rPh sb="0" eb="2">
      <t>シュッパツ</t>
    </rPh>
    <rPh sb="2" eb="4">
      <t>ヨテイ</t>
    </rPh>
    <rPh sb="4" eb="7">
      <t>ネンガッピ</t>
    </rPh>
    <phoneticPr fontId="4"/>
  </si>
  <si>
    <t>帰国予定年月日</t>
    <rPh sb="0" eb="2">
      <t>キコク</t>
    </rPh>
    <rPh sb="2" eb="4">
      <t>ヨテイ</t>
    </rPh>
    <rPh sb="4" eb="7">
      <t>ネンガッピ</t>
    </rPh>
    <phoneticPr fontId="4"/>
  </si>
  <si>
    <t>滞在月数</t>
    <rPh sb="0" eb="2">
      <t>タイザイ</t>
    </rPh>
    <rPh sb="2" eb="4">
      <t>ツキスウ</t>
    </rPh>
    <phoneticPr fontId="4"/>
  </si>
  <si>
    <t>教育区分</t>
    <rPh sb="0" eb="2">
      <t>キョウイク</t>
    </rPh>
    <rPh sb="2" eb="4">
      <t>クブン</t>
    </rPh>
    <phoneticPr fontId="4"/>
  </si>
  <si>
    <t>算定式の単価（＝公示に記載する単価）
＝「技術報酬単価×11/12＋その他原価(家族あり)」
でよいか？</t>
    <rPh sb="0" eb="3">
      <t>サンテイシキ</t>
    </rPh>
    <rPh sb="4" eb="6">
      <t>タンカ</t>
    </rPh>
    <rPh sb="8" eb="10">
      <t>コウジ</t>
    </rPh>
    <rPh sb="11" eb="13">
      <t>キサイ</t>
    </rPh>
    <rPh sb="15" eb="17">
      <t>タンカ</t>
    </rPh>
    <rPh sb="21" eb="27">
      <t>ギジュツホウシュウタンカ</t>
    </rPh>
    <rPh sb="36" eb="39">
      <t>ホカゲンカ</t>
    </rPh>
    <rPh sb="40" eb="42">
      <t>カゾク</t>
    </rPh>
    <phoneticPr fontId="4"/>
  </si>
  <si>
    <t>本人</t>
    <rPh sb="0" eb="2">
      <t>ホンニン</t>
    </rPh>
    <phoneticPr fontId="4"/>
  </si>
  <si>
    <t>国際　〇〇</t>
    <rPh sb="0" eb="2">
      <t>コクサイ</t>
    </rPh>
    <phoneticPr fontId="4"/>
  </si>
  <si>
    <t>日本</t>
    <rPh sb="0" eb="2">
      <t>ニホン</t>
    </rPh>
    <phoneticPr fontId="4"/>
  </si>
  <si>
    <t>子（1人目）</t>
    <phoneticPr fontId="4"/>
  </si>
  <si>
    <t>国際　□太</t>
    <rPh sb="0" eb="2">
      <t>コクサイ</t>
    </rPh>
    <phoneticPr fontId="4"/>
  </si>
  <si>
    <t>①</t>
  </si>
  <si>
    <t>子（2人目）</t>
  </si>
  <si>
    <t>国際　◇子</t>
    <rPh sb="0" eb="2">
      <t>コクサイ</t>
    </rPh>
    <phoneticPr fontId="4"/>
  </si>
  <si>
    <t>②</t>
  </si>
  <si>
    <t>子（3人目）</t>
  </si>
  <si>
    <t>国際　＊花</t>
    <rPh sb="0" eb="2">
      <t>コクサイ</t>
    </rPh>
    <rPh sb="4" eb="5">
      <t>ハナ</t>
    </rPh>
    <phoneticPr fontId="4"/>
  </si>
  <si>
    <t>③</t>
  </si>
  <si>
    <t>航空賃の“単価”を定額計上にする理解でよいか？
介助者分は「６　その他」に逃がしました。</t>
    <rPh sb="0" eb="3">
      <t>コウクウチン</t>
    </rPh>
    <rPh sb="5" eb="7">
      <t>タンカ</t>
    </rPh>
    <rPh sb="9" eb="13">
      <t>テイガクケイジョウ</t>
    </rPh>
    <rPh sb="16" eb="18">
      <t>リカイ</t>
    </rPh>
    <rPh sb="24" eb="27">
      <t>カイジョシャ</t>
    </rPh>
    <rPh sb="27" eb="28">
      <t>ブン</t>
    </rPh>
    <rPh sb="34" eb="35">
      <t>ホカ</t>
    </rPh>
    <rPh sb="37" eb="38">
      <t>ニ</t>
    </rPh>
    <phoneticPr fontId="4"/>
  </si>
  <si>
    <t>子（4人目）</t>
  </si>
  <si>
    <t>国際　×郎</t>
    <rPh sb="0" eb="2">
      <t>コクサイ</t>
    </rPh>
    <phoneticPr fontId="4"/>
  </si>
  <si>
    <t>⑤</t>
  </si>
  <si>
    <t>戦争特約・特別手当</t>
    <rPh sb="0" eb="2">
      <t>センソウ</t>
    </rPh>
    <rPh sb="2" eb="4">
      <t>トクヤク</t>
    </rPh>
    <rPh sb="5" eb="9">
      <t>トクベツテアテ</t>
    </rPh>
    <phoneticPr fontId="4"/>
  </si>
  <si>
    <t>子（5人目）</t>
  </si>
  <si>
    <t>国際　そら</t>
    <rPh sb="0" eb="2">
      <t>コクサイ</t>
    </rPh>
    <phoneticPr fontId="4"/>
  </si>
  <si>
    <t>家族加算対象期間</t>
    <rPh sb="0" eb="4">
      <t>カゾクカサン</t>
    </rPh>
    <rPh sb="4" eb="8">
      <t>タイショウキカン</t>
    </rPh>
    <phoneticPr fontId="4"/>
  </si>
  <si>
    <t>その他コメント
「初めに」のシートを作って、このエクセルの使い方を説明する必要あり。</t>
    <rPh sb="2" eb="3">
      <t>ホカ</t>
    </rPh>
    <rPh sb="9" eb="10">
      <t>ハジ</t>
    </rPh>
    <rPh sb="18" eb="19">
      <t>ツク</t>
    </rPh>
    <rPh sb="29" eb="30">
      <t>ツカ</t>
    </rPh>
    <rPh sb="31" eb="32">
      <t>カタ</t>
    </rPh>
    <rPh sb="33" eb="35">
      <t>セツメイ</t>
    </rPh>
    <rPh sb="37" eb="39">
      <t>ヒツヨウ</t>
    </rPh>
    <phoneticPr fontId="4"/>
  </si>
  <si>
    <t>契約担当課長</t>
    <rPh sb="0" eb="6">
      <t>ケイヤクタントウカチョウ</t>
    </rPh>
    <phoneticPr fontId="4"/>
  </si>
  <si>
    <t>芳沢　忍</t>
  </si>
  <si>
    <t>確認日</t>
    <rPh sb="0" eb="3">
      <t>カクニンビ</t>
    </rPh>
    <phoneticPr fontId="4"/>
  </si>
  <si>
    <t>教育費対象</t>
    <rPh sb="0" eb="3">
      <t>キョウイクヒ</t>
    </rPh>
    <rPh sb="3" eb="5">
      <t>タイショウ</t>
    </rPh>
    <phoneticPr fontId="4"/>
  </si>
  <si>
    <t>参考</t>
    <rPh sb="0" eb="2">
      <t>サンコウ</t>
    </rPh>
    <phoneticPr fontId="4"/>
  </si>
  <si>
    <t>3歳の日</t>
    <phoneticPr fontId="4"/>
  </si>
  <si>
    <t>18歳の日</t>
    <phoneticPr fontId="4"/>
  </si>
  <si>
    <t>② 業務従事者またはその配偶者が当該言語を母国語とする場合</t>
    <phoneticPr fontId="4"/>
  </si>
  <si>
    <t>③ その他合理的な理由があると認められる場合（以下に理由を記載）</t>
    <rPh sb="23" eb="25">
      <t>イカ</t>
    </rPh>
    <rPh sb="26" eb="28">
      <t>リユウ</t>
    </rPh>
    <rPh sb="29" eb="31">
      <t>キサイ</t>
    </rPh>
    <phoneticPr fontId="4"/>
  </si>
  <si>
    <t>作成日</t>
    <rPh sb="0" eb="3">
      <t>サクセイビ</t>
    </rPh>
    <phoneticPr fontId="4"/>
  </si>
  <si>
    <t>独立行政法人国際協力機構</t>
  </si>
  <si>
    <t>　契約担当役　理事　殿</t>
  </si>
  <si>
    <t>記</t>
  </si>
  <si>
    <t>１．見積金額　：</t>
    <phoneticPr fontId="15"/>
  </si>
  <si>
    <t>２．見積内訳：　別紙のとおり</t>
  </si>
  <si>
    <t>以上</t>
    <rPh sb="0" eb="2">
      <t>イジョウ</t>
    </rPh>
    <phoneticPr fontId="4"/>
  </si>
  <si>
    <t xml:space="preserve">               （ふりがな）　　 （ふりがな）
振込銀行 ：◯◯◯◯銀行 ◯◯◯◯支店 普通・当座
口座番号：
　　　　　　　　（ふりがな）
口座名義 ：国際　〇〇
</t>
    <phoneticPr fontId="4"/>
  </si>
  <si>
    <t>業務名称：</t>
    <rPh sb="0" eb="2">
      <t>ギョウム</t>
    </rPh>
    <rPh sb="2" eb="4">
      <t>メイショウ</t>
    </rPh>
    <phoneticPr fontId="9"/>
  </si>
  <si>
    <t>Ⅰ　報酬</t>
    <phoneticPr fontId="9"/>
  </si>
  <si>
    <t>円</t>
  </si>
  <si>
    <t>１　格付：</t>
    <rPh sb="2" eb="4">
      <t>カクヅケ</t>
    </rPh>
    <phoneticPr fontId="9"/>
  </si>
  <si>
    <t>２　業務人月（全体）：</t>
    <rPh sb="2" eb="4">
      <t>ギョウム</t>
    </rPh>
    <rPh sb="4" eb="6">
      <t>ニンゲツ</t>
    </rPh>
    <rPh sb="7" eb="9">
      <t>ゼンタイ</t>
    </rPh>
    <phoneticPr fontId="9"/>
  </si>
  <si>
    <t>人月</t>
    <rPh sb="0" eb="2">
      <t>ニンゲツ</t>
    </rPh>
    <phoneticPr fontId="9"/>
  </si>
  <si>
    <t>　内訳：</t>
    <phoneticPr fontId="4"/>
  </si>
  <si>
    <t>　　現地業務期間（本人分）</t>
    <rPh sb="9" eb="12">
      <t>ホンニンブン</t>
    </rPh>
    <phoneticPr fontId="4"/>
  </si>
  <si>
    <t>　　　　　　算定式</t>
    <rPh sb="6" eb="9">
      <t>サンテイシキ</t>
    </rPh>
    <phoneticPr fontId="4"/>
  </si>
  <si>
    <t>円×</t>
    <phoneticPr fontId="9"/>
  </si>
  <si>
    <t>　　現地業務期間（家族加算分）</t>
    <rPh sb="13" eb="14">
      <t>ブン</t>
    </rPh>
    <phoneticPr fontId="4"/>
  </si>
  <si>
    <t>Ⅱ　直接経費</t>
  </si>
  <si>
    <t>１　旅費（航空賃）</t>
    <phoneticPr fontId="9"/>
  </si>
  <si>
    <t>人分</t>
    <rPh sb="0" eb="1">
      <t>ヒト</t>
    </rPh>
    <rPh sb="1" eb="2">
      <t>ブン</t>
    </rPh>
    <phoneticPr fontId="9"/>
  </si>
  <si>
    <t>２　旅費（その他）</t>
    <phoneticPr fontId="9"/>
  </si>
  <si>
    <t>３　住居費</t>
    <rPh sb="2" eb="5">
      <t>ジュウキョヒ</t>
    </rPh>
    <phoneticPr fontId="9"/>
  </si>
  <si>
    <t>カ月</t>
    <rPh sb="1" eb="2">
      <t>ゲツ</t>
    </rPh>
    <phoneticPr fontId="9"/>
  </si>
  <si>
    <t>４　教育費</t>
    <rPh sb="2" eb="5">
      <t>キョウイクヒ</t>
    </rPh>
    <phoneticPr fontId="9"/>
  </si>
  <si>
    <t>　①3歳～就学前</t>
    <rPh sb="3" eb="4">
      <t>サイ</t>
    </rPh>
    <rPh sb="5" eb="8">
      <t>シュウガクマエ</t>
    </rPh>
    <phoneticPr fontId="4"/>
  </si>
  <si>
    <t>　②小・中学校（日本人学校）</t>
    <rPh sb="2" eb="3">
      <t>ショウ</t>
    </rPh>
    <rPh sb="4" eb="7">
      <t>チュウガッコウ</t>
    </rPh>
    <rPh sb="8" eb="13">
      <t>ニホンジンガッコウ</t>
    </rPh>
    <phoneticPr fontId="4"/>
  </si>
  <si>
    <t>　③小・中学校（インター）</t>
    <phoneticPr fontId="4"/>
  </si>
  <si>
    <t>　④高等学校（日本人学校）</t>
    <rPh sb="2" eb="6">
      <t>コウトウガッコウ</t>
    </rPh>
    <rPh sb="7" eb="12">
      <t>ニホンジンガッコウ</t>
    </rPh>
    <phoneticPr fontId="4"/>
  </si>
  <si>
    <t>　</t>
    <phoneticPr fontId="4"/>
  </si>
  <si>
    <t>　⑤高等学校（インター）</t>
    <rPh sb="2" eb="6">
      <t>コウトウガッコウ</t>
    </rPh>
    <phoneticPr fontId="4"/>
  </si>
  <si>
    <t>５　その他経費</t>
    <phoneticPr fontId="4"/>
  </si>
  <si>
    <t>Ⅲ　小計</t>
    <phoneticPr fontId="4"/>
  </si>
  <si>
    <t>合　　計</t>
    <phoneticPr fontId="9"/>
  </si>
  <si>
    <t xml:space="preserve">
</t>
    <phoneticPr fontId="9"/>
  </si>
  <si>
    <t>に係る前金払の請求について</t>
    <rPh sb="3" eb="5">
      <t>マエキン</t>
    </rPh>
    <rPh sb="5" eb="6">
      <t>バラ</t>
    </rPh>
    <rPh sb="7" eb="9">
      <t>セイキュウ</t>
    </rPh>
    <phoneticPr fontId="4"/>
  </si>
  <si>
    <t>１．請求金額　：</t>
    <rPh sb="2" eb="4">
      <t>セイキュウ</t>
    </rPh>
    <phoneticPr fontId="15"/>
  </si>
  <si>
    <t>請求金額内訳書</t>
    <rPh sb="0" eb="2">
      <t>セイキュウ</t>
    </rPh>
    <phoneticPr fontId="4"/>
  </si>
  <si>
    <t>Ⅰ</t>
    <phoneticPr fontId="4"/>
  </si>
  <si>
    <t>報酬</t>
    <rPh sb="0" eb="2">
      <t>ホウシュウ</t>
    </rPh>
    <phoneticPr fontId="4"/>
  </si>
  <si>
    <t>２　旅費（その他）</t>
    <rPh sb="2" eb="4">
      <t>リョヒ</t>
    </rPh>
    <rPh sb="7" eb="8">
      <t>タ</t>
    </rPh>
    <phoneticPr fontId="9"/>
  </si>
  <si>
    <t>ドル×</t>
    <phoneticPr fontId="9"/>
  </si>
  <si>
    <t>×</t>
    <phoneticPr fontId="4"/>
  </si>
  <si>
    <t>か月</t>
    <rPh sb="1" eb="2">
      <t>ゲツ</t>
    </rPh>
    <phoneticPr fontId="9"/>
  </si>
  <si>
    <t>４　教育費</t>
    <rPh sb="2" eb="5">
      <t>キョウイクヒ</t>
    </rPh>
    <phoneticPr fontId="4"/>
  </si>
  <si>
    <t>５　その他</t>
    <rPh sb="4" eb="5">
      <t>タ</t>
    </rPh>
    <phoneticPr fontId="4"/>
  </si>
  <si>
    <t>独立行政法人国際協力機構</t>
    <phoneticPr fontId="4"/>
  </si>
  <si>
    <t>提出日</t>
    <rPh sb="0" eb="3">
      <t>テイシュツビ</t>
    </rPh>
    <phoneticPr fontId="4"/>
  </si>
  <si>
    <t>契約担当役理事 　殿</t>
    <phoneticPr fontId="4"/>
  </si>
  <si>
    <t>検収日</t>
    <rPh sb="0" eb="2">
      <t>ケンシュウ</t>
    </rPh>
    <rPh sb="2" eb="3">
      <t>ヒ</t>
    </rPh>
    <phoneticPr fontId="6"/>
  </si>
  <si>
    <t>契約担当課長　殿</t>
    <rPh sb="0" eb="2">
      <t>ケイヤク</t>
    </rPh>
    <rPh sb="2" eb="4">
      <t>タントウ</t>
    </rPh>
    <rPh sb="4" eb="6">
      <t>カチョウ</t>
    </rPh>
    <rPh sb="5" eb="6">
      <t>チョウ</t>
    </rPh>
    <rPh sb="7" eb="8">
      <t>ドノ</t>
    </rPh>
    <phoneticPr fontId="4"/>
  </si>
  <si>
    <t>3か月報告書　兼　業務部分完了届　兼　支払条件申告書</t>
    <rPh sb="2" eb="3">
      <t>ゲツ</t>
    </rPh>
    <rPh sb="3" eb="6">
      <t>ホウコクショ</t>
    </rPh>
    <rPh sb="7" eb="8">
      <t>ケン</t>
    </rPh>
    <rPh sb="9" eb="11">
      <t>ギョウム</t>
    </rPh>
    <rPh sb="11" eb="13">
      <t>ブブン</t>
    </rPh>
    <rPh sb="13" eb="15">
      <t>カンリョウ</t>
    </rPh>
    <rPh sb="15" eb="16">
      <t>トドケ</t>
    </rPh>
    <rPh sb="17" eb="18">
      <t>ケン</t>
    </rPh>
    <rPh sb="19" eb="23">
      <t>シハライジョウケン</t>
    </rPh>
    <rPh sb="23" eb="26">
      <t>シンコクショ</t>
    </rPh>
    <phoneticPr fontId="4"/>
  </si>
  <si>
    <t>部分完了内容に合格した場合に、本届を以て支払い請求します。</t>
    <rPh sb="0" eb="2">
      <t>ブブン</t>
    </rPh>
    <rPh sb="2" eb="4">
      <t>カンリョウ</t>
    </rPh>
    <rPh sb="4" eb="6">
      <t>ナイヨウ</t>
    </rPh>
    <rPh sb="7" eb="9">
      <t>ゴウカク</t>
    </rPh>
    <rPh sb="11" eb="13">
      <t>バアイ</t>
    </rPh>
    <rPh sb="15" eb="16">
      <t>ホン</t>
    </rPh>
    <rPh sb="16" eb="17">
      <t>トドケ</t>
    </rPh>
    <rPh sb="18" eb="19">
      <t>モッ</t>
    </rPh>
    <rPh sb="20" eb="22">
      <t>シハラ</t>
    </rPh>
    <rPh sb="23" eb="25">
      <t>セイキュウ</t>
    </rPh>
    <phoneticPr fontId="4"/>
  </si>
  <si>
    <t>記</t>
    <rPh sb="0" eb="1">
      <t>キ</t>
    </rPh>
    <phoneticPr fontId="4"/>
  </si>
  <si>
    <t>契約件名：</t>
    <phoneticPr fontId="4"/>
  </si>
  <si>
    <t>業務地：</t>
    <rPh sb="0" eb="3">
      <t>ギョウムチ</t>
    </rPh>
    <phoneticPr fontId="4"/>
  </si>
  <si>
    <t>●●</t>
    <phoneticPr fontId="4"/>
  </si>
  <si>
    <t>締結日：</t>
    <rPh sb="0" eb="3">
      <t>テイケツビ</t>
    </rPh>
    <phoneticPr fontId="4"/>
  </si>
  <si>
    <t>業務従事実績／予定表</t>
  </si>
  <si>
    <t>滞在（予定含む）</t>
    <rPh sb="0" eb="2">
      <t>タイザイ</t>
    </rPh>
    <rPh sb="3" eb="5">
      <t>ヨテイ</t>
    </rPh>
    <rPh sb="5" eb="6">
      <t>フク</t>
    </rPh>
    <phoneticPr fontId="4"/>
  </si>
  <si>
    <t>教育（予定含む）</t>
    <rPh sb="0" eb="2">
      <t>キョウイク</t>
    </rPh>
    <rPh sb="3" eb="5">
      <t>ヨテイ</t>
    </rPh>
    <rPh sb="5" eb="6">
      <t>フク</t>
    </rPh>
    <phoneticPr fontId="4"/>
  </si>
  <si>
    <t>年</t>
    <rPh sb="0" eb="1">
      <t>ネン</t>
    </rPh>
    <phoneticPr fontId="4"/>
  </si>
  <si>
    <t>出発年月日</t>
    <rPh sb="0" eb="2">
      <t>シュッパツ</t>
    </rPh>
    <rPh sb="2" eb="5">
      <t>ネンガッピ</t>
    </rPh>
    <phoneticPr fontId="4"/>
  </si>
  <si>
    <t>帰国年月日</t>
    <rPh sb="0" eb="2">
      <t>キコク</t>
    </rPh>
    <rPh sb="2" eb="5">
      <t>ネンガッピ</t>
    </rPh>
    <phoneticPr fontId="4"/>
  </si>
  <si>
    <t>入学／進学年月日</t>
    <rPh sb="0" eb="2">
      <t>ニュウガク</t>
    </rPh>
    <rPh sb="3" eb="5">
      <t>シンガク</t>
    </rPh>
    <rPh sb="5" eb="8">
      <t>ネンガッピ</t>
    </rPh>
    <phoneticPr fontId="4"/>
  </si>
  <si>
    <t>退学／卒業年月日</t>
    <rPh sb="0" eb="2">
      <t>タイガク</t>
    </rPh>
    <rPh sb="3" eb="5">
      <t>ソツギョウ</t>
    </rPh>
    <rPh sb="5" eb="8">
      <t>ネンガッピ</t>
    </rPh>
    <phoneticPr fontId="4"/>
  </si>
  <si>
    <t>月</t>
    <rPh sb="0" eb="1">
      <t>ツキ</t>
    </rPh>
    <phoneticPr fontId="4"/>
  </si>
  <si>
    <t>ー</t>
    <phoneticPr fontId="4"/>
  </si>
  <si>
    <t>滞在</t>
    <rPh sb="0" eb="2">
      <t>タイザイ</t>
    </rPh>
    <phoneticPr fontId="4"/>
  </si>
  <si>
    <t>●</t>
  </si>
  <si>
    <t>　</t>
  </si>
  <si>
    <t>教育</t>
    <rPh sb="0" eb="2">
      <t>キョウイク</t>
    </rPh>
    <phoneticPr fontId="4"/>
  </si>
  <si>
    <t>④</t>
  </si>
  <si>
    <t>家族加算対象期間</t>
    <rPh sb="0" eb="2">
      <t>カゾク</t>
    </rPh>
    <rPh sb="2" eb="8">
      <t>カサンタイショウキカン</t>
    </rPh>
    <phoneticPr fontId="4"/>
  </si>
  <si>
    <t>本期間の目標</t>
    <rPh sb="0" eb="1">
      <t>ホン</t>
    </rPh>
    <rPh sb="1" eb="3">
      <t>キカン</t>
    </rPh>
    <rPh sb="4" eb="6">
      <t>モクヒョウ</t>
    </rPh>
    <phoneticPr fontId="4"/>
  </si>
  <si>
    <t>（例）
1. 職場環境を整える。2. ワークプラン案を作成する。</t>
    <phoneticPr fontId="4"/>
  </si>
  <si>
    <t>本期間の成果</t>
    <rPh sb="0" eb="3">
      <t>ホンキカン</t>
    </rPh>
    <rPh sb="4" eb="6">
      <t>セイカ</t>
    </rPh>
    <phoneticPr fontId="4"/>
  </si>
  <si>
    <t>（例）
・C/Pとともに執務室の確認を行い、業務が十分にできることを確認した。
・C/Pとともに〇〇省内を周り、関係者に着任の挨拶を行うとともに、今後の活動にかかる意見交換を行った。
・今後の業務について、C/Pと協議を行った。
・C/Pからの意見を反映し、ワークプラン案を作成した。</t>
    <phoneticPr fontId="4"/>
  </si>
  <si>
    <t>次期間の目標</t>
    <rPh sb="0" eb="3">
      <t>ジキカン</t>
    </rPh>
    <rPh sb="4" eb="6">
      <t>モクヒョウ</t>
    </rPh>
    <phoneticPr fontId="4"/>
  </si>
  <si>
    <t>（例）
1. ワークプランを完成させる。2. 他ドナーを訪問し、意見交換を行う。</t>
    <phoneticPr fontId="4"/>
  </si>
  <si>
    <t>請求金額</t>
    <rPh sb="0" eb="4">
      <t>セイキュウキンガク</t>
    </rPh>
    <phoneticPr fontId="4"/>
  </si>
  <si>
    <t>（部分払金額積算）</t>
    <rPh sb="1" eb="4">
      <t>ブブンバラ</t>
    </rPh>
    <rPh sb="4" eb="6">
      <t>キンガク</t>
    </rPh>
    <rPh sb="6" eb="8">
      <t>セキサン</t>
    </rPh>
    <phoneticPr fontId="4"/>
  </si>
  <si>
    <t>Ⅰ　報酬</t>
    <rPh sb="2" eb="4">
      <t>ホウシュウ</t>
    </rPh>
    <phoneticPr fontId="4"/>
  </si>
  <si>
    <t>　１　本人分</t>
    <rPh sb="3" eb="5">
      <t>ホンニン</t>
    </rPh>
    <rPh sb="5" eb="6">
      <t>ブン</t>
    </rPh>
    <phoneticPr fontId="4"/>
  </si>
  <si>
    <t>　２　家族加算分</t>
    <rPh sb="3" eb="8">
      <t>カゾクカサンブン</t>
    </rPh>
    <phoneticPr fontId="4"/>
  </si>
  <si>
    <t>Ⅱ　直接経費</t>
    <rPh sb="2" eb="6">
      <t>チョクセツケイヒ</t>
    </rPh>
    <phoneticPr fontId="4"/>
  </si>
  <si>
    <t>　１　旅費（航空賃）</t>
    <rPh sb="3" eb="5">
      <t>リョヒ</t>
    </rPh>
    <rPh sb="6" eb="9">
      <t>コウクウチン</t>
    </rPh>
    <phoneticPr fontId="4"/>
  </si>
  <si>
    <t>　航空賃１</t>
    <rPh sb="1" eb="4">
      <t>コウクウチン</t>
    </rPh>
    <phoneticPr fontId="4"/>
  </si>
  <si>
    <t>=</t>
    <phoneticPr fontId="4"/>
  </si>
  <si>
    <t>　航空賃２</t>
    <rPh sb="1" eb="4">
      <t>コウクウチン</t>
    </rPh>
    <phoneticPr fontId="4"/>
  </si>
  <si>
    <t>　航空賃３</t>
    <rPh sb="1" eb="4">
      <t>コウクウチン</t>
    </rPh>
    <phoneticPr fontId="4"/>
  </si>
  <si>
    <t>　航空賃４</t>
    <rPh sb="1" eb="4">
      <t>コウクウチン</t>
    </rPh>
    <phoneticPr fontId="4"/>
  </si>
  <si>
    <t>　航空賃５</t>
    <rPh sb="1" eb="4">
      <t>コウクウチン</t>
    </rPh>
    <phoneticPr fontId="4"/>
  </si>
  <si>
    <t xml:space="preserve">  ２　旅費（その他：戦争特約保険料等）</t>
    <rPh sb="4" eb="6">
      <t>リョヒ</t>
    </rPh>
    <rPh sb="9" eb="10">
      <t>ホカ</t>
    </rPh>
    <rPh sb="18" eb="19">
      <t>トウ</t>
    </rPh>
    <phoneticPr fontId="9"/>
  </si>
  <si>
    <t>　３　住居費</t>
    <rPh sb="3" eb="6">
      <t>ジュウキョヒ</t>
    </rPh>
    <phoneticPr fontId="4"/>
  </si>
  <si>
    <t>（自己負担分）</t>
    <rPh sb="1" eb="6">
      <t>ジコフタンブン</t>
    </rPh>
    <phoneticPr fontId="4"/>
  </si>
  <si>
    <t>ドル</t>
    <phoneticPr fontId="4"/>
  </si>
  <si>
    <t>　４　教育費</t>
    <rPh sb="3" eb="6">
      <t>キョウイクヒ</t>
    </rPh>
    <phoneticPr fontId="4"/>
  </si>
  <si>
    <t>　教育費単価</t>
    <rPh sb="1" eb="6">
      <t>キョウイクヒタンカ</t>
    </rPh>
    <phoneticPr fontId="4"/>
  </si>
  <si>
    <t>（種別）</t>
    <rPh sb="1" eb="3">
      <t>シュベツ</t>
    </rPh>
    <phoneticPr fontId="4"/>
  </si>
  <si>
    <t>（請求適用単価）</t>
    <rPh sb="1" eb="3">
      <t>セイキュウ</t>
    </rPh>
    <rPh sb="3" eb="5">
      <t>テキヨウ</t>
    </rPh>
    <rPh sb="5" eb="7">
      <t>タンカ</t>
    </rPh>
    <phoneticPr fontId="4"/>
  </si>
  <si>
    <t>調整日数</t>
    <rPh sb="0" eb="4">
      <t>チョウセイニッスウ</t>
    </rPh>
    <phoneticPr fontId="4"/>
  </si>
  <si>
    <t>　(1)子（1人目）</t>
    <rPh sb="4" eb="5">
      <t>コ</t>
    </rPh>
    <rPh sb="7" eb="9">
      <t>ニンメ</t>
    </rPh>
    <phoneticPr fontId="4"/>
  </si>
  <si>
    <t>変更後（該当のみ）</t>
    <rPh sb="0" eb="1">
      <t>サラ</t>
    </rPh>
    <rPh sb="1" eb="2">
      <t>ゴ</t>
    </rPh>
    <rPh sb="3" eb="5">
      <t>ガイトウ</t>
    </rPh>
    <phoneticPr fontId="4"/>
  </si>
  <si>
    <t>　(2)子（2人目）</t>
    <rPh sb="4" eb="5">
      <t>コ</t>
    </rPh>
    <rPh sb="7" eb="9">
      <t>ニンメ</t>
    </rPh>
    <phoneticPr fontId="4"/>
  </si>
  <si>
    <t>　(3)子（3人目）</t>
    <rPh sb="4" eb="5">
      <t>コ</t>
    </rPh>
    <rPh sb="7" eb="9">
      <t>ニンメ</t>
    </rPh>
    <phoneticPr fontId="4"/>
  </si>
  <si>
    <t>　(4)子（4人目）</t>
    <rPh sb="4" eb="5">
      <t>コ</t>
    </rPh>
    <rPh sb="7" eb="8">
      <t>ニン</t>
    </rPh>
    <rPh sb="8" eb="9">
      <t>メ</t>
    </rPh>
    <phoneticPr fontId="4"/>
  </si>
  <si>
    <t>　(5)子（5人目）</t>
    <rPh sb="4" eb="5">
      <t>コ</t>
    </rPh>
    <rPh sb="7" eb="9">
      <t>ニンメ</t>
    </rPh>
    <phoneticPr fontId="4"/>
  </si>
  <si>
    <t>外貨換算レート表↓</t>
    <rPh sb="0" eb="4">
      <t>ガイカカンサン</t>
    </rPh>
    <rPh sb="7" eb="8">
      <t>ヒョウ</t>
    </rPh>
    <phoneticPr fontId="4"/>
  </si>
  <si>
    <t>為替換算レート：</t>
    <rPh sb="0" eb="2">
      <t>カワセ</t>
    </rPh>
    <rPh sb="2" eb="4">
      <t>カンサン</t>
    </rPh>
    <phoneticPr fontId="4"/>
  </si>
  <si>
    <t>https://www.jica.go.jp/about/announce/manual/form/consul_g/rate.html</t>
    <phoneticPr fontId="4"/>
  </si>
  <si>
    <t xml:space="preserve">  ５　その他（介助者にかかる費用等）</t>
    <rPh sb="6" eb="7">
      <t>ホカ</t>
    </rPh>
    <rPh sb="8" eb="11">
      <t/>
    </rPh>
    <phoneticPr fontId="9"/>
  </si>
  <si>
    <t>番号</t>
  </si>
  <si>
    <t>支払内容</t>
  </si>
  <si>
    <t>支払金額</t>
    <phoneticPr fontId="4"/>
  </si>
  <si>
    <t>支出金額合計</t>
    <rPh sb="0" eb="4">
      <t>シシュツキンガク</t>
    </rPh>
    <rPh sb="4" eb="6">
      <t>ゴウケイ</t>
    </rPh>
    <phoneticPr fontId="4"/>
  </si>
  <si>
    <t>前金払</t>
    <phoneticPr fontId="4"/>
  </si>
  <si>
    <t>第1回部分払</t>
    <rPh sb="0" eb="1">
      <t>ダイ</t>
    </rPh>
    <rPh sb="2" eb="3">
      <t>カイ</t>
    </rPh>
    <rPh sb="3" eb="6">
      <t>ブブンバラ</t>
    </rPh>
    <phoneticPr fontId="4"/>
  </si>
  <si>
    <t>請求金額内訳書</t>
    <rPh sb="0" eb="2">
      <t>セイキュウ</t>
    </rPh>
    <rPh sb="2" eb="4">
      <t>キンガク</t>
    </rPh>
    <rPh sb="4" eb="7">
      <t>ウチワケショ</t>
    </rPh>
    <phoneticPr fontId="4"/>
  </si>
  <si>
    <t>１　現地業務期間（本人分）</t>
    <rPh sb="9" eb="12">
      <t>ホンニンブン</t>
    </rPh>
    <phoneticPr fontId="4"/>
  </si>
  <si>
    <t>　　　　    算定式</t>
    <rPh sb="8" eb="11">
      <t>サンテイシキ</t>
    </rPh>
    <phoneticPr fontId="4"/>
  </si>
  <si>
    <t>２　現地業務期間（家族加算）</t>
    <rPh sb="9" eb="13">
      <t>カゾクカサン</t>
    </rPh>
    <phoneticPr fontId="4"/>
  </si>
  <si>
    <t>１　旅費（航空賃）</t>
    <rPh sb="2" eb="4">
      <t>リョヒ</t>
    </rPh>
    <rPh sb="5" eb="8">
      <t>コウクウチン</t>
    </rPh>
    <phoneticPr fontId="4"/>
  </si>
  <si>
    <t>　　　　往路精算</t>
    <rPh sb="4" eb="6">
      <t>オウロ</t>
    </rPh>
    <rPh sb="6" eb="8">
      <t>セイサン</t>
    </rPh>
    <phoneticPr fontId="4"/>
  </si>
  <si>
    <t>円</t>
    <phoneticPr fontId="9"/>
  </si>
  <si>
    <t>　　　　復路精算</t>
    <rPh sb="4" eb="8">
      <t>フクロセイサン</t>
    </rPh>
    <phoneticPr fontId="4"/>
  </si>
  <si>
    <t>(1)子（1人目）</t>
    <rPh sb="3" eb="4">
      <t>コ</t>
    </rPh>
    <rPh sb="6" eb="8">
      <t>ニンメ</t>
    </rPh>
    <phoneticPr fontId="4"/>
  </si>
  <si>
    <t>　（単価変更後）</t>
    <rPh sb="2" eb="4">
      <t>タンカ</t>
    </rPh>
    <rPh sb="4" eb="6">
      <t>ヘンコウ</t>
    </rPh>
    <rPh sb="6" eb="7">
      <t>ゴ</t>
    </rPh>
    <phoneticPr fontId="4"/>
  </si>
  <si>
    <t>(2)子（2人目）</t>
    <rPh sb="3" eb="4">
      <t>コ</t>
    </rPh>
    <rPh sb="6" eb="8">
      <t>ニンメ</t>
    </rPh>
    <phoneticPr fontId="4"/>
  </si>
  <si>
    <t>(3)子（3人目）</t>
    <rPh sb="3" eb="4">
      <t>コ</t>
    </rPh>
    <rPh sb="6" eb="8">
      <t>ニンメ</t>
    </rPh>
    <phoneticPr fontId="4"/>
  </si>
  <si>
    <t>(4)子（4人目）</t>
    <rPh sb="3" eb="4">
      <t>コ</t>
    </rPh>
    <rPh sb="6" eb="8">
      <t>ニンメ</t>
    </rPh>
    <phoneticPr fontId="4"/>
  </si>
  <si>
    <t>(5)子（5人目）</t>
    <rPh sb="3" eb="4">
      <t>コ</t>
    </rPh>
    <rPh sb="6" eb="8">
      <t>ニンメ</t>
    </rPh>
    <phoneticPr fontId="4"/>
  </si>
  <si>
    <t>Ⅲ　合計</t>
    <rPh sb="2" eb="4">
      <t>ゴウケイ</t>
    </rPh>
    <phoneticPr fontId="4"/>
  </si>
  <si>
    <t>Ⅳ　請求金額</t>
    <rPh sb="2" eb="6">
      <t>セイキュウキンガク</t>
    </rPh>
    <phoneticPr fontId="4"/>
  </si>
  <si>
    <t>押印省略</t>
    <rPh sb="0" eb="4">
      <t>オウインショウリャク</t>
    </rPh>
    <phoneticPr fontId="4"/>
  </si>
  <si>
    <t>に係る部分払の請求について</t>
    <rPh sb="3" eb="6">
      <t>ブブンバラ</t>
    </rPh>
    <rPh sb="7" eb="9">
      <t>セイキュウ</t>
    </rPh>
    <phoneticPr fontId="4"/>
  </si>
  <si>
    <t>２．支払期日：</t>
    <rPh sb="2" eb="6">
      <t>シハライキジツ</t>
    </rPh>
    <phoneticPr fontId="4"/>
  </si>
  <si>
    <t>検収日</t>
    <rPh sb="0" eb="3">
      <t>ケンシュウビ</t>
    </rPh>
    <phoneticPr fontId="6"/>
  </si>
  <si>
    <t>支出金額合計</t>
    <rPh sb="0" eb="6">
      <t>シシュツキンガクゴウケイ</t>
    </rPh>
    <phoneticPr fontId="4"/>
  </si>
  <si>
    <t>第2回部分払</t>
    <rPh sb="0" eb="1">
      <t>ダイ</t>
    </rPh>
    <rPh sb="2" eb="3">
      <t>カイ</t>
    </rPh>
    <rPh sb="3" eb="6">
      <t>ブブンバラ</t>
    </rPh>
    <phoneticPr fontId="4"/>
  </si>
  <si>
    <t>第3回部分払</t>
    <rPh sb="0" eb="1">
      <t>ダイ</t>
    </rPh>
    <rPh sb="2" eb="3">
      <t>カイ</t>
    </rPh>
    <rPh sb="3" eb="6">
      <t>ブブンバラ</t>
    </rPh>
    <phoneticPr fontId="4"/>
  </si>
  <si>
    <t>第4回部分払</t>
    <rPh sb="0" eb="1">
      <t>ダイ</t>
    </rPh>
    <rPh sb="2" eb="3">
      <t>カイ</t>
    </rPh>
    <rPh sb="3" eb="6">
      <t>ブブンバラ</t>
    </rPh>
    <phoneticPr fontId="4"/>
  </si>
  <si>
    <t>第5回部分払</t>
    <rPh sb="0" eb="1">
      <t>ダイ</t>
    </rPh>
    <rPh sb="2" eb="3">
      <t>カイ</t>
    </rPh>
    <rPh sb="3" eb="6">
      <t>ブブンバラ</t>
    </rPh>
    <phoneticPr fontId="4"/>
  </si>
  <si>
    <t>第6回部分払</t>
    <rPh sb="0" eb="1">
      <t>ダイ</t>
    </rPh>
    <rPh sb="2" eb="3">
      <t>カイ</t>
    </rPh>
    <rPh sb="3" eb="6">
      <t>ブブンバラ</t>
    </rPh>
    <phoneticPr fontId="4"/>
  </si>
  <si>
    <t>第7回部分払</t>
    <rPh sb="0" eb="1">
      <t>ダイ</t>
    </rPh>
    <rPh sb="2" eb="3">
      <t>カイ</t>
    </rPh>
    <rPh sb="3" eb="6">
      <t>ブブンバラ</t>
    </rPh>
    <phoneticPr fontId="4"/>
  </si>
  <si>
    <t>第8回部分払</t>
    <rPh sb="0" eb="1">
      <t>ダイ</t>
    </rPh>
    <rPh sb="2" eb="3">
      <t>カイ</t>
    </rPh>
    <rPh sb="3" eb="6">
      <t>ブブンバラ</t>
    </rPh>
    <phoneticPr fontId="4"/>
  </si>
  <si>
    <t>第9回部分払</t>
    <rPh sb="0" eb="1">
      <t>ダイ</t>
    </rPh>
    <rPh sb="2" eb="3">
      <t>カイ</t>
    </rPh>
    <rPh sb="3" eb="6">
      <t>ブブンバラ</t>
    </rPh>
    <phoneticPr fontId="4"/>
  </si>
  <si>
    <t>第10回部分払</t>
    <rPh sb="0" eb="1">
      <t>ダイ</t>
    </rPh>
    <rPh sb="3" eb="4">
      <t>カイ</t>
    </rPh>
    <rPh sb="4" eb="7">
      <t>ブブンバラ</t>
    </rPh>
    <phoneticPr fontId="4"/>
  </si>
  <si>
    <t>第11回部分払</t>
    <rPh sb="0" eb="1">
      <t>ダイ</t>
    </rPh>
    <rPh sb="3" eb="4">
      <t>カイ</t>
    </rPh>
    <rPh sb="4" eb="7">
      <t>ブブンバラ</t>
    </rPh>
    <phoneticPr fontId="4"/>
  </si>
  <si>
    <t>第12回部分払</t>
    <rPh sb="0" eb="1">
      <t>ダイ</t>
    </rPh>
    <rPh sb="3" eb="4">
      <t>カイ</t>
    </rPh>
    <rPh sb="4" eb="7">
      <t>ブブンバラ</t>
    </rPh>
    <phoneticPr fontId="4"/>
  </si>
  <si>
    <t>第13回部分払</t>
    <rPh sb="0" eb="1">
      <t>ダイ</t>
    </rPh>
    <rPh sb="3" eb="4">
      <t>カイ</t>
    </rPh>
    <rPh sb="4" eb="7">
      <t>ブブンバラ</t>
    </rPh>
    <phoneticPr fontId="4"/>
  </si>
  <si>
    <t>２０＊＊年＊＊月＊＊日</t>
    <phoneticPr fontId="4"/>
  </si>
  <si>
    <t>契約担当役理事　殿</t>
    <phoneticPr fontId="4"/>
  </si>
  <si>
    <t>業務完了届</t>
    <phoneticPr fontId="4"/>
  </si>
  <si>
    <t>対象契約</t>
    <rPh sb="0" eb="4">
      <t>タイショウケイヤク</t>
    </rPh>
    <phoneticPr fontId="4"/>
  </si>
  <si>
    <t>業務名称</t>
    <rPh sb="0" eb="4">
      <t>ギョウムメイショウ</t>
    </rPh>
    <phoneticPr fontId="4"/>
  </si>
  <si>
    <t>：</t>
    <phoneticPr fontId="4"/>
  </si>
  <si>
    <t>締結日</t>
    <rPh sb="0" eb="3">
      <t>テイケツビ</t>
    </rPh>
    <phoneticPr fontId="4"/>
  </si>
  <si>
    <t>成果品</t>
    <rPh sb="0" eb="2">
      <t>セイカ</t>
    </rPh>
    <rPh sb="2" eb="3">
      <t>ヒン</t>
    </rPh>
    <phoneticPr fontId="4"/>
  </si>
  <si>
    <t>１部</t>
    <rPh sb="1" eb="2">
      <t>ブ</t>
    </rPh>
    <phoneticPr fontId="4"/>
  </si>
  <si>
    <t>確認日</t>
    <rPh sb="0" eb="2">
      <t>カクニン</t>
    </rPh>
    <rPh sb="2" eb="3">
      <t>ビ</t>
    </rPh>
    <phoneticPr fontId="6"/>
  </si>
  <si>
    <t>成果品検査に合格した場合に、本届を以て支払い請求します。</t>
    <rPh sb="0" eb="2">
      <t>セイカ</t>
    </rPh>
    <rPh sb="2" eb="3">
      <t>ヒン</t>
    </rPh>
    <rPh sb="3" eb="5">
      <t>ケンサ</t>
    </rPh>
    <rPh sb="6" eb="8">
      <t>ゴウカク</t>
    </rPh>
    <rPh sb="10" eb="12">
      <t>バアイ</t>
    </rPh>
    <rPh sb="14" eb="15">
      <t>ホン</t>
    </rPh>
    <rPh sb="15" eb="16">
      <t>トドケ</t>
    </rPh>
    <rPh sb="17" eb="18">
      <t>モッ</t>
    </rPh>
    <rPh sb="19" eb="21">
      <t>シハラ</t>
    </rPh>
    <rPh sb="22" eb="24">
      <t>セイキュウ</t>
    </rPh>
    <phoneticPr fontId="4"/>
  </si>
  <si>
    <t>業務従事実績表</t>
    <phoneticPr fontId="4"/>
  </si>
  <si>
    <t>滞在（確定後）</t>
    <rPh sb="0" eb="2">
      <t>タイザイ</t>
    </rPh>
    <rPh sb="3" eb="5">
      <t>カクテイ</t>
    </rPh>
    <rPh sb="5" eb="6">
      <t>ゴ</t>
    </rPh>
    <phoneticPr fontId="4"/>
  </si>
  <si>
    <t>教育（確定後）</t>
    <rPh sb="0" eb="2">
      <t>キョウイク</t>
    </rPh>
    <rPh sb="3" eb="6">
      <t>カクテイゴ</t>
    </rPh>
    <phoneticPr fontId="4"/>
  </si>
  <si>
    <t>支払金額合計</t>
    <rPh sb="0" eb="6">
      <t>シハライキンガクゴウケイ</t>
    </rPh>
    <phoneticPr fontId="4"/>
  </si>
  <si>
    <t>に係る最終払の請求について</t>
    <rPh sb="3" eb="5">
      <t>サイシュウ</t>
    </rPh>
    <rPh sb="5" eb="6">
      <t>バライ</t>
    </rPh>
    <rPh sb="7" eb="9">
      <t>セイキュウ</t>
    </rPh>
    <phoneticPr fontId="4"/>
  </si>
  <si>
    <t>請求金額　：</t>
    <rPh sb="0" eb="1">
      <t>キュウ</t>
    </rPh>
    <rPh sb="1" eb="3">
      <t>キンガク</t>
    </rPh>
    <phoneticPr fontId="15"/>
  </si>
  <si>
    <t>６　部分確定払の請求時</t>
    <rPh sb="2" eb="4">
      <t>ブブン</t>
    </rPh>
    <rPh sb="4" eb="6">
      <t>カクテイ</t>
    </rPh>
    <rPh sb="6" eb="7">
      <t>ハラ</t>
    </rPh>
    <rPh sb="8" eb="10">
      <t>セイキュウ</t>
    </rPh>
    <rPh sb="10" eb="11">
      <t>ジ</t>
    </rPh>
    <phoneticPr fontId="4"/>
  </si>
  <si>
    <t>７　最終払いの請求時</t>
    <rPh sb="2" eb="4">
      <t>サイシュウ</t>
    </rPh>
    <rPh sb="4" eb="5">
      <t>バラ</t>
    </rPh>
    <rPh sb="7" eb="10">
      <t>セイキュウジ</t>
    </rPh>
    <phoneticPr fontId="4"/>
  </si>
  <si>
    <t>５　前金払の請求時</t>
    <rPh sb="2" eb="4">
      <t>マエキン</t>
    </rPh>
    <rPh sb="4" eb="5">
      <t>バラ</t>
    </rPh>
    <rPh sb="6" eb="8">
      <t>セイキュウ</t>
    </rPh>
    <rPh sb="8" eb="9">
      <t>ジ</t>
    </rPh>
    <phoneticPr fontId="4"/>
  </si>
  <si>
    <t>最終確定払</t>
    <rPh sb="0" eb="2">
      <t>サイシュウ</t>
    </rPh>
    <rPh sb="2" eb="4">
      <t>カクテイ</t>
    </rPh>
    <rPh sb="4" eb="5">
      <t>バラ</t>
    </rPh>
    <phoneticPr fontId="4"/>
  </si>
  <si>
    <t>支払実績（今回の支払を含む）</t>
    <rPh sb="0" eb="2">
      <t>シハライ</t>
    </rPh>
    <rPh sb="2" eb="4">
      <t>ジッセキ</t>
    </rPh>
    <rPh sb="5" eb="7">
      <t>コンカイ</t>
    </rPh>
    <rPh sb="8" eb="10">
      <t>シハライ</t>
    </rPh>
    <rPh sb="11" eb="12">
      <t>フク</t>
    </rPh>
    <phoneticPr fontId="4"/>
  </si>
  <si>
    <t>使用しない</t>
  </si>
  <si>
    <t>・上記とは別に「支払条件申告書　兼　精算報告書」を部分確定払と同様の宛先に送付ください。</t>
    <rPh sb="1" eb="3">
      <t>ジョウキ</t>
    </rPh>
    <rPh sb="5" eb="6">
      <t>ベツ</t>
    </rPh>
    <rPh sb="8" eb="15">
      <t>シハライジョウケンシンコクショ</t>
    </rPh>
    <rPh sb="16" eb="17">
      <t>ケン</t>
    </rPh>
    <rPh sb="18" eb="20">
      <t>セイサン</t>
    </rPh>
    <rPh sb="20" eb="23">
      <t>ホウコクショ</t>
    </rPh>
    <rPh sb="25" eb="30">
      <t>ブブンカクテイバラ</t>
    </rPh>
    <rPh sb="31" eb="33">
      <t>ドウヨウ</t>
    </rPh>
    <rPh sb="34" eb="36">
      <t>アテサキ</t>
    </rPh>
    <rPh sb="37" eb="39">
      <t>ソウフ</t>
    </rPh>
    <phoneticPr fontId="4"/>
  </si>
  <si>
    <t>・６か月ごとに進捗報告書についても、別途業務部分完了届とともに、国際協力調達部契約推進課宛に提出いただく必要があります。</t>
    <rPh sb="3" eb="4">
      <t>ゲツ</t>
    </rPh>
    <rPh sb="7" eb="12">
      <t>シンチョクホウコクショ</t>
    </rPh>
    <rPh sb="18" eb="20">
      <t>ベット</t>
    </rPh>
    <rPh sb="20" eb="22">
      <t>ギョウム</t>
    </rPh>
    <rPh sb="22" eb="24">
      <t>ブブン</t>
    </rPh>
    <rPh sb="24" eb="26">
      <t>カンリョウ</t>
    </rPh>
    <rPh sb="26" eb="27">
      <t>トドケ</t>
    </rPh>
    <rPh sb="32" eb="34">
      <t>コクサイ</t>
    </rPh>
    <rPh sb="34" eb="36">
      <t>キョウリョク</t>
    </rPh>
    <rPh sb="36" eb="38">
      <t>チョウタツ</t>
    </rPh>
    <rPh sb="38" eb="39">
      <t>ブ</t>
    </rPh>
    <rPh sb="39" eb="41">
      <t>ケイヤク</t>
    </rPh>
    <rPh sb="41" eb="43">
      <t>スイシン</t>
    </rPh>
    <rPh sb="43" eb="44">
      <t>カ</t>
    </rPh>
    <rPh sb="44" eb="45">
      <t>アテ</t>
    </rPh>
    <rPh sb="46" eb="48">
      <t>テイシュツ</t>
    </rPh>
    <rPh sb="52" eb="54">
      <t>ヒツヨウ</t>
    </rPh>
    <phoneticPr fontId="4"/>
  </si>
  <si>
    <t xml:space="preserve">下記の契約の業務の一部分が完了しましたので、業務実施契約約款第13条 に基づき、本届を提出いたします。
</t>
    <phoneticPr fontId="4"/>
  </si>
  <si>
    <t>支払条件申告書　兼　精算報告書</t>
    <rPh sb="0" eb="4">
      <t>シハライジョウケン</t>
    </rPh>
    <rPh sb="4" eb="7">
      <t>シンコクショ</t>
    </rPh>
    <rPh sb="8" eb="9">
      <t>ケン</t>
    </rPh>
    <rPh sb="10" eb="12">
      <t>セイサン</t>
    </rPh>
    <rPh sb="12" eb="15">
      <t>ホウコクショ</t>
    </rPh>
    <phoneticPr fontId="4"/>
  </si>
  <si>
    <t xml:space="preserve">業務実施契約約款第1５条 に基づき、本届を提出いたします。
</t>
    <phoneticPr fontId="4"/>
  </si>
  <si>
    <t>業務完了報告書のとおり。</t>
    <rPh sb="0" eb="2">
      <t>ギョウム</t>
    </rPh>
    <rPh sb="2" eb="4">
      <t>カンリョウ</t>
    </rPh>
    <rPh sb="4" eb="7">
      <t>ホウコクショ</t>
    </rPh>
    <phoneticPr fontId="4"/>
  </si>
  <si>
    <t xml:space="preserve">　下記の契約の業務が完了しましたので、業務実施契約（現地滞在型）約款第13条に基づき、本届を提出いたします。
</t>
    <rPh sb="26" eb="30">
      <t>ゲンチタイザイ</t>
    </rPh>
    <phoneticPr fontId="4"/>
  </si>
  <si>
    <t>業務進捗報告書</t>
    <rPh sb="0" eb="2">
      <t>ギョウム</t>
    </rPh>
    <rPh sb="2" eb="4">
      <t>シンチョク</t>
    </rPh>
    <rPh sb="4" eb="7">
      <t>ホウコクショ</t>
    </rPh>
    <phoneticPr fontId="4"/>
  </si>
  <si>
    <t>　下記の契約の業務の一部分が完了しましたので、業務実施契約（現地滞在型）約款第14条に基づき、本届を提出いたします。
　また、契約約款に定める秘密の保持に関連し、本業務を実施する上で秘密情報及び個人情報を扱った場合は、該当の情報を破棄したことを合わせて報告します。</t>
    <rPh sb="30" eb="34">
      <t>ゲンチタイザイ</t>
    </rPh>
    <phoneticPr fontId="4"/>
  </si>
  <si>
    <t>業務完了報告書</t>
    <rPh sb="0" eb="2">
      <t>ギョウム</t>
    </rPh>
    <rPh sb="2" eb="4">
      <t>カンリョウ</t>
    </rPh>
    <rPh sb="4" eb="7">
      <t>ホウコクショ</t>
    </rPh>
    <phoneticPr fontId="4"/>
  </si>
  <si>
    <t>業務部分完了届</t>
    <rPh sb="2" eb="4">
      <t>ブブン</t>
    </rPh>
    <phoneticPr fontId="4"/>
  </si>
  <si>
    <t>調整月数</t>
    <rPh sb="0" eb="2">
      <t>チョウセイ</t>
    </rPh>
    <rPh sb="2" eb="3">
      <t>ツキ</t>
    </rPh>
    <rPh sb="3" eb="4">
      <t>スウ</t>
    </rPh>
    <phoneticPr fontId="4"/>
  </si>
  <si>
    <t>ケ月</t>
    <rPh sb="0" eb="2">
      <t>カゲツ</t>
    </rPh>
    <phoneticPr fontId="4"/>
  </si>
  <si>
    <t>人月</t>
    <rPh sb="0" eb="2">
      <t>ニンゲツ</t>
    </rPh>
    <phoneticPr fontId="4"/>
  </si>
  <si>
    <t>本人滞在期間</t>
    <rPh sb="0" eb="2">
      <t>ホンニン</t>
    </rPh>
    <rPh sb="2" eb="4">
      <t>タイザイ</t>
    </rPh>
    <rPh sb="4" eb="6">
      <t>キカン</t>
    </rPh>
    <phoneticPr fontId="4"/>
  </si>
  <si>
    <t>・子について、通学を予定している場合は、「教育区分」の29～33行に最初の学校を選択してください。また、渡航期間中に進学を予定されている場合は、34行目以降に次の学校を入力してください。</t>
    <rPh sb="1" eb="2">
      <t>コ</t>
    </rPh>
    <rPh sb="7" eb="9">
      <t>ツウガク</t>
    </rPh>
    <rPh sb="10" eb="12">
      <t>ヨテイ</t>
    </rPh>
    <rPh sb="16" eb="18">
      <t>バアイ</t>
    </rPh>
    <rPh sb="21" eb="23">
      <t>キョウイク</t>
    </rPh>
    <rPh sb="23" eb="25">
      <t>クブン</t>
    </rPh>
    <rPh sb="32" eb="33">
      <t>ギョウ</t>
    </rPh>
    <rPh sb="34" eb="36">
      <t>サイショ</t>
    </rPh>
    <rPh sb="37" eb="39">
      <t>ガッコウ</t>
    </rPh>
    <rPh sb="40" eb="42">
      <t>センタク</t>
    </rPh>
    <rPh sb="52" eb="57">
      <t>トコウキカンチュウ</t>
    </rPh>
    <rPh sb="58" eb="60">
      <t>シンガク</t>
    </rPh>
    <rPh sb="61" eb="63">
      <t>ヨテイ</t>
    </rPh>
    <rPh sb="68" eb="70">
      <t>バアイ</t>
    </rPh>
    <rPh sb="74" eb="78">
      <t>ギョウメイコウ</t>
    </rPh>
    <rPh sb="79" eb="80">
      <t>ツギ</t>
    </rPh>
    <rPh sb="81" eb="83">
      <t>ガッコウ</t>
    </rPh>
    <rPh sb="84" eb="86">
      <t>ニュウリョク</t>
    </rPh>
    <phoneticPr fontId="4"/>
  </si>
  <si>
    <t>・上記の場合、「帰国予定年月日」の29～33行に最初の学校の卒業日を、また「出発予定年月日」の34行以降に次の学校の入学日を記入してください。3歳の誕生日を迎える場合、また高校を卒業する場合も同様に記入して下さい。</t>
    <rPh sb="1" eb="3">
      <t>ジョウキ</t>
    </rPh>
    <rPh sb="4" eb="6">
      <t>バアイ</t>
    </rPh>
    <rPh sb="8" eb="15">
      <t>キコクヨテイネンガッピ</t>
    </rPh>
    <rPh sb="24" eb="26">
      <t>サイショ</t>
    </rPh>
    <rPh sb="27" eb="29">
      <t>ガッコウ</t>
    </rPh>
    <rPh sb="30" eb="33">
      <t>ソツギョウビ</t>
    </rPh>
    <rPh sb="38" eb="40">
      <t>シュッパツ</t>
    </rPh>
    <rPh sb="50" eb="52">
      <t>イコウ</t>
    </rPh>
    <rPh sb="53" eb="54">
      <t>ツギ</t>
    </rPh>
    <rPh sb="55" eb="57">
      <t>ガッコウ</t>
    </rPh>
    <rPh sb="58" eb="61">
      <t>ニュウガクビ</t>
    </rPh>
    <rPh sb="62" eb="64">
      <t>キニュウ</t>
    </rPh>
    <rPh sb="99" eb="101">
      <t>キニュウ</t>
    </rPh>
    <rPh sb="103" eb="104">
      <t>クダ</t>
    </rPh>
    <phoneticPr fontId="4"/>
  </si>
  <si>
    <t>航空賃（往路精算）</t>
    <rPh sb="0" eb="3">
      <t>コウクウチン</t>
    </rPh>
    <rPh sb="4" eb="6">
      <t>オウロ</t>
    </rPh>
    <rPh sb="6" eb="8">
      <t>セイサン</t>
    </rPh>
    <phoneticPr fontId="4"/>
  </si>
  <si>
    <t>　　　　往路（前金払分）</t>
    <rPh sb="4" eb="6">
      <t>オウロ</t>
    </rPh>
    <rPh sb="7" eb="9">
      <t>マエキン</t>
    </rPh>
    <rPh sb="9" eb="10">
      <t>バラ</t>
    </rPh>
    <rPh sb="10" eb="11">
      <t>ブン</t>
    </rPh>
    <phoneticPr fontId="4"/>
  </si>
  <si>
    <t>往路航空賃（実費）</t>
    <rPh sb="0" eb="2">
      <t>オウロ</t>
    </rPh>
    <rPh sb="2" eb="5">
      <t>コウクウチン</t>
    </rPh>
    <rPh sb="6" eb="8">
      <t>ジッピ</t>
    </rPh>
    <phoneticPr fontId="4"/>
  </si>
  <si>
    <t>航空賃（復路精算）</t>
    <rPh sb="0" eb="3">
      <t>コウクウチン</t>
    </rPh>
    <rPh sb="4" eb="6">
      <t>フクロ</t>
    </rPh>
    <rPh sb="6" eb="8">
      <t>セイサン</t>
    </rPh>
    <phoneticPr fontId="4"/>
  </si>
  <si>
    <t>復路航空賃（実費）</t>
    <rPh sb="0" eb="2">
      <t>フクロ</t>
    </rPh>
    <rPh sb="2" eb="5">
      <t>コウクウチン</t>
    </rPh>
    <rPh sb="6" eb="8">
      <t>ジッピ</t>
    </rPh>
    <phoneticPr fontId="4"/>
  </si>
  <si>
    <t>航空賃（往路前金払分）</t>
    <rPh sb="0" eb="2">
      <t>コウクウ</t>
    </rPh>
    <rPh sb="2" eb="3">
      <t>チン</t>
    </rPh>
    <rPh sb="4" eb="6">
      <t>オウロ</t>
    </rPh>
    <rPh sb="6" eb="8">
      <t>マエキン</t>
    </rPh>
    <rPh sb="8" eb="9">
      <t>バラ</t>
    </rPh>
    <rPh sb="9" eb="10">
      <t>ブン</t>
    </rPh>
    <phoneticPr fontId="4"/>
  </si>
  <si>
    <t>未精算人数（契約全体分）</t>
    <rPh sb="0" eb="1">
      <t>ミ</t>
    </rPh>
    <rPh sb="1" eb="3">
      <t>セイサン</t>
    </rPh>
    <rPh sb="3" eb="5">
      <t>ニンズウ</t>
    </rPh>
    <rPh sb="6" eb="8">
      <t>ケイヤク</t>
    </rPh>
    <rPh sb="8" eb="10">
      <t>ゼンタイ</t>
    </rPh>
    <rPh sb="10" eb="11">
      <t>ブン</t>
    </rPh>
    <phoneticPr fontId="4"/>
  </si>
  <si>
    <t>航空賃（往路）</t>
  </si>
  <si>
    <t>　未精算人数（契約全体分）</t>
    <rPh sb="1" eb="2">
      <t>ミ</t>
    </rPh>
    <rPh sb="2" eb="4">
      <t>セイサン</t>
    </rPh>
    <rPh sb="4" eb="6">
      <t>ニンズウ</t>
    </rPh>
    <rPh sb="7" eb="9">
      <t>ケイヤク</t>
    </rPh>
    <rPh sb="9" eb="11">
      <t>ゼンタイ</t>
    </rPh>
    <rPh sb="11" eb="12">
      <t>ブン</t>
    </rPh>
    <phoneticPr fontId="4"/>
  </si>
  <si>
    <t>　航空賃（復路）</t>
  </si>
  <si>
    <t>未精算人数（前金払分）</t>
    <rPh sb="0" eb="1">
      <t>ミ</t>
    </rPh>
    <rPh sb="1" eb="3">
      <t>セイサン</t>
    </rPh>
    <rPh sb="3" eb="5">
      <t>ニンズウ</t>
    </rPh>
    <rPh sb="6" eb="8">
      <t>マエキン</t>
    </rPh>
    <rPh sb="8" eb="9">
      <t>バラ</t>
    </rPh>
    <rPh sb="9" eb="10">
      <t>ブン</t>
    </rPh>
    <phoneticPr fontId="4"/>
  </si>
  <si>
    <t>　　　　往路（前金払分戻入）</t>
    <rPh sb="4" eb="6">
      <t>オウロ</t>
    </rPh>
    <rPh sb="7" eb="9">
      <t>マエキン</t>
    </rPh>
    <rPh sb="9" eb="10">
      <t>バラ</t>
    </rPh>
    <rPh sb="10" eb="11">
      <t>ブン</t>
    </rPh>
    <rPh sb="11" eb="13">
      <t>レイニュウ</t>
    </rPh>
    <phoneticPr fontId="4"/>
  </si>
  <si>
    <t>押印省略</t>
    <rPh sb="0" eb="2">
      <t>オウイン</t>
    </rPh>
    <rPh sb="2" eb="4">
      <t>ショウリャク</t>
    </rPh>
    <phoneticPr fontId="4"/>
  </si>
  <si>
    <t>配偶者帯同なし</t>
  </si>
  <si>
    <t>に係る最終見積書の提出について</t>
  </si>
  <si>
    <t>標記業務にかかる最終見積書を以下の通り提出いたします。</t>
  </si>
  <si>
    <t>印</t>
    <rPh sb="0" eb="1">
      <t>イン</t>
    </rPh>
    <phoneticPr fontId="4"/>
  </si>
  <si>
    <t>印</t>
    <phoneticPr fontId="4"/>
  </si>
  <si>
    <t>住居費の前払月数</t>
    <rPh sb="0" eb="2">
      <t>ジュウキョ</t>
    </rPh>
    <rPh sb="2" eb="3">
      <t>ヒ</t>
    </rPh>
    <rPh sb="4" eb="6">
      <t>マエバラ</t>
    </rPh>
    <rPh sb="6" eb="8">
      <t>ツキスウ</t>
    </rPh>
    <phoneticPr fontId="4"/>
  </si>
  <si>
    <t>ケ月</t>
    <rPh sb="0" eb="2">
      <t>カゲツ</t>
    </rPh>
    <phoneticPr fontId="4"/>
  </si>
  <si>
    <t>（メールアドレス）</t>
    <phoneticPr fontId="4"/>
  </si>
  <si>
    <t>※押印を省略する場合、こちらも記載ください
【押印省略】</t>
    <rPh sb="1" eb="3">
      <t>オウイン</t>
    </rPh>
    <rPh sb="4" eb="6">
      <t>ショウリャク</t>
    </rPh>
    <rPh sb="8" eb="10">
      <t>バアイ</t>
    </rPh>
    <rPh sb="15" eb="17">
      <t>キサイ</t>
    </rPh>
    <rPh sb="23" eb="25">
      <t>オウイン</t>
    </rPh>
    <rPh sb="25" eb="27">
      <t>ショウリャク</t>
    </rPh>
    <phoneticPr fontId="4"/>
  </si>
  <si>
    <t>（電話番号）</t>
    <phoneticPr fontId="4"/>
  </si>
  <si>
    <r>
      <t>②宛先は、前払いを除き、</t>
    </r>
    <r>
      <rPr>
        <b/>
        <u/>
        <sz val="12"/>
        <rFont val="ＭＳ ゴシック"/>
        <family val="3"/>
        <charset val="128"/>
      </rPr>
      <t>ou_taizai@jica.go.jp</t>
    </r>
    <r>
      <rPr>
        <sz val="12"/>
        <rFont val="ＭＳ ゴシック"/>
        <family val="3"/>
        <charset val="128"/>
      </rPr>
      <t xml:space="preserve"> としてください。前払いについては、以下、５．を確認ください。</t>
    </r>
    <rPh sb="1" eb="3">
      <t>アテサキ</t>
    </rPh>
    <rPh sb="5" eb="7">
      <t>マエバラ</t>
    </rPh>
    <rPh sb="9" eb="10">
      <t>ノゾ</t>
    </rPh>
    <rPh sb="41" eb="43">
      <t>マエバラ</t>
    </rPh>
    <rPh sb="50" eb="52">
      <t>イカ</t>
    </rPh>
    <rPh sb="56" eb="58">
      <t>カクニン</t>
    </rPh>
    <phoneticPr fontId="4"/>
  </si>
  <si>
    <r>
      <t>・請求書の宛先は、国際協力調達部　調達経理課　支払班：</t>
    </r>
    <r>
      <rPr>
        <b/>
        <u/>
        <sz val="12"/>
        <rFont val="ＭＳ ゴシック"/>
        <family val="3"/>
        <charset val="128"/>
      </rPr>
      <t>outm1_shiharai@jica.go.jp　</t>
    </r>
    <r>
      <rPr>
        <sz val="12"/>
        <rFont val="ＭＳ ゴシック"/>
        <family val="3"/>
        <charset val="128"/>
      </rPr>
      <t xml:space="preserve"> です。</t>
    </r>
    <rPh sb="1" eb="4">
      <t>セイキュウショ</t>
    </rPh>
    <rPh sb="5" eb="7">
      <t>アテサキ</t>
    </rPh>
    <rPh sb="9" eb="11">
      <t>コクサイ</t>
    </rPh>
    <rPh sb="11" eb="13">
      <t>キョウリョク</t>
    </rPh>
    <rPh sb="13" eb="15">
      <t>チョウタツ</t>
    </rPh>
    <rPh sb="15" eb="16">
      <t>ブ</t>
    </rPh>
    <rPh sb="17" eb="19">
      <t>チョウタツ</t>
    </rPh>
    <rPh sb="19" eb="22">
      <t>ケイリカ</t>
    </rPh>
    <rPh sb="23" eb="25">
      <t>シハライ</t>
    </rPh>
    <rPh sb="25" eb="26">
      <t>ハン</t>
    </rPh>
    <phoneticPr fontId="4"/>
  </si>
  <si>
    <t>為替換算レート（見積書提出月）：</t>
    <rPh sb="0" eb="2">
      <t>カワセ</t>
    </rPh>
    <rPh sb="2" eb="4">
      <t>カンサン</t>
    </rPh>
    <rPh sb="8" eb="11">
      <t>ミツモリショ</t>
    </rPh>
    <rPh sb="11" eb="13">
      <t>テイシュツ</t>
    </rPh>
    <rPh sb="13" eb="14">
      <t>ツキ</t>
    </rPh>
    <phoneticPr fontId="4"/>
  </si>
  <si>
    <t>最終見積金額内訳書</t>
  </si>
  <si>
    <t>V19</t>
    <phoneticPr fontId="4"/>
  </si>
  <si>
    <t>・住居費を算出するための為替レートは、最終見積書提出月のものを使用してください。</t>
    <rPh sb="1" eb="4">
      <t>ジュウキョヒ</t>
    </rPh>
    <rPh sb="5" eb="7">
      <t>サンシュツ</t>
    </rPh>
    <rPh sb="12" eb="14">
      <t>カワセ</t>
    </rPh>
    <rPh sb="19" eb="21">
      <t>サイシュウ</t>
    </rPh>
    <rPh sb="21" eb="24">
      <t>ミツモリショ</t>
    </rPh>
    <rPh sb="24" eb="26">
      <t>テイシュツ</t>
    </rPh>
    <rPh sb="26" eb="27">
      <t>ツキ</t>
    </rPh>
    <rPh sb="31" eb="33">
      <t>シヨウ</t>
    </rPh>
    <phoneticPr fontId="4"/>
  </si>
  <si>
    <t>① 本見積書を提出した時点から過去１年以内に英語校又は仏語校に就学していた場合</t>
    <rPh sb="2" eb="3">
      <t>ホン</t>
    </rPh>
    <rPh sb="3" eb="5">
      <t>ミツモリ</t>
    </rPh>
    <phoneticPr fontId="4"/>
  </si>
  <si>
    <t>有</t>
  </si>
  <si>
    <t>本邦出張期間（本邦出張があった場合）</t>
    <rPh sb="0" eb="2">
      <t>ホンポウ</t>
    </rPh>
    <rPh sb="2" eb="4">
      <t>シュッチョウ</t>
    </rPh>
    <rPh sb="4" eb="6">
      <t>キカン</t>
    </rPh>
    <rPh sb="7" eb="9">
      <t>ホンポウ</t>
    </rPh>
    <rPh sb="9" eb="11">
      <t>シュッチョウ</t>
    </rPh>
    <rPh sb="15" eb="17">
      <t>バアイ</t>
    </rPh>
    <phoneticPr fontId="4"/>
  </si>
  <si>
    <t>日程：</t>
    <rPh sb="0" eb="2">
      <t>ニッテイ</t>
    </rPh>
    <phoneticPr fontId="4"/>
  </si>
  <si>
    <t>～</t>
    <phoneticPr fontId="4"/>
  </si>
  <si>
    <t>（うち前金払：</t>
    <rPh sb="3" eb="5">
      <t>マエキン</t>
    </rPh>
    <rPh sb="5" eb="6">
      <t>バラ</t>
    </rPh>
    <phoneticPr fontId="4"/>
  </si>
  <si>
    <t>カ月）</t>
    <rPh sb="1" eb="2">
      <t>ゲツ</t>
    </rPh>
    <phoneticPr fontId="4"/>
  </si>
  <si>
    <t>・前金払を希望される場合は、「有」を選択してください。なお、国や地域によっては、家賃の半年、1年間分の前払いが求められます。該当する場合は、住居費の半年、1年間の前払が可能ですので、契約推進課担当に確認をお願いします。</t>
    <rPh sb="1" eb="3">
      <t>マエキン</t>
    </rPh>
    <rPh sb="3" eb="4">
      <t>バラ</t>
    </rPh>
    <rPh sb="5" eb="7">
      <t>キボウ</t>
    </rPh>
    <rPh sb="10" eb="12">
      <t>バアイ</t>
    </rPh>
    <rPh sb="15" eb="16">
      <t>ア</t>
    </rPh>
    <rPh sb="18" eb="20">
      <t>センタク</t>
    </rPh>
    <rPh sb="30" eb="31">
      <t>クニ</t>
    </rPh>
    <rPh sb="32" eb="34">
      <t>チイキ</t>
    </rPh>
    <rPh sb="40" eb="42">
      <t>ヤチン</t>
    </rPh>
    <rPh sb="43" eb="45">
      <t>ハントシ</t>
    </rPh>
    <rPh sb="47" eb="48">
      <t>ネン</t>
    </rPh>
    <rPh sb="49" eb="50">
      <t>ブン</t>
    </rPh>
    <rPh sb="51" eb="53">
      <t>マエバラ</t>
    </rPh>
    <rPh sb="55" eb="56">
      <t>モト</t>
    </rPh>
    <rPh sb="62" eb="64">
      <t>ガイトウ</t>
    </rPh>
    <rPh sb="66" eb="68">
      <t>バアイ</t>
    </rPh>
    <rPh sb="70" eb="73">
      <t>ジュウキョヒ</t>
    </rPh>
    <rPh sb="74" eb="76">
      <t>ハントシ</t>
    </rPh>
    <rPh sb="78" eb="80">
      <t>ネンカン</t>
    </rPh>
    <rPh sb="81" eb="83">
      <t>マエバラ</t>
    </rPh>
    <rPh sb="84" eb="86">
      <t>カノウ</t>
    </rPh>
    <rPh sb="91" eb="93">
      <t>ケイヤク</t>
    </rPh>
    <rPh sb="93" eb="95">
      <t>スイシン</t>
    </rPh>
    <rPh sb="95" eb="96">
      <t>カ</t>
    </rPh>
    <rPh sb="96" eb="98">
      <t>タントウ</t>
    </rPh>
    <rPh sb="99" eb="101">
      <t>カクニン</t>
    </rPh>
    <rPh sb="103" eb="104">
      <t>ネガ</t>
    </rPh>
    <phoneticPr fontId="4"/>
  </si>
  <si>
    <t>（例）
・〇〇、●●を訪問し、△セクターの協力について意見交換を行った。●●とは、定期会合を行うこととなった。
・上記訪問の結果をC/Pに報告した。
・ワークプラン案について、C/Pに説明を実施したうえで、最終化した。</t>
    <rPh sb="11" eb="13">
      <t>ホウモン</t>
    </rPh>
    <rPh sb="21" eb="23">
      <t>キョウリョク</t>
    </rPh>
    <rPh sb="27" eb="31">
      <t>イケンコウカン</t>
    </rPh>
    <rPh sb="32" eb="33">
      <t>オコナ</t>
    </rPh>
    <rPh sb="41" eb="45">
      <t>テイキカイゴウ</t>
    </rPh>
    <rPh sb="46" eb="47">
      <t>オコナ</t>
    </rPh>
    <rPh sb="57" eb="59">
      <t>ジョウキ</t>
    </rPh>
    <rPh sb="59" eb="61">
      <t>ホウモン</t>
    </rPh>
    <rPh sb="62" eb="64">
      <t>ケッカ</t>
    </rPh>
    <rPh sb="69" eb="71">
      <t>ホウコク</t>
    </rPh>
    <phoneticPr fontId="4"/>
  </si>
  <si>
    <t>1. ▲▲セミナーの開催。2. ××プロジェクト訪問。</t>
    <rPh sb="10" eb="12">
      <t>カイサイ</t>
    </rPh>
    <rPh sb="24" eb="26">
      <t>ホウモン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</si>
</sst>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0_ "/>
    <numFmt numFmtId="178" formatCode="0.00_ "/>
    <numFmt numFmtId="179" formatCode="yyyy"/>
    <numFmt numFmtId="180" formatCode="m"/>
    <numFmt numFmtId="181" formatCode="0&quot;ヶ月&quot;"/>
    <numFmt numFmtId="182" formatCode="0&quot;名&quot;"/>
    <numFmt numFmtId="183" formatCode="yyyy/m/d;@"/>
    <numFmt numFmtId="184" formatCode="0&quot;人&quot;&quot;分&quot;"/>
    <numFmt numFmtId="185" formatCode="#,###&quot;円&quot;"/>
    <numFmt numFmtId="186" formatCode="0&quot;人&quot;"/>
    <numFmt numFmtId="187" formatCode="yyyy&quot;年&quot;m&quot;月&quot;d&quot;日&quot;;@"/>
    <numFmt numFmtId="188" formatCode="#,##0&quot;円&quot;"/>
    <numFmt numFmtId="189" formatCode="&quot;×&quot;0&quot;ヶ月&quot;"/>
    <numFmt numFmtId="190" formatCode="[$-F800]dddd\,\ mmmm\ dd\,\ yyyy"/>
    <numFmt numFmtId="191" formatCode="0.00&quot;ヶ月&quot;"/>
    <numFmt numFmtId="192" formatCode="#"/>
    <numFmt numFmtId="193" formatCode="#,###"/>
    <numFmt numFmtId="194" formatCode="#,##0.000;[Red]\-#,##0.000"/>
    <numFmt numFmtId="195" formatCode="0.000&quot;円&quot;"/>
    <numFmt numFmtId="196" formatCode="0.000_ "/>
    <numFmt numFmtId="197" formatCode="0&quot;人分&quot;"/>
    <numFmt numFmtId="198" formatCode="0&quot;日間&quot;"/>
  </numFmts>
  <fonts count="80">
    <font>
      <sz val="11"/>
      <name val="ＭＳ 明朝"/>
      <family val="1"/>
      <charset val="128"/>
    </font>
    <font>
      <sz val="12"/>
      <color theme="1"/>
      <name val="MS ゴシック"/>
      <family val="2"/>
      <charset val="128"/>
    </font>
    <font>
      <sz val="12"/>
      <color theme="1"/>
      <name val="MS ゴシック"/>
      <family val="2"/>
      <charset val="128"/>
    </font>
    <font>
      <sz val="12"/>
      <color theme="1"/>
      <name val="MS ゴシック"/>
      <family val="2"/>
      <charset val="128"/>
    </font>
    <font>
      <sz val="6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12"/>
      <name val="Osaka"/>
      <charset val="128"/>
    </font>
    <font>
      <sz val="12"/>
      <name val="ＭＳ ゴシック"/>
      <family val="3"/>
      <charset val="128"/>
    </font>
    <font>
      <sz val="6"/>
      <name val="Osaka"/>
      <family val="3"/>
      <charset val="128"/>
    </font>
    <font>
      <sz val="12"/>
      <name val="Osaka"/>
      <family val="3"/>
      <charset val="128"/>
    </font>
    <font>
      <strike/>
      <sz val="12"/>
      <name val="游ゴシック Light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2"/>
      <charset val="128"/>
    </font>
    <font>
      <u/>
      <sz val="12"/>
      <color theme="10"/>
      <name val="Osaka"/>
      <family val="3"/>
      <charset val="128"/>
    </font>
    <font>
      <sz val="6"/>
      <name val="Osaka"/>
      <charset val="128"/>
    </font>
    <font>
      <sz val="12"/>
      <color rgb="FF000000"/>
      <name val="ＭＳ ゴシック"/>
      <family val="3"/>
      <charset val="128"/>
    </font>
    <font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rgb="FF000000"/>
      <name val="Meiryo UI"/>
      <family val="3"/>
      <charset val="128"/>
    </font>
    <font>
      <strike/>
      <sz val="12"/>
      <color rgb="FFFF0000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strike/>
      <sz val="12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u/>
      <sz val="18"/>
      <name val="Meiryo UI"/>
      <family val="3"/>
      <charset val="128"/>
    </font>
    <font>
      <strike/>
      <u/>
      <sz val="18"/>
      <name val="Meiryo UI"/>
      <family val="3"/>
      <charset val="128"/>
    </font>
    <font>
      <strike/>
      <sz val="18"/>
      <name val="Meiryo UI"/>
      <family val="3"/>
      <charset val="128"/>
    </font>
    <font>
      <b/>
      <sz val="18"/>
      <name val="Meiryo UI"/>
      <family val="3"/>
      <charset val="128"/>
    </font>
    <font>
      <strike/>
      <sz val="18"/>
      <color rgb="FFFF0000"/>
      <name val="Meiryo UI"/>
      <family val="3"/>
      <charset val="128"/>
    </font>
    <font>
      <b/>
      <strike/>
      <sz val="18"/>
      <color rgb="FFFF0000"/>
      <name val="Meiryo UI"/>
      <family val="3"/>
      <charset val="128"/>
    </font>
    <font>
      <b/>
      <strike/>
      <sz val="18"/>
      <name val="Meiryo UI"/>
      <family val="3"/>
      <charset val="128"/>
    </font>
    <font>
      <sz val="18"/>
      <color theme="1"/>
      <name val="Meiryo UI"/>
      <family val="3"/>
      <charset val="128"/>
    </font>
    <font>
      <sz val="14"/>
      <name val="Meiryo UI"/>
      <family val="3"/>
      <charset val="128"/>
    </font>
    <font>
      <sz val="18"/>
      <color rgb="FFFF000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2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6"/>
      <color rgb="FF000000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trike/>
      <sz val="12"/>
      <color rgb="FFFF0000"/>
      <name val="Meiryo UI"/>
      <family val="3"/>
      <charset val="128"/>
    </font>
    <font>
      <b/>
      <sz val="16"/>
      <name val="Meiryo UI"/>
      <family val="3"/>
      <charset val="128"/>
    </font>
    <font>
      <strike/>
      <sz val="16"/>
      <color rgb="FFFF0000"/>
      <name val="Meiryo UI"/>
      <family val="3"/>
      <charset val="128"/>
    </font>
    <font>
      <b/>
      <u/>
      <sz val="16"/>
      <name val="Meiryo UI"/>
      <family val="3"/>
      <charset val="128"/>
    </font>
    <font>
      <sz val="11"/>
      <name val="Meiryo UI"/>
      <family val="3"/>
      <charset val="128"/>
    </font>
    <font>
      <b/>
      <sz val="20"/>
      <color rgb="FFFF0000"/>
      <name val="Meiryo UI"/>
      <family val="3"/>
      <charset val="128"/>
    </font>
    <font>
      <sz val="14"/>
      <color theme="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6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6"/>
      <name val="Meiryo UI"/>
      <family val="3"/>
      <charset val="128"/>
    </font>
    <font>
      <b/>
      <sz val="12"/>
      <color rgb="FF00B050"/>
      <name val="Meiryo UI"/>
      <family val="3"/>
      <charset val="128"/>
    </font>
    <font>
      <b/>
      <sz val="11"/>
      <name val="Meiryo UI"/>
      <family val="3"/>
      <charset val="128"/>
    </font>
    <font>
      <b/>
      <sz val="10"/>
      <color theme="1"/>
      <name val="Meiryo UI"/>
      <family val="3"/>
      <charset val="128"/>
    </font>
    <font>
      <u/>
      <sz val="14"/>
      <name val="Meiryo UI"/>
      <family val="3"/>
      <charset val="128"/>
    </font>
    <font>
      <b/>
      <strike/>
      <sz val="14"/>
      <name val="Meiryo UI"/>
      <family val="3"/>
      <charset val="128"/>
    </font>
    <font>
      <strike/>
      <sz val="14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name val="BIZ UDPゴシック"/>
      <family val="3"/>
      <charset val="128"/>
    </font>
    <font>
      <u/>
      <sz val="11"/>
      <color theme="10"/>
      <name val="ＭＳ 明朝"/>
      <family val="1"/>
      <charset val="128"/>
    </font>
    <font>
      <u/>
      <sz val="12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u/>
      <sz val="12"/>
      <color rgb="FFFF0000"/>
      <name val="ＭＳ ゴシック"/>
      <family val="3"/>
      <charset val="128"/>
    </font>
    <font>
      <sz val="9"/>
      <color rgb="FF000000"/>
      <name val="Meiryo UI"/>
      <family val="3"/>
      <charset val="128"/>
    </font>
    <font>
      <b/>
      <sz val="48"/>
      <color rgb="FF00B050"/>
      <name val="Meiryo UI"/>
      <family val="3"/>
      <charset val="128"/>
    </font>
    <font>
      <b/>
      <sz val="36"/>
      <color rgb="FF00B050"/>
      <name val="Meiryo UI"/>
      <family val="3"/>
      <charset val="128"/>
    </font>
    <font>
      <sz val="11"/>
      <color theme="0"/>
      <name val="ＭＳ 明朝"/>
      <family val="1"/>
      <charset val="128"/>
    </font>
    <font>
      <sz val="20"/>
      <name val="Meiryo UI"/>
      <family val="3"/>
      <charset val="128"/>
    </font>
    <font>
      <b/>
      <sz val="10"/>
      <color indexed="81"/>
      <name val="MS P 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auto="1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thin">
        <color indexed="64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indexed="64"/>
      </left>
      <right/>
      <top style="thin">
        <color auto="1"/>
      </top>
      <bottom style="medium">
        <color rgb="FFFF0000"/>
      </bottom>
      <diagonal/>
    </border>
    <border>
      <left/>
      <right/>
      <top style="thin">
        <color auto="1"/>
      </top>
      <bottom style="medium">
        <color rgb="FFFF0000"/>
      </bottom>
      <diagonal/>
    </border>
    <border>
      <left/>
      <right style="medium">
        <color rgb="FFFF0000"/>
      </right>
      <top style="thin">
        <color auto="1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auto="1"/>
      </bottom>
      <diagonal/>
    </border>
    <border>
      <left/>
      <right style="thin">
        <color auto="1"/>
      </right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/>
      <top style="double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</borders>
  <cellStyleXfs count="20">
    <xf numFmtId="0" fontId="0" fillId="0" borderId="0">
      <alignment vertical="center"/>
    </xf>
    <xf numFmtId="0" fontId="5" fillId="0" borderId="0">
      <alignment vertical="center"/>
    </xf>
    <xf numFmtId="0" fontId="7" fillId="0" borderId="0"/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0" borderId="0"/>
    <xf numFmtId="0" fontId="10" fillId="0" borderId="0"/>
    <xf numFmtId="38" fontId="10" fillId="0" borderId="0" applyFont="0" applyFill="0" applyBorder="0" applyAlignment="0" applyProtection="0"/>
    <xf numFmtId="40" fontId="7" fillId="0" borderId="0" applyFont="0" applyFill="0" applyBorder="0" applyAlignment="0" applyProtection="0"/>
    <xf numFmtId="0" fontId="10" fillId="0" borderId="0"/>
    <xf numFmtId="38" fontId="10" fillId="0" borderId="0" applyFont="0" applyFill="0" applyBorder="0" applyAlignment="0" applyProtection="0"/>
    <xf numFmtId="0" fontId="13" fillId="0" borderId="0">
      <alignment vertical="center"/>
    </xf>
    <xf numFmtId="0" fontId="14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02">
    <xf numFmtId="0" fontId="0" fillId="0" borderId="0" xfId="0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20" fillId="0" borderId="0" xfId="15" applyFont="1" applyAlignment="1">
      <alignment vertical="center" wrapText="1"/>
    </xf>
    <xf numFmtId="0" fontId="20" fillId="0" borderId="0" xfId="15" applyFont="1">
      <alignment vertical="center"/>
    </xf>
    <xf numFmtId="0" fontId="20" fillId="0" borderId="0" xfId="15" applyFont="1" applyAlignment="1">
      <alignment horizontal="right" vertical="center"/>
    </xf>
    <xf numFmtId="187" fontId="20" fillId="0" borderId="0" xfId="15" applyNumberFormat="1" applyFont="1">
      <alignment vertical="center"/>
    </xf>
    <xf numFmtId="0" fontId="21" fillId="0" borderId="0" xfId="5" applyFont="1"/>
    <xf numFmtId="0" fontId="21" fillId="7" borderId="0" xfId="5" applyFont="1" applyFill="1" applyAlignment="1">
      <alignment vertical="center"/>
    </xf>
    <xf numFmtId="0" fontId="21" fillId="0" borderId="0" xfId="5" applyFont="1" applyAlignment="1">
      <alignment vertical="center"/>
    </xf>
    <xf numFmtId="0" fontId="20" fillId="0" borderId="0" xfId="15" applyFont="1" applyAlignment="1">
      <alignment horizontal="center" vertical="center" wrapText="1"/>
    </xf>
    <xf numFmtId="0" fontId="23" fillId="0" borderId="0" xfId="15" applyFont="1" applyAlignment="1">
      <alignment horizontal="justify" vertical="center"/>
    </xf>
    <xf numFmtId="0" fontId="23" fillId="0" borderId="0" xfId="15" applyFont="1" applyAlignment="1">
      <alignment vertical="center" wrapText="1"/>
    </xf>
    <xf numFmtId="0" fontId="26" fillId="0" borderId="0" xfId="5" applyFont="1"/>
    <xf numFmtId="0" fontId="26" fillId="0" borderId="0" xfId="5" applyFont="1" applyAlignment="1">
      <alignment vertical="center"/>
    </xf>
    <xf numFmtId="0" fontId="28" fillId="0" borderId="0" xfId="5" applyFont="1" applyAlignment="1">
      <alignment horizontal="center"/>
    </xf>
    <xf numFmtId="0" fontId="29" fillId="0" borderId="0" xfId="5" applyFont="1" applyAlignment="1">
      <alignment vertical="center"/>
    </xf>
    <xf numFmtId="0" fontId="29" fillId="0" borderId="0" xfId="5" applyFont="1" applyAlignment="1">
      <alignment horizontal="right" vertical="center"/>
    </xf>
    <xf numFmtId="0" fontId="22" fillId="0" borderId="0" xfId="5" applyFont="1"/>
    <xf numFmtId="0" fontId="33" fillId="0" borderId="0" xfId="5" applyFont="1" applyAlignment="1">
      <alignment horizontal="right" vertical="center"/>
    </xf>
    <xf numFmtId="0" fontId="34" fillId="0" borderId="0" xfId="5" applyFont="1" applyAlignment="1">
      <alignment vertical="center"/>
    </xf>
    <xf numFmtId="0" fontId="29" fillId="0" borderId="0" xfId="5" applyFont="1" applyAlignment="1">
      <alignment horizontal="left" vertical="center"/>
    </xf>
    <xf numFmtId="0" fontId="35" fillId="0" borderId="0" xfId="5" applyFont="1" applyAlignment="1">
      <alignment vertical="center"/>
    </xf>
    <xf numFmtId="0" fontId="35" fillId="0" borderId="0" xfId="5" applyFont="1" applyAlignment="1">
      <alignment horizontal="left" vertical="center"/>
    </xf>
    <xf numFmtId="0" fontId="29" fillId="0" borderId="0" xfId="5" applyFont="1" applyAlignment="1">
      <alignment vertical="center" wrapText="1"/>
    </xf>
    <xf numFmtId="0" fontId="22" fillId="5" borderId="0" xfId="5" applyFont="1" applyFill="1" applyAlignment="1">
      <alignment vertical="center" wrapText="1"/>
    </xf>
    <xf numFmtId="13" fontId="29" fillId="0" borderId="0" xfId="5" applyNumberFormat="1" applyFont="1" applyAlignment="1">
      <alignment horizontal="left" vertical="center" wrapText="1"/>
    </xf>
    <xf numFmtId="0" fontId="34" fillId="0" borderId="0" xfId="5" applyFont="1" applyAlignment="1">
      <alignment horizontal="left" vertical="center"/>
    </xf>
    <xf numFmtId="0" fontId="22" fillId="0" borderId="0" xfId="5" applyFont="1" applyAlignment="1">
      <alignment vertical="center"/>
    </xf>
    <xf numFmtId="0" fontId="39" fillId="0" borderId="0" xfId="5" applyFont="1" applyAlignment="1">
      <alignment horizontal="center" vertical="center"/>
    </xf>
    <xf numFmtId="0" fontId="21" fillId="0" borderId="0" xfId="5" applyFont="1" applyAlignment="1">
      <alignment horizontal="left" vertical="center" wrapText="1"/>
    </xf>
    <xf numFmtId="0" fontId="21" fillId="0" borderId="0" xfId="5" applyFont="1" applyAlignment="1">
      <alignment horizontal="left"/>
    </xf>
    <xf numFmtId="0" fontId="21" fillId="0" borderId="0" xfId="5" applyFont="1" applyAlignment="1">
      <alignment horizontal="center"/>
    </xf>
    <xf numFmtId="0" fontId="39" fillId="0" borderId="0" xfId="5" applyFont="1" applyAlignment="1">
      <alignment vertical="center"/>
    </xf>
    <xf numFmtId="187" fontId="43" fillId="6" borderId="0" xfId="5" applyNumberFormat="1" applyFont="1" applyFill="1" applyAlignment="1" applyProtection="1">
      <alignment horizontal="left" vertical="center"/>
      <protection locked="0"/>
    </xf>
    <xf numFmtId="0" fontId="21" fillId="5" borderId="0" xfId="9" applyFont="1" applyFill="1" applyAlignment="1">
      <alignment vertical="center"/>
    </xf>
    <xf numFmtId="0" fontId="44" fillId="0" borderId="0" xfId="9" applyFont="1" applyAlignment="1">
      <alignment vertical="center"/>
    </xf>
    <xf numFmtId="0" fontId="21" fillId="0" borderId="0" xfId="9" applyFont="1" applyAlignment="1">
      <alignment vertical="center"/>
    </xf>
    <xf numFmtId="0" fontId="30" fillId="6" borderId="13" xfId="9" applyFont="1" applyFill="1" applyBorder="1" applyAlignment="1" applyProtection="1">
      <alignment vertical="center"/>
      <protection locked="0"/>
    </xf>
    <xf numFmtId="38" fontId="30" fillId="3" borderId="10" xfId="10" applyFont="1" applyFill="1" applyBorder="1" applyAlignment="1" applyProtection="1">
      <alignment vertical="center"/>
      <protection locked="0"/>
    </xf>
    <xf numFmtId="0" fontId="30" fillId="3" borderId="6" xfId="9" applyFont="1" applyFill="1" applyBorder="1" applyAlignment="1" applyProtection="1">
      <alignment horizontal="center" vertical="center"/>
      <protection locked="0"/>
    </xf>
    <xf numFmtId="0" fontId="30" fillId="3" borderId="12" xfId="9" applyFont="1" applyFill="1" applyBorder="1" applyAlignment="1" applyProtection="1">
      <alignment vertical="center"/>
      <protection locked="0"/>
    </xf>
    <xf numFmtId="0" fontId="30" fillId="3" borderId="13" xfId="9" applyFont="1" applyFill="1" applyBorder="1" applyAlignment="1" applyProtection="1">
      <alignment vertical="center"/>
      <protection locked="0"/>
    </xf>
    <xf numFmtId="0" fontId="38" fillId="6" borderId="0" xfId="5" applyFont="1" applyFill="1" applyAlignment="1" applyProtection="1">
      <alignment horizontal="center" vertical="center"/>
      <protection locked="0"/>
    </xf>
    <xf numFmtId="0" fontId="30" fillId="3" borderId="51" xfId="9" applyFont="1" applyFill="1" applyBorder="1" applyAlignment="1" applyProtection="1">
      <alignment vertical="center"/>
      <protection locked="0"/>
    </xf>
    <xf numFmtId="38" fontId="30" fillId="3" borderId="83" xfId="10" applyFont="1" applyFill="1" applyBorder="1" applyAlignment="1" applyProtection="1">
      <alignment vertical="center"/>
      <protection locked="0"/>
    </xf>
    <xf numFmtId="0" fontId="30" fillId="3" borderId="25" xfId="9" applyFont="1" applyFill="1" applyBorder="1" applyAlignment="1" applyProtection="1">
      <alignment horizontal="center" vertical="center"/>
      <protection locked="0"/>
    </xf>
    <xf numFmtId="0" fontId="30" fillId="3" borderId="27" xfId="9" applyFont="1" applyFill="1" applyBorder="1" applyAlignment="1" applyProtection="1">
      <alignment vertical="center"/>
      <protection locked="0"/>
    </xf>
    <xf numFmtId="0" fontId="30" fillId="3" borderId="79" xfId="9" applyFont="1" applyFill="1" applyBorder="1" applyAlignment="1" applyProtection="1">
      <alignment vertical="center"/>
      <protection locked="0"/>
    </xf>
    <xf numFmtId="0" fontId="51" fillId="0" borderId="0" xfId="9" applyFont="1" applyAlignment="1" applyProtection="1">
      <alignment vertical="center"/>
      <protection locked="0"/>
    </xf>
    <xf numFmtId="38" fontId="51" fillId="0" borderId="0" xfId="10" applyFont="1" applyFill="1" applyBorder="1" applyAlignment="1" applyProtection="1">
      <alignment vertical="center"/>
      <protection locked="0"/>
    </xf>
    <xf numFmtId="0" fontId="51" fillId="0" borderId="0" xfId="9" applyFont="1" applyAlignment="1" applyProtection="1">
      <alignment horizontal="center" vertical="center"/>
      <protection locked="0"/>
    </xf>
    <xf numFmtId="0" fontId="30" fillId="0" borderId="0" xfId="9" applyFont="1" applyAlignment="1" applyProtection="1">
      <alignment vertical="center"/>
      <protection locked="0"/>
    </xf>
    <xf numFmtId="38" fontId="30" fillId="0" borderId="0" xfId="10" applyFont="1" applyFill="1" applyBorder="1" applyAlignment="1" applyProtection="1">
      <alignment vertical="center"/>
      <protection locked="0"/>
    </xf>
    <xf numFmtId="0" fontId="30" fillId="0" borderId="0" xfId="9" applyFont="1" applyAlignment="1" applyProtection="1">
      <alignment horizontal="center" vertical="center"/>
      <protection locked="0"/>
    </xf>
    <xf numFmtId="0" fontId="47" fillId="0" borderId="0" xfId="5" applyFont="1" applyAlignment="1" applyProtection="1">
      <alignment vertical="center"/>
      <protection locked="0"/>
    </xf>
    <xf numFmtId="0" fontId="21" fillId="3" borderId="12" xfId="9" applyFont="1" applyFill="1" applyBorder="1" applyAlignment="1" applyProtection="1">
      <alignment vertical="center"/>
      <protection locked="0"/>
    </xf>
    <xf numFmtId="0" fontId="21" fillId="3" borderId="27" xfId="9" applyFont="1" applyFill="1" applyBorder="1" applyAlignment="1" applyProtection="1">
      <alignment vertical="center"/>
      <protection locked="0"/>
    </xf>
    <xf numFmtId="0" fontId="21" fillId="3" borderId="79" xfId="9" applyFont="1" applyFill="1" applyBorder="1" applyAlignment="1" applyProtection="1">
      <alignment vertical="center"/>
      <protection locked="0"/>
    </xf>
    <xf numFmtId="0" fontId="21" fillId="0" borderId="0" xfId="9" applyFont="1" applyAlignment="1" applyProtection="1">
      <alignment vertical="center"/>
      <protection locked="0"/>
    </xf>
    <xf numFmtId="38" fontId="38" fillId="0" borderId="0" xfId="16" applyFont="1" applyFill="1" applyBorder="1" applyAlignment="1" applyProtection="1">
      <alignment vertical="center"/>
    </xf>
    <xf numFmtId="38" fontId="38" fillId="0" borderId="0" xfId="16" applyFont="1" applyFill="1" applyBorder="1" applyAlignment="1" applyProtection="1">
      <alignment vertical="center"/>
      <protection locked="0"/>
    </xf>
    <xf numFmtId="38" fontId="42" fillId="0" borderId="0" xfId="16" applyFont="1" applyFill="1" applyBorder="1" applyAlignment="1" applyProtection="1">
      <alignment horizontal="center" vertical="center"/>
      <protection locked="0"/>
    </xf>
    <xf numFmtId="0" fontId="39" fillId="0" borderId="0" xfId="5" applyFont="1" applyAlignment="1" applyProtection="1">
      <alignment vertical="center"/>
      <protection locked="0"/>
    </xf>
    <xf numFmtId="0" fontId="54" fillId="4" borderId="49" xfId="0" applyFont="1" applyFill="1" applyBorder="1" applyAlignment="1" applyProtection="1">
      <alignment horizontal="center" vertical="center"/>
      <protection locked="0"/>
    </xf>
    <xf numFmtId="0" fontId="56" fillId="0" borderId="0" xfId="5" applyFont="1" applyAlignment="1">
      <alignment vertical="center"/>
    </xf>
    <xf numFmtId="0" fontId="30" fillId="4" borderId="38" xfId="0" applyFont="1" applyFill="1" applyBorder="1" applyAlignment="1" applyProtection="1">
      <alignment vertical="center" wrapText="1"/>
      <protection locked="0"/>
    </xf>
    <xf numFmtId="0" fontId="30" fillId="4" borderId="37" xfId="0" applyFont="1" applyFill="1" applyBorder="1" applyAlignment="1" applyProtection="1">
      <alignment vertical="center" wrapText="1"/>
      <protection locked="0"/>
    </xf>
    <xf numFmtId="0" fontId="30" fillId="4" borderId="20" xfId="0" applyFont="1" applyFill="1" applyBorder="1" applyAlignment="1" applyProtection="1">
      <alignment vertical="center" wrapText="1"/>
      <protection locked="0"/>
    </xf>
    <xf numFmtId="0" fontId="57" fillId="4" borderId="37" xfId="0" applyFont="1" applyFill="1" applyBorder="1" applyAlignment="1" applyProtection="1">
      <alignment vertical="center" wrapText="1"/>
      <protection locked="0"/>
    </xf>
    <xf numFmtId="0" fontId="30" fillId="4" borderId="1" xfId="0" applyFont="1" applyFill="1" applyBorder="1" applyAlignment="1" applyProtection="1">
      <alignment horizontal="center" vertical="center"/>
      <protection locked="0"/>
    </xf>
    <xf numFmtId="0" fontId="57" fillId="4" borderId="52" xfId="0" applyFont="1" applyFill="1" applyBorder="1" applyAlignment="1" applyProtection="1">
      <alignment vertical="center" wrapText="1"/>
      <protection locked="0"/>
    </xf>
    <xf numFmtId="0" fontId="30" fillId="4" borderId="53" xfId="0" applyFont="1" applyFill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26" fillId="0" borderId="0" xfId="5" applyFont="1" applyProtection="1">
      <protection locked="0"/>
    </xf>
    <xf numFmtId="0" fontId="39" fillId="0" borderId="0" xfId="5" applyFont="1"/>
    <xf numFmtId="0" fontId="43" fillId="12" borderId="0" xfId="0" applyFont="1" applyFill="1" applyAlignment="1" applyProtection="1">
      <alignment horizontal="center" vertical="center"/>
      <protection locked="0"/>
    </xf>
    <xf numFmtId="14" fontId="30" fillId="0" borderId="0" xfId="5" applyNumberFormat="1" applyFont="1" applyAlignment="1">
      <alignment horizontal="right" vertical="center"/>
    </xf>
    <xf numFmtId="0" fontId="53" fillId="0" borderId="0" xfId="0" applyFont="1">
      <alignment vertical="center"/>
    </xf>
    <xf numFmtId="0" fontId="39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47" fillId="12" borderId="0" xfId="0" applyFont="1" applyFill="1" applyAlignment="1" applyProtection="1">
      <alignment horizontal="center" vertical="center"/>
      <protection locked="0"/>
    </xf>
    <xf numFmtId="0" fontId="47" fillId="0" borderId="0" xfId="1" applyFont="1" applyAlignment="1">
      <alignment horizontal="right" vertical="center"/>
    </xf>
    <xf numFmtId="0" fontId="53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9" fillId="0" borderId="0" xfId="0" applyFont="1">
      <alignment vertical="center"/>
    </xf>
    <xf numFmtId="0" fontId="39" fillId="0" borderId="0" xfId="0" applyFont="1" applyAlignment="1">
      <alignment horizontal="left" vertical="center"/>
    </xf>
    <xf numFmtId="183" fontId="53" fillId="0" borderId="0" xfId="0" applyNumberFormat="1" applyFont="1">
      <alignment vertical="center"/>
    </xf>
    <xf numFmtId="0" fontId="60" fillId="7" borderId="0" xfId="0" applyFont="1" applyFill="1" applyAlignment="1">
      <alignment horizontal="center" vertical="center"/>
    </xf>
    <xf numFmtId="14" fontId="53" fillId="0" borderId="0" xfId="0" applyNumberFormat="1" applyFont="1">
      <alignment vertical="center"/>
    </xf>
    <xf numFmtId="14" fontId="61" fillId="0" borderId="5" xfId="0" applyNumberFormat="1" applyFont="1" applyBorder="1" applyAlignment="1" applyProtection="1">
      <alignment horizontal="center" vertical="center"/>
      <protection locked="0"/>
    </xf>
    <xf numFmtId="179" fontId="53" fillId="2" borderId="1" xfId="0" applyNumberFormat="1" applyFont="1" applyFill="1" applyBorder="1" applyAlignment="1">
      <alignment horizontal="center" vertical="center"/>
    </xf>
    <xf numFmtId="0" fontId="60" fillId="2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60" fillId="7" borderId="1" xfId="0" applyFont="1" applyFill="1" applyBorder="1" applyAlignment="1" applyProtection="1">
      <alignment horizontal="center" vertical="center"/>
      <protection locked="0"/>
    </xf>
    <xf numFmtId="0" fontId="53" fillId="2" borderId="3" xfId="0" applyFont="1" applyFill="1" applyBorder="1" applyAlignment="1">
      <alignment horizontal="center" vertical="center"/>
    </xf>
    <xf numFmtId="180" fontId="39" fillId="2" borderId="1" xfId="0" applyNumberFormat="1" applyFont="1" applyFill="1" applyBorder="1" applyAlignment="1">
      <alignment horizontal="center" vertical="center"/>
    </xf>
    <xf numFmtId="14" fontId="39" fillId="7" borderId="20" xfId="0" applyNumberFormat="1" applyFont="1" applyFill="1" applyBorder="1" applyAlignment="1" applyProtection="1">
      <alignment horizontal="center" vertical="center"/>
      <protection locked="0"/>
    </xf>
    <xf numFmtId="0" fontId="21" fillId="11" borderId="1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47" fillId="3" borderId="10" xfId="0" applyFont="1" applyFill="1" applyBorder="1" applyAlignment="1" applyProtection="1">
      <alignment horizontal="center" vertical="center"/>
      <protection locked="0"/>
    </xf>
    <xf numFmtId="14" fontId="39" fillId="0" borderId="20" xfId="0" applyNumberFormat="1" applyFont="1" applyBorder="1" applyAlignment="1">
      <alignment horizontal="center" vertical="top"/>
    </xf>
    <xf numFmtId="0" fontId="21" fillId="0" borderId="25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47" fillId="3" borderId="44" xfId="0" applyFont="1" applyFill="1" applyBorder="1" applyAlignment="1" applyProtection="1">
      <alignment horizontal="center" vertical="center"/>
      <protection locked="0"/>
    </xf>
    <xf numFmtId="0" fontId="21" fillId="0" borderId="66" xfId="0" applyFont="1" applyBorder="1" applyAlignment="1">
      <alignment horizontal="center" vertical="center"/>
    </xf>
    <xf numFmtId="0" fontId="47" fillId="9" borderId="10" xfId="0" applyFont="1" applyFill="1" applyBorder="1" applyAlignment="1" applyProtection="1">
      <alignment horizontal="center" vertical="center"/>
      <protection locked="0"/>
    </xf>
    <xf numFmtId="0" fontId="21" fillId="0" borderId="6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10" borderId="1" xfId="5" applyFont="1" applyFill="1" applyBorder="1" applyAlignment="1">
      <alignment vertical="center"/>
    </xf>
    <xf numFmtId="0" fontId="30" fillId="10" borderId="11" xfId="5" applyFont="1" applyFill="1" applyBorder="1" applyAlignment="1">
      <alignment horizontal="right" vertical="center"/>
    </xf>
    <xf numFmtId="183" fontId="53" fillId="10" borderId="11" xfId="0" applyNumberFormat="1" applyFont="1" applyFill="1" applyBorder="1" applyAlignment="1">
      <alignment horizontal="center" vertical="center"/>
    </xf>
    <xf numFmtId="14" fontId="53" fillId="10" borderId="11" xfId="0" applyNumberFormat="1" applyFont="1" applyFill="1" applyBorder="1" applyAlignment="1">
      <alignment horizontal="center" vertical="center"/>
    </xf>
    <xf numFmtId="0" fontId="30" fillId="10" borderId="10" xfId="5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47" fillId="0" borderId="64" xfId="0" applyFont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vertical="top"/>
      <protection locked="0"/>
    </xf>
    <xf numFmtId="0" fontId="59" fillId="0" borderId="0" xfId="0" applyFont="1" applyAlignment="1" applyProtection="1">
      <alignment vertical="top"/>
      <protection locked="0"/>
    </xf>
    <xf numFmtId="0" fontId="59" fillId="0" borderId="0" xfId="0" applyFont="1" applyAlignment="1" applyProtection="1">
      <alignment horizontal="left" vertical="top"/>
      <protection locked="0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38" fontId="28" fillId="0" borderId="0" xfId="0" applyNumberFormat="1" applyFont="1">
      <alignment vertical="center"/>
    </xf>
    <xf numFmtId="0" fontId="28" fillId="0" borderId="0" xfId="0" applyFont="1" applyAlignment="1">
      <alignment horizontal="left" vertical="center"/>
    </xf>
    <xf numFmtId="0" fontId="56" fillId="0" borderId="0" xfId="5" applyFont="1" applyAlignment="1">
      <alignment horizontal="center" vertical="center"/>
    </xf>
    <xf numFmtId="181" fontId="28" fillId="0" borderId="0" xfId="0" applyNumberFormat="1" applyFont="1">
      <alignment vertical="center"/>
    </xf>
    <xf numFmtId="38" fontId="28" fillId="0" borderId="0" xfId="16" applyFont="1" applyAlignment="1" applyProtection="1">
      <alignment vertical="center"/>
    </xf>
    <xf numFmtId="0" fontId="63" fillId="0" borderId="0" xfId="0" applyFont="1">
      <alignment vertical="center"/>
    </xf>
    <xf numFmtId="38" fontId="53" fillId="0" borderId="0" xfId="0" applyNumberFormat="1" applyFont="1">
      <alignment vertical="center"/>
    </xf>
    <xf numFmtId="182" fontId="56" fillId="0" borderId="0" xfId="5" applyNumberFormat="1" applyFont="1" applyAlignment="1">
      <alignment horizontal="center" vertical="center"/>
    </xf>
    <xf numFmtId="0" fontId="28" fillId="5" borderId="0" xfId="9" applyFont="1" applyFill="1" applyAlignment="1">
      <alignment vertical="center"/>
    </xf>
    <xf numFmtId="38" fontId="21" fillId="5" borderId="0" xfId="10" applyFont="1" applyFill="1" applyBorder="1" applyAlignment="1" applyProtection="1">
      <alignment vertical="center"/>
    </xf>
    <xf numFmtId="0" fontId="21" fillId="0" borderId="15" xfId="9" applyFont="1" applyBorder="1" applyAlignment="1">
      <alignment horizontal="center" vertical="center" wrapText="1"/>
    </xf>
    <xf numFmtId="0" fontId="21" fillId="0" borderId="15" xfId="9" applyFont="1" applyBorder="1" applyAlignment="1">
      <alignment horizontal="center" vertical="center"/>
    </xf>
    <xf numFmtId="38" fontId="21" fillId="3" borderId="10" xfId="10" applyFont="1" applyFill="1" applyBorder="1" applyAlignment="1" applyProtection="1">
      <alignment horizontal="center" vertical="center"/>
      <protection locked="0"/>
    </xf>
    <xf numFmtId="0" fontId="21" fillId="3" borderId="6" xfId="9" applyFont="1" applyFill="1" applyBorder="1" applyAlignment="1" applyProtection="1">
      <alignment horizontal="center" vertical="center"/>
      <protection locked="0"/>
    </xf>
    <xf numFmtId="38" fontId="21" fillId="3" borderId="10" xfId="10" applyFont="1" applyFill="1" applyBorder="1" applyAlignment="1" applyProtection="1">
      <alignment vertical="center"/>
      <protection locked="0"/>
    </xf>
    <xf numFmtId="0" fontId="21" fillId="3" borderId="2" xfId="0" applyFont="1" applyFill="1" applyBorder="1" applyAlignment="1">
      <alignment horizontal="center" vertical="center"/>
    </xf>
    <xf numFmtId="0" fontId="21" fillId="3" borderId="68" xfId="0" applyFont="1" applyFill="1" applyBorder="1" applyAlignment="1">
      <alignment horizontal="center" vertical="center"/>
    </xf>
    <xf numFmtId="38" fontId="56" fillId="0" borderId="0" xfId="16" applyFont="1" applyFill="1" applyAlignment="1" applyProtection="1">
      <alignment vertical="center"/>
    </xf>
    <xf numFmtId="0" fontId="56" fillId="0" borderId="0" xfId="5" applyFont="1" applyAlignment="1">
      <alignment horizontal="left" vertical="center"/>
    </xf>
    <xf numFmtId="0" fontId="28" fillId="0" borderId="0" xfId="5" applyFont="1" applyAlignment="1">
      <alignment vertical="center"/>
    </xf>
    <xf numFmtId="188" fontId="56" fillId="0" borderId="0" xfId="16" applyNumberFormat="1" applyFont="1" applyFill="1" applyBorder="1" applyAlignment="1" applyProtection="1">
      <alignment horizontal="center" vertical="center"/>
    </xf>
    <xf numFmtId="38" fontId="56" fillId="0" borderId="0" xfId="16" applyFont="1" applyFill="1" applyBorder="1" applyAlignment="1" applyProtection="1">
      <alignment horizontal="center" vertical="center"/>
    </xf>
    <xf numFmtId="181" fontId="56" fillId="0" borderId="0" xfId="5" applyNumberFormat="1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47" fillId="9" borderId="26" xfId="0" applyFont="1" applyFill="1" applyBorder="1" applyAlignment="1" applyProtection="1">
      <alignment horizontal="center" vertical="center"/>
      <protection locked="0"/>
    </xf>
    <xf numFmtId="0" fontId="28" fillId="0" borderId="0" xfId="5" applyFont="1" applyAlignment="1">
      <alignment horizontal="center" vertical="center"/>
    </xf>
    <xf numFmtId="192" fontId="62" fillId="5" borderId="0" xfId="0" applyNumberFormat="1" applyFont="1" applyFill="1">
      <alignment vertical="center"/>
    </xf>
    <xf numFmtId="0" fontId="64" fillId="0" borderId="0" xfId="5" applyFont="1" applyAlignment="1">
      <alignment vertical="center"/>
    </xf>
    <xf numFmtId="189" fontId="56" fillId="3" borderId="0" xfId="5" applyNumberFormat="1" applyFont="1" applyFill="1" applyAlignment="1">
      <alignment horizontal="center" vertical="center"/>
    </xf>
    <xf numFmtId="192" fontId="21" fillId="0" borderId="0" xfId="5" applyNumberFormat="1" applyFont="1" applyAlignment="1">
      <alignment vertical="center"/>
    </xf>
    <xf numFmtId="0" fontId="47" fillId="9" borderId="78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/>
    </xf>
    <xf numFmtId="38" fontId="56" fillId="0" borderId="0" xfId="16" applyFont="1" applyFill="1" applyBorder="1" applyAlignment="1" applyProtection="1">
      <alignment vertical="center"/>
    </xf>
    <xf numFmtId="0" fontId="28" fillId="0" borderId="0" xfId="5" applyFont="1" applyAlignment="1">
      <alignment horizontal="left" vertical="center"/>
    </xf>
    <xf numFmtId="38" fontId="21" fillId="0" borderId="2" xfId="10" applyFont="1" applyBorder="1" applyAlignment="1" applyProtection="1">
      <alignment horizontal="center" vertical="center"/>
    </xf>
    <xf numFmtId="38" fontId="21" fillId="0" borderId="3" xfId="10" applyFont="1" applyBorder="1" applyAlignment="1" applyProtection="1">
      <alignment horizontal="center" vertical="center"/>
    </xf>
    <xf numFmtId="0" fontId="21" fillId="0" borderId="19" xfId="9" applyFont="1" applyBorder="1" applyAlignment="1">
      <alignment vertical="center"/>
    </xf>
    <xf numFmtId="0" fontId="21" fillId="0" borderId="17" xfId="9" applyFont="1" applyBorder="1" applyAlignment="1">
      <alignment vertical="center"/>
    </xf>
    <xf numFmtId="0" fontId="21" fillId="0" borderId="4" xfId="9" applyFont="1" applyBorder="1" applyAlignment="1">
      <alignment vertical="center"/>
    </xf>
    <xf numFmtId="0" fontId="53" fillId="2" borderId="7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/>
    </xf>
    <xf numFmtId="0" fontId="53" fillId="2" borderId="9" xfId="0" applyFont="1" applyFill="1" applyBorder="1" applyAlignment="1">
      <alignment horizontal="center" vertical="center"/>
    </xf>
    <xf numFmtId="0" fontId="53" fillId="0" borderId="80" xfId="0" applyFont="1" applyBorder="1" applyAlignment="1">
      <alignment horizontal="center" vertical="center" wrapText="1"/>
    </xf>
    <xf numFmtId="0" fontId="53" fillId="0" borderId="80" xfId="0" applyFont="1" applyBorder="1" applyAlignment="1">
      <alignment horizontal="center" vertical="center"/>
    </xf>
    <xf numFmtId="185" fontId="53" fillId="7" borderId="80" xfId="16" applyNumberFormat="1" applyFont="1" applyFill="1" applyBorder="1" applyAlignment="1" applyProtection="1">
      <alignment horizontal="center" vertical="center"/>
    </xf>
    <xf numFmtId="186" fontId="53" fillId="0" borderId="7" xfId="0" applyNumberFormat="1" applyFont="1" applyBorder="1" applyAlignment="1">
      <alignment horizontal="center" vertical="center"/>
    </xf>
    <xf numFmtId="0" fontId="53" fillId="0" borderId="82" xfId="0" applyFont="1" applyBorder="1" applyAlignment="1">
      <alignment horizontal="center" vertical="center"/>
    </xf>
    <xf numFmtId="185" fontId="53" fillId="0" borderId="82" xfId="0" applyNumberFormat="1" applyFont="1" applyBorder="1" applyAlignment="1">
      <alignment horizontal="center" vertical="center"/>
    </xf>
    <xf numFmtId="187" fontId="20" fillId="0" borderId="0" xfId="15" applyNumberFormat="1" applyFont="1" applyAlignment="1">
      <alignment horizontal="left" vertical="center"/>
    </xf>
    <xf numFmtId="0" fontId="32" fillId="0" borderId="0" xfId="5" applyFont="1" applyAlignment="1">
      <alignment horizontal="left" vertical="center"/>
    </xf>
    <xf numFmtId="0" fontId="65" fillId="0" borderId="0" xfId="5" applyFont="1" applyAlignment="1">
      <alignment horizontal="left" vertical="center"/>
    </xf>
    <xf numFmtId="0" fontId="59" fillId="0" borderId="0" xfId="5" applyFont="1" applyAlignment="1">
      <alignment vertical="center"/>
    </xf>
    <xf numFmtId="38" fontId="59" fillId="0" borderId="5" xfId="8" applyNumberFormat="1" applyFont="1" applyFill="1" applyBorder="1" applyAlignment="1" applyProtection="1">
      <alignment horizontal="right" vertical="center"/>
    </xf>
    <xf numFmtId="0" fontId="39" fillId="0" borderId="0" xfId="5" applyFont="1" applyAlignment="1">
      <alignment horizontal="left" vertical="center"/>
    </xf>
    <xf numFmtId="0" fontId="59" fillId="0" borderId="0" xfId="5" applyFont="1" applyAlignment="1">
      <alignment horizontal="left" vertical="center"/>
    </xf>
    <xf numFmtId="178" fontId="39" fillId="0" borderId="0" xfId="5" applyNumberFormat="1" applyFont="1" applyAlignment="1">
      <alignment vertical="center"/>
    </xf>
    <xf numFmtId="38" fontId="39" fillId="0" borderId="0" xfId="8" applyNumberFormat="1" applyFont="1" applyFill="1" applyBorder="1" applyAlignment="1" applyProtection="1">
      <alignment horizontal="right" vertical="center"/>
    </xf>
    <xf numFmtId="0" fontId="39" fillId="0" borderId="0" xfId="5" applyFont="1" applyAlignment="1">
      <alignment vertical="center" wrapText="1"/>
    </xf>
    <xf numFmtId="0" fontId="59" fillId="0" borderId="0" xfId="5" applyFont="1" applyAlignment="1">
      <alignment horizontal="right" vertical="center"/>
    </xf>
    <xf numFmtId="38" fontId="59" fillId="0" borderId="0" xfId="10" applyFont="1" applyFill="1" applyAlignment="1" applyProtection="1">
      <alignment vertical="center"/>
    </xf>
    <xf numFmtId="38" fontId="47" fillId="0" borderId="0" xfId="10" applyFont="1" applyFill="1" applyAlignment="1" applyProtection="1">
      <alignment vertical="center"/>
    </xf>
    <xf numFmtId="181" fontId="39" fillId="0" borderId="0" xfId="5" applyNumberFormat="1" applyFont="1" applyAlignment="1">
      <alignment vertical="center"/>
    </xf>
    <xf numFmtId="0" fontId="39" fillId="0" borderId="0" xfId="5" applyFont="1" applyAlignment="1">
      <alignment horizontal="right" vertical="center"/>
    </xf>
    <xf numFmtId="38" fontId="59" fillId="0" borderId="0" xfId="8" applyNumberFormat="1" applyFont="1" applyFill="1" applyBorder="1" applyAlignment="1" applyProtection="1">
      <alignment vertical="center"/>
    </xf>
    <xf numFmtId="38" fontId="59" fillId="0" borderId="5" xfId="8" applyNumberFormat="1" applyFont="1" applyFill="1" applyBorder="1" applyAlignment="1" applyProtection="1">
      <alignment vertical="center"/>
    </xf>
    <xf numFmtId="177" fontId="39" fillId="0" borderId="0" xfId="5" applyNumberFormat="1" applyFont="1" applyAlignment="1">
      <alignment vertical="center"/>
    </xf>
    <xf numFmtId="38" fontId="39" fillId="0" borderId="0" xfId="0" applyNumberFormat="1" applyFont="1">
      <alignment vertical="center"/>
    </xf>
    <xf numFmtId="184" fontId="39" fillId="0" borderId="0" xfId="0" applyNumberFormat="1" applyFont="1">
      <alignment vertical="center"/>
    </xf>
    <xf numFmtId="38" fontId="47" fillId="0" borderId="0" xfId="8" applyNumberFormat="1" applyFont="1" applyFill="1" applyAlignment="1" applyProtection="1">
      <alignment vertical="center"/>
    </xf>
    <xf numFmtId="38" fontId="39" fillId="0" borderId="0" xfId="8" applyNumberFormat="1" applyFont="1" applyFill="1" applyAlignment="1" applyProtection="1">
      <alignment vertical="center"/>
    </xf>
    <xf numFmtId="0" fontId="67" fillId="0" borderId="0" xfId="5" applyFont="1" applyAlignment="1">
      <alignment vertical="center"/>
    </xf>
    <xf numFmtId="0" fontId="58" fillId="0" borderId="0" xfId="0" applyFont="1" applyAlignment="1">
      <alignment horizontal="center" vertical="center"/>
    </xf>
    <xf numFmtId="191" fontId="39" fillId="0" borderId="0" xfId="5" applyNumberFormat="1" applyFont="1" applyAlignment="1">
      <alignment vertical="center"/>
    </xf>
    <xf numFmtId="0" fontId="68" fillId="0" borderId="0" xfId="0" applyFont="1">
      <alignment vertical="center"/>
    </xf>
    <xf numFmtId="38" fontId="59" fillId="0" borderId="5" xfId="5" applyNumberFormat="1" applyFont="1" applyBorder="1" applyAlignment="1">
      <alignment vertical="center"/>
    </xf>
    <xf numFmtId="0" fontId="58" fillId="0" borderId="0" xfId="5" applyFont="1" applyAlignment="1">
      <alignment horizontal="left" vertical="center"/>
    </xf>
    <xf numFmtId="38" fontId="59" fillId="0" borderId="0" xfId="5" applyNumberFormat="1" applyFont="1" applyAlignment="1">
      <alignment vertical="center"/>
    </xf>
    <xf numFmtId="38" fontId="59" fillId="0" borderId="0" xfId="8" applyNumberFormat="1" applyFont="1" applyBorder="1" applyAlignment="1" applyProtection="1">
      <alignment vertical="center"/>
    </xf>
    <xf numFmtId="38" fontId="59" fillId="7" borderId="5" xfId="16" applyFont="1" applyFill="1" applyBorder="1" applyAlignment="1" applyProtection="1">
      <alignment horizontal="centerContinuous" vertical="center"/>
    </xf>
    <xf numFmtId="0" fontId="59" fillId="0" borderId="5" xfId="5" applyFont="1" applyBorder="1" applyAlignment="1">
      <alignment horizontal="left" vertical="center" wrapText="1"/>
    </xf>
    <xf numFmtId="0" fontId="39" fillId="0" borderId="0" xfId="5" applyFont="1" applyAlignment="1">
      <alignment horizontal="left" vertical="center" wrapText="1"/>
    </xf>
    <xf numFmtId="0" fontId="53" fillId="0" borderId="0" xfId="0" applyFont="1" applyFill="1" applyBorder="1" applyAlignment="1" applyProtection="1">
      <alignment horizontal="left" vertical="top"/>
      <protection locked="0"/>
    </xf>
    <xf numFmtId="0" fontId="39" fillId="0" borderId="0" xfId="0" applyFont="1" applyAlignment="1" applyProtection="1">
      <alignment horizontal="left" vertical="top"/>
      <protection locked="0"/>
    </xf>
    <xf numFmtId="38" fontId="39" fillId="0" borderId="7" xfId="0" applyNumberFormat="1" applyFont="1" applyBorder="1" applyAlignment="1" applyProtection="1">
      <alignment horizontal="center" vertical="top"/>
      <protection locked="0"/>
    </xf>
    <xf numFmtId="14" fontId="39" fillId="0" borderId="0" xfId="0" applyNumberFormat="1" applyFont="1" applyAlignment="1">
      <alignment horizontal="right" vertical="center"/>
    </xf>
    <xf numFmtId="0" fontId="53" fillId="0" borderId="0" xfId="0" applyFont="1" applyFill="1">
      <alignment vertical="center"/>
    </xf>
    <xf numFmtId="0" fontId="21" fillId="0" borderId="0" xfId="5" applyFont="1" applyFill="1"/>
    <xf numFmtId="0" fontId="39" fillId="0" borderId="0" xfId="0" applyFont="1" applyFill="1" applyBorder="1" applyAlignment="1" applyProtection="1">
      <alignment horizontal="left" vertical="top"/>
      <protection locked="0"/>
    </xf>
    <xf numFmtId="0" fontId="53" fillId="0" borderId="81" xfId="0" applyFont="1" applyBorder="1" applyAlignment="1">
      <alignment horizontal="center" vertical="center"/>
    </xf>
    <xf numFmtId="185" fontId="53" fillId="0" borderId="81" xfId="0" applyNumberFormat="1" applyFont="1" applyBorder="1" applyAlignment="1">
      <alignment horizontal="center" vertical="center"/>
    </xf>
    <xf numFmtId="0" fontId="21" fillId="0" borderId="0" xfId="0" applyFont="1" applyAlignment="1" applyProtection="1">
      <alignment vertical="top"/>
      <protection locked="0"/>
    </xf>
    <xf numFmtId="0" fontId="63" fillId="0" borderId="0" xfId="0" applyFont="1" applyAlignment="1" applyProtection="1">
      <alignment vertical="top"/>
      <protection locked="0"/>
    </xf>
    <xf numFmtId="0" fontId="20" fillId="0" borderId="0" xfId="15" applyFont="1" applyAlignment="1">
      <alignment horizontal="left" vertical="center"/>
    </xf>
    <xf numFmtId="188" fontId="27" fillId="0" borderId="0" xfId="15" applyNumberFormat="1" applyFont="1" applyAlignment="1">
      <alignment horizontal="left" vertical="center"/>
    </xf>
    <xf numFmtId="0" fontId="29" fillId="0" borderId="0" xfId="5" applyFont="1" applyFill="1" applyAlignment="1">
      <alignment vertical="center"/>
    </xf>
    <xf numFmtId="0" fontId="33" fillId="0" borderId="0" xfId="5" applyFont="1" applyFill="1" applyAlignment="1">
      <alignment horizontal="left" vertical="center"/>
    </xf>
    <xf numFmtId="0" fontId="35" fillId="0" borderId="0" xfId="5" applyFont="1" applyFill="1" applyAlignment="1">
      <alignment horizontal="left" vertical="center"/>
    </xf>
    <xf numFmtId="13" fontId="35" fillId="0" borderId="0" xfId="5" applyNumberFormat="1" applyFont="1" applyFill="1" applyAlignment="1">
      <alignment horizontal="left" vertical="center" wrapText="1"/>
    </xf>
    <xf numFmtId="0" fontId="35" fillId="0" borderId="0" xfId="5" applyFont="1" applyFill="1" applyAlignment="1">
      <alignment vertical="center" wrapText="1"/>
    </xf>
    <xf numFmtId="13" fontId="29" fillId="0" borderId="0" xfId="5" applyNumberFormat="1" applyFont="1" applyFill="1" applyAlignment="1">
      <alignment horizontal="left" vertical="center" wrapText="1"/>
    </xf>
    <xf numFmtId="0" fontId="28" fillId="0" borderId="0" xfId="5" applyFont="1" applyAlignment="1" applyProtection="1">
      <alignment horizontal="center"/>
    </xf>
    <xf numFmtId="0" fontId="39" fillId="0" borderId="0" xfId="5" applyFont="1" applyAlignment="1" applyProtection="1">
      <alignment vertical="center"/>
    </xf>
    <xf numFmtId="0" fontId="21" fillId="0" borderId="0" xfId="5" applyFont="1" applyProtection="1"/>
    <xf numFmtId="0" fontId="22" fillId="0" borderId="0" xfId="5" applyFont="1" applyProtection="1"/>
    <xf numFmtId="0" fontId="21" fillId="7" borderId="0" xfId="5" applyFont="1" applyFill="1" applyAlignment="1" applyProtection="1">
      <alignment vertical="center"/>
    </xf>
    <xf numFmtId="0" fontId="34" fillId="5" borderId="0" xfId="9" applyFont="1" applyFill="1" applyAlignment="1" applyProtection="1">
      <alignment vertical="center"/>
    </xf>
    <xf numFmtId="0" fontId="21" fillId="5" borderId="0" xfId="9" applyFont="1" applyFill="1" applyAlignment="1" applyProtection="1">
      <alignment vertical="center"/>
    </xf>
    <xf numFmtId="0" fontId="44" fillId="0" borderId="0" xfId="9" applyFont="1" applyAlignment="1" applyProtection="1">
      <alignment vertical="center"/>
    </xf>
    <xf numFmtId="0" fontId="21" fillId="0" borderId="0" xfId="9" applyFont="1" applyAlignment="1" applyProtection="1">
      <alignment vertical="center"/>
    </xf>
    <xf numFmtId="0" fontId="21" fillId="0" borderId="0" xfId="5" applyFont="1" applyAlignment="1" applyProtection="1">
      <alignment vertical="center"/>
    </xf>
    <xf numFmtId="0" fontId="47" fillId="0" borderId="0" xfId="5" applyFont="1" applyAlignment="1" applyProtection="1">
      <alignment vertical="center"/>
    </xf>
    <xf numFmtId="0" fontId="30" fillId="0" borderId="14" xfId="9" applyFont="1" applyBorder="1" applyAlignment="1" applyProtection="1">
      <alignment horizontal="center" vertical="center"/>
    </xf>
    <xf numFmtId="0" fontId="30" fillId="0" borderId="15" xfId="9" applyFont="1" applyBorder="1" applyAlignment="1" applyProtection="1">
      <alignment horizontal="center" vertical="center" wrapText="1"/>
    </xf>
    <xf numFmtId="0" fontId="30" fillId="0" borderId="15" xfId="9" applyFont="1" applyBorder="1" applyAlignment="1" applyProtection="1">
      <alignment horizontal="center" vertical="center"/>
    </xf>
    <xf numFmtId="0" fontId="30" fillId="0" borderId="16" xfId="9" applyFont="1" applyBorder="1" applyAlignment="1" applyProtection="1">
      <alignment horizontal="center" vertical="center"/>
    </xf>
    <xf numFmtId="38" fontId="30" fillId="0" borderId="6" xfId="10" applyFont="1" applyBorder="1" applyAlignment="1" applyProtection="1">
      <alignment horizontal="right" vertical="center"/>
    </xf>
    <xf numFmtId="38" fontId="38" fillId="0" borderId="0" xfId="8" applyNumberFormat="1" applyFont="1" applyBorder="1" applyAlignment="1" applyProtection="1">
      <alignment horizontal="left" vertical="center"/>
    </xf>
    <xf numFmtId="38" fontId="30" fillId="0" borderId="25" xfId="10" applyFont="1" applyBorder="1" applyAlignment="1" applyProtection="1">
      <alignment horizontal="right" vertical="center"/>
    </xf>
    <xf numFmtId="38" fontId="30" fillId="0" borderId="85" xfId="10" applyFont="1" applyBorder="1" applyAlignment="1" applyProtection="1">
      <alignment vertical="center"/>
    </xf>
    <xf numFmtId="0" fontId="24" fillId="0" borderId="0" xfId="5" applyFont="1" applyAlignment="1" applyProtection="1">
      <alignment vertical="center"/>
    </xf>
    <xf numFmtId="0" fontId="21" fillId="0" borderId="16" xfId="9" applyFont="1" applyBorder="1" applyAlignment="1" applyProtection="1">
      <alignment horizontal="center" vertical="center"/>
    </xf>
    <xf numFmtId="0" fontId="22" fillId="5" borderId="0" xfId="5" applyFont="1" applyFill="1" applyAlignment="1" applyProtection="1">
      <alignment vertical="center" wrapText="1"/>
    </xf>
    <xf numFmtId="0" fontId="34" fillId="0" borderId="0" xfId="0" applyFont="1" applyProtection="1">
      <alignment vertical="center"/>
    </xf>
    <xf numFmtId="0" fontId="56" fillId="0" borderId="0" xfId="5" applyFont="1" applyAlignment="1" applyProtection="1">
      <alignment vertical="center"/>
    </xf>
    <xf numFmtId="0" fontId="39" fillId="7" borderId="20" xfId="5" applyFont="1" applyFill="1" applyBorder="1" applyAlignment="1" applyProtection="1">
      <alignment vertical="center"/>
    </xf>
    <xf numFmtId="0" fontId="39" fillId="0" borderId="20" xfId="0" applyFont="1" applyBorder="1" applyProtection="1">
      <alignment vertical="center"/>
    </xf>
    <xf numFmtId="0" fontId="39" fillId="0" borderId="1" xfId="0" applyFont="1" applyBorder="1" applyAlignment="1" applyProtection="1">
      <alignment horizontal="center" vertical="center"/>
    </xf>
    <xf numFmtId="0" fontId="21" fillId="0" borderId="1" xfId="5" applyFont="1" applyBorder="1" applyAlignment="1" applyProtection="1">
      <alignment vertical="center"/>
    </xf>
    <xf numFmtId="180" fontId="39" fillId="0" borderId="1" xfId="5" applyNumberFormat="1" applyFont="1" applyBorder="1" applyAlignment="1" applyProtection="1">
      <alignment horizontal="center" vertical="center"/>
    </xf>
    <xf numFmtId="0" fontId="30" fillId="0" borderId="22" xfId="0" applyFont="1" applyBorder="1" applyAlignment="1" applyProtection="1">
      <alignment horizontal="center" vertical="center"/>
    </xf>
    <xf numFmtId="0" fontId="22" fillId="0" borderId="0" xfId="5" applyFont="1" applyAlignment="1" applyProtection="1">
      <alignment vertical="center"/>
    </xf>
    <xf numFmtId="0" fontId="30" fillId="0" borderId="43" xfId="0" applyFont="1" applyBorder="1" applyAlignment="1" applyProtection="1">
      <alignment horizontal="center" vertical="center"/>
    </xf>
    <xf numFmtId="0" fontId="26" fillId="0" borderId="0" xfId="5" applyFont="1" applyProtection="1"/>
    <xf numFmtId="0" fontId="26" fillId="0" borderId="0" xfId="5" applyFont="1" applyAlignment="1" applyProtection="1">
      <alignment vertical="center"/>
    </xf>
    <xf numFmtId="0" fontId="21" fillId="0" borderId="0" xfId="5" applyFont="1" applyAlignment="1" applyProtection="1">
      <alignment horizontal="left" vertical="center" wrapText="1"/>
    </xf>
    <xf numFmtId="0" fontId="30" fillId="0" borderId="0" xfId="5" applyFont="1" applyProtection="1"/>
    <xf numFmtId="14" fontId="50" fillId="0" borderId="10" xfId="5" applyNumberFormat="1" applyFont="1" applyBorder="1" applyAlignment="1" applyProtection="1">
      <alignment horizontal="center"/>
    </xf>
    <xf numFmtId="0" fontId="22" fillId="5" borderId="0" xfId="5" applyFont="1" applyFill="1" applyAlignment="1" applyProtection="1">
      <alignment vertical="top" wrapText="1"/>
    </xf>
    <xf numFmtId="0" fontId="39" fillId="0" borderId="0" xfId="5" applyFont="1" applyProtection="1"/>
    <xf numFmtId="0" fontId="30" fillId="0" borderId="0" xfId="5" applyFont="1" applyAlignment="1" applyProtection="1">
      <alignment horizontal="right"/>
    </xf>
    <xf numFmtId="0" fontId="26" fillId="0" borderId="0" xfId="5" applyFont="1" applyAlignment="1" applyProtection="1">
      <alignment vertical="top"/>
    </xf>
    <xf numFmtId="0" fontId="41" fillId="5" borderId="0" xfId="5" applyFont="1" applyFill="1" applyAlignment="1" applyProtection="1">
      <alignment vertical="center"/>
    </xf>
    <xf numFmtId="0" fontId="28" fillId="0" borderId="0" xfId="5" applyFont="1" applyAlignment="1" applyProtection="1">
      <alignment horizontal="center"/>
      <protection locked="0"/>
    </xf>
    <xf numFmtId="0" fontId="21" fillId="0" borderId="0" xfId="5" applyFont="1" applyProtection="1">
      <protection locked="0"/>
    </xf>
    <xf numFmtId="0" fontId="22" fillId="0" borderId="0" xfId="5" applyFont="1" applyProtection="1">
      <protection locked="0"/>
    </xf>
    <xf numFmtId="0" fontId="21" fillId="7" borderId="0" xfId="5" applyFont="1" applyFill="1" applyAlignment="1" applyProtection="1">
      <alignment vertical="center"/>
      <protection locked="0"/>
    </xf>
    <xf numFmtId="38" fontId="21" fillId="5" borderId="0" xfId="10" applyFont="1" applyFill="1" applyBorder="1" applyAlignment="1" applyProtection="1">
      <alignment vertical="center"/>
      <protection locked="0"/>
    </xf>
    <xf numFmtId="0" fontId="21" fillId="5" borderId="0" xfId="9" applyFont="1" applyFill="1" applyAlignment="1" applyProtection="1">
      <alignment vertical="center"/>
      <protection locked="0"/>
    </xf>
    <xf numFmtId="0" fontId="44" fillId="0" borderId="0" xfId="9" applyFont="1" applyAlignment="1" applyProtection="1">
      <alignment vertical="center"/>
      <protection locked="0"/>
    </xf>
    <xf numFmtId="0" fontId="21" fillId="0" borderId="0" xfId="5" applyFont="1" applyAlignment="1" applyProtection="1">
      <alignment vertical="center"/>
      <protection locked="0"/>
    </xf>
    <xf numFmtId="0" fontId="24" fillId="0" borderId="0" xfId="5" applyFont="1" applyAlignment="1" applyProtection="1">
      <alignment vertical="center"/>
      <protection locked="0"/>
    </xf>
    <xf numFmtId="0" fontId="49" fillId="0" borderId="0" xfId="5" applyFont="1" applyAlignment="1" applyProtection="1">
      <alignment horizontal="center"/>
      <protection locked="0"/>
    </xf>
    <xf numFmtId="0" fontId="50" fillId="0" borderId="0" xfId="5" applyFont="1" applyAlignment="1" applyProtection="1">
      <alignment vertical="center"/>
      <protection locked="0"/>
    </xf>
    <xf numFmtId="38" fontId="30" fillId="0" borderId="0" xfId="10" applyFont="1" applyFill="1" applyBorder="1" applyAlignment="1" applyProtection="1">
      <alignment horizontal="right" vertical="center"/>
      <protection locked="0"/>
    </xf>
    <xf numFmtId="0" fontId="22" fillId="5" borderId="0" xfId="5" applyFont="1" applyFill="1" applyAlignment="1" applyProtection="1">
      <alignment vertical="center" wrapText="1"/>
      <protection locked="0"/>
    </xf>
    <xf numFmtId="0" fontId="21" fillId="0" borderId="0" xfId="5" applyFont="1" applyAlignment="1" applyProtection="1">
      <alignment horizontal="center" vertical="center"/>
      <protection locked="0"/>
    </xf>
    <xf numFmtId="0" fontId="30" fillId="4" borderId="5" xfId="5" applyFont="1" applyFill="1" applyBorder="1" applyAlignment="1" applyProtection="1">
      <alignment horizontal="center" vertical="center"/>
      <protection locked="0"/>
    </xf>
    <xf numFmtId="0" fontId="39" fillId="7" borderId="0" xfId="5" applyFont="1" applyFill="1" applyAlignment="1" applyProtection="1">
      <alignment vertical="center"/>
      <protection locked="0"/>
    </xf>
    <xf numFmtId="179" fontId="55" fillId="0" borderId="0" xfId="5" applyNumberFormat="1" applyFont="1" applyAlignment="1" applyProtection="1">
      <alignment vertical="center"/>
      <protection locked="0"/>
    </xf>
    <xf numFmtId="179" fontId="21" fillId="0" borderId="0" xfId="0" applyNumberFormat="1" applyFont="1" applyAlignment="1" applyProtection="1">
      <alignment horizontal="center" vertical="center"/>
      <protection locked="0"/>
    </xf>
    <xf numFmtId="180" fontId="39" fillId="0" borderId="0" xfId="5" applyNumberFormat="1" applyFont="1" applyAlignment="1" applyProtection="1">
      <alignment horizontal="center" vertical="center"/>
      <protection locked="0"/>
    </xf>
    <xf numFmtId="14" fontId="43" fillId="4" borderId="1" xfId="5" applyNumberFormat="1" applyFont="1" applyFill="1" applyBorder="1" applyAlignment="1" applyProtection="1">
      <alignment horizontal="center" vertical="center"/>
      <protection locked="0"/>
    </xf>
    <xf numFmtId="0" fontId="22" fillId="0" borderId="0" xfId="5" applyFont="1" applyAlignment="1" applyProtection="1">
      <alignment vertical="center"/>
      <protection locked="0"/>
    </xf>
    <xf numFmtId="0" fontId="22" fillId="0" borderId="0" xfId="5" applyFont="1" applyAlignment="1" applyProtection="1">
      <alignment vertical="center" wrapText="1"/>
      <protection locked="0"/>
    </xf>
    <xf numFmtId="0" fontId="21" fillId="0" borderId="10" xfId="5" applyFont="1" applyBorder="1" applyProtection="1">
      <protection locked="0"/>
    </xf>
    <xf numFmtId="0" fontId="21" fillId="0" borderId="0" xfId="5" applyFont="1" applyAlignment="1" applyProtection="1">
      <alignment vertical="top"/>
      <protection locked="0"/>
    </xf>
    <xf numFmtId="0" fontId="21" fillId="0" borderId="1" xfId="5" applyFont="1" applyBorder="1" applyProtection="1">
      <protection locked="0"/>
    </xf>
    <xf numFmtId="0" fontId="26" fillId="0" borderId="0" xfId="5" applyFont="1" applyAlignment="1" applyProtection="1">
      <alignment vertical="center"/>
      <protection locked="0"/>
    </xf>
    <xf numFmtId="0" fontId="21" fillId="0" borderId="0" xfId="5" applyFont="1" applyAlignment="1" applyProtection="1">
      <alignment horizontal="left" vertical="center" wrapText="1"/>
      <protection locked="0"/>
    </xf>
    <xf numFmtId="0" fontId="22" fillId="5" borderId="0" xfId="5" applyFont="1" applyFill="1" applyAlignment="1" applyProtection="1">
      <alignment vertical="top" wrapText="1"/>
      <protection locked="0"/>
    </xf>
    <xf numFmtId="0" fontId="39" fillId="0" borderId="0" xfId="5" applyFont="1" applyProtection="1">
      <protection locked="0"/>
    </xf>
    <xf numFmtId="187" fontId="30" fillId="12" borderId="0" xfId="5" applyNumberFormat="1" applyFont="1" applyFill="1" applyProtection="1">
      <protection locked="0"/>
    </xf>
    <xf numFmtId="0" fontId="26" fillId="0" borderId="0" xfId="5" applyFont="1" applyAlignment="1" applyProtection="1">
      <alignment vertical="top"/>
      <protection locked="0"/>
    </xf>
    <xf numFmtId="0" fontId="26" fillId="0" borderId="0" xfId="5" applyFont="1" applyAlignment="1" applyProtection="1">
      <alignment horizontal="left" vertical="top" wrapText="1"/>
      <protection locked="0"/>
    </xf>
    <xf numFmtId="0" fontId="42" fillId="0" borderId="0" xfId="5" applyFont="1" applyAlignment="1" applyProtection="1">
      <alignment vertical="center"/>
    </xf>
    <xf numFmtId="0" fontId="45" fillId="0" borderId="0" xfId="5" applyFont="1" applyAlignment="1" applyProtection="1">
      <alignment vertical="center"/>
    </xf>
    <xf numFmtId="0" fontId="48" fillId="0" borderId="0" xfId="5" applyFont="1" applyAlignment="1" applyProtection="1">
      <alignment vertical="center"/>
    </xf>
    <xf numFmtId="0" fontId="42" fillId="0" borderId="0" xfId="5" applyFont="1" applyAlignment="1" applyProtection="1">
      <alignment horizontal="right" vertical="center"/>
    </xf>
    <xf numFmtId="0" fontId="42" fillId="0" borderId="0" xfId="5" applyFont="1" applyAlignment="1" applyProtection="1">
      <alignment horizontal="right"/>
    </xf>
    <xf numFmtId="0" fontId="34" fillId="0" borderId="0" xfId="5" applyFont="1" applyAlignment="1" applyProtection="1">
      <alignment vertical="center"/>
    </xf>
    <xf numFmtId="0" fontId="30" fillId="0" borderId="36" xfId="0" applyFont="1" applyBorder="1" applyAlignment="1" applyProtection="1">
      <alignment vertical="center" wrapText="1"/>
    </xf>
    <xf numFmtId="0" fontId="30" fillId="0" borderId="58" xfId="0" applyFont="1" applyBorder="1" applyAlignment="1" applyProtection="1">
      <alignment horizontal="center" vertical="center"/>
    </xf>
    <xf numFmtId="0" fontId="52" fillId="0" borderId="0" xfId="9" applyFont="1" applyAlignment="1" applyProtection="1">
      <alignment vertical="center"/>
    </xf>
    <xf numFmtId="0" fontId="30" fillId="0" borderId="0" xfId="9" applyFont="1" applyAlignment="1" applyProtection="1">
      <alignment vertical="center"/>
    </xf>
    <xf numFmtId="0" fontId="5" fillId="0" borderId="0" xfId="15" applyAlignment="1" applyProtection="1">
      <alignment vertical="center" wrapText="1"/>
    </xf>
    <xf numFmtId="0" fontId="20" fillId="0" borderId="0" xfId="15" applyFont="1" applyAlignment="1" applyProtection="1">
      <alignment horizontal="right" vertical="center"/>
    </xf>
    <xf numFmtId="187" fontId="20" fillId="0" borderId="0" xfId="15" applyNumberFormat="1" applyFont="1" applyProtection="1">
      <alignment vertical="center"/>
    </xf>
    <xf numFmtId="0" fontId="8" fillId="0" borderId="0" xfId="5" applyFont="1" applyProtection="1"/>
    <xf numFmtId="0" fontId="7" fillId="0" borderId="0" xfId="5" applyProtection="1"/>
    <xf numFmtId="0" fontId="5" fillId="0" borderId="0" xfId="15" applyProtection="1">
      <alignment vertical="center"/>
    </xf>
    <xf numFmtId="0" fontId="8" fillId="7" borderId="0" xfId="5" applyFont="1" applyFill="1" applyAlignment="1" applyProtection="1">
      <alignment vertical="center"/>
    </xf>
    <xf numFmtId="0" fontId="8" fillId="0" borderId="0" xfId="5" applyFont="1" applyAlignment="1" applyProtection="1">
      <alignment vertical="center"/>
    </xf>
    <xf numFmtId="0" fontId="16" fillId="0" borderId="0" xfId="15" applyFont="1" applyAlignment="1" applyProtection="1">
      <alignment horizontal="justify" vertical="center"/>
    </xf>
    <xf numFmtId="0" fontId="16" fillId="0" borderId="0" xfId="15" applyFont="1" applyAlignment="1" applyProtection="1">
      <alignment vertical="center" wrapText="1"/>
    </xf>
    <xf numFmtId="0" fontId="23" fillId="0" borderId="0" xfId="15" applyFont="1" applyAlignment="1" applyProtection="1">
      <alignment vertical="center" wrapText="1"/>
    </xf>
    <xf numFmtId="188" fontId="27" fillId="0" borderId="0" xfId="15" applyNumberFormat="1" applyFont="1" applyAlignment="1" applyProtection="1">
      <alignment horizontal="left" vertical="center"/>
    </xf>
    <xf numFmtId="0" fontId="5" fillId="0" borderId="0" xfId="15" applyAlignment="1" applyProtection="1">
      <alignment vertical="center"/>
    </xf>
    <xf numFmtId="0" fontId="11" fillId="0" borderId="0" xfId="5" applyFont="1" applyProtection="1"/>
    <xf numFmtId="0" fontId="11" fillId="0" borderId="0" xfId="5" applyFont="1" applyAlignment="1" applyProtection="1">
      <alignment vertical="center"/>
    </xf>
    <xf numFmtId="0" fontId="29" fillId="0" borderId="0" xfId="5" applyFont="1" applyAlignment="1" applyProtection="1">
      <alignment vertical="center"/>
    </xf>
    <xf numFmtId="0" fontId="29" fillId="0" borderId="0" xfId="5" applyFont="1" applyAlignment="1" applyProtection="1">
      <alignment horizontal="right" vertical="center"/>
    </xf>
    <xf numFmtId="0" fontId="29" fillId="7" borderId="0" xfId="5" applyFont="1" applyFill="1" applyAlignment="1" applyProtection="1">
      <alignment vertical="center"/>
    </xf>
    <xf numFmtId="0" fontId="31" fillId="7" borderId="0" xfId="5" applyFont="1" applyFill="1" applyAlignment="1" applyProtection="1">
      <alignment horizontal="left" vertical="center"/>
    </xf>
    <xf numFmtId="0" fontId="32" fillId="7" borderId="0" xfId="5" applyFont="1" applyFill="1" applyAlignment="1" applyProtection="1">
      <alignment horizontal="left" vertical="center"/>
    </xf>
    <xf numFmtId="0" fontId="33" fillId="0" borderId="0" xfId="5" applyFont="1" applyAlignment="1" applyProtection="1">
      <alignment horizontal="right" vertical="center"/>
    </xf>
    <xf numFmtId="38" fontId="34" fillId="0" borderId="5" xfId="8" applyNumberFormat="1" applyFont="1" applyFill="1" applyBorder="1" applyAlignment="1" applyProtection="1">
      <alignment horizontal="right" vertical="center"/>
    </xf>
    <xf numFmtId="0" fontId="29" fillId="0" borderId="0" xfId="5" applyFont="1" applyAlignment="1" applyProtection="1">
      <alignment horizontal="left" vertical="center"/>
    </xf>
    <xf numFmtId="0" fontId="29" fillId="7" borderId="0" xfId="5" applyFont="1" applyFill="1" applyAlignment="1" applyProtection="1">
      <alignment horizontal="left" vertical="center"/>
    </xf>
    <xf numFmtId="0" fontId="35" fillId="0" borderId="0" xfId="5" applyFont="1" applyAlignment="1" applyProtection="1">
      <alignment vertical="center"/>
    </xf>
    <xf numFmtId="38" fontId="29" fillId="0" borderId="0" xfId="8" applyNumberFormat="1" applyFont="1" applyBorder="1" applyAlignment="1" applyProtection="1">
      <alignment horizontal="left" vertical="center"/>
    </xf>
    <xf numFmtId="38" fontId="36" fillId="0" borderId="0" xfId="8" applyNumberFormat="1" applyFont="1" applyBorder="1" applyAlignment="1" applyProtection="1">
      <alignment horizontal="left" vertical="center"/>
    </xf>
    <xf numFmtId="0" fontId="35" fillId="0" borderId="0" xfId="5" applyFont="1" applyAlignment="1" applyProtection="1">
      <alignment horizontal="left" vertical="center"/>
    </xf>
    <xf numFmtId="178" fontId="29" fillId="0" borderId="0" xfId="5" applyNumberFormat="1" applyFont="1" applyAlignment="1" applyProtection="1">
      <alignment vertical="center"/>
    </xf>
    <xf numFmtId="38" fontId="34" fillId="0" borderId="0" xfId="8" applyNumberFormat="1" applyFont="1" applyBorder="1" applyAlignment="1" applyProtection="1">
      <alignment horizontal="left" vertical="center"/>
    </xf>
    <xf numFmtId="0" fontId="29" fillId="0" borderId="0" xfId="5" applyFont="1" applyAlignment="1" applyProtection="1">
      <alignment horizontal="center" vertical="center"/>
    </xf>
    <xf numFmtId="38" fontId="29" fillId="7" borderId="0" xfId="8" applyNumberFormat="1" applyFont="1" applyFill="1" applyBorder="1" applyAlignment="1" applyProtection="1">
      <alignment horizontal="right" vertical="center"/>
    </xf>
    <xf numFmtId="0" fontId="29" fillId="0" borderId="0" xfId="5" applyFont="1" applyAlignment="1" applyProtection="1">
      <alignment vertical="center" wrapText="1"/>
    </xf>
    <xf numFmtId="0" fontId="34" fillId="0" borderId="0" xfId="5" applyFont="1" applyAlignment="1" applyProtection="1">
      <alignment horizontal="right" vertical="center"/>
    </xf>
    <xf numFmtId="38" fontId="34" fillId="0" borderId="0" xfId="10" applyFont="1" applyAlignment="1" applyProtection="1">
      <alignment vertical="center"/>
    </xf>
    <xf numFmtId="38" fontId="37" fillId="8" borderId="0" xfId="8" applyNumberFormat="1" applyFont="1" applyFill="1" applyBorder="1" applyAlignment="1" applyProtection="1">
      <alignment vertical="center"/>
    </xf>
    <xf numFmtId="0" fontId="30" fillId="0" borderId="0" xfId="5" applyFont="1" applyAlignment="1" applyProtection="1">
      <alignment horizontal="left" vertical="center"/>
    </xf>
    <xf numFmtId="38" fontId="38" fillId="0" borderId="0" xfId="10" applyFont="1" applyFill="1" applyAlignment="1" applyProtection="1">
      <alignment vertical="center"/>
    </xf>
    <xf numFmtId="0" fontId="34" fillId="0" borderId="0" xfId="5" applyFont="1" applyAlignment="1" applyProtection="1">
      <alignment horizontal="left" vertical="center"/>
    </xf>
    <xf numFmtId="38" fontId="34" fillId="0" borderId="5" xfId="8" applyNumberFormat="1" applyFont="1" applyBorder="1" applyAlignment="1" applyProtection="1">
      <alignment vertical="center"/>
    </xf>
    <xf numFmtId="38" fontId="29" fillId="0" borderId="0" xfId="8" applyNumberFormat="1" applyFont="1" applyAlignment="1" applyProtection="1">
      <alignment vertical="center"/>
    </xf>
    <xf numFmtId="0" fontId="33" fillId="0" borderId="0" xfId="5" applyFont="1" applyAlignment="1" applyProtection="1">
      <alignment horizontal="left" vertical="center"/>
    </xf>
    <xf numFmtId="177" fontId="29" fillId="0" borderId="0" xfId="5" applyNumberFormat="1" applyFont="1" applyAlignment="1" applyProtection="1">
      <alignment vertical="center"/>
    </xf>
    <xf numFmtId="38" fontId="38" fillId="0" borderId="0" xfId="8" applyNumberFormat="1" applyFont="1" applyFill="1" applyAlignment="1" applyProtection="1">
      <alignment vertical="center"/>
    </xf>
    <xf numFmtId="0" fontId="30" fillId="0" borderId="0" xfId="5" applyFont="1" applyAlignment="1" applyProtection="1">
      <alignment horizontal="center" vertical="center"/>
    </xf>
    <xf numFmtId="38" fontId="29" fillId="9" borderId="0" xfId="8" applyNumberFormat="1" applyFont="1" applyFill="1" applyBorder="1" applyAlignment="1" applyProtection="1">
      <alignment horizontal="right" vertical="center"/>
    </xf>
    <xf numFmtId="0" fontId="33" fillId="0" borderId="0" xfId="5" applyFont="1" applyAlignment="1" applyProtection="1">
      <alignment vertical="center"/>
    </xf>
    <xf numFmtId="0" fontId="39" fillId="0" borderId="0" xfId="5" applyFont="1" applyAlignment="1" applyProtection="1">
      <alignment horizontal="center" vertical="center"/>
    </xf>
    <xf numFmtId="0" fontId="29" fillId="9" borderId="0" xfId="5" applyFont="1" applyFill="1" applyAlignment="1" applyProtection="1">
      <alignment vertical="center"/>
    </xf>
    <xf numFmtId="0" fontId="40" fillId="0" borderId="0" xfId="5" applyFont="1" applyAlignment="1" applyProtection="1">
      <alignment horizontal="left" vertical="center"/>
    </xf>
    <xf numFmtId="38" fontId="40" fillId="0" borderId="0" xfId="8" applyNumberFormat="1" applyFont="1" applyFill="1" applyAlignment="1" applyProtection="1">
      <alignment vertical="center"/>
    </xf>
    <xf numFmtId="38" fontId="34" fillId="0" borderId="5" xfId="8" applyNumberFormat="1" applyFont="1" applyFill="1" applyBorder="1" applyAlignment="1" applyProtection="1">
      <alignment vertical="center"/>
    </xf>
    <xf numFmtId="0" fontId="34" fillId="0" borderId="5" xfId="5" applyFont="1" applyBorder="1" applyAlignment="1" applyProtection="1">
      <alignment vertical="center"/>
    </xf>
    <xf numFmtId="0" fontId="34" fillId="0" borderId="5" xfId="5" applyFont="1" applyBorder="1" applyAlignment="1" applyProtection="1">
      <alignment horizontal="left" vertical="center"/>
    </xf>
    <xf numFmtId="38" fontId="34" fillId="0" borderId="0" xfId="8" applyNumberFormat="1" applyFont="1" applyBorder="1" applyAlignment="1" applyProtection="1">
      <alignment vertical="center"/>
    </xf>
    <xf numFmtId="0" fontId="29" fillId="0" borderId="0" xfId="5" applyFont="1" applyProtection="1"/>
    <xf numFmtId="0" fontId="21" fillId="0" borderId="0" xfId="5" applyFont="1" applyAlignment="1" applyProtection="1">
      <alignment horizontal="center"/>
    </xf>
    <xf numFmtId="187" fontId="21" fillId="6" borderId="0" xfId="15" applyNumberFormat="1" applyFont="1" applyFill="1" applyProtection="1">
      <alignment vertical="center"/>
      <protection locked="0"/>
    </xf>
    <xf numFmtId="14" fontId="30" fillId="0" borderId="0" xfId="5" applyNumberFormat="1" applyFont="1" applyAlignment="1" applyProtection="1">
      <alignment horizontal="right" vertical="center"/>
    </xf>
    <xf numFmtId="0" fontId="53" fillId="0" borderId="0" xfId="0" applyFont="1" applyProtection="1">
      <alignment vertical="center"/>
    </xf>
    <xf numFmtId="0" fontId="29" fillId="0" borderId="0" xfId="5" applyFont="1" applyFill="1" applyAlignment="1" applyProtection="1">
      <alignment vertical="center"/>
    </xf>
    <xf numFmtId="0" fontId="20" fillId="0" borderId="0" xfId="15" applyFont="1" applyFill="1" applyAlignment="1" applyProtection="1">
      <alignment horizontal="right" vertical="center"/>
    </xf>
    <xf numFmtId="0" fontId="29" fillId="0" borderId="0" xfId="5" applyFont="1" applyFill="1" applyAlignment="1" applyProtection="1">
      <alignment horizontal="right" vertical="center"/>
    </xf>
    <xf numFmtId="0" fontId="34" fillId="0" borderId="0" xfId="5" applyFont="1" applyFill="1" applyAlignment="1" applyProtection="1">
      <alignment vertical="center"/>
    </xf>
    <xf numFmtId="0" fontId="32" fillId="0" borderId="0" xfId="5" applyFont="1" applyFill="1" applyAlignment="1" applyProtection="1">
      <alignment horizontal="left" vertical="center"/>
    </xf>
    <xf numFmtId="0" fontId="33" fillId="0" borderId="0" xfId="5" applyFont="1" applyFill="1" applyAlignment="1" applyProtection="1">
      <alignment horizontal="right" vertical="center"/>
    </xf>
    <xf numFmtId="0" fontId="31" fillId="0" borderId="0" xfId="5" applyFont="1" applyFill="1" applyAlignment="1" applyProtection="1">
      <alignment vertical="center"/>
    </xf>
    <xf numFmtId="0" fontId="21" fillId="0" borderId="0" xfId="5" applyFont="1" applyFill="1" applyAlignment="1" applyProtection="1">
      <alignment vertical="center"/>
    </xf>
    <xf numFmtId="0" fontId="21" fillId="0" borderId="0" xfId="5" applyFont="1" applyFill="1" applyAlignment="1" applyProtection="1">
      <alignment horizontal="left"/>
    </xf>
    <xf numFmtId="0" fontId="34" fillId="0" borderId="5" xfId="5" applyFont="1" applyFill="1" applyBorder="1" applyProtection="1"/>
    <xf numFmtId="0" fontId="29" fillId="0" borderId="0" xfId="5" applyFont="1" applyFill="1" applyAlignment="1" applyProtection="1">
      <alignment horizontal="left" vertical="center"/>
    </xf>
    <xf numFmtId="0" fontId="21" fillId="0" borderId="0" xfId="5" applyFont="1" applyFill="1" applyProtection="1"/>
    <xf numFmtId="0" fontId="21" fillId="0" borderId="0" xfId="5" applyFont="1" applyFill="1" applyAlignment="1" applyProtection="1">
      <alignment horizontal="center"/>
    </xf>
    <xf numFmtId="0" fontId="35" fillId="0" borderId="0" xfId="5" applyFont="1" applyFill="1" applyAlignment="1" applyProtection="1">
      <alignment horizontal="left" vertical="center" wrapText="1"/>
    </xf>
    <xf numFmtId="38" fontId="29" fillId="0" borderId="0" xfId="8" applyNumberFormat="1" applyFont="1" applyFill="1" applyAlignment="1" applyProtection="1">
      <alignment vertical="center"/>
    </xf>
    <xf numFmtId="0" fontId="33" fillId="0" borderId="0" xfId="5" applyFont="1" applyFill="1" applyAlignment="1" applyProtection="1">
      <alignment horizontal="left" vertical="center"/>
    </xf>
    <xf numFmtId="0" fontId="35" fillId="0" borderId="0" xfId="5" applyFont="1" applyFill="1" applyAlignment="1" applyProtection="1">
      <alignment horizontal="left" vertical="center"/>
    </xf>
    <xf numFmtId="0" fontId="30" fillId="0" borderId="0" xfId="5" applyFont="1" applyFill="1" applyAlignment="1" applyProtection="1">
      <alignment horizontal="left" vertical="center"/>
    </xf>
    <xf numFmtId="38" fontId="29" fillId="0" borderId="0" xfId="8" applyNumberFormat="1" applyFont="1" applyFill="1" applyBorder="1" applyAlignment="1" applyProtection="1">
      <alignment horizontal="right" vertical="center"/>
    </xf>
    <xf numFmtId="0" fontId="29" fillId="0" borderId="0" xfId="5" applyFont="1" applyFill="1" applyProtection="1"/>
    <xf numFmtId="38" fontId="38" fillId="0" borderId="0" xfId="0" applyNumberFormat="1" applyFont="1" applyFill="1" applyAlignment="1" applyProtection="1">
      <alignment horizontal="right" vertical="center"/>
    </xf>
    <xf numFmtId="0" fontId="22" fillId="0" borderId="0" xfId="5" applyFont="1" applyFill="1" applyProtection="1"/>
    <xf numFmtId="13" fontId="35" fillId="0" borderId="0" xfId="5" applyNumberFormat="1" applyFont="1" applyFill="1" applyAlignment="1" applyProtection="1">
      <alignment horizontal="left" vertical="center" wrapText="1"/>
    </xf>
    <xf numFmtId="177" fontId="29" fillId="0" borderId="0" xfId="5" applyNumberFormat="1" applyFont="1" applyFill="1" applyAlignment="1" applyProtection="1">
      <alignment vertical="center"/>
    </xf>
    <xf numFmtId="0" fontId="35" fillId="0" borderId="0" xfId="5" applyFont="1" applyFill="1" applyAlignment="1" applyProtection="1">
      <alignment vertical="center" wrapText="1"/>
    </xf>
    <xf numFmtId="0" fontId="29" fillId="0" borderId="0" xfId="5" applyFont="1" applyFill="1" applyAlignment="1" applyProtection="1">
      <alignment vertical="center" wrapText="1"/>
    </xf>
    <xf numFmtId="0" fontId="33" fillId="0" borderId="0" xfId="5" applyFont="1" applyFill="1" applyAlignment="1" applyProtection="1">
      <alignment vertical="center"/>
    </xf>
    <xf numFmtId="0" fontId="40" fillId="0" borderId="0" xfId="5" applyFont="1" applyFill="1" applyAlignment="1" applyProtection="1">
      <alignment horizontal="left" vertical="center"/>
    </xf>
    <xf numFmtId="13" fontId="29" fillId="0" borderId="0" xfId="5" applyNumberFormat="1" applyFont="1" applyFill="1" applyAlignment="1" applyProtection="1">
      <alignment horizontal="left" vertical="center" wrapText="1"/>
    </xf>
    <xf numFmtId="13" fontId="29" fillId="0" borderId="0" xfId="5" applyNumberFormat="1" applyFont="1" applyAlignment="1" applyProtection="1">
      <alignment horizontal="left" vertical="center" wrapText="1"/>
    </xf>
    <xf numFmtId="0" fontId="21" fillId="0" borderId="0" xfId="5" applyFont="1" applyAlignment="1" applyProtection="1">
      <alignment horizontal="left"/>
    </xf>
    <xf numFmtId="0" fontId="39" fillId="0" borderId="0" xfId="0" applyFont="1" applyProtection="1">
      <alignment vertical="center"/>
    </xf>
    <xf numFmtId="0" fontId="39" fillId="0" borderId="0" xfId="0" applyFont="1" applyAlignment="1" applyProtection="1">
      <alignment horizontal="center" vertical="center"/>
    </xf>
    <xf numFmtId="0" fontId="39" fillId="0" borderId="0" xfId="0" applyFont="1" applyAlignment="1" applyProtection="1">
      <alignment horizontal="right" vertical="center"/>
    </xf>
    <xf numFmtId="0" fontId="58" fillId="0" borderId="0" xfId="0" applyFont="1" applyAlignment="1" applyProtection="1">
      <alignment horizontal="right" vertical="center"/>
    </xf>
    <xf numFmtId="0" fontId="47" fillId="12" borderId="0" xfId="0" applyFont="1" applyFill="1" applyAlignment="1" applyProtection="1">
      <alignment horizontal="center" vertical="center"/>
    </xf>
    <xf numFmtId="0" fontId="47" fillId="0" borderId="0" xfId="1" applyFont="1" applyAlignment="1" applyProtection="1">
      <alignment horizontal="right" vertical="center"/>
    </xf>
    <xf numFmtId="14" fontId="39" fillId="0" borderId="0" xfId="0" applyNumberFormat="1" applyFont="1" applyProtection="1">
      <alignment vertical="center"/>
    </xf>
    <xf numFmtId="14" fontId="39" fillId="0" borderId="0" xfId="0" applyNumberFormat="1" applyFont="1" applyAlignment="1" applyProtection="1">
      <alignment horizontal="right" vertical="center"/>
    </xf>
    <xf numFmtId="0" fontId="53" fillId="0" borderId="0" xfId="0" applyFont="1" applyAlignment="1" applyProtection="1">
      <alignment horizontal="center" vertical="center"/>
    </xf>
    <xf numFmtId="0" fontId="59" fillId="0" borderId="0" xfId="0" applyFont="1" applyAlignment="1" applyProtection="1">
      <alignment horizontal="center" vertical="center"/>
    </xf>
    <xf numFmtId="0" fontId="59" fillId="0" borderId="0" xfId="0" applyFont="1" applyProtection="1">
      <alignment vertical="center"/>
    </xf>
    <xf numFmtId="183" fontId="53" fillId="0" borderId="0" xfId="0" applyNumberFormat="1" applyFont="1" applyProtection="1">
      <alignment vertical="center"/>
    </xf>
    <xf numFmtId="0" fontId="60" fillId="7" borderId="0" xfId="0" applyFont="1" applyFill="1" applyAlignment="1" applyProtection="1">
      <alignment horizontal="center" vertical="center"/>
    </xf>
    <xf numFmtId="14" fontId="53" fillId="0" borderId="0" xfId="0" applyNumberFormat="1" applyFont="1" applyProtection="1">
      <alignment vertical="center"/>
    </xf>
    <xf numFmtId="14" fontId="61" fillId="0" borderId="5" xfId="0" applyNumberFormat="1" applyFont="1" applyBorder="1" applyAlignment="1" applyProtection="1">
      <alignment horizontal="center" vertical="center"/>
    </xf>
    <xf numFmtId="179" fontId="53" fillId="2" borderId="1" xfId="0" applyNumberFormat="1" applyFont="1" applyFill="1" applyBorder="1" applyAlignment="1" applyProtection="1">
      <alignment horizontal="center" vertical="center"/>
    </xf>
    <xf numFmtId="0" fontId="60" fillId="2" borderId="1" xfId="0" applyFont="1" applyFill="1" applyBorder="1" applyAlignment="1" applyProtection="1">
      <alignment horizontal="left" vertical="center"/>
    </xf>
    <xf numFmtId="0" fontId="21" fillId="0" borderId="1" xfId="0" applyFont="1" applyBorder="1" applyAlignment="1" applyProtection="1">
      <alignment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60" fillId="7" borderId="1" xfId="0" applyFont="1" applyFill="1" applyBorder="1" applyAlignment="1" applyProtection="1">
      <alignment horizontal="center" vertical="center"/>
    </xf>
    <xf numFmtId="0" fontId="53" fillId="2" borderId="3" xfId="0" applyFont="1" applyFill="1" applyBorder="1" applyAlignment="1" applyProtection="1">
      <alignment horizontal="center" vertical="center"/>
    </xf>
    <xf numFmtId="180" fontId="39" fillId="2" borderId="1" xfId="0" applyNumberFormat="1" applyFont="1" applyFill="1" applyBorder="1" applyAlignment="1" applyProtection="1">
      <alignment horizontal="center" vertical="center"/>
    </xf>
    <xf numFmtId="14" fontId="39" fillId="7" borderId="20" xfId="0" applyNumberFormat="1" applyFont="1" applyFill="1" applyBorder="1" applyAlignment="1" applyProtection="1">
      <alignment horizontal="center" vertical="center"/>
    </xf>
    <xf numFmtId="0" fontId="21" fillId="11" borderId="1" xfId="0" applyFont="1" applyFill="1" applyBorder="1" applyAlignment="1" applyProtection="1">
      <alignment horizontal="center" vertical="center"/>
    </xf>
    <xf numFmtId="0" fontId="21" fillId="0" borderId="3" xfId="0" applyFont="1" applyBorder="1" applyAlignment="1" applyProtection="1">
      <alignment horizontal="center" vertical="center"/>
    </xf>
    <xf numFmtId="14" fontId="39" fillId="0" borderId="20" xfId="0" applyNumberFormat="1" applyFont="1" applyBorder="1" applyAlignment="1" applyProtection="1">
      <alignment horizontal="center" vertical="top"/>
    </xf>
    <xf numFmtId="0" fontId="21" fillId="0" borderId="25" xfId="0" applyFont="1" applyBorder="1" applyAlignment="1" applyProtection="1">
      <alignment horizontal="center" vertical="center"/>
    </xf>
    <xf numFmtId="0" fontId="21" fillId="0" borderId="65" xfId="0" applyFont="1" applyBorder="1" applyAlignment="1" applyProtection="1">
      <alignment horizontal="center" vertical="center"/>
    </xf>
    <xf numFmtId="0" fontId="21" fillId="0" borderId="66" xfId="0" applyFont="1" applyBorder="1" applyAlignment="1" applyProtection="1">
      <alignment horizontal="center" vertical="center"/>
    </xf>
    <xf numFmtId="0" fontId="21" fillId="0" borderId="67" xfId="0" applyFont="1" applyBorder="1" applyAlignment="1" applyProtection="1">
      <alignment horizontal="center" vertical="center"/>
    </xf>
    <xf numFmtId="0" fontId="21" fillId="0" borderId="6" xfId="0" applyFont="1" applyBorder="1" applyAlignment="1" applyProtection="1">
      <alignment horizontal="center" vertical="center"/>
    </xf>
    <xf numFmtId="0" fontId="21" fillId="10" borderId="1" xfId="5" applyFont="1" applyFill="1" applyBorder="1" applyAlignment="1" applyProtection="1">
      <alignment vertical="center"/>
    </xf>
    <xf numFmtId="0" fontId="30" fillId="10" borderId="11" xfId="5" applyFont="1" applyFill="1" applyBorder="1" applyAlignment="1" applyProtection="1">
      <alignment horizontal="right" vertical="center"/>
    </xf>
    <xf numFmtId="0" fontId="30" fillId="10" borderId="10" xfId="5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vertical="center" wrapText="1"/>
    </xf>
    <xf numFmtId="0" fontId="21" fillId="0" borderId="0" xfId="0" applyFont="1" applyProtection="1">
      <alignment vertical="center"/>
    </xf>
    <xf numFmtId="0" fontId="47" fillId="0" borderId="64" xfId="0" applyFont="1" applyBorder="1" applyAlignment="1" applyProtection="1">
      <alignment horizontal="center" vertical="center"/>
    </xf>
    <xf numFmtId="0" fontId="53" fillId="0" borderId="0" xfId="0" applyFont="1" applyAlignment="1" applyProtection="1">
      <alignment vertical="top"/>
    </xf>
    <xf numFmtId="0" fontId="59" fillId="0" borderId="0" xfId="0" applyFont="1" applyAlignment="1" applyProtection="1">
      <alignment vertical="top"/>
    </xf>
    <xf numFmtId="0" fontId="59" fillId="0" borderId="0" xfId="0" applyFont="1" applyAlignment="1" applyProtection="1">
      <alignment horizontal="left" vertical="top"/>
    </xf>
    <xf numFmtId="0" fontId="53" fillId="0" borderId="0" xfId="0" applyFont="1" applyFill="1" applyBorder="1" applyAlignment="1" applyProtection="1">
      <alignment horizontal="left" vertical="top"/>
    </xf>
    <xf numFmtId="0" fontId="39" fillId="0" borderId="0" xfId="0" applyFont="1" applyAlignment="1" applyProtection="1">
      <alignment horizontal="left" vertical="top"/>
    </xf>
    <xf numFmtId="38" fontId="39" fillId="0" borderId="7" xfId="0" applyNumberFormat="1" applyFont="1" applyBorder="1" applyAlignment="1" applyProtection="1">
      <alignment horizontal="center" vertical="top"/>
    </xf>
    <xf numFmtId="0" fontId="28" fillId="0" borderId="0" xfId="0" applyFo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38" fontId="28" fillId="0" borderId="0" xfId="0" applyNumberFormat="1" applyFont="1" applyProtection="1">
      <alignment vertical="center"/>
    </xf>
    <xf numFmtId="0" fontId="28" fillId="0" borderId="0" xfId="0" applyFont="1" applyAlignment="1" applyProtection="1">
      <alignment horizontal="left" vertical="center"/>
    </xf>
    <xf numFmtId="0" fontId="56" fillId="0" borderId="0" xfId="5" applyFont="1" applyAlignment="1" applyProtection="1">
      <alignment horizontal="center" vertical="center"/>
    </xf>
    <xf numFmtId="181" fontId="28" fillId="0" borderId="0" xfId="0" applyNumberFormat="1" applyFont="1" applyProtection="1">
      <alignment vertical="center"/>
    </xf>
    <xf numFmtId="0" fontId="62" fillId="0" borderId="0" xfId="0" applyFont="1" applyProtection="1">
      <alignment vertical="center"/>
    </xf>
    <xf numFmtId="0" fontId="63" fillId="0" borderId="0" xfId="0" applyFont="1" applyProtection="1">
      <alignment vertical="center"/>
    </xf>
    <xf numFmtId="0" fontId="63" fillId="0" borderId="0" xfId="0" applyFont="1" applyAlignment="1" applyProtection="1">
      <alignment horizontal="center" vertical="center"/>
    </xf>
    <xf numFmtId="176" fontId="21" fillId="6" borderId="0" xfId="0" applyNumberFormat="1" applyFont="1" applyFill="1" applyProtection="1">
      <alignment vertical="center"/>
    </xf>
    <xf numFmtId="182" fontId="56" fillId="6" borderId="0" xfId="5" applyNumberFormat="1" applyFont="1" applyFill="1" applyAlignment="1" applyProtection="1">
      <alignment horizontal="center" vertical="center"/>
    </xf>
    <xf numFmtId="38" fontId="53" fillId="0" borderId="0" xfId="0" applyNumberFormat="1" applyFont="1" applyProtection="1">
      <alignment vertical="center"/>
    </xf>
    <xf numFmtId="176" fontId="53" fillId="6" borderId="0" xfId="0" applyNumberFormat="1" applyFont="1" applyFill="1" applyProtection="1">
      <alignment vertical="center"/>
    </xf>
    <xf numFmtId="182" fontId="56" fillId="0" borderId="0" xfId="5" applyNumberFormat="1" applyFont="1" applyAlignment="1" applyProtection="1">
      <alignment horizontal="center" vertical="center"/>
    </xf>
    <xf numFmtId="176" fontId="53" fillId="0" borderId="0" xfId="0" applyNumberFormat="1" applyFont="1" applyProtection="1">
      <alignment vertical="center"/>
    </xf>
    <xf numFmtId="0" fontId="28" fillId="5" borderId="0" xfId="9" applyFont="1" applyFill="1" applyAlignment="1" applyProtection="1">
      <alignment vertical="center"/>
    </xf>
    <xf numFmtId="0" fontId="21" fillId="0" borderId="15" xfId="9" applyFont="1" applyBorder="1" applyAlignment="1" applyProtection="1">
      <alignment horizontal="center" vertical="center" wrapText="1"/>
    </xf>
    <xf numFmtId="0" fontId="21" fillId="0" borderId="15" xfId="9" applyFont="1" applyBorder="1" applyAlignment="1" applyProtection="1">
      <alignment horizontal="center" vertical="center"/>
    </xf>
    <xf numFmtId="0" fontId="21" fillId="3" borderId="6" xfId="9" applyFont="1" applyFill="1" applyBorder="1" applyAlignment="1" applyProtection="1">
      <alignment horizontal="center" vertical="center"/>
    </xf>
    <xf numFmtId="38" fontId="21" fillId="3" borderId="10" xfId="10" applyFont="1" applyFill="1" applyBorder="1" applyAlignment="1" applyProtection="1">
      <alignment vertical="center"/>
    </xf>
    <xf numFmtId="0" fontId="21" fillId="3" borderId="2" xfId="0" applyFont="1" applyFill="1" applyBorder="1" applyAlignment="1" applyProtection="1">
      <alignment horizontal="center" vertical="center"/>
    </xf>
    <xf numFmtId="0" fontId="21" fillId="3" borderId="68" xfId="0" applyFont="1" applyFill="1" applyBorder="1" applyAlignment="1" applyProtection="1">
      <alignment horizontal="center" vertical="center"/>
    </xf>
    <xf numFmtId="0" fontId="56" fillId="0" borderId="0" xfId="5" applyFont="1" applyAlignment="1" applyProtection="1">
      <alignment horizontal="left" vertical="center"/>
    </xf>
    <xf numFmtId="0" fontId="28" fillId="0" borderId="0" xfId="5" applyFont="1" applyAlignment="1" applyProtection="1">
      <alignment vertical="center"/>
    </xf>
    <xf numFmtId="181" fontId="56" fillId="0" borderId="0" xfId="5" applyNumberFormat="1" applyFont="1" applyAlignment="1" applyProtection="1">
      <alignment horizontal="center" vertical="center"/>
    </xf>
    <xf numFmtId="0" fontId="28" fillId="0" borderId="0" xfId="0" applyFont="1" applyAlignment="1" applyProtection="1">
      <alignment horizontal="right" vertical="center"/>
    </xf>
    <xf numFmtId="0" fontId="28" fillId="0" borderId="0" xfId="5" applyFont="1" applyAlignment="1" applyProtection="1">
      <alignment horizontal="center" vertical="center"/>
    </xf>
    <xf numFmtId="189" fontId="56" fillId="0" borderId="0" xfId="5" applyNumberFormat="1" applyFont="1" applyAlignment="1" applyProtection="1">
      <alignment horizontal="center" vertical="center"/>
    </xf>
    <xf numFmtId="192" fontId="62" fillId="5" borderId="0" xfId="0" applyNumberFormat="1" applyFont="1" applyFill="1" applyProtection="1">
      <alignment vertical="center"/>
    </xf>
    <xf numFmtId="0" fontId="64" fillId="0" borderId="0" xfId="5" applyFont="1" applyAlignment="1" applyProtection="1">
      <alignment vertical="center"/>
    </xf>
    <xf numFmtId="189" fontId="56" fillId="3" borderId="0" xfId="5" applyNumberFormat="1" applyFont="1" applyFill="1" applyAlignment="1" applyProtection="1">
      <alignment horizontal="center" vertical="center"/>
    </xf>
    <xf numFmtId="192" fontId="21" fillId="0" borderId="0" xfId="5" applyNumberFormat="1" applyFont="1" applyAlignment="1" applyProtection="1">
      <alignment vertical="center"/>
    </xf>
    <xf numFmtId="0" fontId="30" fillId="0" borderId="0" xfId="0" applyFont="1" applyAlignment="1" applyProtection="1">
      <alignment horizontal="center" vertical="center"/>
    </xf>
    <xf numFmtId="0" fontId="28" fillId="0" borderId="0" xfId="5" applyFont="1" applyAlignment="1" applyProtection="1">
      <alignment horizontal="left" vertical="center"/>
    </xf>
    <xf numFmtId="0" fontId="21" fillId="0" borderId="19" xfId="9" applyFont="1" applyBorder="1" applyAlignment="1" applyProtection="1">
      <alignment vertical="center"/>
    </xf>
    <xf numFmtId="0" fontId="21" fillId="0" borderId="17" xfId="9" applyFont="1" applyBorder="1" applyAlignment="1" applyProtection="1">
      <alignment vertical="center"/>
    </xf>
    <xf numFmtId="0" fontId="21" fillId="0" borderId="4" xfId="9" applyFont="1" applyBorder="1" applyAlignment="1" applyProtection="1">
      <alignment vertical="center"/>
    </xf>
    <xf numFmtId="0" fontId="53" fillId="2" borderId="7" xfId="0" applyFont="1" applyFill="1" applyBorder="1" applyAlignment="1" applyProtection="1">
      <alignment horizontal="center" vertical="center" wrapText="1"/>
    </xf>
    <xf numFmtId="0" fontId="53" fillId="2" borderId="7" xfId="0" applyFont="1" applyFill="1" applyBorder="1" applyAlignment="1" applyProtection="1">
      <alignment horizontal="center" vertical="center"/>
    </xf>
    <xf numFmtId="0" fontId="53" fillId="2" borderId="9" xfId="0" applyFont="1" applyFill="1" applyBorder="1" applyAlignment="1" applyProtection="1">
      <alignment horizontal="center" vertical="center"/>
    </xf>
    <xf numFmtId="0" fontId="53" fillId="0" borderId="48" xfId="0" applyFont="1" applyBorder="1" applyAlignment="1" applyProtection="1">
      <alignment horizontal="center" vertical="center"/>
    </xf>
    <xf numFmtId="0" fontId="53" fillId="0" borderId="59" xfId="0" applyFont="1" applyBorder="1" applyAlignment="1" applyProtection="1">
      <alignment horizontal="center" vertical="center"/>
    </xf>
    <xf numFmtId="0" fontId="53" fillId="0" borderId="80" xfId="0" applyFont="1" applyBorder="1" applyAlignment="1" applyProtection="1">
      <alignment horizontal="center" vertical="center" wrapText="1"/>
    </xf>
    <xf numFmtId="0" fontId="53" fillId="0" borderId="80" xfId="0" applyFont="1" applyBorder="1" applyAlignment="1" applyProtection="1">
      <alignment horizontal="center" vertical="center"/>
    </xf>
    <xf numFmtId="186" fontId="53" fillId="0" borderId="7" xfId="0" applyNumberFormat="1" applyFont="1" applyBorder="1" applyAlignment="1" applyProtection="1">
      <alignment horizontal="center" vertical="center"/>
    </xf>
    <xf numFmtId="0" fontId="53" fillId="0" borderId="82" xfId="0" applyFont="1" applyBorder="1" applyAlignment="1" applyProtection="1">
      <alignment horizontal="center" vertical="center"/>
    </xf>
    <xf numFmtId="185" fontId="53" fillId="0" borderId="82" xfId="0" applyNumberFormat="1" applyFont="1" applyBorder="1" applyAlignment="1" applyProtection="1">
      <alignment horizontal="center" vertical="center"/>
    </xf>
    <xf numFmtId="192" fontId="28" fillId="0" borderId="0" xfId="0" applyNumberFormat="1" applyFont="1" applyProtection="1">
      <alignment vertical="center"/>
    </xf>
    <xf numFmtId="0" fontId="53" fillId="0" borderId="81" xfId="0" applyFont="1" applyBorder="1" applyAlignment="1" applyProtection="1">
      <alignment horizontal="center" vertical="center"/>
    </xf>
    <xf numFmtId="185" fontId="53" fillId="0" borderId="81" xfId="0" applyNumberFormat="1" applyFont="1" applyBorder="1" applyAlignment="1" applyProtection="1">
      <alignment horizontal="center" vertical="center"/>
    </xf>
    <xf numFmtId="0" fontId="53" fillId="0" borderId="0" xfId="0" applyFont="1" applyProtection="1">
      <alignment vertical="center"/>
      <protection locked="0"/>
    </xf>
    <xf numFmtId="0" fontId="63" fillId="0" borderId="0" xfId="0" applyFont="1" applyAlignment="1" applyProtection="1">
      <alignment vertical="top"/>
    </xf>
    <xf numFmtId="0" fontId="21" fillId="0" borderId="0" xfId="0" applyFont="1" applyAlignment="1" applyProtection="1">
      <alignment vertical="top"/>
    </xf>
    <xf numFmtId="0" fontId="30" fillId="10" borderId="10" xfId="5" applyFont="1" applyFill="1" applyBorder="1" applyAlignment="1" applyProtection="1">
      <alignment horizontal="center" vertical="center"/>
      <protection locked="0"/>
    </xf>
    <xf numFmtId="0" fontId="69" fillId="0" borderId="0" xfId="0" applyFont="1" applyProtection="1">
      <alignment vertical="center"/>
    </xf>
    <xf numFmtId="14" fontId="69" fillId="0" borderId="0" xfId="0" applyNumberFormat="1" applyFont="1" applyProtection="1">
      <alignment vertical="center"/>
    </xf>
    <xf numFmtId="0" fontId="69" fillId="0" borderId="0" xfId="0" applyFont="1" applyAlignment="1" applyProtection="1">
      <alignment vertical="center" wrapText="1"/>
    </xf>
    <xf numFmtId="0" fontId="21" fillId="0" borderId="0" xfId="5" applyFont="1" applyAlignment="1" applyProtection="1">
      <alignment horizontal="right" vertical="center"/>
    </xf>
    <xf numFmtId="0" fontId="32" fillId="0" borderId="0" xfId="5" applyFont="1" applyAlignment="1" applyProtection="1">
      <alignment horizontal="left" vertical="center"/>
    </xf>
    <xf numFmtId="0" fontId="65" fillId="0" borderId="0" xfId="5" applyFont="1" applyAlignment="1" applyProtection="1">
      <alignment horizontal="left" vertical="center"/>
    </xf>
    <xf numFmtId="0" fontId="59" fillId="0" borderId="0" xfId="5" applyFont="1" applyAlignment="1" applyProtection="1">
      <alignment vertical="center"/>
    </xf>
    <xf numFmtId="0" fontId="39" fillId="0" borderId="0" xfId="5" applyFont="1" applyAlignment="1" applyProtection="1">
      <alignment horizontal="left" vertical="center"/>
    </xf>
    <xf numFmtId="0" fontId="59" fillId="0" borderId="0" xfId="5" applyFont="1" applyAlignment="1" applyProtection="1">
      <alignment horizontal="left" vertical="center"/>
    </xf>
    <xf numFmtId="178" fontId="39" fillId="0" borderId="0" xfId="5" applyNumberFormat="1" applyFont="1" applyAlignment="1" applyProtection="1">
      <alignment vertical="center"/>
    </xf>
    <xf numFmtId="0" fontId="39" fillId="0" borderId="0" xfId="5" applyFont="1" applyAlignment="1" applyProtection="1">
      <alignment vertical="center" wrapText="1"/>
    </xf>
    <xf numFmtId="0" fontId="59" fillId="0" borderId="0" xfId="5" applyFont="1" applyAlignment="1" applyProtection="1">
      <alignment horizontal="right" vertical="center"/>
    </xf>
    <xf numFmtId="191" fontId="39" fillId="0" borderId="0" xfId="5" applyNumberFormat="1" applyFont="1" applyAlignment="1" applyProtection="1">
      <alignment vertical="center"/>
    </xf>
    <xf numFmtId="0" fontId="39" fillId="0" borderId="0" xfId="5" applyFont="1" applyAlignment="1" applyProtection="1">
      <alignment horizontal="right" vertical="center"/>
    </xf>
    <xf numFmtId="177" fontId="39" fillId="0" borderId="0" xfId="5" applyNumberFormat="1" applyFont="1" applyAlignment="1" applyProtection="1">
      <alignment vertical="center"/>
    </xf>
    <xf numFmtId="38" fontId="39" fillId="0" borderId="0" xfId="0" applyNumberFormat="1" applyFont="1" applyProtection="1">
      <alignment vertical="center"/>
    </xf>
    <xf numFmtId="184" fontId="39" fillId="0" borderId="0" xfId="0" applyNumberFormat="1" applyFont="1" applyProtection="1">
      <alignment vertical="center"/>
    </xf>
    <xf numFmtId="181" fontId="39" fillId="0" borderId="0" xfId="5" applyNumberFormat="1" applyFont="1" applyAlignment="1" applyProtection="1">
      <alignment vertical="center"/>
    </xf>
    <xf numFmtId="0" fontId="67" fillId="0" borderId="0" xfId="5" applyFont="1" applyAlignment="1" applyProtection="1">
      <alignment vertical="center"/>
    </xf>
    <xf numFmtId="0" fontId="58" fillId="0" borderId="0" xfId="0" applyFont="1" applyAlignment="1" applyProtection="1">
      <alignment horizontal="center" vertical="center"/>
    </xf>
    <xf numFmtId="0" fontId="68" fillId="0" borderId="0" xfId="0" applyFont="1" applyProtection="1">
      <alignment vertical="center"/>
    </xf>
    <xf numFmtId="38" fontId="59" fillId="0" borderId="5" xfId="5" applyNumberFormat="1" applyFont="1" applyBorder="1" applyAlignment="1" applyProtection="1">
      <alignment vertical="center"/>
    </xf>
    <xf numFmtId="0" fontId="58" fillId="0" borderId="0" xfId="5" applyFont="1" applyAlignment="1" applyProtection="1">
      <alignment horizontal="left" vertical="center"/>
    </xf>
    <xf numFmtId="38" fontId="59" fillId="0" borderId="0" xfId="5" applyNumberFormat="1" applyFont="1" applyAlignment="1" applyProtection="1">
      <alignment vertical="center"/>
    </xf>
    <xf numFmtId="0" fontId="59" fillId="0" borderId="5" xfId="5" applyFont="1" applyBorder="1" applyAlignment="1" applyProtection="1">
      <alignment horizontal="left" vertical="center" wrapText="1"/>
    </xf>
    <xf numFmtId="0" fontId="39" fillId="0" borderId="0" xfId="5" applyFont="1" applyAlignment="1" applyProtection="1">
      <alignment horizontal="left" vertical="center" wrapText="1"/>
    </xf>
    <xf numFmtId="192" fontId="62" fillId="0" borderId="0" xfId="0" applyNumberFormat="1" applyFont="1" applyProtection="1">
      <alignment vertical="center"/>
    </xf>
    <xf numFmtId="0" fontId="34" fillId="0" borderId="2" xfId="5" applyFont="1" applyBorder="1" applyAlignment="1" applyProtection="1">
      <alignment vertical="center"/>
    </xf>
    <xf numFmtId="0" fontId="26" fillId="0" borderId="11" xfId="5" applyFont="1" applyBorder="1" applyProtection="1"/>
    <xf numFmtId="0" fontId="26" fillId="0" borderId="3" xfId="5" applyFont="1" applyBorder="1" applyProtection="1"/>
    <xf numFmtId="0" fontId="34" fillId="0" borderId="2" xfId="5" applyFont="1" applyBorder="1" applyAlignment="1" applyProtection="1">
      <alignment horizontal="left" vertical="center"/>
    </xf>
    <xf numFmtId="0" fontId="34" fillId="0" borderId="11" xfId="5" applyFont="1" applyBorder="1" applyAlignment="1" applyProtection="1">
      <alignment horizontal="left" vertical="center"/>
    </xf>
    <xf numFmtId="0" fontId="21" fillId="0" borderId="11" xfId="5" applyFont="1" applyBorder="1" applyAlignment="1" applyProtection="1">
      <alignment horizontal="center" vertical="center"/>
    </xf>
    <xf numFmtId="0" fontId="21" fillId="0" borderId="24" xfId="5" applyFont="1" applyBorder="1" applyProtection="1"/>
    <xf numFmtId="0" fontId="21" fillId="0" borderId="0" xfId="5" applyFont="1" applyAlignment="1" applyProtection="1">
      <alignment horizontal="center" vertical="center"/>
    </xf>
    <xf numFmtId="0" fontId="30" fillId="0" borderId="1" xfId="0" applyFont="1" applyBorder="1" applyAlignment="1" applyProtection="1">
      <alignment vertical="center" wrapText="1"/>
    </xf>
    <xf numFmtId="0" fontId="30" fillId="0" borderId="2" xfId="0" applyFont="1" applyBorder="1" applyAlignment="1" applyProtection="1">
      <alignment vertical="center" wrapText="1"/>
    </xf>
    <xf numFmtId="14" fontId="39" fillId="0" borderId="11" xfId="5" applyNumberFormat="1" applyFont="1" applyBorder="1" applyAlignment="1" applyProtection="1">
      <alignment vertical="center"/>
    </xf>
    <xf numFmtId="14" fontId="39" fillId="0" borderId="0" xfId="5" applyNumberFormat="1" applyFont="1" applyAlignment="1" applyProtection="1">
      <alignment vertical="center"/>
    </xf>
    <xf numFmtId="0" fontId="30" fillId="0" borderId="1" xfId="5" applyFont="1" applyBorder="1" applyAlignment="1" applyProtection="1">
      <alignment vertical="center"/>
    </xf>
    <xf numFmtId="0" fontId="29" fillId="0" borderId="0" xfId="5" applyFont="1" applyAlignment="1" applyProtection="1">
      <alignment vertical="center"/>
      <protection locked="0"/>
    </xf>
    <xf numFmtId="176" fontId="21" fillId="6" borderId="0" xfId="0" applyNumberFormat="1" applyFont="1" applyFill="1" applyProtection="1">
      <alignment vertical="center"/>
      <protection locked="0"/>
    </xf>
    <xf numFmtId="176" fontId="53" fillId="6" borderId="0" xfId="0" applyNumberFormat="1" applyFont="1" applyFill="1" applyProtection="1">
      <alignment vertical="center"/>
      <protection locked="0"/>
    </xf>
    <xf numFmtId="182" fontId="56" fillId="6" borderId="0" xfId="5" applyNumberFormat="1" applyFont="1" applyFill="1" applyAlignment="1" applyProtection="1">
      <alignment horizontal="center" vertical="center"/>
      <protection locked="0"/>
    </xf>
    <xf numFmtId="0" fontId="30" fillId="4" borderId="47" xfId="0" applyFont="1" applyFill="1" applyBorder="1" applyAlignment="1" applyProtection="1">
      <alignment horizontal="center" vertical="center"/>
      <protection locked="0"/>
    </xf>
    <xf numFmtId="38" fontId="56" fillId="4" borderId="45" xfId="16" applyFont="1" applyFill="1" applyBorder="1" applyAlignment="1" applyProtection="1">
      <alignment vertical="center"/>
      <protection locked="0"/>
    </xf>
    <xf numFmtId="0" fontId="28" fillId="6" borderId="0" xfId="0" applyFont="1" applyFill="1" applyProtection="1">
      <alignment vertical="center"/>
      <protection locked="0"/>
    </xf>
    <xf numFmtId="0" fontId="28" fillId="4" borderId="0" xfId="0" applyFont="1" applyFill="1" applyProtection="1">
      <alignment vertical="center"/>
      <protection locked="0"/>
    </xf>
    <xf numFmtId="0" fontId="70" fillId="0" borderId="0" xfId="17" applyProtection="1">
      <alignment vertical="center"/>
    </xf>
    <xf numFmtId="176" fontId="53" fillId="0" borderId="0" xfId="0" applyNumberFormat="1" applyFont="1" applyProtection="1">
      <alignment vertical="center"/>
      <protection locked="0"/>
    </xf>
    <xf numFmtId="0" fontId="69" fillId="4" borderId="0" xfId="0" applyFont="1" applyFill="1" applyProtection="1">
      <alignment vertical="center"/>
      <protection locked="0"/>
    </xf>
    <xf numFmtId="0" fontId="69" fillId="4" borderId="0" xfId="0" applyFont="1" applyFill="1" applyProtection="1">
      <alignment vertical="center"/>
    </xf>
    <xf numFmtId="176" fontId="53" fillId="4" borderId="0" xfId="0" applyNumberFormat="1" applyFont="1" applyFill="1" applyProtection="1">
      <alignment vertical="center"/>
      <protection locked="0"/>
    </xf>
    <xf numFmtId="0" fontId="53" fillId="4" borderId="0" xfId="0" applyFont="1" applyFill="1" applyProtection="1">
      <alignment vertical="center"/>
      <protection locked="0"/>
    </xf>
    <xf numFmtId="38" fontId="56" fillId="4" borderId="0" xfId="16" applyFont="1" applyFill="1" applyAlignment="1" applyProtection="1">
      <alignment vertical="center"/>
      <protection locked="0"/>
    </xf>
    <xf numFmtId="38" fontId="47" fillId="4" borderId="0" xfId="16" applyFont="1" applyFill="1" applyAlignment="1" applyProtection="1">
      <alignment horizontal="center" vertical="center"/>
      <protection locked="0"/>
    </xf>
    <xf numFmtId="0" fontId="53" fillId="0" borderId="51" xfId="0" applyFont="1" applyBorder="1" applyAlignment="1" applyProtection="1">
      <alignment horizontal="center" vertical="center"/>
    </xf>
    <xf numFmtId="185" fontId="53" fillId="0" borderId="0" xfId="0" applyNumberFormat="1" applyFont="1" applyAlignment="1" applyProtection="1">
      <alignment horizontal="center" vertical="center"/>
    </xf>
    <xf numFmtId="0" fontId="53" fillId="0" borderId="51" xfId="0" applyFont="1" applyBorder="1" applyAlignment="1">
      <alignment horizontal="center" vertical="center"/>
    </xf>
    <xf numFmtId="185" fontId="53" fillId="0" borderId="0" xfId="0" applyNumberFormat="1" applyFont="1" applyAlignment="1">
      <alignment horizontal="center" vertical="center"/>
    </xf>
    <xf numFmtId="38" fontId="56" fillId="4" borderId="0" xfId="16" applyFont="1" applyFill="1" applyAlignment="1" applyProtection="1">
      <alignment horizontal="right" vertical="center"/>
      <protection locked="0"/>
    </xf>
    <xf numFmtId="185" fontId="53" fillId="0" borderId="59" xfId="0" applyNumberFormat="1" applyFont="1" applyBorder="1" applyAlignment="1" applyProtection="1">
      <alignment horizontal="center" vertical="center"/>
    </xf>
    <xf numFmtId="0" fontId="72" fillId="0" borderId="0" xfId="0" applyFont="1">
      <alignment vertical="center"/>
    </xf>
    <xf numFmtId="38" fontId="38" fillId="0" borderId="0" xfId="16" applyFont="1" applyFill="1" applyBorder="1" applyAlignment="1" applyProtection="1">
      <alignment horizontal="center" vertical="center"/>
      <protection locked="0"/>
    </xf>
    <xf numFmtId="14" fontId="30" fillId="4" borderId="11" xfId="0" applyNumberFormat="1" applyFont="1" applyFill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</xf>
    <xf numFmtId="0" fontId="31" fillId="0" borderId="0" xfId="5" applyFont="1" applyAlignment="1" applyProtection="1">
      <alignment horizontal="left" vertical="center"/>
    </xf>
    <xf numFmtId="0" fontId="23" fillId="0" borderId="0" xfId="15" applyFont="1" applyAlignment="1">
      <alignment horizontal="justify" vertical="center" wrapText="1"/>
    </xf>
    <xf numFmtId="0" fontId="31" fillId="0" borderId="0" xfId="5" applyFont="1" applyFill="1" applyAlignment="1" applyProtection="1">
      <alignment horizontal="left" vertical="center"/>
    </xf>
    <xf numFmtId="0" fontId="34" fillId="0" borderId="0" xfId="5" applyFont="1" applyFill="1" applyAlignment="1" applyProtection="1">
      <alignment horizontal="center" vertical="center"/>
    </xf>
    <xf numFmtId="193" fontId="21" fillId="0" borderId="2" xfId="10" applyNumberFormat="1" applyFont="1" applyBorder="1" applyAlignment="1" applyProtection="1">
      <alignment horizontal="center" vertical="center"/>
    </xf>
    <xf numFmtId="193" fontId="21" fillId="0" borderId="3" xfId="10" applyNumberFormat="1" applyFont="1" applyBorder="1" applyAlignment="1" applyProtection="1">
      <alignment horizontal="center" vertical="center"/>
    </xf>
    <xf numFmtId="0" fontId="39" fillId="7" borderId="20" xfId="0" applyFont="1" applyFill="1" applyBorder="1" applyAlignment="1" applyProtection="1">
      <alignment horizontal="center" vertical="center"/>
    </xf>
    <xf numFmtId="14" fontId="39" fillId="6" borderId="20" xfId="0" applyNumberFormat="1" applyFont="1" applyFill="1" applyBorder="1" applyAlignment="1" applyProtection="1">
      <alignment horizontal="center" vertical="center"/>
      <protection locked="0"/>
    </xf>
    <xf numFmtId="0" fontId="31" fillId="0" borderId="0" xfId="5" applyFont="1" applyAlignment="1">
      <alignment horizontal="left" vertical="center"/>
    </xf>
    <xf numFmtId="0" fontId="39" fillId="7" borderId="20" xfId="0" applyFont="1" applyFill="1" applyBorder="1" applyAlignment="1">
      <alignment horizontal="center" vertical="center"/>
    </xf>
    <xf numFmtId="0" fontId="53" fillId="0" borderId="0" xfId="0" applyFont="1" applyAlignment="1" applyProtection="1">
      <alignment horizontal="left" vertical="top"/>
    </xf>
    <xf numFmtId="0" fontId="53" fillId="0" borderId="0" xfId="0" applyFont="1" applyAlignment="1" applyProtection="1">
      <alignment horizontal="left" vertical="top"/>
      <protection locked="0"/>
    </xf>
    <xf numFmtId="0" fontId="39" fillId="0" borderId="0" xfId="0" applyFont="1" applyAlignment="1" applyProtection="1">
      <alignment horizontal="left" vertical="center"/>
    </xf>
    <xf numFmtId="0" fontId="69" fillId="0" borderId="0" xfId="0" applyFont="1" applyAlignment="1" applyProtection="1">
      <alignment horizontal="left" vertical="center" wrapText="1"/>
    </xf>
    <xf numFmtId="0" fontId="30" fillId="0" borderId="10" xfId="5" applyFont="1" applyBorder="1" applyProtection="1">
      <protection locked="0"/>
    </xf>
    <xf numFmtId="14" fontId="30" fillId="0" borderId="1" xfId="5" applyNumberFormat="1" applyFont="1" applyBorder="1" applyAlignment="1" applyProtection="1">
      <alignment horizontal="center"/>
      <protection locked="0"/>
    </xf>
    <xf numFmtId="14" fontId="30" fillId="0" borderId="1" xfId="0" applyNumberFormat="1" applyFont="1" applyBorder="1" applyAlignment="1" applyProtection="1">
      <alignment horizontal="center" vertical="center"/>
      <protection locked="0"/>
    </xf>
    <xf numFmtId="14" fontId="30" fillId="0" borderId="1" xfId="5" applyNumberFormat="1" applyFont="1" applyBorder="1" applyAlignment="1" applyProtection="1">
      <alignment horizontal="center" vertical="center"/>
      <protection locked="0"/>
    </xf>
    <xf numFmtId="0" fontId="43" fillId="6" borderId="0" xfId="5" applyFont="1" applyFill="1" applyAlignment="1" applyProtection="1">
      <alignment vertical="center"/>
      <protection locked="0"/>
    </xf>
    <xf numFmtId="0" fontId="43" fillId="0" borderId="0" xfId="5" applyFont="1" applyFill="1" applyAlignment="1" applyProtection="1">
      <alignment vertical="center"/>
      <protection locked="0"/>
    </xf>
    <xf numFmtId="196" fontId="28" fillId="6" borderId="0" xfId="0" applyNumberFormat="1" applyFont="1" applyFill="1" applyProtection="1">
      <alignment vertical="center"/>
    </xf>
    <xf numFmtId="196" fontId="28" fillId="6" borderId="0" xfId="0" applyNumberFormat="1" applyFont="1" applyFill="1" applyProtection="1">
      <alignment vertical="center"/>
      <protection locked="0"/>
    </xf>
    <xf numFmtId="178" fontId="29" fillId="0" borderId="1" xfId="5" applyNumberFormat="1" applyFont="1" applyBorder="1" applyAlignment="1" applyProtection="1">
      <alignment horizontal="center" vertical="center"/>
    </xf>
    <xf numFmtId="0" fontId="21" fillId="0" borderId="1" xfId="5" applyFont="1" applyBorder="1" applyAlignment="1" applyProtection="1">
      <alignment horizontal="center" vertical="center"/>
    </xf>
    <xf numFmtId="38" fontId="38" fillId="0" borderId="0" xfId="0" applyNumberFormat="1" applyFont="1" applyAlignment="1">
      <alignment horizontal="right" vertical="center"/>
    </xf>
    <xf numFmtId="0" fontId="31" fillId="0" borderId="0" xfId="5" applyFont="1" applyAlignment="1">
      <alignment horizontal="right" vertical="center"/>
    </xf>
    <xf numFmtId="0" fontId="65" fillId="0" borderId="0" xfId="5" applyFont="1" applyAlignment="1">
      <alignment horizontal="right" vertical="center"/>
    </xf>
    <xf numFmtId="0" fontId="39" fillId="0" borderId="0" xfId="5" applyFont="1" applyAlignment="1">
      <alignment horizontal="right" vertical="center" wrapText="1"/>
    </xf>
    <xf numFmtId="38" fontId="66" fillId="0" borderId="0" xfId="8" applyNumberFormat="1" applyFont="1" applyFill="1" applyBorder="1" applyAlignment="1" applyProtection="1">
      <alignment horizontal="right" vertical="center"/>
    </xf>
    <xf numFmtId="0" fontId="67" fillId="0" borderId="0" xfId="5" applyFont="1" applyAlignment="1">
      <alignment horizontal="right" vertical="center"/>
    </xf>
    <xf numFmtId="0" fontId="53" fillId="0" borderId="0" xfId="0" applyFont="1" applyAlignment="1">
      <alignment horizontal="right" vertical="center"/>
    </xf>
    <xf numFmtId="38" fontId="39" fillId="0" borderId="0" xfId="16" applyFont="1" applyAlignment="1" applyProtection="1">
      <alignment horizontal="right" vertical="center"/>
    </xf>
    <xf numFmtId="0" fontId="39" fillId="0" borderId="0" xfId="5" applyFont="1" applyAlignment="1">
      <alignment horizontal="right"/>
    </xf>
    <xf numFmtId="0" fontId="21" fillId="0" borderId="0" xfId="5" applyFont="1" applyAlignment="1">
      <alignment horizontal="right" vertical="center" wrapText="1"/>
    </xf>
    <xf numFmtId="0" fontId="31" fillId="0" borderId="0" xfId="5" applyFont="1" applyAlignment="1" applyProtection="1">
      <alignment horizontal="right" vertical="center"/>
    </xf>
    <xf numFmtId="0" fontId="65" fillId="0" borderId="0" xfId="5" applyFont="1" applyAlignment="1" applyProtection="1">
      <alignment horizontal="right" vertical="center"/>
    </xf>
    <xf numFmtId="0" fontId="39" fillId="0" borderId="0" xfId="5" applyFont="1" applyAlignment="1" applyProtection="1">
      <alignment horizontal="right" vertical="center" wrapText="1"/>
    </xf>
    <xf numFmtId="0" fontId="21" fillId="0" borderId="0" xfId="5" applyFont="1" applyAlignment="1" applyProtection="1">
      <alignment horizontal="right" vertical="center" wrapText="1"/>
    </xf>
    <xf numFmtId="0" fontId="67" fillId="0" borderId="0" xfId="5" applyFont="1" applyAlignment="1" applyProtection="1">
      <alignment horizontal="right" vertical="center"/>
    </xf>
    <xf numFmtId="0" fontId="53" fillId="0" borderId="0" xfId="0" applyFont="1" applyAlignment="1" applyProtection="1">
      <alignment horizontal="right" vertical="center"/>
    </xf>
    <xf numFmtId="0" fontId="39" fillId="0" borderId="0" xfId="5" applyFont="1" applyAlignment="1" applyProtection="1">
      <alignment horizontal="right"/>
    </xf>
    <xf numFmtId="0" fontId="53" fillId="0" borderId="0" xfId="0" applyFont="1" applyBorder="1" applyAlignment="1" applyProtection="1">
      <alignment horizontal="center" vertical="center"/>
    </xf>
    <xf numFmtId="0" fontId="47" fillId="12" borderId="0" xfId="0" applyFont="1" applyFill="1" applyAlignment="1" applyProtection="1">
      <alignment horizontal="center" vertical="center"/>
      <protection locked="0"/>
    </xf>
    <xf numFmtId="14" fontId="39" fillId="7" borderId="20" xfId="0" applyNumberFormat="1" applyFont="1" applyFill="1" applyBorder="1" applyAlignment="1" applyProtection="1">
      <alignment horizontal="center" vertical="center"/>
      <protection locked="0"/>
    </xf>
    <xf numFmtId="0" fontId="47" fillId="3" borderId="10" xfId="0" applyFont="1" applyFill="1" applyBorder="1" applyAlignment="1" applyProtection="1">
      <alignment horizontal="center" vertical="center"/>
      <protection locked="0"/>
    </xf>
    <xf numFmtId="0" fontId="47" fillId="3" borderId="44" xfId="0" applyFont="1" applyFill="1" applyBorder="1" applyAlignment="1" applyProtection="1">
      <alignment horizontal="center" vertical="center"/>
      <protection locked="0"/>
    </xf>
    <xf numFmtId="0" fontId="47" fillId="9" borderId="10" xfId="0" applyFont="1" applyFill="1" applyBorder="1" applyAlignment="1" applyProtection="1">
      <alignment horizontal="center" vertical="center"/>
      <protection locked="0"/>
    </xf>
    <xf numFmtId="38" fontId="28" fillId="0" borderId="0" xfId="16" applyFont="1" applyAlignment="1" applyProtection="1">
      <alignment vertical="center"/>
    </xf>
    <xf numFmtId="38" fontId="21" fillId="5" borderId="0" xfId="10" applyFont="1" applyFill="1" applyBorder="1" applyAlignment="1" applyProtection="1">
      <alignment vertical="center"/>
    </xf>
    <xf numFmtId="38" fontId="21" fillId="3" borderId="10" xfId="10" applyFont="1" applyFill="1" applyBorder="1" applyAlignment="1" applyProtection="1">
      <alignment horizontal="center" vertical="center"/>
      <protection locked="0"/>
    </xf>
    <xf numFmtId="0" fontId="21" fillId="3" borderId="6" xfId="9" applyFont="1" applyFill="1" applyBorder="1" applyAlignment="1" applyProtection="1">
      <alignment horizontal="center" vertical="center"/>
      <protection locked="0"/>
    </xf>
    <xf numFmtId="38" fontId="56" fillId="0" borderId="0" xfId="16" applyFont="1" applyFill="1" applyAlignment="1" applyProtection="1">
      <alignment vertical="center"/>
    </xf>
    <xf numFmtId="188" fontId="56" fillId="0" borderId="0" xfId="16" applyNumberFormat="1" applyFont="1" applyFill="1" applyBorder="1" applyAlignment="1" applyProtection="1">
      <alignment horizontal="center" vertical="center"/>
    </xf>
    <xf numFmtId="38" fontId="56" fillId="0" borderId="0" xfId="16" applyFont="1" applyFill="1" applyBorder="1" applyAlignment="1" applyProtection="1">
      <alignment horizontal="center" vertical="center"/>
    </xf>
    <xf numFmtId="38" fontId="56" fillId="0" borderId="0" xfId="16" applyFont="1" applyFill="1" applyBorder="1" applyAlignment="1" applyProtection="1">
      <alignment vertical="center"/>
    </xf>
    <xf numFmtId="185" fontId="53" fillId="7" borderId="80" xfId="16" applyNumberFormat="1" applyFont="1" applyFill="1" applyBorder="1" applyAlignment="1" applyProtection="1">
      <alignment horizontal="center" vertical="center"/>
    </xf>
    <xf numFmtId="0" fontId="39" fillId="0" borderId="0" xfId="5" applyFont="1" applyAlignment="1" applyProtection="1">
      <alignment vertical="center"/>
    </xf>
    <xf numFmtId="0" fontId="21" fillId="0" borderId="0" xfId="5" applyFont="1" applyProtection="1"/>
    <xf numFmtId="0" fontId="21" fillId="5" borderId="0" xfId="9" applyFont="1" applyFill="1" applyAlignment="1" applyProtection="1">
      <alignment vertical="center"/>
    </xf>
    <xf numFmtId="0" fontId="44" fillId="0" borderId="0" xfId="9" applyFont="1" applyAlignment="1" applyProtection="1">
      <alignment vertical="center"/>
    </xf>
    <xf numFmtId="0" fontId="21" fillId="0" borderId="0" xfId="9" applyFont="1" applyAlignment="1" applyProtection="1">
      <alignment vertical="center"/>
    </xf>
    <xf numFmtId="0" fontId="21" fillId="0" borderId="0" xfId="5" applyFont="1" applyAlignment="1" applyProtection="1">
      <alignment vertical="center"/>
    </xf>
    <xf numFmtId="0" fontId="56" fillId="0" borderId="0" xfId="5" applyFont="1" applyAlignment="1" applyProtection="1">
      <alignment vertical="center"/>
    </xf>
    <xf numFmtId="0" fontId="30" fillId="0" borderId="0" xfId="0" applyFont="1" applyAlignment="1" applyProtection="1">
      <alignment horizontal="center" vertical="center"/>
    </xf>
    <xf numFmtId="0" fontId="26" fillId="0" borderId="0" xfId="5" applyFont="1" applyProtection="1"/>
    <xf numFmtId="0" fontId="26" fillId="0" borderId="0" xfId="5" applyFont="1" applyAlignment="1" applyProtection="1">
      <alignment vertical="center"/>
    </xf>
    <xf numFmtId="0" fontId="53" fillId="0" borderId="0" xfId="0" applyFont="1" applyProtection="1">
      <alignment vertical="center"/>
    </xf>
    <xf numFmtId="0" fontId="39" fillId="0" borderId="0" xfId="0" applyFont="1" applyProtection="1">
      <alignment vertical="center"/>
    </xf>
    <xf numFmtId="0" fontId="39" fillId="0" borderId="0" xfId="0" applyFont="1" applyAlignment="1" applyProtection="1">
      <alignment horizontal="center" vertical="center"/>
    </xf>
    <xf numFmtId="0" fontId="39" fillId="0" borderId="0" xfId="0" applyFont="1" applyAlignment="1" applyProtection="1">
      <alignment horizontal="right" vertical="center"/>
    </xf>
    <xf numFmtId="0" fontId="58" fillId="0" borderId="0" xfId="0" applyFont="1" applyAlignment="1" applyProtection="1">
      <alignment horizontal="right" vertical="center"/>
    </xf>
    <xf numFmtId="0" fontId="47" fillId="0" borderId="0" xfId="1" applyFont="1" applyAlignment="1" applyProtection="1">
      <alignment horizontal="right" vertical="center"/>
    </xf>
    <xf numFmtId="14" fontId="39" fillId="0" borderId="0" xfId="0" applyNumberFormat="1" applyFont="1" applyAlignment="1" applyProtection="1">
      <alignment horizontal="right" vertical="center"/>
    </xf>
    <xf numFmtId="0" fontId="53" fillId="0" borderId="0" xfId="0" applyFont="1" applyAlignment="1" applyProtection="1">
      <alignment horizontal="center" vertical="center"/>
    </xf>
    <xf numFmtId="0" fontId="59" fillId="0" borderId="0" xfId="0" applyFont="1" applyAlignment="1" applyProtection="1">
      <alignment horizontal="center" vertical="center"/>
    </xf>
    <xf numFmtId="0" fontId="59" fillId="0" borderId="0" xfId="0" applyFont="1" applyProtection="1">
      <alignment vertical="center"/>
    </xf>
    <xf numFmtId="183" fontId="53" fillId="0" borderId="0" xfId="0" applyNumberFormat="1" applyFont="1" applyProtection="1">
      <alignment vertical="center"/>
    </xf>
    <xf numFmtId="0" fontId="60" fillId="7" borderId="0" xfId="0" applyFont="1" applyFill="1" applyAlignment="1" applyProtection="1">
      <alignment horizontal="center" vertical="center"/>
    </xf>
    <xf numFmtId="14" fontId="53" fillId="0" borderId="0" xfId="0" applyNumberFormat="1" applyFont="1" applyProtection="1">
      <alignment vertical="center"/>
    </xf>
    <xf numFmtId="14" fontId="61" fillId="0" borderId="5" xfId="0" applyNumberFormat="1" applyFont="1" applyBorder="1" applyAlignment="1" applyProtection="1">
      <alignment horizontal="center" vertical="center"/>
    </xf>
    <xf numFmtId="179" fontId="53" fillId="2" borderId="1" xfId="0" applyNumberFormat="1" applyFont="1" applyFill="1" applyBorder="1" applyAlignment="1" applyProtection="1">
      <alignment horizontal="center" vertical="center"/>
    </xf>
    <xf numFmtId="0" fontId="60" fillId="2" borderId="1" xfId="0" applyFont="1" applyFill="1" applyBorder="1" applyAlignment="1" applyProtection="1">
      <alignment horizontal="left" vertical="center"/>
    </xf>
    <xf numFmtId="0" fontId="21" fillId="0" borderId="1" xfId="0" applyFont="1" applyBorder="1" applyAlignment="1" applyProtection="1">
      <alignment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60" fillId="7" borderId="1" xfId="0" applyFont="1" applyFill="1" applyBorder="1" applyAlignment="1" applyProtection="1">
      <alignment horizontal="center" vertical="center"/>
    </xf>
    <xf numFmtId="0" fontId="53" fillId="2" borderId="3" xfId="0" applyFont="1" applyFill="1" applyBorder="1" applyAlignment="1" applyProtection="1">
      <alignment horizontal="center" vertical="center"/>
    </xf>
    <xf numFmtId="180" fontId="39" fillId="2" borderId="1" xfId="0" applyNumberFormat="1" applyFont="1" applyFill="1" applyBorder="1" applyAlignment="1" applyProtection="1">
      <alignment horizontal="center" vertical="center"/>
    </xf>
    <xf numFmtId="14" fontId="39" fillId="7" borderId="20" xfId="0" applyNumberFormat="1" applyFont="1" applyFill="1" applyBorder="1" applyAlignment="1" applyProtection="1">
      <alignment horizontal="center" vertical="center"/>
    </xf>
    <xf numFmtId="0" fontId="21" fillId="11" borderId="1" xfId="0" applyFont="1" applyFill="1" applyBorder="1" applyAlignment="1" applyProtection="1">
      <alignment horizontal="center" vertical="center"/>
    </xf>
    <xf numFmtId="0" fontId="21" fillId="0" borderId="3" xfId="0" applyFont="1" applyBorder="1" applyAlignment="1" applyProtection="1">
      <alignment horizontal="center" vertical="center"/>
    </xf>
    <xf numFmtId="14" fontId="39" fillId="0" borderId="20" xfId="0" applyNumberFormat="1" applyFont="1" applyBorder="1" applyAlignment="1" applyProtection="1">
      <alignment horizontal="center" vertical="top"/>
    </xf>
    <xf numFmtId="0" fontId="21" fillId="0" borderId="25" xfId="0" applyFont="1" applyBorder="1" applyAlignment="1" applyProtection="1">
      <alignment horizontal="center" vertical="center"/>
    </xf>
    <xf numFmtId="0" fontId="21" fillId="0" borderId="65" xfId="0" applyFont="1" applyBorder="1" applyAlignment="1" applyProtection="1">
      <alignment horizontal="center" vertical="center"/>
    </xf>
    <xf numFmtId="0" fontId="21" fillId="0" borderId="66" xfId="0" applyFont="1" applyBorder="1" applyAlignment="1" applyProtection="1">
      <alignment horizontal="center" vertical="center"/>
    </xf>
    <xf numFmtId="0" fontId="21" fillId="0" borderId="67" xfId="0" applyFont="1" applyBorder="1" applyAlignment="1" applyProtection="1">
      <alignment horizontal="center" vertical="center"/>
    </xf>
    <xf numFmtId="0" fontId="21" fillId="0" borderId="6" xfId="0" applyFont="1" applyBorder="1" applyAlignment="1" applyProtection="1">
      <alignment horizontal="center" vertical="center"/>
    </xf>
    <xf numFmtId="0" fontId="21" fillId="10" borderId="1" xfId="5" applyFont="1" applyFill="1" applyBorder="1" applyAlignment="1" applyProtection="1">
      <alignment vertical="center"/>
    </xf>
    <xf numFmtId="0" fontId="30" fillId="10" borderId="11" xfId="5" applyFont="1" applyFill="1" applyBorder="1" applyAlignment="1" applyProtection="1">
      <alignment horizontal="right" vertical="center"/>
    </xf>
    <xf numFmtId="0" fontId="30" fillId="10" borderId="10" xfId="5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vertical="center" wrapText="1"/>
    </xf>
    <xf numFmtId="0" fontId="21" fillId="0" borderId="0" xfId="0" applyFont="1" applyProtection="1">
      <alignment vertical="center"/>
    </xf>
    <xf numFmtId="0" fontId="47" fillId="0" borderId="64" xfId="0" applyFont="1" applyBorder="1" applyAlignment="1" applyProtection="1">
      <alignment horizontal="center" vertical="center"/>
    </xf>
    <xf numFmtId="0" fontId="53" fillId="0" borderId="0" xfId="0" applyFont="1" applyAlignment="1" applyProtection="1">
      <alignment vertical="top"/>
    </xf>
    <xf numFmtId="0" fontId="59" fillId="0" borderId="0" xfId="0" applyFont="1" applyAlignment="1" applyProtection="1">
      <alignment vertical="top"/>
    </xf>
    <xf numFmtId="0" fontId="59" fillId="0" borderId="0" xfId="0" applyFont="1" applyAlignment="1" applyProtection="1">
      <alignment horizontal="left" vertical="top"/>
    </xf>
    <xf numFmtId="0" fontId="39" fillId="0" borderId="0" xfId="0" applyFont="1" applyAlignment="1" applyProtection="1">
      <alignment horizontal="left" vertical="top"/>
    </xf>
    <xf numFmtId="38" fontId="39" fillId="0" borderId="7" xfId="0" applyNumberFormat="1" applyFont="1" applyBorder="1" applyAlignment="1" applyProtection="1">
      <alignment horizontal="center" vertical="top"/>
    </xf>
    <xf numFmtId="0" fontId="28" fillId="0" borderId="0" xfId="0" applyFo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38" fontId="28" fillId="0" borderId="0" xfId="0" applyNumberFormat="1" applyFont="1" applyProtection="1">
      <alignment vertical="center"/>
    </xf>
    <xf numFmtId="0" fontId="28" fillId="0" borderId="0" xfId="0" applyFont="1" applyAlignment="1" applyProtection="1">
      <alignment horizontal="left" vertical="center"/>
    </xf>
    <xf numFmtId="0" fontId="56" fillId="0" borderId="0" xfId="5" applyFont="1" applyAlignment="1" applyProtection="1">
      <alignment horizontal="center" vertical="center"/>
    </xf>
    <xf numFmtId="181" fontId="28" fillId="0" borderId="0" xfId="0" applyNumberFormat="1" applyFont="1" applyProtection="1">
      <alignment vertical="center"/>
    </xf>
    <xf numFmtId="0" fontId="63" fillId="0" borderId="0" xfId="0" applyFont="1" applyProtection="1">
      <alignment vertical="center"/>
    </xf>
    <xf numFmtId="0" fontId="63" fillId="0" borderId="0" xfId="0" applyFont="1" applyAlignment="1" applyProtection="1">
      <alignment horizontal="center" vertical="center"/>
    </xf>
    <xf numFmtId="38" fontId="53" fillId="0" borderId="0" xfId="0" applyNumberFormat="1" applyFont="1" applyProtection="1">
      <alignment vertical="center"/>
    </xf>
    <xf numFmtId="182" fontId="56" fillId="0" borderId="0" xfId="5" applyNumberFormat="1" applyFont="1" applyAlignment="1" applyProtection="1">
      <alignment horizontal="center" vertical="center"/>
    </xf>
    <xf numFmtId="0" fontId="28" fillId="5" borderId="0" xfId="9" applyFont="1" applyFill="1" applyAlignment="1" applyProtection="1">
      <alignment vertical="center"/>
    </xf>
    <xf numFmtId="0" fontId="21" fillId="0" borderId="15" xfId="9" applyFont="1" applyBorder="1" applyAlignment="1" applyProtection="1">
      <alignment horizontal="center" vertical="center" wrapText="1"/>
    </xf>
    <xf numFmtId="0" fontId="21" fillId="0" borderId="15" xfId="9" applyFont="1" applyBorder="1" applyAlignment="1" applyProtection="1">
      <alignment horizontal="center" vertical="center"/>
    </xf>
    <xf numFmtId="0" fontId="21" fillId="3" borderId="6" xfId="9" applyFont="1" applyFill="1" applyBorder="1" applyAlignment="1" applyProtection="1">
      <alignment horizontal="center" vertical="center"/>
    </xf>
    <xf numFmtId="38" fontId="21" fillId="3" borderId="10" xfId="10" applyFont="1" applyFill="1" applyBorder="1" applyAlignment="1" applyProtection="1">
      <alignment vertical="center"/>
    </xf>
    <xf numFmtId="0" fontId="21" fillId="3" borderId="2" xfId="0" applyFont="1" applyFill="1" applyBorder="1" applyAlignment="1" applyProtection="1">
      <alignment horizontal="center" vertical="center"/>
    </xf>
    <xf numFmtId="0" fontId="21" fillId="3" borderId="68" xfId="0" applyFont="1" applyFill="1" applyBorder="1" applyAlignment="1" applyProtection="1">
      <alignment horizontal="center" vertical="center"/>
    </xf>
    <xf numFmtId="0" fontId="56" fillId="0" borderId="0" xfId="5" applyFont="1" applyAlignment="1" applyProtection="1">
      <alignment horizontal="left" vertical="center"/>
    </xf>
    <xf numFmtId="0" fontId="28" fillId="0" borderId="0" xfId="5" applyFont="1" applyAlignment="1" applyProtection="1">
      <alignment vertical="center"/>
    </xf>
    <xf numFmtId="181" fontId="56" fillId="0" borderId="0" xfId="5" applyNumberFormat="1" applyFont="1" applyAlignment="1" applyProtection="1">
      <alignment horizontal="center" vertical="center"/>
    </xf>
    <xf numFmtId="0" fontId="28" fillId="0" borderId="0" xfId="0" applyFont="1" applyAlignment="1" applyProtection="1">
      <alignment horizontal="right" vertical="center"/>
    </xf>
    <xf numFmtId="0" fontId="28" fillId="0" borderId="0" xfId="5" applyFont="1" applyAlignment="1" applyProtection="1">
      <alignment horizontal="center" vertical="center"/>
    </xf>
    <xf numFmtId="189" fontId="56" fillId="0" borderId="0" xfId="5" applyNumberFormat="1" applyFont="1" applyAlignment="1" applyProtection="1">
      <alignment horizontal="center" vertical="center"/>
    </xf>
    <xf numFmtId="192" fontId="62" fillId="5" borderId="0" xfId="0" applyNumberFormat="1" applyFont="1" applyFill="1" applyProtection="1">
      <alignment vertical="center"/>
    </xf>
    <xf numFmtId="0" fontId="64" fillId="0" borderId="0" xfId="5" applyFont="1" applyAlignment="1" applyProtection="1">
      <alignment vertical="center"/>
    </xf>
    <xf numFmtId="189" fontId="56" fillId="3" borderId="0" xfId="5" applyNumberFormat="1" applyFont="1" applyFill="1" applyAlignment="1" applyProtection="1">
      <alignment horizontal="center" vertical="center"/>
    </xf>
    <xf numFmtId="192" fontId="21" fillId="0" borderId="0" xfId="5" applyNumberFormat="1" applyFont="1" applyAlignment="1" applyProtection="1">
      <alignment vertical="center"/>
    </xf>
    <xf numFmtId="0" fontId="28" fillId="0" borderId="0" xfId="5" applyFont="1" applyAlignment="1" applyProtection="1">
      <alignment horizontal="left" vertical="center"/>
    </xf>
    <xf numFmtId="0" fontId="21" fillId="0" borderId="19" xfId="9" applyFont="1" applyBorder="1" applyAlignment="1" applyProtection="1">
      <alignment vertical="center"/>
    </xf>
    <xf numFmtId="0" fontId="21" fillId="0" borderId="17" xfId="9" applyFont="1" applyBorder="1" applyAlignment="1" applyProtection="1">
      <alignment vertical="center"/>
    </xf>
    <xf numFmtId="0" fontId="21" fillId="0" borderId="4" xfId="9" applyFont="1" applyBorder="1" applyAlignment="1" applyProtection="1">
      <alignment vertical="center"/>
    </xf>
    <xf numFmtId="0" fontId="53" fillId="2" borderId="7" xfId="0" applyFont="1" applyFill="1" applyBorder="1" applyAlignment="1" applyProtection="1">
      <alignment horizontal="center" vertical="center" wrapText="1"/>
    </xf>
    <xf numFmtId="0" fontId="53" fillId="2" borderId="7" xfId="0" applyFont="1" applyFill="1" applyBorder="1" applyAlignment="1" applyProtection="1">
      <alignment horizontal="center" vertical="center"/>
    </xf>
    <xf numFmtId="0" fontId="53" fillId="2" borderId="9" xfId="0" applyFont="1" applyFill="1" applyBorder="1" applyAlignment="1" applyProtection="1">
      <alignment horizontal="center" vertical="center"/>
    </xf>
    <xf numFmtId="0" fontId="53" fillId="0" borderId="48" xfId="0" applyFont="1" applyBorder="1" applyAlignment="1" applyProtection="1">
      <alignment horizontal="center" vertical="center"/>
    </xf>
    <xf numFmtId="0" fontId="53" fillId="0" borderId="80" xfId="0" applyFont="1" applyBorder="1" applyAlignment="1" applyProtection="1">
      <alignment horizontal="center" vertical="center" wrapText="1"/>
    </xf>
    <xf numFmtId="0" fontId="53" fillId="0" borderId="80" xfId="0" applyFont="1" applyBorder="1" applyAlignment="1" applyProtection="1">
      <alignment horizontal="center" vertical="center"/>
    </xf>
    <xf numFmtId="186" fontId="53" fillId="0" borderId="7" xfId="0" applyNumberFormat="1" applyFont="1" applyBorder="1" applyAlignment="1" applyProtection="1">
      <alignment horizontal="center" vertical="center"/>
    </xf>
    <xf numFmtId="0" fontId="53" fillId="0" borderId="81" xfId="0" applyFont="1" applyBorder="1" applyAlignment="1" applyProtection="1">
      <alignment horizontal="center" vertical="center"/>
    </xf>
    <xf numFmtId="185" fontId="53" fillId="0" borderId="81" xfId="0" applyNumberFormat="1" applyFont="1" applyBorder="1" applyAlignment="1" applyProtection="1">
      <alignment horizontal="center" vertical="center"/>
    </xf>
    <xf numFmtId="0" fontId="63" fillId="0" borderId="0" xfId="0" applyFont="1" applyAlignment="1" applyProtection="1">
      <alignment vertical="top"/>
    </xf>
    <xf numFmtId="0" fontId="21" fillId="0" borderId="0" xfId="0" applyFont="1" applyAlignment="1" applyProtection="1">
      <alignment vertical="top"/>
    </xf>
    <xf numFmtId="192" fontId="28" fillId="0" borderId="0" xfId="0" applyNumberFormat="1" applyFont="1" applyProtection="1">
      <alignment vertical="center"/>
    </xf>
    <xf numFmtId="176" fontId="21" fillId="6" borderId="0" xfId="0" applyNumberFormat="1" applyFont="1" applyFill="1" applyProtection="1">
      <alignment vertical="center"/>
      <protection locked="0"/>
    </xf>
    <xf numFmtId="176" fontId="53" fillId="6" borderId="0" xfId="0" applyNumberFormat="1" applyFont="1" applyFill="1" applyProtection="1">
      <alignment vertical="center"/>
      <protection locked="0"/>
    </xf>
    <xf numFmtId="182" fontId="56" fillId="6" borderId="0" xfId="5" applyNumberFormat="1" applyFont="1" applyFill="1" applyAlignment="1" applyProtection="1">
      <alignment horizontal="center" vertical="center"/>
      <protection locked="0"/>
    </xf>
    <xf numFmtId="0" fontId="30" fillId="4" borderId="47" xfId="0" applyFont="1" applyFill="1" applyBorder="1" applyAlignment="1" applyProtection="1">
      <alignment horizontal="center" vertical="center"/>
      <protection locked="0"/>
    </xf>
    <xf numFmtId="38" fontId="56" fillId="4" borderId="45" xfId="16" applyFont="1" applyFill="1" applyBorder="1" applyAlignment="1" applyProtection="1">
      <alignment vertical="center"/>
      <protection locked="0"/>
    </xf>
    <xf numFmtId="0" fontId="70" fillId="0" borderId="0" xfId="17" applyProtection="1">
      <alignment vertical="center"/>
    </xf>
    <xf numFmtId="176" fontId="53" fillId="4" borderId="0" xfId="0" applyNumberFormat="1" applyFont="1" applyFill="1" applyProtection="1">
      <alignment vertical="center"/>
      <protection locked="0"/>
    </xf>
    <xf numFmtId="0" fontId="53" fillId="4" borderId="0" xfId="0" applyFont="1" applyFill="1" applyProtection="1">
      <alignment vertical="center"/>
      <protection locked="0"/>
    </xf>
    <xf numFmtId="38" fontId="47" fillId="4" borderId="0" xfId="16" applyFont="1" applyFill="1" applyAlignment="1" applyProtection="1">
      <alignment horizontal="center" vertical="center"/>
      <protection locked="0"/>
    </xf>
    <xf numFmtId="0" fontId="53" fillId="0" borderId="51" xfId="0" applyFont="1" applyBorder="1" applyAlignment="1" applyProtection="1">
      <alignment horizontal="center" vertical="center"/>
    </xf>
    <xf numFmtId="185" fontId="53" fillId="0" borderId="0" xfId="0" applyNumberFormat="1" applyFont="1" applyAlignment="1" applyProtection="1">
      <alignment horizontal="center" vertical="center"/>
    </xf>
    <xf numFmtId="14" fontId="39" fillId="6" borderId="20" xfId="0" applyNumberFormat="1" applyFont="1" applyFill="1" applyBorder="1" applyAlignment="1" applyProtection="1">
      <alignment horizontal="center" vertical="center"/>
      <protection locked="0"/>
    </xf>
    <xf numFmtId="0" fontId="39" fillId="7" borderId="20" xfId="0" applyFont="1" applyFill="1" applyBorder="1" applyAlignment="1" applyProtection="1">
      <alignment horizontal="center" vertical="center"/>
    </xf>
    <xf numFmtId="193" fontId="21" fillId="0" borderId="2" xfId="10" applyNumberFormat="1" applyFont="1" applyBorder="1" applyAlignment="1" applyProtection="1">
      <alignment horizontal="center" vertical="center"/>
    </xf>
    <xf numFmtId="193" fontId="21" fillId="0" borderId="3" xfId="10" applyNumberFormat="1" applyFont="1" applyBorder="1" applyAlignment="1" applyProtection="1">
      <alignment horizontal="center" vertical="center"/>
    </xf>
    <xf numFmtId="0" fontId="39" fillId="0" borderId="0" xfId="0" applyFont="1" applyAlignment="1" applyProtection="1">
      <alignment horizontal="left" vertical="center"/>
    </xf>
    <xf numFmtId="0" fontId="53" fillId="0" borderId="0" xfId="0" applyFont="1" applyAlignment="1" applyProtection="1">
      <alignment horizontal="left" vertical="top"/>
    </xf>
    <xf numFmtId="14" fontId="39" fillId="7" borderId="20" xfId="0" applyNumberFormat="1" applyFont="1" applyFill="1" applyBorder="1" applyAlignment="1" applyProtection="1">
      <alignment horizontal="center" vertical="center"/>
      <protection locked="0"/>
    </xf>
    <xf numFmtId="38" fontId="59" fillId="7" borderId="5" xfId="16" applyFont="1" applyFill="1" applyBorder="1" applyAlignment="1" applyProtection="1">
      <alignment horizontal="centerContinuous" vertical="center"/>
    </xf>
    <xf numFmtId="14" fontId="39" fillId="7" borderId="20" xfId="0" applyNumberFormat="1" applyFont="1" applyFill="1" applyBorder="1" applyAlignment="1" applyProtection="1">
      <alignment horizontal="center" vertical="center"/>
    </xf>
    <xf numFmtId="0" fontId="21" fillId="11" borderId="1" xfId="0" applyFont="1" applyFill="1" applyBorder="1" applyAlignment="1" applyProtection="1">
      <alignment horizontal="center" vertical="center"/>
    </xf>
    <xf numFmtId="0" fontId="53" fillId="0" borderId="59" xfId="0" applyFont="1" applyBorder="1" applyAlignment="1" applyProtection="1">
      <alignment horizontal="center" vertical="center"/>
    </xf>
    <xf numFmtId="0" fontId="53" fillId="0" borderId="81" xfId="0" applyFont="1" applyBorder="1" applyAlignment="1" applyProtection="1">
      <alignment horizontal="center" vertical="center"/>
    </xf>
    <xf numFmtId="185" fontId="53" fillId="0" borderId="81" xfId="0" applyNumberFormat="1" applyFont="1" applyBorder="1" applyAlignment="1" applyProtection="1">
      <alignment horizontal="center" vertical="center"/>
    </xf>
    <xf numFmtId="185" fontId="53" fillId="0" borderId="59" xfId="0" applyNumberFormat="1" applyFont="1" applyBorder="1" applyAlignment="1" applyProtection="1">
      <alignment horizontal="center" vertical="center"/>
    </xf>
    <xf numFmtId="14" fontId="39" fillId="6" borderId="20" xfId="0" applyNumberFormat="1" applyFont="1" applyFill="1" applyBorder="1" applyAlignment="1" applyProtection="1">
      <alignment horizontal="center" vertical="center"/>
      <protection locked="0"/>
    </xf>
    <xf numFmtId="0" fontId="69" fillId="0" borderId="0" xfId="0" applyFont="1" applyAlignment="1" applyProtection="1">
      <alignment horizontal="left" vertical="center" wrapText="1"/>
    </xf>
    <xf numFmtId="0" fontId="59" fillId="0" borderId="0" xfId="5" applyFont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181" fontId="56" fillId="0" borderId="0" xfId="5" applyNumberFormat="1" applyFont="1" applyAlignment="1" applyProtection="1">
      <alignment horizontal="center" vertical="center" wrapText="1"/>
    </xf>
    <xf numFmtId="191" fontId="56" fillId="0" borderId="0" xfId="5" applyNumberFormat="1" applyFont="1" applyAlignment="1" applyProtection="1">
      <alignment horizontal="center" vertical="center" wrapText="1"/>
    </xf>
    <xf numFmtId="40" fontId="28" fillId="0" borderId="0" xfId="16" applyNumberFormat="1" applyFont="1" applyAlignment="1" applyProtection="1">
      <alignment vertical="center"/>
    </xf>
    <xf numFmtId="0" fontId="53" fillId="10" borderId="6" xfId="5" applyFont="1" applyFill="1" applyBorder="1" applyAlignment="1" applyProtection="1">
      <alignment horizontal="left" vertical="center"/>
    </xf>
    <xf numFmtId="178" fontId="28" fillId="0" borderId="0" xfId="0" applyNumberFormat="1" applyFont="1" applyAlignment="1" applyProtection="1">
      <alignment horizontal="right" vertical="center"/>
    </xf>
    <xf numFmtId="178" fontId="60" fillId="10" borderId="11" xfId="5" applyNumberFormat="1" applyFont="1" applyFill="1" applyBorder="1" applyAlignment="1" applyProtection="1">
      <alignment vertical="center"/>
    </xf>
    <xf numFmtId="0" fontId="53" fillId="10" borderId="2" xfId="0" applyFont="1" applyFill="1" applyBorder="1" applyProtection="1">
      <alignment vertical="center"/>
    </xf>
    <xf numFmtId="192" fontId="62" fillId="0" borderId="0" xfId="0" applyNumberFormat="1" applyFont="1" applyFill="1" applyProtection="1">
      <alignment vertical="center"/>
    </xf>
    <xf numFmtId="184" fontId="29" fillId="0" borderId="0" xfId="8" applyNumberFormat="1" applyFont="1" applyFill="1" applyBorder="1" applyAlignment="1" applyProtection="1">
      <alignment horizontal="right" vertical="center"/>
      <protection locked="0"/>
    </xf>
    <xf numFmtId="14" fontId="39" fillId="6" borderId="20" xfId="0" applyNumberFormat="1" applyFont="1" applyFill="1" applyBorder="1" applyAlignment="1" applyProtection="1">
      <alignment horizontal="center" vertical="center" wrapText="1"/>
      <protection locked="0"/>
    </xf>
    <xf numFmtId="14" fontId="39" fillId="4" borderId="20" xfId="0" applyNumberFormat="1" applyFont="1" applyFill="1" applyBorder="1" applyAlignment="1" applyProtection="1">
      <alignment horizontal="center" vertical="center"/>
      <protection locked="0"/>
    </xf>
    <xf numFmtId="14" fontId="43" fillId="0" borderId="5" xfId="5" applyNumberFormat="1" applyFont="1" applyFill="1" applyBorder="1" applyAlignment="1" applyProtection="1">
      <alignment horizontal="center" vertical="center"/>
      <protection locked="0"/>
    </xf>
    <xf numFmtId="179" fontId="21" fillId="0" borderId="0" xfId="5" applyNumberFormat="1" applyFont="1" applyAlignment="1" applyProtection="1">
      <alignment horizontal="center" vertical="center" wrapText="1"/>
      <protection locked="0"/>
    </xf>
    <xf numFmtId="177" fontId="29" fillId="0" borderId="0" xfId="5" applyNumberFormat="1" applyFont="1" applyAlignment="1" applyProtection="1">
      <alignment vertical="center"/>
      <protection locked="0"/>
    </xf>
    <xf numFmtId="178" fontId="29" fillId="0" borderId="0" xfId="5" applyNumberFormat="1" applyFont="1" applyAlignment="1" applyProtection="1">
      <alignment vertical="center"/>
      <protection locked="0"/>
    </xf>
    <xf numFmtId="192" fontId="62" fillId="0" borderId="0" xfId="0" applyNumberFormat="1" applyFont="1" applyFill="1">
      <alignment vertical="center"/>
    </xf>
    <xf numFmtId="197" fontId="39" fillId="0" borderId="0" xfId="0" applyNumberFormat="1" applyFont="1">
      <alignment vertical="center"/>
    </xf>
    <xf numFmtId="176" fontId="21" fillId="0" borderId="0" xfId="0" applyNumberFormat="1" applyFont="1" applyProtection="1">
      <alignment vertical="center"/>
    </xf>
    <xf numFmtId="0" fontId="53" fillId="0" borderId="63" xfId="0" applyFont="1" applyBorder="1" applyAlignment="1" applyProtection="1">
      <alignment horizontal="center" vertical="center"/>
    </xf>
    <xf numFmtId="0" fontId="20" fillId="0" borderId="0" xfId="15" applyFont="1" applyAlignment="1" applyProtection="1">
      <alignment horizontal="center" vertical="center" wrapText="1"/>
      <protection locked="0"/>
    </xf>
    <xf numFmtId="0" fontId="5" fillId="0" borderId="0" xfId="15" applyProtection="1">
      <alignment vertical="center"/>
      <protection locked="0"/>
    </xf>
    <xf numFmtId="0" fontId="8" fillId="0" borderId="0" xfId="5" applyFont="1" applyAlignment="1" applyProtection="1">
      <alignment vertical="center"/>
      <protection locked="0"/>
    </xf>
    <xf numFmtId="0" fontId="8" fillId="7" borderId="0" xfId="5" applyFont="1" applyFill="1" applyAlignment="1" applyProtection="1">
      <alignment vertical="center"/>
      <protection locked="0"/>
    </xf>
    <xf numFmtId="0" fontId="20" fillId="0" borderId="0" xfId="15" applyFont="1" applyProtection="1">
      <alignment vertical="center"/>
      <protection locked="0"/>
    </xf>
    <xf numFmtId="0" fontId="31" fillId="0" borderId="0" xfId="5" applyFont="1" applyFill="1" applyAlignment="1" applyProtection="1">
      <alignment horizontal="left" vertical="center"/>
      <protection locked="0"/>
    </xf>
    <xf numFmtId="0" fontId="33" fillId="0" borderId="0" xfId="5" applyFont="1" applyFill="1" applyAlignment="1" applyProtection="1">
      <alignment horizontal="left" vertical="center"/>
      <protection locked="0"/>
    </xf>
    <xf numFmtId="0" fontId="29" fillId="0" borderId="0" xfId="5" applyFont="1" applyFill="1" applyAlignment="1" applyProtection="1">
      <alignment vertical="center"/>
      <protection locked="0"/>
    </xf>
    <xf numFmtId="0" fontId="39" fillId="0" borderId="0" xfId="0" applyFont="1" applyProtection="1">
      <alignment vertical="center"/>
      <protection locked="0"/>
    </xf>
    <xf numFmtId="178" fontId="60" fillId="10" borderId="11" xfId="5" applyNumberFormat="1" applyFont="1" applyFill="1" applyBorder="1" applyAlignment="1">
      <alignment vertical="center"/>
    </xf>
    <xf numFmtId="0" fontId="53" fillId="10" borderId="6" xfId="5" applyFont="1" applyFill="1" applyBorder="1" applyAlignment="1">
      <alignment horizontal="left" vertical="center"/>
    </xf>
    <xf numFmtId="0" fontId="77" fillId="0" borderId="0" xfId="0" applyFont="1" applyFill="1">
      <alignment vertical="center"/>
    </xf>
    <xf numFmtId="14" fontId="20" fillId="0" borderId="0" xfId="15" applyNumberFormat="1" applyFont="1" applyAlignment="1" applyProtection="1">
      <alignment horizontal="right" vertical="center" wrapText="1"/>
    </xf>
    <xf numFmtId="0" fontId="59" fillId="0" borderId="0" xfId="0" applyFont="1" applyProtection="1">
      <alignment vertical="center"/>
      <protection locked="0"/>
    </xf>
    <xf numFmtId="14" fontId="20" fillId="0" borderId="0" xfId="15" applyNumberFormat="1" applyFont="1" applyAlignment="1" applyProtection="1">
      <alignment horizontal="right" vertical="center" wrapText="1"/>
    </xf>
    <xf numFmtId="0" fontId="78" fillId="4" borderId="49" xfId="0" applyFont="1" applyFill="1" applyBorder="1" applyAlignment="1" applyProtection="1">
      <alignment horizontal="center" vertical="center"/>
      <protection locked="0"/>
    </xf>
    <xf numFmtId="0" fontId="22" fillId="0" borderId="95" xfId="15" applyFont="1" applyFill="1" applyBorder="1" applyAlignment="1" applyProtection="1">
      <alignment vertical="center" wrapText="1"/>
    </xf>
    <xf numFmtId="0" fontId="22" fillId="0" borderId="95" xfId="15" applyFont="1" applyFill="1" applyBorder="1" applyAlignment="1" applyProtection="1">
      <alignment vertical="center" wrapText="1"/>
      <protection locked="0"/>
    </xf>
    <xf numFmtId="195" fontId="29" fillId="0" borderId="0" xfId="5" applyNumberFormat="1" applyFont="1" applyFill="1" applyAlignment="1" applyProtection="1">
      <alignment vertical="center"/>
    </xf>
    <xf numFmtId="0" fontId="56" fillId="4" borderId="34" xfId="0" applyFont="1" applyFill="1" applyBorder="1" applyAlignment="1" applyProtection="1">
      <alignment horizontal="center" vertical="center"/>
      <protection locked="0"/>
    </xf>
    <xf numFmtId="0" fontId="56" fillId="4" borderId="46" xfId="0" applyFont="1" applyFill="1" applyBorder="1" applyAlignment="1" applyProtection="1">
      <alignment horizontal="center" vertical="center"/>
      <protection locked="0"/>
    </xf>
    <xf numFmtId="0" fontId="59" fillId="0" borderId="0" xfId="0" applyFont="1" applyAlignment="1">
      <alignment horizontal="left" vertical="top"/>
    </xf>
    <xf numFmtId="0" fontId="53" fillId="0" borderId="0" xfId="0" applyFont="1" applyAlignment="1">
      <alignment horizontal="left" vertical="top"/>
    </xf>
    <xf numFmtId="0" fontId="21" fillId="0" borderId="9" xfId="0" applyFont="1" applyBorder="1" applyAlignment="1">
      <alignment horizontal="center" vertical="top"/>
    </xf>
    <xf numFmtId="187" fontId="53" fillId="4" borderId="84" xfId="0" applyNumberFormat="1" applyFont="1" applyFill="1" applyBorder="1" applyAlignment="1" applyProtection="1">
      <alignment horizontal="center" vertical="center"/>
      <protection locked="0"/>
    </xf>
    <xf numFmtId="0" fontId="39" fillId="0" borderId="84" xfId="0" applyFont="1" applyBorder="1" applyAlignment="1">
      <alignment horizontal="center" vertical="top"/>
    </xf>
    <xf numFmtId="187" fontId="53" fillId="4" borderId="79" xfId="0" applyNumberFormat="1" applyFont="1" applyFill="1" applyBorder="1" applyAlignment="1" applyProtection="1">
      <alignment horizontal="center" vertical="center"/>
      <protection locked="0"/>
    </xf>
    <xf numFmtId="198" fontId="21" fillId="0" borderId="0" xfId="0" applyNumberFormat="1" applyFont="1" applyAlignment="1">
      <alignment horizontal="center" vertical="top"/>
    </xf>
    <xf numFmtId="0" fontId="59" fillId="0" borderId="0" xfId="0" applyFont="1" applyAlignment="1">
      <alignment horizontal="center" vertical="top"/>
    </xf>
    <xf numFmtId="38" fontId="30" fillId="4" borderId="0" xfId="10" applyFont="1" applyFill="1" applyBorder="1" applyAlignment="1" applyProtection="1">
      <alignment horizontal="left" vertical="center" wrapText="1"/>
      <protection locked="0"/>
    </xf>
    <xf numFmtId="0" fontId="53" fillId="0" borderId="0" xfId="0" applyFont="1" applyAlignment="1" applyProtection="1">
      <alignment horizontal="left" vertical="center" wrapText="1"/>
      <protection locked="0"/>
    </xf>
    <xf numFmtId="0" fontId="53" fillId="0" borderId="5" xfId="0" applyFont="1" applyBorder="1" applyAlignment="1" applyProtection="1">
      <alignment horizontal="left" vertical="center" wrapText="1"/>
      <protection locked="0"/>
    </xf>
    <xf numFmtId="14" fontId="30" fillId="0" borderId="2" xfId="0" applyNumberFormat="1" applyFont="1" applyBorder="1" applyAlignment="1" applyProtection="1">
      <alignment horizontal="center" vertical="center" wrapText="1"/>
    </xf>
    <xf numFmtId="14" fontId="30" fillId="0" borderId="11" xfId="0" applyNumberFormat="1" applyFont="1" applyBorder="1" applyAlignment="1" applyProtection="1">
      <alignment horizontal="center" vertical="center" wrapText="1"/>
    </xf>
    <xf numFmtId="14" fontId="30" fillId="0" borderId="3" xfId="0" applyNumberFormat="1" applyFont="1" applyBorder="1" applyAlignment="1" applyProtection="1">
      <alignment horizontal="center" vertical="center" wrapText="1"/>
    </xf>
    <xf numFmtId="14" fontId="39" fillId="0" borderId="2" xfId="5" applyNumberFormat="1" applyFont="1" applyBorder="1" applyAlignment="1" applyProtection="1">
      <alignment horizontal="center" vertical="center"/>
    </xf>
    <xf numFmtId="14" fontId="39" fillId="0" borderId="11" xfId="5" applyNumberFormat="1" applyFont="1" applyBorder="1" applyAlignment="1" applyProtection="1">
      <alignment horizontal="center" vertical="center"/>
    </xf>
    <xf numFmtId="0" fontId="39" fillId="0" borderId="20" xfId="0" applyFont="1" applyBorder="1" applyAlignment="1" applyProtection="1">
      <alignment horizontal="center" vertical="center"/>
    </xf>
    <xf numFmtId="14" fontId="30" fillId="4" borderId="23" xfId="0" applyNumberFormat="1" applyFont="1" applyFill="1" applyBorder="1" applyAlignment="1" applyProtection="1">
      <alignment horizontal="center" vertical="center"/>
      <protection locked="0"/>
    </xf>
    <xf numFmtId="14" fontId="30" fillId="4" borderId="21" xfId="0" applyNumberFormat="1" applyFont="1" applyFill="1" applyBorder="1" applyAlignment="1" applyProtection="1">
      <alignment horizontal="center" vertical="center"/>
      <protection locked="0"/>
    </xf>
    <xf numFmtId="14" fontId="30" fillId="4" borderId="42" xfId="0" applyNumberFormat="1" applyFont="1" applyFill="1" applyBorder="1" applyAlignment="1" applyProtection="1">
      <alignment horizontal="center" vertical="center"/>
      <protection locked="0"/>
    </xf>
    <xf numFmtId="14" fontId="30" fillId="4" borderId="54" xfId="0" applyNumberFormat="1" applyFont="1" applyFill="1" applyBorder="1" applyAlignment="1" applyProtection="1">
      <alignment horizontal="center" vertical="center"/>
      <protection locked="0"/>
    </xf>
    <xf numFmtId="14" fontId="30" fillId="4" borderId="55" xfId="0" applyNumberFormat="1" applyFont="1" applyFill="1" applyBorder="1" applyAlignment="1" applyProtection="1">
      <alignment horizontal="center" vertical="center"/>
      <protection locked="0"/>
    </xf>
    <xf numFmtId="14" fontId="30" fillId="4" borderId="56" xfId="0" applyNumberFormat="1" applyFont="1" applyFill="1" applyBorder="1" applyAlignment="1" applyProtection="1">
      <alignment horizontal="center" vertical="center"/>
      <protection locked="0"/>
    </xf>
    <xf numFmtId="14" fontId="30" fillId="4" borderId="2" xfId="0" applyNumberFormat="1" applyFont="1" applyFill="1" applyBorder="1" applyAlignment="1" applyProtection="1">
      <alignment horizontal="center" vertical="center"/>
      <protection locked="0"/>
    </xf>
    <xf numFmtId="14" fontId="30" fillId="4" borderId="11" xfId="0" applyNumberFormat="1" applyFont="1" applyFill="1" applyBorder="1" applyAlignment="1" applyProtection="1">
      <alignment horizontal="center" vertical="center"/>
      <protection locked="0"/>
    </xf>
    <xf numFmtId="14" fontId="30" fillId="4" borderId="57" xfId="0" applyNumberFormat="1" applyFont="1" applyFill="1" applyBorder="1" applyAlignment="1" applyProtection="1">
      <alignment horizontal="center" vertical="center"/>
      <protection locked="0"/>
    </xf>
    <xf numFmtId="0" fontId="21" fillId="4" borderId="23" xfId="5" applyFont="1" applyFill="1" applyBorder="1" applyAlignment="1" applyProtection="1">
      <alignment horizontal="center" vertical="top"/>
      <protection locked="0"/>
    </xf>
    <xf numFmtId="0" fontId="21" fillId="4" borderId="21" xfId="5" applyFont="1" applyFill="1" applyBorder="1" applyAlignment="1" applyProtection="1">
      <alignment horizontal="center" vertical="top"/>
      <protection locked="0"/>
    </xf>
    <xf numFmtId="0" fontId="21" fillId="4" borderId="22" xfId="5" applyFont="1" applyFill="1" applyBorder="1" applyAlignment="1" applyProtection="1">
      <alignment horizontal="center" vertical="top"/>
      <protection locked="0"/>
    </xf>
    <xf numFmtId="0" fontId="21" fillId="4" borderId="24" xfId="5" applyFont="1" applyFill="1" applyBorder="1" applyAlignment="1" applyProtection="1">
      <alignment horizontal="center" vertical="top"/>
      <protection locked="0"/>
    </xf>
    <xf numFmtId="0" fontId="21" fillId="4" borderId="0" xfId="5" applyFont="1" applyFill="1" applyAlignment="1" applyProtection="1">
      <alignment horizontal="center" vertical="top"/>
      <protection locked="0"/>
    </xf>
    <xf numFmtId="0" fontId="21" fillId="4" borderId="25" xfId="5" applyFont="1" applyFill="1" applyBorder="1" applyAlignment="1" applyProtection="1">
      <alignment horizontal="center" vertical="top"/>
      <protection locked="0"/>
    </xf>
    <xf numFmtId="0" fontId="21" fillId="4" borderId="26" xfId="5" applyFont="1" applyFill="1" applyBorder="1" applyAlignment="1" applyProtection="1">
      <alignment horizontal="center" vertical="top"/>
      <protection locked="0"/>
    </xf>
    <xf numFmtId="0" fontId="21" fillId="4" borderId="5" xfId="5" applyFont="1" applyFill="1" applyBorder="1" applyAlignment="1" applyProtection="1">
      <alignment horizontal="center" vertical="top"/>
      <protection locked="0"/>
    </xf>
    <xf numFmtId="0" fontId="21" fillId="4" borderId="6" xfId="5" applyFont="1" applyFill="1" applyBorder="1" applyAlignment="1" applyProtection="1">
      <alignment horizontal="center" vertical="top"/>
      <protection locked="0"/>
    </xf>
    <xf numFmtId="0" fontId="26" fillId="0" borderId="89" xfId="5" applyFont="1" applyBorder="1" applyAlignment="1" applyProtection="1">
      <alignment horizontal="center"/>
      <protection locked="0"/>
    </xf>
    <xf numFmtId="0" fontId="26" fillId="0" borderId="90" xfId="5" applyFont="1" applyBorder="1" applyAlignment="1" applyProtection="1">
      <alignment horizontal="center"/>
      <protection locked="0"/>
    </xf>
    <xf numFmtId="0" fontId="26" fillId="0" borderId="88" xfId="5" applyFont="1" applyBorder="1" applyAlignment="1" applyProtection="1">
      <alignment horizontal="center"/>
      <protection locked="0"/>
    </xf>
    <xf numFmtId="14" fontId="46" fillId="6" borderId="0" xfId="5" applyNumberFormat="1" applyFont="1" applyFill="1" applyAlignment="1" applyProtection="1">
      <alignment horizontal="left" vertical="center"/>
      <protection locked="0"/>
    </xf>
    <xf numFmtId="14" fontId="43" fillId="6" borderId="0" xfId="5" applyNumberFormat="1" applyFont="1" applyFill="1" applyAlignment="1" applyProtection="1">
      <alignment horizontal="left" vertical="center"/>
      <protection locked="0"/>
    </xf>
    <xf numFmtId="38" fontId="38" fillId="6" borderId="33" xfId="16" applyFont="1" applyFill="1" applyBorder="1" applyAlignment="1" applyProtection="1">
      <alignment horizontal="center" vertical="center"/>
      <protection locked="0"/>
    </xf>
    <xf numFmtId="38" fontId="38" fillId="6" borderId="34" xfId="16" applyFont="1" applyFill="1" applyBorder="1" applyAlignment="1" applyProtection="1">
      <alignment horizontal="center" vertical="center"/>
      <protection locked="0"/>
    </xf>
    <xf numFmtId="38" fontId="38" fillId="6" borderId="35" xfId="16" applyFont="1" applyFill="1" applyBorder="1" applyAlignment="1" applyProtection="1">
      <alignment horizontal="center" vertical="center"/>
      <protection locked="0"/>
    </xf>
    <xf numFmtId="0" fontId="30" fillId="0" borderId="9" xfId="9" applyFont="1" applyBorder="1" applyAlignment="1" applyProtection="1">
      <alignment horizontal="center" vertical="center"/>
    </xf>
    <xf numFmtId="0" fontId="30" fillId="0" borderId="84" xfId="9" applyFont="1" applyBorder="1" applyAlignment="1" applyProtection="1">
      <alignment horizontal="center" vertical="center"/>
    </xf>
    <xf numFmtId="14" fontId="30" fillId="0" borderId="1" xfId="0" applyNumberFormat="1" applyFont="1" applyBorder="1" applyAlignment="1" applyProtection="1">
      <alignment horizontal="center" vertical="center" wrapText="1"/>
    </xf>
    <xf numFmtId="0" fontId="30" fillId="0" borderId="9" xfId="9" applyFont="1" applyBorder="1" applyAlignment="1" applyProtection="1">
      <alignment horizontal="center" vertical="center"/>
      <protection locked="0"/>
    </xf>
    <xf numFmtId="0" fontId="30" fillId="0" borderId="84" xfId="9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/>
    </xf>
    <xf numFmtId="0" fontId="30" fillId="0" borderId="11" xfId="0" applyFont="1" applyBorder="1" applyAlignment="1" applyProtection="1">
      <alignment horizontal="center" vertical="center"/>
    </xf>
    <xf numFmtId="0" fontId="30" fillId="0" borderId="3" xfId="0" applyFont="1" applyBorder="1" applyAlignment="1" applyProtection="1">
      <alignment horizontal="center" vertical="center"/>
    </xf>
    <xf numFmtId="38" fontId="38" fillId="0" borderId="0" xfId="16" applyFont="1" applyFill="1" applyBorder="1" applyAlignment="1" applyProtection="1">
      <alignment horizontal="center" vertical="center"/>
      <protection locked="0"/>
    </xf>
    <xf numFmtId="0" fontId="30" fillId="0" borderId="86" xfId="0" applyFont="1" applyBorder="1" applyAlignment="1" applyProtection="1">
      <alignment horizontal="center" vertical="center"/>
      <protection locked="0"/>
    </xf>
    <xf numFmtId="0" fontId="30" fillId="0" borderId="87" xfId="0" applyFont="1" applyBorder="1" applyAlignment="1" applyProtection="1">
      <alignment horizontal="center" vertical="center"/>
      <protection locked="0"/>
    </xf>
    <xf numFmtId="0" fontId="30" fillId="0" borderId="88" xfId="0" applyFont="1" applyBorder="1" applyAlignment="1" applyProtection="1">
      <alignment horizontal="center" vertical="center"/>
      <protection locked="0"/>
    </xf>
    <xf numFmtId="0" fontId="43" fillId="6" borderId="0" xfId="5" applyFont="1" applyFill="1" applyAlignment="1" applyProtection="1">
      <alignment horizontal="left" vertical="center"/>
      <protection locked="0"/>
    </xf>
    <xf numFmtId="38" fontId="38" fillId="6" borderId="31" xfId="16" applyFont="1" applyFill="1" applyBorder="1" applyAlignment="1" applyProtection="1">
      <alignment horizontal="center" vertical="center"/>
      <protection locked="0"/>
    </xf>
    <xf numFmtId="38" fontId="38" fillId="6" borderId="0" xfId="16" applyFont="1" applyFill="1" applyBorder="1" applyAlignment="1" applyProtection="1">
      <alignment horizontal="center" vertical="center"/>
      <protection locked="0"/>
    </xf>
    <xf numFmtId="38" fontId="38" fillId="6" borderId="32" xfId="16" applyFont="1" applyFill="1" applyBorder="1" applyAlignment="1" applyProtection="1">
      <alignment horizontal="center" vertical="center"/>
      <protection locked="0"/>
    </xf>
    <xf numFmtId="38" fontId="38" fillId="6" borderId="28" xfId="16" applyFont="1" applyFill="1" applyBorder="1" applyAlignment="1" applyProtection="1">
      <alignment horizontal="center" vertical="center"/>
      <protection locked="0"/>
    </xf>
    <xf numFmtId="38" fontId="38" fillId="6" borderId="29" xfId="16" applyFont="1" applyFill="1" applyBorder="1" applyAlignment="1" applyProtection="1">
      <alignment horizontal="center" vertical="center"/>
      <protection locked="0"/>
    </xf>
    <xf numFmtId="38" fontId="38" fillId="6" borderId="30" xfId="16" applyFont="1" applyFill="1" applyBorder="1" applyAlignment="1" applyProtection="1">
      <alignment horizontal="center" vertical="center"/>
      <protection locked="0"/>
    </xf>
    <xf numFmtId="38" fontId="38" fillId="4" borderId="47" xfId="16" applyFont="1" applyFill="1" applyBorder="1" applyAlignment="1" applyProtection="1">
      <alignment horizontal="center" vertical="center"/>
      <protection locked="0"/>
    </xf>
    <xf numFmtId="38" fontId="38" fillId="4" borderId="45" xfId="16" applyFont="1" applyFill="1" applyBorder="1" applyAlignment="1" applyProtection="1">
      <alignment horizontal="center" vertical="center"/>
      <protection locked="0"/>
    </xf>
    <xf numFmtId="38" fontId="38" fillId="4" borderId="46" xfId="16" applyFont="1" applyFill="1" applyBorder="1" applyAlignment="1" applyProtection="1">
      <alignment horizontal="center" vertical="center"/>
      <protection locked="0"/>
    </xf>
    <xf numFmtId="14" fontId="39" fillId="0" borderId="3" xfId="5" applyNumberFormat="1" applyFont="1" applyBorder="1" applyAlignment="1" applyProtection="1">
      <alignment horizontal="center" vertical="center"/>
    </xf>
    <xf numFmtId="0" fontId="21" fillId="0" borderId="86" xfId="5" applyFont="1" applyBorder="1" applyAlignment="1" applyProtection="1">
      <alignment horizontal="center"/>
      <protection locked="0"/>
    </xf>
    <xf numFmtId="0" fontId="21" fillId="0" borderId="87" xfId="5" applyFont="1" applyBorder="1" applyAlignment="1" applyProtection="1">
      <alignment horizontal="center"/>
      <protection locked="0"/>
    </xf>
    <xf numFmtId="0" fontId="21" fillId="0" borderId="88" xfId="5" applyFont="1" applyBorder="1" applyAlignment="1" applyProtection="1">
      <alignment horizontal="center"/>
      <protection locked="0"/>
    </xf>
    <xf numFmtId="14" fontId="30" fillId="4" borderId="39" xfId="0" applyNumberFormat="1" applyFont="1" applyFill="1" applyBorder="1" applyAlignment="1" applyProtection="1">
      <alignment horizontal="center" vertical="center"/>
      <protection locked="0"/>
    </xf>
    <xf numFmtId="14" fontId="30" fillId="4" borderId="40" xfId="0" applyNumberFormat="1" applyFont="1" applyFill="1" applyBorder="1" applyAlignment="1" applyProtection="1">
      <alignment horizontal="center" vertical="center"/>
      <protection locked="0"/>
    </xf>
    <xf numFmtId="14" fontId="30" fillId="4" borderId="41" xfId="0" applyNumberFormat="1" applyFont="1" applyFill="1" applyBorder="1" applyAlignment="1" applyProtection="1">
      <alignment horizontal="center" vertical="center"/>
      <protection locked="0"/>
    </xf>
    <xf numFmtId="194" fontId="38" fillId="6" borderId="33" xfId="16" applyNumberFormat="1" applyFont="1" applyFill="1" applyBorder="1" applyAlignment="1" applyProtection="1">
      <alignment horizontal="center" vertical="center"/>
      <protection locked="0"/>
    </xf>
    <xf numFmtId="194" fontId="38" fillId="6" borderId="34" xfId="16" applyNumberFormat="1" applyFont="1" applyFill="1" applyBorder="1" applyAlignment="1" applyProtection="1">
      <alignment horizontal="center" vertical="center"/>
      <protection locked="0"/>
    </xf>
    <xf numFmtId="194" fontId="38" fillId="6" borderId="35" xfId="16" applyNumberFormat="1" applyFont="1" applyFill="1" applyBorder="1" applyAlignment="1" applyProtection="1">
      <alignment horizontal="center" vertical="center"/>
      <protection locked="0"/>
    </xf>
    <xf numFmtId="0" fontId="20" fillId="0" borderId="0" xfId="15" applyFont="1" applyAlignment="1" applyProtection="1">
      <alignment horizontal="left" vertical="center" wrapText="1"/>
      <protection locked="0"/>
    </xf>
    <xf numFmtId="0" fontId="20" fillId="0" borderId="0" xfId="15" applyFont="1" applyAlignment="1" applyProtection="1">
      <alignment horizontal="justify" vertical="center" wrapText="1"/>
    </xf>
    <xf numFmtId="0" fontId="20" fillId="0" borderId="0" xfId="15" applyFont="1" applyAlignment="1" applyProtection="1">
      <alignment vertical="center"/>
    </xf>
    <xf numFmtId="14" fontId="20" fillId="0" borderId="0" xfId="15" applyNumberFormat="1" applyFont="1" applyAlignment="1" applyProtection="1">
      <alignment horizontal="right" vertical="center" wrapText="1"/>
    </xf>
    <xf numFmtId="0" fontId="20" fillId="0" borderId="0" xfId="15" applyFont="1" applyAlignment="1" applyProtection="1">
      <alignment horizontal="right" vertical="center" wrapText="1"/>
    </xf>
    <xf numFmtId="0" fontId="23" fillId="0" borderId="0" xfId="15" applyFont="1" applyAlignment="1" applyProtection="1">
      <alignment horizontal="center" vertical="center" wrapText="1"/>
    </xf>
    <xf numFmtId="0" fontId="23" fillId="0" borderId="0" xfId="15" applyFont="1" applyAlignment="1" applyProtection="1">
      <alignment horizontal="justify" vertical="center" wrapText="1"/>
    </xf>
    <xf numFmtId="0" fontId="25" fillId="0" borderId="0" xfId="15" applyFont="1" applyAlignment="1" applyProtection="1">
      <alignment horizontal="center" vertical="center" wrapText="1"/>
    </xf>
    <xf numFmtId="0" fontId="25" fillId="0" borderId="0" xfId="15" applyFont="1" applyAlignment="1" applyProtection="1">
      <alignment horizontal="center" vertical="center"/>
      <protection locked="0"/>
    </xf>
    <xf numFmtId="0" fontId="23" fillId="0" borderId="0" xfId="15" applyFont="1" applyAlignment="1" applyProtection="1">
      <alignment horizontal="left" vertical="center" wrapText="1"/>
      <protection locked="0"/>
    </xf>
    <xf numFmtId="0" fontId="20" fillId="0" borderId="0" xfId="15" applyFont="1" applyAlignment="1" applyProtection="1">
      <alignment horizontal="center" vertical="center"/>
    </xf>
    <xf numFmtId="0" fontId="22" fillId="3" borderId="91" xfId="15" applyFont="1" applyFill="1" applyBorder="1" applyAlignment="1" applyProtection="1">
      <alignment horizontal="left" vertical="center" wrapText="1"/>
    </xf>
    <xf numFmtId="0" fontId="22" fillId="3" borderId="92" xfId="15" applyFont="1" applyFill="1" applyBorder="1" applyAlignment="1" applyProtection="1">
      <alignment horizontal="left" vertical="center" wrapText="1"/>
    </xf>
    <xf numFmtId="0" fontId="22" fillId="3" borderId="96" xfId="15" applyFont="1" applyFill="1" applyBorder="1" applyAlignment="1" applyProtection="1">
      <alignment horizontal="left" vertical="center" wrapText="1"/>
      <protection locked="0"/>
    </xf>
    <xf numFmtId="0" fontId="22" fillId="3" borderId="95" xfId="15" applyFont="1" applyFill="1" applyBorder="1" applyAlignment="1" applyProtection="1">
      <alignment horizontal="left" vertical="center" wrapText="1"/>
      <protection locked="0"/>
    </xf>
    <xf numFmtId="0" fontId="22" fillId="3" borderId="93" xfId="15" applyFont="1" applyFill="1" applyBorder="1" applyAlignment="1" applyProtection="1">
      <alignment horizontal="left" vertical="center" wrapText="1"/>
      <protection locked="0"/>
    </xf>
    <xf numFmtId="0" fontId="22" fillId="3" borderId="94" xfId="15" applyFont="1" applyFill="1" applyBorder="1" applyAlignment="1" applyProtection="1">
      <alignment horizontal="left" vertical="center" wrapText="1"/>
      <protection locked="0"/>
    </xf>
    <xf numFmtId="0" fontId="31" fillId="0" borderId="0" xfId="5" applyFont="1" applyAlignment="1" applyProtection="1">
      <alignment horizontal="left" vertical="center" wrapText="1"/>
    </xf>
    <xf numFmtId="187" fontId="39" fillId="0" borderId="0" xfId="5" applyNumberFormat="1" applyFont="1" applyAlignment="1" applyProtection="1">
      <alignment horizontal="center" vertical="center"/>
    </xf>
    <xf numFmtId="0" fontId="34" fillId="0" borderId="0" xfId="5" applyFont="1" applyAlignment="1" applyProtection="1">
      <alignment horizontal="center" vertical="center"/>
      <protection locked="0"/>
    </xf>
    <xf numFmtId="0" fontId="20" fillId="0" borderId="0" xfId="15" applyFont="1" applyAlignment="1">
      <alignment horizontal="justify" vertical="center" wrapText="1"/>
    </xf>
    <xf numFmtId="0" fontId="20" fillId="0" borderId="0" xfId="15" applyFont="1" applyAlignment="1">
      <alignment vertical="center"/>
    </xf>
    <xf numFmtId="0" fontId="34" fillId="0" borderId="0" xfId="5" applyFont="1" applyFill="1" applyAlignment="1" applyProtection="1">
      <alignment horizontal="center" vertical="center"/>
      <protection locked="0"/>
    </xf>
    <xf numFmtId="14" fontId="20" fillId="0" borderId="0" xfId="15" applyNumberFormat="1" applyFont="1" applyAlignment="1">
      <alignment horizontal="right" vertical="center" wrapText="1"/>
    </xf>
    <xf numFmtId="0" fontId="20" fillId="0" borderId="0" xfId="15" applyFont="1" applyAlignment="1">
      <alignment horizontal="right" vertical="center" wrapText="1"/>
    </xf>
    <xf numFmtId="0" fontId="20" fillId="0" borderId="0" xfId="15" applyFont="1" applyAlignment="1">
      <alignment horizontal="center" vertical="center"/>
    </xf>
    <xf numFmtId="0" fontId="23" fillId="0" borderId="0" xfId="15" applyFont="1" applyAlignment="1">
      <alignment horizontal="center" vertical="center" wrapText="1"/>
    </xf>
    <xf numFmtId="0" fontId="23" fillId="0" borderId="0" xfId="15" applyFont="1" applyAlignment="1">
      <alignment horizontal="justify" vertical="center" wrapText="1"/>
    </xf>
    <xf numFmtId="0" fontId="25" fillId="0" borderId="0" xfId="15" applyFont="1" applyAlignment="1">
      <alignment horizontal="center" vertical="center" wrapText="1"/>
    </xf>
    <xf numFmtId="0" fontId="25" fillId="0" borderId="0" xfId="15" applyFont="1" applyAlignment="1">
      <alignment horizontal="center" vertical="center"/>
    </xf>
    <xf numFmtId="0" fontId="31" fillId="0" borderId="0" xfId="5" applyFont="1" applyFill="1" applyAlignment="1" applyProtection="1">
      <alignment horizontal="left" vertical="center" wrapText="1"/>
    </xf>
    <xf numFmtId="187" fontId="21" fillId="0" borderId="0" xfId="15" applyNumberFormat="1" applyFont="1" applyFill="1" applyAlignment="1" applyProtection="1">
      <alignment horizontal="center" vertical="center"/>
    </xf>
    <xf numFmtId="0" fontId="34" fillId="0" borderId="0" xfId="5" applyFont="1" applyFill="1" applyAlignment="1" applyProtection="1">
      <alignment horizontal="center" vertical="center"/>
    </xf>
    <xf numFmtId="0" fontId="39" fillId="3" borderId="0" xfId="0" applyFont="1" applyFill="1" applyAlignment="1" applyProtection="1">
      <alignment horizontal="left" vertical="center"/>
      <protection locked="0"/>
    </xf>
    <xf numFmtId="187" fontId="39" fillId="3" borderId="0" xfId="0" applyNumberFormat="1" applyFont="1" applyFill="1" applyAlignment="1" applyProtection="1">
      <alignment horizontal="left" vertical="center"/>
      <protection locked="0"/>
    </xf>
    <xf numFmtId="186" fontId="53" fillId="0" borderId="9" xfId="0" applyNumberFormat="1" applyFont="1" applyBorder="1" applyAlignment="1" applyProtection="1">
      <alignment horizontal="center" vertical="center"/>
    </xf>
    <xf numFmtId="186" fontId="53" fillId="0" borderId="79" xfId="0" applyNumberFormat="1" applyFont="1" applyBorder="1" applyAlignment="1" applyProtection="1">
      <alignment horizontal="center" vertical="center"/>
    </xf>
    <xf numFmtId="0" fontId="21" fillId="2" borderId="2" xfId="0" applyFont="1" applyFill="1" applyBorder="1" applyAlignment="1" applyProtection="1">
      <alignment horizontal="center" vertical="center"/>
    </xf>
    <xf numFmtId="0" fontId="21" fillId="2" borderId="3" xfId="0" applyFont="1" applyFill="1" applyBorder="1" applyAlignment="1" applyProtection="1">
      <alignment horizontal="center" vertical="center"/>
    </xf>
    <xf numFmtId="14" fontId="39" fillId="6" borderId="20" xfId="0" applyNumberFormat="1" applyFont="1" applyFill="1" applyBorder="1" applyAlignment="1" applyProtection="1">
      <alignment horizontal="center" vertical="center"/>
      <protection locked="0"/>
    </xf>
    <xf numFmtId="14" fontId="39" fillId="6" borderId="10" xfId="0" applyNumberFormat="1" applyFont="1" applyFill="1" applyBorder="1" applyAlignment="1" applyProtection="1">
      <alignment horizontal="center" vertical="center"/>
      <protection locked="0"/>
    </xf>
    <xf numFmtId="190" fontId="21" fillId="4" borderId="0" xfId="0" applyNumberFormat="1" applyFont="1" applyFill="1" applyAlignment="1" applyProtection="1">
      <alignment horizontal="center" vertical="center"/>
      <protection locked="0"/>
    </xf>
    <xf numFmtId="0" fontId="39" fillId="7" borderId="20" xfId="0" applyFont="1" applyFill="1" applyBorder="1" applyAlignment="1" applyProtection="1">
      <alignment horizontal="center" vertical="center"/>
    </xf>
    <xf numFmtId="0" fontId="39" fillId="7" borderId="10" xfId="0" applyFont="1" applyFill="1" applyBorder="1" applyAlignment="1" applyProtection="1">
      <alignment horizontal="center" vertical="center"/>
    </xf>
    <xf numFmtId="0" fontId="21" fillId="0" borderId="14" xfId="9" applyFont="1" applyBorder="1" applyAlignment="1" applyProtection="1">
      <alignment horizontal="center" vertical="center"/>
    </xf>
    <xf numFmtId="0" fontId="21" fillId="0" borderId="72" xfId="9" applyFont="1" applyBorder="1" applyAlignment="1" applyProtection="1">
      <alignment horizontal="center" vertical="center"/>
    </xf>
    <xf numFmtId="0" fontId="21" fillId="3" borderId="18" xfId="9" applyFont="1" applyFill="1" applyBorder="1" applyAlignment="1" applyProtection="1">
      <alignment horizontal="center" vertical="center"/>
      <protection locked="0"/>
    </xf>
    <xf numFmtId="0" fontId="21" fillId="3" borderId="3" xfId="9" applyFont="1" applyFill="1" applyBorder="1" applyAlignment="1" applyProtection="1">
      <alignment horizontal="center" vertical="center"/>
      <protection locked="0"/>
    </xf>
    <xf numFmtId="0" fontId="21" fillId="3" borderId="18" xfId="9" applyFont="1" applyFill="1" applyBorder="1" applyAlignment="1" applyProtection="1">
      <alignment horizontal="center" vertical="center"/>
    </xf>
    <xf numFmtId="0" fontId="21" fillId="3" borderId="3" xfId="9" applyFont="1" applyFill="1" applyBorder="1" applyAlignment="1" applyProtection="1">
      <alignment horizontal="center" vertical="center"/>
    </xf>
    <xf numFmtId="0" fontId="21" fillId="3" borderId="77" xfId="9" applyFont="1" applyFill="1" applyBorder="1" applyAlignment="1" applyProtection="1">
      <alignment horizontal="center" vertical="center"/>
      <protection locked="0"/>
    </xf>
    <xf numFmtId="0" fontId="21" fillId="3" borderId="75" xfId="9" applyFont="1" applyFill="1" applyBorder="1" applyAlignment="1" applyProtection="1">
      <alignment horizontal="center" vertical="center"/>
      <protection locked="0"/>
    </xf>
    <xf numFmtId="0" fontId="21" fillId="0" borderId="19" xfId="9" applyFont="1" applyBorder="1" applyAlignment="1" applyProtection="1">
      <alignment horizontal="center" vertical="center"/>
    </xf>
    <xf numFmtId="0" fontId="21" fillId="0" borderId="17" xfId="9" applyFont="1" applyBorder="1" applyAlignment="1" applyProtection="1">
      <alignment horizontal="center" vertical="center"/>
    </xf>
    <xf numFmtId="0" fontId="21" fillId="0" borderId="4" xfId="9" applyFont="1" applyBorder="1" applyAlignment="1" applyProtection="1">
      <alignment horizontal="center" vertical="center"/>
    </xf>
    <xf numFmtId="193" fontId="21" fillId="0" borderId="2" xfId="10" applyNumberFormat="1" applyFont="1" applyBorder="1" applyAlignment="1" applyProtection="1">
      <alignment horizontal="center" vertical="center"/>
    </xf>
    <xf numFmtId="193" fontId="21" fillId="0" borderId="3" xfId="10" applyNumberFormat="1" applyFont="1" applyBorder="1" applyAlignment="1" applyProtection="1">
      <alignment horizontal="center" vertical="center"/>
    </xf>
    <xf numFmtId="38" fontId="21" fillId="0" borderId="69" xfId="10" applyFont="1" applyBorder="1" applyAlignment="1" applyProtection="1">
      <alignment horizontal="center" vertical="center"/>
    </xf>
    <xf numFmtId="38" fontId="21" fillId="0" borderId="4" xfId="10" applyFont="1" applyBorder="1" applyAlignment="1" applyProtection="1">
      <alignment horizontal="center" vertical="center"/>
    </xf>
    <xf numFmtId="0" fontId="21" fillId="0" borderId="71" xfId="9" applyFont="1" applyBorder="1" applyAlignment="1" applyProtection="1">
      <alignment horizontal="center" vertical="center"/>
    </xf>
    <xf numFmtId="0" fontId="21" fillId="0" borderId="73" xfId="9" applyFont="1" applyBorder="1" applyAlignment="1" applyProtection="1">
      <alignment horizontal="center" vertical="center"/>
    </xf>
    <xf numFmtId="0" fontId="21" fillId="3" borderId="74" xfId="9" applyFont="1" applyFill="1" applyBorder="1" applyAlignment="1" applyProtection="1">
      <alignment horizontal="center" vertical="center"/>
      <protection locked="0"/>
    </xf>
    <xf numFmtId="0" fontId="21" fillId="3" borderId="76" xfId="9" applyFont="1" applyFill="1" applyBorder="1" applyAlignment="1" applyProtection="1">
      <alignment horizontal="center" vertical="center"/>
      <protection locked="0"/>
    </xf>
    <xf numFmtId="0" fontId="21" fillId="3" borderId="2" xfId="9" applyFont="1" applyFill="1" applyBorder="1" applyAlignment="1" applyProtection="1">
      <alignment horizontal="center" vertical="center"/>
      <protection locked="0"/>
    </xf>
    <xf numFmtId="0" fontId="21" fillId="3" borderId="68" xfId="9" applyFont="1" applyFill="1" applyBorder="1" applyAlignment="1" applyProtection="1">
      <alignment horizontal="center" vertical="center"/>
      <protection locked="0"/>
    </xf>
    <xf numFmtId="0" fontId="21" fillId="3" borderId="69" xfId="0" applyFont="1" applyFill="1" applyBorder="1" applyAlignment="1" applyProtection="1">
      <alignment horizontal="center" vertical="center"/>
    </xf>
    <xf numFmtId="0" fontId="21" fillId="3" borderId="70" xfId="0" applyFont="1" applyFill="1" applyBorder="1" applyAlignment="1" applyProtection="1">
      <alignment horizontal="center" vertical="center"/>
    </xf>
    <xf numFmtId="193" fontId="21" fillId="0" borderId="69" xfId="10" applyNumberFormat="1" applyFont="1" applyBorder="1" applyAlignment="1" applyProtection="1">
      <alignment horizontal="center" vertical="center"/>
    </xf>
    <xf numFmtId="193" fontId="21" fillId="0" borderId="4" xfId="10" applyNumberFormat="1" applyFont="1" applyBorder="1" applyAlignment="1" applyProtection="1">
      <alignment horizontal="center" vertical="center"/>
    </xf>
    <xf numFmtId="190" fontId="21" fillId="12" borderId="0" xfId="0" applyNumberFormat="1" applyFont="1" applyFill="1" applyAlignment="1" applyProtection="1">
      <alignment horizontal="center" vertical="center"/>
      <protection locked="0"/>
    </xf>
    <xf numFmtId="0" fontId="21" fillId="0" borderId="71" xfId="9" applyFont="1" applyBorder="1" applyAlignment="1" applyProtection="1">
      <alignment horizontal="center" vertical="center" wrapText="1"/>
    </xf>
    <xf numFmtId="0" fontId="21" fillId="0" borderId="72" xfId="9" applyFont="1" applyBorder="1" applyAlignment="1" applyProtection="1">
      <alignment horizontal="center" vertical="center" wrapText="1"/>
    </xf>
    <xf numFmtId="193" fontId="21" fillId="0" borderId="74" xfId="10" applyNumberFormat="1" applyFont="1" applyBorder="1" applyAlignment="1" applyProtection="1">
      <alignment horizontal="center" vertical="center"/>
    </xf>
    <xf numFmtId="193" fontId="21" fillId="0" borderId="75" xfId="10" applyNumberFormat="1" applyFont="1" applyBorder="1" applyAlignment="1" applyProtection="1">
      <alignment horizontal="center" vertical="center"/>
    </xf>
    <xf numFmtId="0" fontId="53" fillId="4" borderId="60" xfId="0" applyFont="1" applyFill="1" applyBorder="1" applyAlignment="1" applyProtection="1">
      <alignment horizontal="left" vertical="top" wrapText="1"/>
      <protection locked="0"/>
    </xf>
    <xf numFmtId="0" fontId="53" fillId="4" borderId="50" xfId="0" applyFont="1" applyFill="1" applyBorder="1" applyAlignment="1" applyProtection="1">
      <alignment horizontal="left" vertical="top"/>
      <protection locked="0"/>
    </xf>
    <xf numFmtId="0" fontId="53" fillId="4" borderId="61" xfId="0" applyFont="1" applyFill="1" applyBorder="1" applyAlignment="1" applyProtection="1">
      <alignment horizontal="left" vertical="top"/>
      <protection locked="0"/>
    </xf>
    <xf numFmtId="0" fontId="53" fillId="4" borderId="51" xfId="0" applyFont="1" applyFill="1" applyBorder="1" applyAlignment="1" applyProtection="1">
      <alignment horizontal="left" vertical="top"/>
      <protection locked="0"/>
    </xf>
    <xf numFmtId="0" fontId="53" fillId="4" borderId="0" xfId="0" applyFont="1" applyFill="1" applyAlignment="1" applyProtection="1">
      <alignment horizontal="left" vertical="top"/>
      <protection locked="0"/>
    </xf>
    <xf numFmtId="0" fontId="53" fillId="4" borderId="27" xfId="0" applyFont="1" applyFill="1" applyBorder="1" applyAlignment="1" applyProtection="1">
      <alignment horizontal="left" vertical="top"/>
      <protection locked="0"/>
    </xf>
    <xf numFmtId="0" fontId="53" fillId="4" borderId="62" xfId="0" applyFont="1" applyFill="1" applyBorder="1" applyAlignment="1" applyProtection="1">
      <alignment horizontal="left" vertical="top"/>
      <protection locked="0"/>
    </xf>
    <xf numFmtId="0" fontId="53" fillId="4" borderId="63" xfId="0" applyFont="1" applyFill="1" applyBorder="1" applyAlignment="1" applyProtection="1">
      <alignment horizontal="left" vertical="top"/>
      <protection locked="0"/>
    </xf>
    <xf numFmtId="0" fontId="53" fillId="4" borderId="8" xfId="0" applyFont="1" applyFill="1" applyBorder="1" applyAlignment="1" applyProtection="1">
      <alignment horizontal="left" vertical="top"/>
      <protection locked="0"/>
    </xf>
    <xf numFmtId="187" fontId="21" fillId="0" borderId="0" xfId="5" applyNumberFormat="1" applyFont="1" applyAlignment="1">
      <alignment horizontal="center" vertical="center"/>
    </xf>
    <xf numFmtId="0" fontId="34" fillId="0" borderId="0" xfId="5" applyFont="1" applyAlignment="1">
      <alignment horizontal="center" vertical="center"/>
    </xf>
    <xf numFmtId="0" fontId="31" fillId="0" borderId="0" xfId="5" applyFont="1" applyAlignment="1">
      <alignment horizontal="left" vertical="center"/>
    </xf>
    <xf numFmtId="0" fontId="23" fillId="0" borderId="0" xfId="15" applyFont="1" applyAlignment="1">
      <alignment horizontal="center" vertical="center"/>
    </xf>
    <xf numFmtId="0" fontId="39" fillId="0" borderId="0" xfId="0" applyFont="1" applyAlignment="1" applyProtection="1">
      <alignment horizontal="left" vertical="center"/>
      <protection locked="0"/>
    </xf>
    <xf numFmtId="187" fontId="39" fillId="0" borderId="0" xfId="0" applyNumberFormat="1" applyFont="1" applyAlignment="1" applyProtection="1">
      <alignment horizontal="left" vertical="center"/>
      <protection locked="0"/>
    </xf>
    <xf numFmtId="186" fontId="53" fillId="0" borderId="9" xfId="0" applyNumberFormat="1" applyFont="1" applyBorder="1" applyAlignment="1">
      <alignment horizontal="center" vertical="center"/>
    </xf>
    <xf numFmtId="186" fontId="53" fillId="0" borderId="79" xfId="0" applyNumberFormat="1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39" fillId="7" borderId="20" xfId="0" applyFont="1" applyFill="1" applyBorder="1" applyAlignment="1">
      <alignment horizontal="center" vertical="center"/>
    </xf>
    <xf numFmtId="0" fontId="39" fillId="7" borderId="10" xfId="0" applyFont="1" applyFill="1" applyBorder="1" applyAlignment="1">
      <alignment horizontal="center" vertical="center"/>
    </xf>
    <xf numFmtId="0" fontId="53" fillId="4" borderId="60" xfId="0" applyFont="1" applyFill="1" applyBorder="1" applyAlignment="1" applyProtection="1">
      <alignment horizontal="left" vertical="top"/>
      <protection locked="0"/>
    </xf>
    <xf numFmtId="0" fontId="21" fillId="0" borderId="14" xfId="9" applyFont="1" applyBorder="1" applyAlignment="1">
      <alignment horizontal="center" vertical="center"/>
    </xf>
    <xf numFmtId="0" fontId="21" fillId="0" borderId="72" xfId="9" applyFont="1" applyBorder="1" applyAlignment="1">
      <alignment horizontal="center" vertical="center"/>
    </xf>
    <xf numFmtId="0" fontId="21" fillId="0" borderId="71" xfId="9" applyFont="1" applyBorder="1" applyAlignment="1">
      <alignment horizontal="center" vertical="center" wrapText="1"/>
    </xf>
    <xf numFmtId="0" fontId="21" fillId="0" borderId="72" xfId="9" applyFont="1" applyBorder="1" applyAlignment="1">
      <alignment horizontal="center" vertical="center" wrapText="1"/>
    </xf>
    <xf numFmtId="0" fontId="53" fillId="0" borderId="60" xfId="0" applyFont="1" applyBorder="1" applyAlignment="1" applyProtection="1">
      <alignment horizontal="left" vertical="top"/>
    </xf>
    <xf numFmtId="0" fontId="53" fillId="0" borderId="50" xfId="0" applyFont="1" applyBorder="1" applyAlignment="1" applyProtection="1">
      <alignment horizontal="left" vertical="top"/>
    </xf>
    <xf numFmtId="0" fontId="53" fillId="0" borderId="61" xfId="0" applyFont="1" applyBorder="1" applyAlignment="1" applyProtection="1">
      <alignment horizontal="left" vertical="top"/>
    </xf>
    <xf numFmtId="0" fontId="53" fillId="0" borderId="51" xfId="0" applyFont="1" applyBorder="1" applyAlignment="1" applyProtection="1">
      <alignment horizontal="left" vertical="top"/>
    </xf>
    <xf numFmtId="0" fontId="53" fillId="0" borderId="0" xfId="0" applyFont="1" applyAlignment="1" applyProtection="1">
      <alignment horizontal="left" vertical="top"/>
    </xf>
    <xf numFmtId="0" fontId="53" fillId="0" borderId="27" xfId="0" applyFont="1" applyBorder="1" applyAlignment="1" applyProtection="1">
      <alignment horizontal="left" vertical="top"/>
    </xf>
    <xf numFmtId="0" fontId="53" fillId="0" borderId="62" xfId="0" applyFont="1" applyBorder="1" applyAlignment="1" applyProtection="1">
      <alignment horizontal="left" vertical="top"/>
    </xf>
    <xf numFmtId="0" fontId="53" fillId="0" borderId="63" xfId="0" applyFont="1" applyBorder="1" applyAlignment="1" applyProtection="1">
      <alignment horizontal="left" vertical="top"/>
    </xf>
    <xf numFmtId="0" fontId="53" fillId="0" borderId="8" xfId="0" applyFont="1" applyBorder="1" applyAlignment="1" applyProtection="1">
      <alignment horizontal="left" vertical="top"/>
    </xf>
    <xf numFmtId="0" fontId="21" fillId="3" borderId="69" xfId="0" applyFont="1" applyFill="1" applyBorder="1" applyAlignment="1">
      <alignment horizontal="center" vertical="center"/>
    </xf>
    <xf numFmtId="0" fontId="21" fillId="3" borderId="70" xfId="0" applyFont="1" applyFill="1" applyBorder="1" applyAlignment="1">
      <alignment horizontal="center" vertical="center"/>
    </xf>
    <xf numFmtId="0" fontId="21" fillId="0" borderId="71" xfId="9" applyFont="1" applyBorder="1" applyAlignment="1">
      <alignment horizontal="center" vertical="center"/>
    </xf>
    <xf numFmtId="0" fontId="21" fillId="0" borderId="73" xfId="9" applyFont="1" applyBorder="1" applyAlignment="1">
      <alignment horizontal="center" vertical="center"/>
    </xf>
    <xf numFmtId="0" fontId="21" fillId="0" borderId="19" xfId="9" applyFont="1" applyBorder="1" applyAlignment="1">
      <alignment horizontal="center" vertical="center"/>
    </xf>
    <xf numFmtId="0" fontId="21" fillId="0" borderId="17" xfId="9" applyFont="1" applyBorder="1" applyAlignment="1">
      <alignment horizontal="center" vertical="center"/>
    </xf>
    <xf numFmtId="0" fontId="21" fillId="0" borderId="4" xfId="9" applyFont="1" applyBorder="1" applyAlignment="1">
      <alignment horizontal="center" vertical="center"/>
    </xf>
    <xf numFmtId="0" fontId="20" fillId="0" borderId="0" xfId="15" applyFont="1" applyAlignment="1">
      <alignment horizontal="left" vertical="center" wrapText="1"/>
    </xf>
    <xf numFmtId="0" fontId="69" fillId="0" borderId="0" xfId="0" applyFont="1" applyAlignment="1" applyProtection="1">
      <alignment horizontal="left" vertical="center" wrapText="1"/>
    </xf>
    <xf numFmtId="0" fontId="69" fillId="0" borderId="0" xfId="0" applyFont="1" applyAlignment="1" applyProtection="1">
      <alignment horizontal="left" vertical="top" wrapText="1"/>
    </xf>
    <xf numFmtId="187" fontId="69" fillId="0" borderId="0" xfId="0" applyNumberFormat="1" applyFont="1" applyFill="1" applyAlignment="1" applyProtection="1">
      <alignment horizontal="left" vertical="center"/>
    </xf>
    <xf numFmtId="0" fontId="53" fillId="0" borderId="60" xfId="0" quotePrefix="1" applyFont="1" applyBorder="1" applyAlignment="1" applyProtection="1">
      <alignment horizontal="left" vertical="top"/>
      <protection locked="0"/>
    </xf>
    <xf numFmtId="0" fontId="53" fillId="0" borderId="50" xfId="0" applyFont="1" applyBorder="1" applyAlignment="1" applyProtection="1">
      <alignment horizontal="left" vertical="top"/>
      <protection locked="0"/>
    </xf>
    <xf numFmtId="0" fontId="53" fillId="0" borderId="61" xfId="0" applyFont="1" applyBorder="1" applyAlignment="1" applyProtection="1">
      <alignment horizontal="left" vertical="top"/>
      <protection locked="0"/>
    </xf>
    <xf numFmtId="0" fontId="53" fillId="0" borderId="51" xfId="0" applyFont="1" applyBorder="1" applyAlignment="1" applyProtection="1">
      <alignment horizontal="left" vertical="top"/>
      <protection locked="0"/>
    </xf>
    <xf numFmtId="0" fontId="53" fillId="0" borderId="0" xfId="0" applyFont="1" applyAlignment="1" applyProtection="1">
      <alignment horizontal="left" vertical="top"/>
      <protection locked="0"/>
    </xf>
    <xf numFmtId="0" fontId="53" fillId="0" borderId="27" xfId="0" applyFont="1" applyBorder="1" applyAlignment="1" applyProtection="1">
      <alignment horizontal="left" vertical="top"/>
      <protection locked="0"/>
    </xf>
    <xf numFmtId="0" fontId="53" fillId="0" borderId="62" xfId="0" applyFont="1" applyBorder="1" applyAlignment="1" applyProtection="1">
      <alignment horizontal="left" vertical="top"/>
      <protection locked="0"/>
    </xf>
    <xf numFmtId="0" fontId="53" fillId="0" borderId="63" xfId="0" applyFont="1" applyBorder="1" applyAlignment="1" applyProtection="1">
      <alignment horizontal="left" vertical="top"/>
      <protection locked="0"/>
    </xf>
    <xf numFmtId="0" fontId="53" fillId="0" borderId="8" xfId="0" applyFont="1" applyBorder="1" applyAlignment="1" applyProtection="1">
      <alignment horizontal="left" vertical="top"/>
      <protection locked="0"/>
    </xf>
    <xf numFmtId="0" fontId="39" fillId="0" borderId="0" xfId="0" applyFont="1" applyAlignment="1" applyProtection="1">
      <alignment horizontal="left" vertical="center"/>
    </xf>
    <xf numFmtId="187" fontId="39" fillId="0" borderId="0" xfId="0" applyNumberFormat="1" applyFont="1" applyAlignment="1" applyProtection="1">
      <alignment horizontal="left" vertical="center"/>
    </xf>
    <xf numFmtId="0" fontId="75" fillId="0" borderId="0" xfId="0" applyFont="1" applyAlignment="1" applyProtection="1">
      <alignment horizontal="center" vertical="center"/>
      <protection locked="0"/>
    </xf>
    <xf numFmtId="0" fontId="21" fillId="0" borderId="77" xfId="9" applyFont="1" applyBorder="1" applyAlignment="1" applyProtection="1">
      <alignment horizontal="center" vertical="center"/>
      <protection locked="0"/>
    </xf>
    <xf numFmtId="0" fontId="21" fillId="0" borderId="75" xfId="9" applyFont="1" applyBorder="1" applyAlignment="1" applyProtection="1">
      <alignment horizontal="center" vertical="center"/>
      <protection locked="0"/>
    </xf>
    <xf numFmtId="0" fontId="76" fillId="0" borderId="0" xfId="0" applyFont="1" applyAlignment="1" applyProtection="1">
      <alignment horizontal="center" vertical="center"/>
      <protection locked="0"/>
    </xf>
    <xf numFmtId="0" fontId="69" fillId="0" borderId="0" xfId="0" applyFont="1" applyAlignment="1">
      <alignment horizontal="left" vertical="center" wrapText="1"/>
    </xf>
    <xf numFmtId="190" fontId="21" fillId="12" borderId="0" xfId="0" applyNumberFormat="1" applyFont="1" applyFill="1" applyAlignment="1" applyProtection="1">
      <alignment horizontal="center" vertical="center"/>
    </xf>
    <xf numFmtId="187" fontId="21" fillId="0" borderId="0" xfId="5" applyNumberFormat="1" applyFont="1" applyAlignment="1" applyProtection="1">
      <alignment horizontal="center" vertical="center"/>
    </xf>
    <xf numFmtId="0" fontId="34" fillId="0" borderId="0" xfId="5" applyFont="1" applyAlignment="1" applyProtection="1">
      <alignment horizontal="center" vertical="center"/>
    </xf>
    <xf numFmtId="0" fontId="31" fillId="0" borderId="0" xfId="5" applyFont="1" applyAlignment="1" applyProtection="1">
      <alignment horizontal="left" vertical="center"/>
    </xf>
    <xf numFmtId="178" fontId="29" fillId="0" borderId="0" xfId="0" applyNumberFormat="1" applyFont="1" applyAlignment="1" applyProtection="1">
      <alignment vertical="center" wrapText="1"/>
    </xf>
  </cellXfs>
  <cellStyles count="20">
    <cellStyle name="ハイパーリンク" xfId="17" builtinId="8"/>
    <cellStyle name="ハイパーリンク 2" xfId="12" xr:uid="{5D36A257-D1AB-48C5-B114-5CED81CC0BBF}"/>
    <cellStyle name="桁区切り" xfId="16" builtinId="6"/>
    <cellStyle name="桁区切り 2" xfId="3" xr:uid="{60A33C53-02A0-47A4-9BD1-3CD8962C3F0F}"/>
    <cellStyle name="桁区切り 2 2" xfId="10" xr:uid="{7FF28FE7-05C8-4C71-B726-02FE6AC1E5F8}"/>
    <cellStyle name="桁区切り 2 3" xfId="18" xr:uid="{A5FE690F-063C-4BD2-935C-84B12A97D24F}"/>
    <cellStyle name="桁区切り 3" xfId="4" xr:uid="{BEF15161-E627-4C5C-8FEA-6D9D90DBFAAB}"/>
    <cellStyle name="桁区切り 3 2" xfId="8" xr:uid="{21A78FE4-5548-4932-AB44-5323D930E49C}"/>
    <cellStyle name="桁区切り 3 3" xfId="19" xr:uid="{D53C4586-1FF4-49E5-99C6-E42A38644F38}"/>
    <cellStyle name="桁区切り 4" xfId="7" xr:uid="{C9DA668F-DE35-46C3-8E7D-40F559DCB71D}"/>
    <cellStyle name="標準" xfId="0" builtinId="0"/>
    <cellStyle name="標準 10" xfId="13" xr:uid="{E51BBBE4-7C6A-406E-A491-5363B1B56826}"/>
    <cellStyle name="標準 2" xfId="1" xr:uid="{AF007008-2953-40DB-834D-07FB6980FDAA}"/>
    <cellStyle name="標準 2 2" xfId="2" xr:uid="{EBEF666B-A1F1-4BFD-A523-09C08D24FBF8}"/>
    <cellStyle name="標準 2 3" xfId="9" xr:uid="{B6E776A6-66A7-4B32-A2EF-4353F5134640}"/>
    <cellStyle name="標準 3" xfId="5" xr:uid="{98995CD8-B4E4-4FD7-9A70-7FDE12E86427}"/>
    <cellStyle name="標準 4" xfId="6" xr:uid="{B9D37CF2-ADE6-4D83-B8EE-21B0BF1DCF8D}"/>
    <cellStyle name="標準 4 2" xfId="11" xr:uid="{246BFAA7-EAD4-4D66-A0ED-FDACBCC2C7CA}"/>
    <cellStyle name="標準 4 3" xfId="15" xr:uid="{287DD396-ACAF-4FE1-8BB7-29A795DA0A4A}"/>
    <cellStyle name="標準 9" xfId="14" xr:uid="{F61447D1-296E-45BB-9779-BC8BFDC00CC0}"/>
  </cellStyles>
  <dxfs count="82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colors>
    <mruColors>
      <color rgb="FFFFFFC5"/>
      <color rgb="FFFFFFDD"/>
      <color rgb="FFA5FBCA"/>
      <color rgb="FFFFFFCC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61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51216" name="Check Box 16" hidden="1">
              <a:extLst>
                <a:ext uri="{63B3BB69-23CF-44E3-9099-C40C66FF867C}">
                  <a14:compatExt spid="_x0000_s51216"/>
                </a:ext>
                <a:ext uri="{FF2B5EF4-FFF2-40B4-BE49-F238E27FC236}">
                  <a16:creationId xmlns:a16="http://schemas.microsoft.com/office/drawing/2014/main" id="{00000000-0008-0000-0D00-00001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36</xdr:row>
          <xdr:rowOff>209550</xdr:rowOff>
        </xdr:from>
        <xdr:to>
          <xdr:col>4</xdr:col>
          <xdr:colOff>488950</xdr:colOff>
          <xdr:row>38</xdr:row>
          <xdr:rowOff>0</xdr:rowOff>
        </xdr:to>
        <xdr:sp macro="" textlink="">
          <xdr:nvSpPr>
            <xdr:cNvPr id="51218" name="Check Box 18" hidden="1">
              <a:extLst>
                <a:ext uri="{63B3BB69-23CF-44E3-9099-C40C66FF867C}">
                  <a14:compatExt spid="_x0000_s51218"/>
                </a:ext>
                <a:ext uri="{FF2B5EF4-FFF2-40B4-BE49-F238E27FC236}">
                  <a16:creationId xmlns:a16="http://schemas.microsoft.com/office/drawing/2014/main" id="{00000000-0008-0000-0D00-00001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６か月報告書検査合格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151553" name="Check Box 1" hidden="1">
              <a:extLst>
                <a:ext uri="{63B3BB69-23CF-44E3-9099-C40C66FF867C}">
                  <a14:compatExt spid="_x0000_s151553"/>
                </a:ext>
                <a:ext uri="{FF2B5EF4-FFF2-40B4-BE49-F238E27FC236}">
                  <a16:creationId xmlns:a16="http://schemas.microsoft.com/office/drawing/2014/main" id="{00000000-0008-0000-2C00-0000015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162817" name="Check Box 1" hidden="1">
              <a:extLst>
                <a:ext uri="{63B3BB69-23CF-44E3-9099-C40C66FF867C}">
                  <a14:compatExt spid="_x0000_s162817"/>
                </a:ext>
                <a:ext uri="{FF2B5EF4-FFF2-40B4-BE49-F238E27FC236}">
                  <a16:creationId xmlns:a16="http://schemas.microsoft.com/office/drawing/2014/main" id="{00000000-0008-0000-2F00-000001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36</xdr:row>
          <xdr:rowOff>209550</xdr:rowOff>
        </xdr:from>
        <xdr:to>
          <xdr:col>4</xdr:col>
          <xdr:colOff>485775</xdr:colOff>
          <xdr:row>38</xdr:row>
          <xdr:rowOff>0</xdr:rowOff>
        </xdr:to>
        <xdr:sp macro="" textlink="">
          <xdr:nvSpPr>
            <xdr:cNvPr id="162819" name="Check Box 3" hidden="1">
              <a:extLst>
                <a:ext uri="{63B3BB69-23CF-44E3-9099-C40C66FF867C}">
                  <a14:compatExt spid="_x0000_s162819"/>
                </a:ext>
                <a:ext uri="{FF2B5EF4-FFF2-40B4-BE49-F238E27FC236}">
                  <a16:creationId xmlns:a16="http://schemas.microsoft.com/office/drawing/2014/main" id="{00000000-0008-0000-2F00-000003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６か月報告書検査合格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63501" name="Check Box 13" hidden="1">
              <a:extLst>
                <a:ext uri="{63B3BB69-23CF-44E3-9099-C40C66FF867C}">
                  <a14:compatExt spid="_x0000_s63501"/>
                </a:ext>
                <a:ext uri="{FF2B5EF4-FFF2-40B4-BE49-F238E27FC236}">
                  <a16:creationId xmlns:a16="http://schemas.microsoft.com/office/drawing/2014/main" id="{00000000-0008-0000-3300-00000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54284" name="Check Box 12" hidden="1">
              <a:extLst>
                <a:ext uri="{63B3BB69-23CF-44E3-9099-C40C66FF867C}">
                  <a14:compatExt spid="_x0000_s54284"/>
                </a:ext>
                <a:ext uri="{FF2B5EF4-FFF2-40B4-BE49-F238E27FC236}">
                  <a16:creationId xmlns:a16="http://schemas.microsoft.com/office/drawing/2014/main" id="{00000000-0008-0000-1000-00000C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59394" name="Check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14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1130300</xdr:colOff>
          <xdr:row>36</xdr:row>
          <xdr:rowOff>209550</xdr:rowOff>
        </xdr:from>
        <xdr:to>
          <xdr:col>4</xdr:col>
          <xdr:colOff>495300</xdr:colOff>
          <xdr:row>38</xdr:row>
          <xdr:rowOff>0</xdr:rowOff>
        </xdr:to>
        <xdr:sp macro="" textlink="">
          <xdr:nvSpPr>
            <xdr:cNvPr id="59397" name="Check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1400-00000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６か月報告書検査合格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117761" name="Check Box 1" hidden="1">
              <a:extLst>
                <a:ext uri="{63B3BB69-23CF-44E3-9099-C40C66FF867C}">
                  <a14:compatExt spid="_x0000_s117761"/>
                </a:ext>
                <a:ext uri="{FF2B5EF4-FFF2-40B4-BE49-F238E27FC236}">
                  <a16:creationId xmlns:a16="http://schemas.microsoft.com/office/drawing/2014/main" id="{00000000-0008-0000-1700-000001C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198657" name="Check Box 1" hidden="1">
              <a:extLst>
                <a:ext uri="{63B3BB69-23CF-44E3-9099-C40C66FF867C}">
                  <a14:compatExt spid="_x0000_s198657"/>
                </a:ext>
                <a:ext uri="{FF2B5EF4-FFF2-40B4-BE49-F238E27FC236}">
                  <a16:creationId xmlns:a16="http://schemas.microsoft.com/office/drawing/2014/main" id="{00000000-0008-0000-1B00-0000010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147457" name="Check Box 1" hidden="1">
              <a:extLst>
                <a:ext uri="{63B3BB69-23CF-44E3-9099-C40C66FF867C}">
                  <a14:compatExt spid="_x0000_s147457"/>
                </a:ext>
                <a:ext uri="{FF2B5EF4-FFF2-40B4-BE49-F238E27FC236}">
                  <a16:creationId xmlns:a16="http://schemas.microsoft.com/office/drawing/2014/main" id="{00000000-0008-0000-1E00-0000014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148481" name="Check Box 1" hidden="1">
              <a:extLst>
                <a:ext uri="{63B3BB69-23CF-44E3-9099-C40C66FF867C}">
                  <a14:compatExt spid="_x0000_s148481"/>
                </a:ext>
                <a:ext uri="{FF2B5EF4-FFF2-40B4-BE49-F238E27FC236}">
                  <a16:creationId xmlns:a16="http://schemas.microsoft.com/office/drawing/2014/main" id="{00000000-0008-0000-2200-0000014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36</xdr:row>
          <xdr:rowOff>209550</xdr:rowOff>
        </xdr:from>
        <xdr:to>
          <xdr:col>4</xdr:col>
          <xdr:colOff>485775</xdr:colOff>
          <xdr:row>38</xdr:row>
          <xdr:rowOff>0</xdr:rowOff>
        </xdr:to>
        <xdr:sp macro="" textlink="">
          <xdr:nvSpPr>
            <xdr:cNvPr id="148483" name="Check Box 3" hidden="1">
              <a:extLst>
                <a:ext uri="{63B3BB69-23CF-44E3-9099-C40C66FF867C}">
                  <a14:compatExt spid="_x0000_s148483"/>
                </a:ext>
                <a:ext uri="{FF2B5EF4-FFF2-40B4-BE49-F238E27FC236}">
                  <a16:creationId xmlns:a16="http://schemas.microsoft.com/office/drawing/2014/main" id="{00000000-0008-0000-2200-0000034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６か月報告書検査合格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149505" name="Check Box 1" hidden="1">
              <a:extLst>
                <a:ext uri="{63B3BB69-23CF-44E3-9099-C40C66FF867C}">
                  <a14:compatExt spid="_x0000_s149505"/>
                </a:ext>
                <a:ext uri="{FF2B5EF4-FFF2-40B4-BE49-F238E27FC236}">
                  <a16:creationId xmlns:a16="http://schemas.microsoft.com/office/drawing/2014/main" id="{00000000-0008-0000-2500-000001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1143000</xdr:colOff>
          <xdr:row>14</xdr:row>
          <xdr:rowOff>165100</xdr:rowOff>
        </xdr:from>
        <xdr:to>
          <xdr:col>10</xdr:col>
          <xdr:colOff>400050</xdr:colOff>
          <xdr:row>16</xdr:row>
          <xdr:rowOff>57150</xdr:rowOff>
        </xdr:to>
        <xdr:sp macro="" textlink="">
          <xdr:nvSpPr>
            <xdr:cNvPr id="150529" name="Check Box 1" hidden="1">
              <a:extLst>
                <a:ext uri="{63B3BB69-23CF-44E3-9099-C40C66FF867C}">
                  <a14:compatExt spid="_x0000_s150529"/>
                </a:ext>
                <a:ext uri="{FF2B5EF4-FFF2-40B4-BE49-F238E27FC236}">
                  <a16:creationId xmlns:a16="http://schemas.microsoft.com/office/drawing/2014/main" id="{00000000-0008-0000-2900-000001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今次帰国者の公用旅券返納済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36</xdr:row>
          <xdr:rowOff>209550</xdr:rowOff>
        </xdr:from>
        <xdr:to>
          <xdr:col>4</xdr:col>
          <xdr:colOff>485775</xdr:colOff>
          <xdr:row>38</xdr:row>
          <xdr:rowOff>0</xdr:rowOff>
        </xdr:to>
        <xdr:sp macro="" textlink="">
          <xdr:nvSpPr>
            <xdr:cNvPr id="150531" name="Check Box 3" hidden="1">
              <a:extLst>
                <a:ext uri="{63B3BB69-23CF-44E3-9099-C40C66FF867C}">
                  <a14:compatExt spid="_x0000_s150531"/>
                </a:ext>
                <a:ext uri="{FF2B5EF4-FFF2-40B4-BE49-F238E27FC236}">
                  <a16:creationId xmlns:a16="http://schemas.microsoft.com/office/drawing/2014/main" id="{00000000-0008-0000-2900-000003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６か月報告書検査合格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jica.go.jp/about/announce/manual/form/consul_g/rate.html" TargetMode="External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6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6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omments" Target="../comments7.xml"/><Relationship Id="rId5" Type="http://schemas.openxmlformats.org/officeDocument/2006/relationships/ctrlProp" Target="../ctrlProps/ctrlProp3.xml"/><Relationship Id="rId4" Type="http://schemas.openxmlformats.org/officeDocument/2006/relationships/vmlDrawing" Target="../drawings/vmlDrawing7.v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omments" Target="../comments8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8.v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omments" Target="../comments9.xml"/><Relationship Id="rId5" Type="http://schemas.openxmlformats.org/officeDocument/2006/relationships/ctrlProp" Target="../ctrlProps/ctrlProp6.xml"/><Relationship Id="rId4" Type="http://schemas.openxmlformats.org/officeDocument/2006/relationships/vmlDrawing" Target="../drawings/vmlDrawing9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omments" Target="../comments10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10.v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omments" Target="../comments11.xml"/><Relationship Id="rId5" Type="http://schemas.openxmlformats.org/officeDocument/2006/relationships/ctrlProp" Target="../ctrlProps/ctrlProp8.xml"/><Relationship Id="rId4" Type="http://schemas.openxmlformats.org/officeDocument/2006/relationships/vmlDrawing" Target="../drawings/vmlDrawing11.v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7" Type="http://schemas.openxmlformats.org/officeDocument/2006/relationships/comments" Target="../comments12.xml"/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vmlDrawing" Target="../drawings/vmlDrawing12.v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omments" Target="../comments13.xml"/><Relationship Id="rId5" Type="http://schemas.openxmlformats.org/officeDocument/2006/relationships/ctrlProp" Target="../ctrlProps/ctrlProp11.xml"/><Relationship Id="rId4" Type="http://schemas.openxmlformats.org/officeDocument/2006/relationships/vmlDrawing" Target="../drawings/vmlDrawing13.v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7" Type="http://schemas.openxmlformats.org/officeDocument/2006/relationships/comments" Target="../comments14.xml"/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vmlDrawing" Target="../drawings/vmlDrawing14.v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omments" Target="../comments15.xml"/><Relationship Id="rId5" Type="http://schemas.openxmlformats.org/officeDocument/2006/relationships/ctrlProp" Target="../ctrlProps/ctrlProp14.xml"/><Relationship Id="rId4" Type="http://schemas.openxmlformats.org/officeDocument/2006/relationships/vmlDrawing" Target="../drawings/vmlDrawing15.v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7" Type="http://schemas.openxmlformats.org/officeDocument/2006/relationships/comments" Target="../comments16.xml"/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vmlDrawing" Target="../drawings/vmlDrawing16.v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https://www.jica.go.jp/about/announce/manual/form/consul_g/rate.html" TargetMode="External"/><Relationship Id="rId6" Type="http://schemas.openxmlformats.org/officeDocument/2006/relationships/comments" Target="../comments17.xml"/><Relationship Id="rId5" Type="http://schemas.openxmlformats.org/officeDocument/2006/relationships/ctrlProp" Target="../ctrlProps/ctrlProp17.xml"/><Relationship Id="rId4" Type="http://schemas.openxmlformats.org/officeDocument/2006/relationships/vmlDrawing" Target="../drawings/vmlDrawing17.v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ica.go.jp/about/announce/manual/form/consul_g/rate.html" TargetMode="External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49D1-D6D2-4C55-9028-C4B61815E904}">
  <sheetPr>
    <tabColor rgb="FFFFFFC5"/>
    <pageSetUpPr fitToPage="1"/>
  </sheetPr>
  <dimension ref="A1:AA47"/>
  <sheetViews>
    <sheetView showGridLines="0" tabSelected="1" zoomScaleNormal="100" workbookViewId="0">
      <selection activeCell="T14" sqref="T14"/>
    </sheetView>
  </sheetViews>
  <sheetFormatPr defaultColWidth="8.90625" defaultRowHeight="14"/>
  <cols>
    <col min="1" max="16384" width="8.90625" style="1"/>
  </cols>
  <sheetData>
    <row r="1" spans="1:27">
      <c r="A1" s="562" t="s">
        <v>0</v>
      </c>
      <c r="AA1" s="1" t="s">
        <v>340</v>
      </c>
    </row>
    <row r="3" spans="1:27">
      <c r="A3" s="1" t="s">
        <v>1</v>
      </c>
    </row>
    <row r="5" spans="1:27">
      <c r="A5" s="1" t="s">
        <v>2</v>
      </c>
    </row>
    <row r="6" spans="1:27">
      <c r="A6" s="1" t="s">
        <v>3</v>
      </c>
    </row>
    <row r="7" spans="1:27">
      <c r="A7" s="1" t="s">
        <v>4</v>
      </c>
    </row>
    <row r="8" spans="1:27">
      <c r="B8" s="1" t="s">
        <v>5</v>
      </c>
    </row>
    <row r="9" spans="1:27">
      <c r="B9" s="1" t="s">
        <v>6</v>
      </c>
    </row>
    <row r="10" spans="1:27">
      <c r="B10" s="1" t="s">
        <v>336</v>
      </c>
    </row>
    <row r="12" spans="1:27">
      <c r="A12" s="1" t="s">
        <v>7</v>
      </c>
    </row>
    <row r="13" spans="1:27">
      <c r="A13" s="1" t="s">
        <v>8</v>
      </c>
    </row>
    <row r="14" spans="1:27">
      <c r="A14" s="1" t="s">
        <v>9</v>
      </c>
    </row>
    <row r="15" spans="1:27">
      <c r="A15" s="1" t="s">
        <v>311</v>
      </c>
    </row>
    <row r="16" spans="1:27">
      <c r="A16" s="1" t="s">
        <v>312</v>
      </c>
    </row>
    <row r="17" spans="1:1">
      <c r="A17" s="1" t="s">
        <v>10</v>
      </c>
    </row>
    <row r="18" spans="1:1">
      <c r="A18" s="1" t="s">
        <v>11</v>
      </c>
    </row>
    <row r="19" spans="1:1">
      <c r="A19" s="1" t="s">
        <v>349</v>
      </c>
    </row>
    <row r="20" spans="1:1">
      <c r="A20" s="1" t="s">
        <v>12</v>
      </c>
    </row>
    <row r="21" spans="1:1">
      <c r="A21" s="1" t="s">
        <v>13</v>
      </c>
    </row>
    <row r="22" spans="1:1">
      <c r="A22" s="2"/>
    </row>
    <row r="23" spans="1:1">
      <c r="A23" s="1" t="s">
        <v>14</v>
      </c>
    </row>
    <row r="24" spans="1:1">
      <c r="A24" s="1" t="s">
        <v>15</v>
      </c>
    </row>
    <row r="26" spans="1:1">
      <c r="A26" s="1" t="s">
        <v>16</v>
      </c>
    </row>
    <row r="27" spans="1:1">
      <c r="A27" s="1" t="s">
        <v>17</v>
      </c>
    </row>
    <row r="29" spans="1:1">
      <c r="A29" s="1" t="s">
        <v>18</v>
      </c>
    </row>
    <row r="30" spans="1:1">
      <c r="A30" s="1" t="s">
        <v>19</v>
      </c>
    </row>
    <row r="32" spans="1:1">
      <c r="A32" s="1" t="s">
        <v>292</v>
      </c>
    </row>
    <row r="33" spans="1:1">
      <c r="A33" s="1" t="s">
        <v>341</v>
      </c>
    </row>
    <row r="34" spans="1:1">
      <c r="A34" s="1" t="s">
        <v>337</v>
      </c>
    </row>
    <row r="36" spans="1:1">
      <c r="A36" s="1" t="s">
        <v>290</v>
      </c>
    </row>
    <row r="37" spans="1:1">
      <c r="A37" s="1" t="s">
        <v>20</v>
      </c>
    </row>
    <row r="38" spans="1:1">
      <c r="A38" s="1" t="s">
        <v>21</v>
      </c>
    </row>
    <row r="39" spans="1:1">
      <c r="A39" s="1" t="s">
        <v>22</v>
      </c>
    </row>
    <row r="40" spans="1:1">
      <c r="A40" s="1" t="s">
        <v>23</v>
      </c>
    </row>
    <row r="41" spans="1:1">
      <c r="A41" s="1" t="s">
        <v>24</v>
      </c>
    </row>
    <row r="42" spans="1:1">
      <c r="A42" s="1" t="s">
        <v>297</v>
      </c>
    </row>
    <row r="44" spans="1:1">
      <c r="A44" s="1" t="s">
        <v>291</v>
      </c>
    </row>
    <row r="45" spans="1:1">
      <c r="A45" s="1" t="s">
        <v>25</v>
      </c>
    </row>
    <row r="46" spans="1:1">
      <c r="A46" s="1" t="s">
        <v>296</v>
      </c>
    </row>
    <row r="47" spans="1:1">
      <c r="A47" s="1" t="s">
        <v>26</v>
      </c>
    </row>
  </sheetData>
  <sheetProtection algorithmName="SHA-512" hashValue="BsvSrq92PdY/kTzrYhnJ1C5c6BU6Ey7W6nkDzzeGiXmpX1ELT9EzuCMpDNDoqfaf8fbwxb/U8+wstycdKxdyig==" saltValue="OlFYTAm/7gEb/pvTd+/rQg==" spinCount="100000" sheet="1" objects="1" scenarios="1"/>
  <phoneticPr fontId="4"/>
  <pageMargins left="0.70866141732283472" right="0.70866141732283472" top="0.74803149606299213" bottom="0.74803149606299213" header="0.31496062992125984" footer="0.31496062992125984"/>
  <pageSetup paperSize="9" scale="40" orientation="portrait" horizontalDpi="300" verticalDpi="300" r:id="rId1"/>
  <headerFooter>
    <oddHeader xml:space="preserve">&amp;L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D4D7-25F8-4139-AF49-4C633987B11F}">
  <sheetPr>
    <tabColor rgb="FFFFC000"/>
    <pageSetUpPr fitToPage="1"/>
  </sheetPr>
  <dimension ref="B1:M145"/>
  <sheetViews>
    <sheetView topLeftCell="A25" zoomScale="85" zoomScaleNormal="85" zoomScaleSheetLayoutView="100" workbookViewId="0">
      <selection activeCell="B46" sqref="B46:L48"/>
    </sheetView>
  </sheetViews>
  <sheetFormatPr defaultColWidth="8.90625" defaultRowHeight="15"/>
  <cols>
    <col min="1" max="1" width="3.08984375" style="79" customWidth="1"/>
    <col min="2" max="2" width="18.36328125" style="79" customWidth="1"/>
    <col min="3" max="3" width="19.08984375" style="79" customWidth="1"/>
    <col min="4" max="4" width="19.08984375" style="86" customWidth="1"/>
    <col min="5" max="5" width="18.08984375" style="86" customWidth="1"/>
    <col min="6" max="6" width="18.90625" style="79" customWidth="1"/>
    <col min="7" max="7" width="19.90625" style="79" customWidth="1"/>
    <col min="8" max="8" width="20" style="79" customWidth="1"/>
    <col min="9" max="9" width="13.36328125" style="79" customWidth="1"/>
    <col min="10" max="12" width="6.6328125" style="79" customWidth="1"/>
    <col min="13" max="30" width="4.90625" style="79" customWidth="1"/>
    <col min="31" max="16384" width="8.90625" style="79"/>
  </cols>
  <sheetData>
    <row r="1" spans="2:12" ht="19.5">
      <c r="B1" s="80" t="s">
        <v>168</v>
      </c>
      <c r="C1" s="80"/>
      <c r="D1" s="81"/>
      <c r="E1" s="80"/>
      <c r="G1" s="80"/>
      <c r="H1" s="80"/>
      <c r="I1" s="82" t="s">
        <v>169</v>
      </c>
      <c r="J1" s="902"/>
      <c r="K1" s="902"/>
      <c r="L1" s="902"/>
    </row>
    <row r="2" spans="2:12" ht="19.5">
      <c r="B2" s="80" t="s">
        <v>170</v>
      </c>
      <c r="C2" s="80"/>
      <c r="D2" s="81"/>
      <c r="E2" s="80"/>
      <c r="G2" s="83" t="s">
        <v>112</v>
      </c>
      <c r="H2" s="84" t="s">
        <v>192</v>
      </c>
      <c r="I2" s="85" t="s">
        <v>259</v>
      </c>
      <c r="J2" s="930"/>
      <c r="K2" s="930"/>
      <c r="L2" s="930"/>
    </row>
    <row r="3" spans="2:12" ht="19.5">
      <c r="B3" s="80" t="s">
        <v>172</v>
      </c>
      <c r="C3" s="80"/>
      <c r="D3" s="81"/>
      <c r="E3" s="80"/>
      <c r="F3" s="80"/>
      <c r="G3" s="80"/>
      <c r="H3" s="80"/>
      <c r="I3" s="80"/>
      <c r="J3" s="773"/>
      <c r="K3" s="773"/>
      <c r="L3" s="80"/>
    </row>
    <row r="4" spans="2:12" ht="21.65" customHeight="1">
      <c r="B4" s="80"/>
      <c r="C4" s="80"/>
      <c r="D4" s="81"/>
      <c r="I4" s="211" t="str">
        <f>'見積書（入力用・見積根拠）'!D3</f>
        <v>○村　〇〇（個人の場合）</v>
      </c>
      <c r="J4" s="496" t="s">
        <v>325</v>
      </c>
      <c r="K4" s="773"/>
      <c r="L4" s="80"/>
    </row>
    <row r="5" spans="2:12" ht="19.5">
      <c r="B5" s="80"/>
      <c r="C5" s="80"/>
      <c r="D5" s="81"/>
      <c r="E5" s="80"/>
      <c r="F5" s="80"/>
      <c r="G5" s="80"/>
      <c r="H5" s="80"/>
      <c r="J5" s="496"/>
      <c r="K5" s="496"/>
    </row>
    <row r="6" spans="2:12" ht="19.5">
      <c r="B6" s="80"/>
      <c r="C6" s="80"/>
      <c r="E6" s="88"/>
      <c r="F6" s="87" t="s">
        <v>173</v>
      </c>
      <c r="G6" s="88"/>
      <c r="H6" s="88"/>
      <c r="I6" s="88"/>
      <c r="J6" s="88"/>
      <c r="K6" s="88"/>
      <c r="L6" s="80"/>
    </row>
    <row r="7" spans="2:12" ht="21" customHeight="1">
      <c r="B7" s="80"/>
      <c r="C7" s="80"/>
      <c r="E7" s="80"/>
      <c r="F7" s="81" t="s">
        <v>298</v>
      </c>
      <c r="G7" s="80"/>
      <c r="H7" s="80"/>
      <c r="I7" s="80"/>
      <c r="J7" s="80"/>
      <c r="K7" s="80"/>
      <c r="L7" s="80"/>
    </row>
    <row r="8" spans="2:12" ht="19.5">
      <c r="B8" s="80"/>
      <c r="C8" s="80"/>
      <c r="E8" s="80"/>
      <c r="F8" s="81" t="s">
        <v>174</v>
      </c>
      <c r="G8" s="80"/>
      <c r="H8" s="80"/>
      <c r="I8" s="80"/>
      <c r="J8" s="80"/>
      <c r="K8" s="80"/>
      <c r="L8" s="80"/>
    </row>
    <row r="9" spans="2:12">
      <c r="E9" s="79"/>
    </row>
    <row r="10" spans="2:12" ht="21" customHeight="1">
      <c r="E10" s="79"/>
      <c r="F10" s="81" t="s">
        <v>175</v>
      </c>
    </row>
    <row r="12" spans="2:12" ht="19.5">
      <c r="B12" s="89" t="s">
        <v>176</v>
      </c>
      <c r="C12" s="80" t="str">
        <f>'見積書（入力用・見積根拠）'!D5</f>
        <v>●●国●●アドバイザー</v>
      </c>
    </row>
    <row r="13" spans="2:12" ht="19.5">
      <c r="B13" s="80" t="s">
        <v>177</v>
      </c>
      <c r="C13" s="948" t="str">
        <f>'第1回部分払（申告書等）'!$C$13</f>
        <v>●●</v>
      </c>
      <c r="D13" s="948"/>
    </row>
    <row r="14" spans="2:12" ht="19.5">
      <c r="B14" s="80" t="s">
        <v>179</v>
      </c>
      <c r="C14" s="949">
        <f>'第1回部分払（申告書等）'!C14</f>
        <v>46003</v>
      </c>
      <c r="D14" s="949"/>
      <c r="E14" s="90"/>
      <c r="F14" s="90"/>
    </row>
    <row r="15" spans="2:12">
      <c r="D15" s="91"/>
      <c r="E15" s="90"/>
      <c r="F15" s="92"/>
    </row>
    <row r="16" spans="2:12" ht="16" customHeight="1">
      <c r="B16" s="88" t="str">
        <f>'第1回部分払（申告書等）'!$B$16</f>
        <v>業務従事実績／予定表</v>
      </c>
      <c r="C16" s="80"/>
      <c r="K16" s="93"/>
      <c r="L16" s="93"/>
    </row>
    <row r="17" spans="2:13" ht="17.149999999999999" customHeight="1">
      <c r="B17" s="80"/>
      <c r="C17" s="80"/>
      <c r="D17" s="81"/>
      <c r="E17" s="952" t="s">
        <v>181</v>
      </c>
      <c r="F17" s="953"/>
      <c r="G17" s="952" t="s">
        <v>182</v>
      </c>
      <c r="H17" s="953"/>
      <c r="I17" s="94" t="s">
        <v>183</v>
      </c>
      <c r="J17" s="95">
        <f>IF(OR(MONTH(J18)=1,I17="年"),YEAR(J18),"")</f>
        <v>2026</v>
      </c>
      <c r="K17" s="95" t="str">
        <f>IF(MONTH(K18)=1,YEAR(K18),"")</f>
        <v/>
      </c>
      <c r="L17" s="95" t="str">
        <f t="shared" ref="L17" si="0">IF(MONTH(L18)=1,YEAR(L18),"")</f>
        <v/>
      </c>
    </row>
    <row r="18" spans="2:13" ht="17.149999999999999" customHeight="1">
      <c r="B18" s="96" t="s">
        <v>81</v>
      </c>
      <c r="C18" s="96" t="s">
        <v>82</v>
      </c>
      <c r="D18" s="97" t="s">
        <v>85</v>
      </c>
      <c r="E18" s="97" t="s">
        <v>184</v>
      </c>
      <c r="F18" s="98" t="s">
        <v>185</v>
      </c>
      <c r="G18" s="99" t="s">
        <v>186</v>
      </c>
      <c r="H18" s="99" t="s">
        <v>187</v>
      </c>
      <c r="I18" s="100" t="s">
        <v>188</v>
      </c>
      <c r="J18" s="101">
        <f>EDATE('第1回部分払（申告書等）'!L18,1)</f>
        <v>46082</v>
      </c>
      <c r="K18" s="101">
        <f>DATE(YEAR($J$18),MONTH($J$18)+1,1)</f>
        <v>46113</v>
      </c>
      <c r="L18" s="101">
        <f t="shared" ref="L18" si="1">DATE(YEAR(K18),MONTH(K18)+1,1)</f>
        <v>46143</v>
      </c>
    </row>
    <row r="19" spans="2:13" ht="17.149999999999999" customHeight="1">
      <c r="B19" s="575" t="str">
        <f>'見積書（入力用・見積根拠）'!C27</f>
        <v>本人</v>
      </c>
      <c r="C19" s="575" t="str">
        <f>'見積書（入力用・見積根拠）'!D27</f>
        <v>国際　〇〇</v>
      </c>
      <c r="D19" s="575" t="e">
        <f>IF('見積書（入力用・見積根拠）'!F27="","",DATEDIF('見積書（入力用・見積根拠）'!F27,$J$1,"y"))</f>
        <v>#NUM!</v>
      </c>
      <c r="E19" s="102">
        <f>'第1回部分払（申告書等）'!E19</f>
        <v>46006</v>
      </c>
      <c r="F19" s="102">
        <f>'第1回部分払（申告書等）'!F19</f>
        <v>46735</v>
      </c>
      <c r="G19" s="103" t="s">
        <v>189</v>
      </c>
      <c r="H19" s="103" t="s">
        <v>189</v>
      </c>
      <c r="I19" s="104" t="s">
        <v>190</v>
      </c>
      <c r="J19" s="105" t="s">
        <v>191</v>
      </c>
      <c r="K19" s="105" t="s">
        <v>191</v>
      </c>
      <c r="L19" s="105" t="s">
        <v>191</v>
      </c>
    </row>
    <row r="20" spans="2:13" ht="17.149999999999999" customHeight="1">
      <c r="B20" s="106" t="str">
        <f>IF('見積書（入力用・見積根拠）'!C28="","",'見積書（入力用・見積根拠）'!C28)</f>
        <v>配偶者帯同なし</v>
      </c>
      <c r="C20" s="106" t="str">
        <f>IF('見積書（入力用・見積根拠）'!D28="","",'見積書（入力用・見積根拠）'!D28)</f>
        <v/>
      </c>
      <c r="D20" s="575" t="str">
        <f>IF('見積書（入力用・見積根拠）'!F28="","",DATEDIF('見積書（入力用・見積根拠）'!F28,$J$1,"y"))</f>
        <v/>
      </c>
      <c r="E20" s="573" t="str">
        <f>IF('第1回部分払（申告書等）'!E20="","",'第1回部分払（申告書等）'!E20)</f>
        <v/>
      </c>
      <c r="F20" s="573" t="str">
        <f>IF('第1回部分払（申告書等）'!F20="","",'第1回部分払（申告書等）'!F20)</f>
        <v/>
      </c>
      <c r="G20" s="103" t="s">
        <v>189</v>
      </c>
      <c r="H20" s="103" t="s">
        <v>189</v>
      </c>
      <c r="I20" s="107" t="s">
        <v>190</v>
      </c>
      <c r="J20" s="105" t="s">
        <v>191</v>
      </c>
      <c r="K20" s="105" t="s">
        <v>191</v>
      </c>
      <c r="L20" s="105" t="s">
        <v>191</v>
      </c>
    </row>
    <row r="21" spans="2:13" ht="17.149999999999999" customHeight="1">
      <c r="B21" s="954" t="str">
        <f>IF('見積書（入力用・見積根拠）'!C29="","",'見積書（入力用・見積根拠）'!C29)</f>
        <v>子（1人目）</v>
      </c>
      <c r="C21" s="954" t="str">
        <f>IF('見積書（入力用・見積根拠）'!D29="","",'見積書（入力用・見積根拠）'!D29)</f>
        <v>国際　□太</v>
      </c>
      <c r="D21" s="954" t="e">
        <f>IF('見積書（入力用・見積根拠）'!F29="","",DATEDIF('見積書（入力用・見積根拠）'!F29,$J$1,"y"))</f>
        <v>#NUM!</v>
      </c>
      <c r="E21" s="900">
        <f>IF('第1回部分払（申告書等）'!E21="","",'第1回部分払（申告書等）'!E21)</f>
        <v>46073</v>
      </c>
      <c r="F21" s="900">
        <f>IF('第1回部分払（申告書等）'!F21="","",'第1回部分払（申告書等）'!F21)</f>
        <v>46735</v>
      </c>
      <c r="G21" s="900">
        <f>IF('第1回部分払（申告書等）'!G21="","",'第1回部分払（申告書等）'!G21)</f>
        <v>46073</v>
      </c>
      <c r="H21" s="900">
        <f>IF('第1回部分払（申告書等）'!H21="","",'第1回部分払（申告書等）'!H21)</f>
        <v>46731</v>
      </c>
      <c r="I21" s="108" t="s">
        <v>190</v>
      </c>
      <c r="J21" s="109" t="s">
        <v>191</v>
      </c>
      <c r="K21" s="109" t="s">
        <v>191</v>
      </c>
      <c r="L21" s="109" t="s">
        <v>191</v>
      </c>
    </row>
    <row r="22" spans="2:13" ht="17.149999999999999" customHeight="1">
      <c r="B22" s="955"/>
      <c r="C22" s="955"/>
      <c r="D22" s="955"/>
      <c r="E22" s="901"/>
      <c r="F22" s="901"/>
      <c r="G22" s="901"/>
      <c r="H22" s="901"/>
      <c r="I22" s="110" t="s">
        <v>193</v>
      </c>
      <c r="J22" s="111" t="s">
        <v>96</v>
      </c>
      <c r="K22" s="111" t="s">
        <v>96</v>
      </c>
      <c r="L22" s="111" t="s">
        <v>96</v>
      </c>
    </row>
    <row r="23" spans="2:13" ht="17.149999999999999" customHeight="1">
      <c r="B23" s="954" t="str">
        <f>IF('見積書（入力用・見積根拠）'!C30="","",'見積書（入力用・見積根拠）'!C30)</f>
        <v>子（2人目）</v>
      </c>
      <c r="C23" s="954" t="str">
        <f>IF('見積書（入力用・見積根拠）'!D30="","",'見積書（入力用・見積根拠）'!D30)</f>
        <v>国際　◇子</v>
      </c>
      <c r="D23" s="954" t="e">
        <f>IF('見積書（入力用・見積根拠）'!F30="","",DATEDIF('見積書（入力用・見積根拠）'!F30,$J$1,"y"))</f>
        <v>#NUM!</v>
      </c>
      <c r="E23" s="900">
        <f>IF('第1回部分払（申告書等）'!E23="","",'第1回部分払（申告書等）'!E23)</f>
        <v>46073</v>
      </c>
      <c r="F23" s="900">
        <f>IF('第1回部分払（申告書等）'!F23="","",'第1回部分払（申告書等）'!F23)</f>
        <v>46735</v>
      </c>
      <c r="G23" s="900">
        <f>IF('第1回部分払（申告書等）'!G23="","",'第1回部分払（申告書等）'!G23)</f>
        <v>46096</v>
      </c>
      <c r="H23" s="900">
        <f>IF('第1回部分払（申告書等）'!H23="","",'第1回部分払（申告書等）'!H23)</f>
        <v>46726</v>
      </c>
      <c r="I23" s="112" t="s">
        <v>190</v>
      </c>
      <c r="J23" s="109" t="s">
        <v>191</v>
      </c>
      <c r="K23" s="109" t="s">
        <v>191</v>
      </c>
      <c r="L23" s="109" t="s">
        <v>191</v>
      </c>
    </row>
    <row r="24" spans="2:13" ht="17.149999999999999" customHeight="1">
      <c r="B24" s="955"/>
      <c r="C24" s="955"/>
      <c r="D24" s="955"/>
      <c r="E24" s="901"/>
      <c r="F24" s="901"/>
      <c r="G24" s="901"/>
      <c r="H24" s="901"/>
      <c r="I24" s="110" t="s">
        <v>193</v>
      </c>
      <c r="J24" s="111" t="s">
        <v>99</v>
      </c>
      <c r="K24" s="111" t="s">
        <v>99</v>
      </c>
      <c r="L24" s="111" t="s">
        <v>99</v>
      </c>
    </row>
    <row r="25" spans="2:13" ht="17.149999999999999" customHeight="1">
      <c r="B25" s="954" t="str">
        <f>IF('見積書（入力用・見積根拠）'!C31="","",'見積書（入力用・見積根拠）'!C31)</f>
        <v>子（3人目）</v>
      </c>
      <c r="C25" s="954" t="str">
        <f>IF('見積書（入力用・見積根拠）'!D31="","",'見積書（入力用・見積根拠）'!D31)</f>
        <v>国際　＊花</v>
      </c>
      <c r="D25" s="954" t="e">
        <f>IF('見積書（入力用・見積根拠）'!F31="","",DATEDIF('見積書（入力用・見積根拠）'!F31,$J$1,"y"))</f>
        <v>#NUM!</v>
      </c>
      <c r="E25" s="900">
        <f>IF('第1回部分払（申告書等）'!E25="","",'第1回部分払（申告書等）'!E25)</f>
        <v>46073</v>
      </c>
      <c r="F25" s="900">
        <f>IF('第1回部分払（申告書等）'!F25="","",'第1回部分払（申告書等）'!F25)</f>
        <v>46735</v>
      </c>
      <c r="G25" s="900">
        <f>IF('第1回部分払（申告書等）'!G25="","",'第1回部分払（申告書等）'!G25)</f>
        <v>46096</v>
      </c>
      <c r="H25" s="900">
        <f>IF('第1回部分払（申告書等）'!H25="","",'第1回部分払（申告書等）'!H25)</f>
        <v>46726</v>
      </c>
      <c r="I25" s="108" t="s">
        <v>190</v>
      </c>
      <c r="J25" s="109" t="s">
        <v>191</v>
      </c>
      <c r="K25" s="109" t="s">
        <v>191</v>
      </c>
      <c r="L25" s="109" t="s">
        <v>191</v>
      </c>
    </row>
    <row r="26" spans="2:13" ht="17.149999999999999" customHeight="1">
      <c r="B26" s="955"/>
      <c r="C26" s="955"/>
      <c r="D26" s="955"/>
      <c r="E26" s="901"/>
      <c r="F26" s="901"/>
      <c r="G26" s="901"/>
      <c r="H26" s="901"/>
      <c r="I26" s="107" t="s">
        <v>193</v>
      </c>
      <c r="J26" s="111" t="s">
        <v>102</v>
      </c>
      <c r="K26" s="111" t="s">
        <v>102</v>
      </c>
      <c r="L26" s="111" t="s">
        <v>102</v>
      </c>
    </row>
    <row r="27" spans="2:13" ht="17.149999999999999" customHeight="1">
      <c r="B27" s="954" t="str">
        <f>IF('見積書（入力用・見積根拠）'!C32="","",'見積書（入力用・見積根拠）'!C32)</f>
        <v>子（4人目）</v>
      </c>
      <c r="C27" s="954" t="str">
        <f>IF('見積書（入力用・見積根拠）'!D32="","",'見積書（入力用・見積根拠）'!D32)</f>
        <v>国際　×郎</v>
      </c>
      <c r="D27" s="954" t="e">
        <f>IF('見積書（入力用・見積根拠）'!F32="","",DATEDIF('見積書（入力用・見積根拠）'!F32,$J$1,"y"))</f>
        <v>#NUM!</v>
      </c>
      <c r="E27" s="900">
        <f>IF('第1回部分払（申告書等）'!E27="","",'第1回部分払（申告書等）'!E27)</f>
        <v>46073</v>
      </c>
      <c r="F27" s="900">
        <f>IF('第1回部分払（申告書等）'!F27="","",'第1回部分払（申告書等）'!F27)</f>
        <v>46735</v>
      </c>
      <c r="G27" s="900">
        <f>IF('第1回部分払（申告書等）'!G27="","",'第1回部分払（申告書等）'!G27)</f>
        <v>46078</v>
      </c>
      <c r="H27" s="900">
        <f>IF('第1回部分払（申告書等）'!H27="","",'第1回部分払（申告書等）'!H27)</f>
        <v>46733</v>
      </c>
      <c r="I27" s="108" t="s">
        <v>190</v>
      </c>
      <c r="J27" s="109" t="s">
        <v>191</v>
      </c>
      <c r="K27" s="109" t="s">
        <v>191</v>
      </c>
      <c r="L27" s="109" t="s">
        <v>191</v>
      </c>
    </row>
    <row r="28" spans="2:13" ht="17.149999999999999" customHeight="1">
      <c r="B28" s="955"/>
      <c r="C28" s="955"/>
      <c r="D28" s="955"/>
      <c r="E28" s="901"/>
      <c r="F28" s="901"/>
      <c r="G28" s="901"/>
      <c r="H28" s="901"/>
      <c r="I28" s="107" t="s">
        <v>193</v>
      </c>
      <c r="J28" s="111" t="s">
        <v>106</v>
      </c>
      <c r="K28" s="111" t="s">
        <v>106</v>
      </c>
      <c r="L28" s="111" t="s">
        <v>106</v>
      </c>
      <c r="M28" s="9"/>
    </row>
    <row r="29" spans="2:13" ht="17.149999999999999" customHeight="1">
      <c r="B29" s="954" t="str">
        <f>IF('見積書（入力用・見積根拠）'!C33="","",'見積書（入力用・見積根拠）'!C33)</f>
        <v>子（5人目）</v>
      </c>
      <c r="C29" s="954" t="str">
        <f>IF('見積書（入力用・見積根拠）'!D33="","",'見積書（入力用・見積根拠）'!D33)</f>
        <v>国際　そら</v>
      </c>
      <c r="D29" s="954" t="e">
        <f>IF('見積書（入力用・見積根拠）'!F33="","",DATEDIF('見積書（入力用・見積根拠）'!F33,$J$1,"y"))</f>
        <v>#NUM!</v>
      </c>
      <c r="E29" s="900">
        <f>IF('第1回部分払（申告書等）'!E29="","",'第1回部分払（申告書等）'!E29)</f>
        <v>46073</v>
      </c>
      <c r="F29" s="900">
        <f>IF('第1回部分払（申告書等）'!F29="","",'第1回部分払（申告書等）'!F29)</f>
        <v>46735</v>
      </c>
      <c r="G29" s="900">
        <f>IF('第1回部分払（申告書等）'!G29="","",'第1回部分払（申告書等）'!G29)</f>
        <v>46078</v>
      </c>
      <c r="H29" s="900">
        <f>IF('第1回部分払（申告書等）'!H29="","",'第1回部分払（申告書等）'!H29)</f>
        <v>46733</v>
      </c>
      <c r="I29" s="108" t="s">
        <v>190</v>
      </c>
      <c r="J29" s="109" t="s">
        <v>191</v>
      </c>
      <c r="K29" s="109" t="s">
        <v>191</v>
      </c>
      <c r="L29" s="109" t="s">
        <v>191</v>
      </c>
      <c r="M29" s="9"/>
    </row>
    <row r="30" spans="2:13" ht="17.149999999999999" customHeight="1">
      <c r="B30" s="955"/>
      <c r="C30" s="955"/>
      <c r="D30" s="955"/>
      <c r="E30" s="901"/>
      <c r="F30" s="901"/>
      <c r="G30" s="901"/>
      <c r="H30" s="901"/>
      <c r="I30" s="113" t="s">
        <v>193</v>
      </c>
      <c r="J30" s="111" t="s">
        <v>194</v>
      </c>
      <c r="K30" s="111" t="s">
        <v>194</v>
      </c>
      <c r="L30" s="111" t="s">
        <v>194</v>
      </c>
      <c r="M30" s="13"/>
    </row>
    <row r="31" spans="2:13" ht="17.149999999999999" customHeight="1">
      <c r="C31" s="114" t="s">
        <v>195</v>
      </c>
      <c r="D31" s="11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118"/>
      <c r="J31" s="118" t="str">
        <f>IF(COUNTIF(J20,"●")+COUNTIF(J21,"●")+COUNTIF(J23,"●")+COUNTIF(J25,"●")+COUNTIF(J27,"●")+COUNTIF(J29,"●")&lt;=0,"","●")</f>
        <v>●</v>
      </c>
      <c r="K31" s="118" t="str">
        <f>IF(COUNTIF(K20,"●")+COUNTIF(K21,"●")+COUNTIF(K23,"●")+COUNTIF(K25,"●")+COUNTIF(K27,"●")+COUNTIF(K29,"●")&lt;=0,"","●")</f>
        <v>●</v>
      </c>
      <c r="L31" s="118" t="str">
        <f>IF(COUNTIF(L20,"●")+COUNTIF(L21,"●")+COUNTIF(L23,"●")+COUNTIF(L25,"●")+COUNTIF(L27,"●")+COUNTIF(L29,"●")&lt;=0,"","●")</f>
        <v>●</v>
      </c>
      <c r="M31" s="13"/>
    </row>
    <row r="32" spans="2:13" ht="17.149999999999999" customHeight="1">
      <c r="B32" s="80"/>
      <c r="C32" s="80"/>
      <c r="G32" s="119"/>
      <c r="H32" s="119"/>
      <c r="I32" s="120"/>
      <c r="J32" s="121"/>
      <c r="K32" s="121"/>
      <c r="L32" s="121"/>
      <c r="M32" s="14"/>
    </row>
    <row r="33" spans="2:13" ht="17.149999999999999" customHeight="1" thickBot="1">
      <c r="B33" s="88" t="s">
        <v>196</v>
      </c>
      <c r="M33" s="13"/>
    </row>
    <row r="34" spans="2:13" ht="17.149999999999999" customHeight="1">
      <c r="B34" s="961" t="str">
        <f>'第1回部分払（申告書等）'!B46</f>
        <v>（例）
1. ワークプランを完成させる。2. 他ドナーを訪問し、意見交換を行う。</v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13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13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13"/>
    </row>
    <row r="37" spans="2:13" ht="17.149999999999999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7"/>
    </row>
    <row r="38" spans="2:13" ht="17.149999999999999" customHeight="1" thickBot="1">
      <c r="B38" s="123" t="s">
        <v>198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7"/>
    </row>
    <row r="39" spans="2:13" ht="17.149999999999999" customHeight="1">
      <c r="B39" s="935" t="s">
        <v>350</v>
      </c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7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7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7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7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7"/>
    </row>
    <row r="44" spans="2:13" ht="17.149999999999999" customHeight="1">
      <c r="B44" s="577"/>
      <c r="C44" s="577"/>
      <c r="D44" s="577"/>
      <c r="E44" s="577"/>
      <c r="F44" s="577"/>
      <c r="G44" s="577"/>
      <c r="H44" s="577"/>
      <c r="I44" s="577"/>
      <c r="J44" s="577"/>
      <c r="K44" s="577"/>
      <c r="L44" s="577"/>
      <c r="M44" s="7"/>
    </row>
    <row r="45" spans="2:13" ht="17.149999999999999" customHeight="1" thickBot="1">
      <c r="B45" s="124" t="s">
        <v>200</v>
      </c>
      <c r="C45" s="577"/>
      <c r="D45" s="577"/>
      <c r="E45" s="577"/>
      <c r="F45" s="577"/>
      <c r="G45" s="577"/>
      <c r="H45" s="577"/>
      <c r="I45" s="577"/>
      <c r="J45" s="577"/>
      <c r="K45" s="577"/>
      <c r="L45" s="577"/>
      <c r="M45" s="7"/>
    </row>
    <row r="46" spans="2:13" ht="17.149999999999999" customHeight="1">
      <c r="B46" s="956" t="s">
        <v>351</v>
      </c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7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7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7"/>
    </row>
    <row r="49" spans="2:13" s="212" customFormat="1" ht="17.149999999999999" customHeight="1">
      <c r="B49" s="208"/>
      <c r="C49" s="208"/>
      <c r="D49" s="208"/>
      <c r="E49" s="208"/>
      <c r="F49" s="208"/>
      <c r="H49" s="208"/>
      <c r="I49" s="208"/>
      <c r="J49" s="208"/>
      <c r="K49" s="208"/>
      <c r="L49" s="208"/>
      <c r="M49" s="213"/>
    </row>
    <row r="50" spans="2:13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7"/>
      <c r="C53" s="577"/>
      <c r="D53" s="577"/>
      <c r="E53" s="577"/>
      <c r="F53" s="577"/>
      <c r="G53" s="214" t="s">
        <v>202</v>
      </c>
      <c r="H53" s="210">
        <f>'第2回部分払（内訳書）'!C44</f>
        <v>4130997</v>
      </c>
      <c r="I53" s="209" t="s">
        <v>50</v>
      </c>
      <c r="J53" s="577"/>
      <c r="K53" s="577"/>
      <c r="L53" s="577"/>
      <c r="M53" s="7"/>
    </row>
    <row r="54" spans="2:13" ht="17.149999999999999" customHeight="1">
      <c r="B54" s="125" t="s">
        <v>203</v>
      </c>
      <c r="C54" s="125"/>
      <c r="D54" s="126"/>
      <c r="E54" s="126"/>
      <c r="F54" s="125"/>
      <c r="G54" s="125"/>
      <c r="H54" s="125"/>
      <c r="I54" s="125"/>
      <c r="J54" s="125"/>
      <c r="K54" s="125"/>
      <c r="L54" s="125"/>
      <c r="M54" s="7"/>
    </row>
    <row r="55" spans="2:13" ht="17.149999999999999" customHeight="1">
      <c r="B55" s="125" t="s">
        <v>204</v>
      </c>
      <c r="C55" s="125"/>
      <c r="D55" s="126"/>
      <c r="E55" s="126"/>
      <c r="F55" s="125"/>
      <c r="G55" s="125"/>
      <c r="H55" s="125"/>
      <c r="I55" s="125"/>
      <c r="J55" s="125"/>
      <c r="K55" s="125"/>
      <c r="L55" s="125"/>
      <c r="M55" s="7"/>
    </row>
    <row r="56" spans="2:13" ht="17.149999999999999" customHeight="1">
      <c r="B56" s="125" t="s">
        <v>205</v>
      </c>
      <c r="D56" s="127">
        <f>'第1回部分払（申告書等）'!D56</f>
        <v>1100000</v>
      </c>
      <c r="E56" s="128" t="s">
        <v>50</v>
      </c>
      <c r="F56" s="129" t="s">
        <v>164</v>
      </c>
      <c r="G56" s="130">
        <f>COUNTIF(J19:L19,"●")</f>
        <v>3</v>
      </c>
      <c r="H56" s="125"/>
      <c r="I56" s="131"/>
      <c r="J56" s="131"/>
      <c r="L56" s="125"/>
      <c r="M56" s="7"/>
    </row>
    <row r="57" spans="2:13" ht="17.149999999999999" customHeight="1">
      <c r="B57" s="125" t="s">
        <v>206</v>
      </c>
      <c r="D57" s="127">
        <f>'第1回部分払（申告書等）'!D57</f>
        <v>200000</v>
      </c>
      <c r="E57" s="128" t="s">
        <v>50</v>
      </c>
      <c r="F57" s="129" t="s">
        <v>164</v>
      </c>
      <c r="G57" s="130">
        <f>COUNTIF(J31:L31,"●")</f>
        <v>3</v>
      </c>
      <c r="H57" s="125"/>
      <c r="I57" s="131"/>
      <c r="J57" s="131"/>
      <c r="L57" s="125"/>
      <c r="M57" s="7"/>
    </row>
    <row r="58" spans="2:13" ht="17.149999999999999" customHeight="1">
      <c r="B58" s="125"/>
      <c r="D58" s="127"/>
      <c r="E58" s="128"/>
      <c r="F58" s="129"/>
      <c r="G58" s="130"/>
      <c r="H58" s="125"/>
      <c r="I58" s="131"/>
      <c r="J58" s="131"/>
      <c r="L58" s="125"/>
      <c r="M58" s="7"/>
    </row>
    <row r="59" spans="2:13" ht="17.149999999999999" customHeight="1">
      <c r="B59" s="125" t="s">
        <v>207</v>
      </c>
      <c r="C59" s="125"/>
      <c r="D59" s="125"/>
      <c r="E59" s="128"/>
      <c r="F59" s="126"/>
      <c r="G59" s="125"/>
      <c r="H59" s="125"/>
      <c r="I59" s="125"/>
      <c r="J59" s="125"/>
      <c r="K59" s="125"/>
      <c r="L59" s="125"/>
      <c r="M59" s="7"/>
    </row>
    <row r="60" spans="2:13" ht="17.149999999999999" customHeight="1">
      <c r="B60" s="125" t="s">
        <v>208</v>
      </c>
      <c r="C60" s="125"/>
      <c r="D60" s="125"/>
      <c r="E60" s="128"/>
      <c r="F60" s="126"/>
      <c r="G60" s="125"/>
      <c r="H60" s="125"/>
      <c r="I60" s="125"/>
      <c r="J60" s="125"/>
      <c r="K60" s="125"/>
      <c r="L60" s="125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79" t="s">
        <v>209</v>
      </c>
      <c r="D63" s="541">
        <v>500000</v>
      </c>
      <c r="E63" s="79" t="s">
        <v>50</v>
      </c>
      <c r="F63" s="86" t="s">
        <v>164</v>
      </c>
      <c r="G63" s="543">
        <v>2</v>
      </c>
      <c r="H63" s="133" t="s">
        <v>210</v>
      </c>
      <c r="I63" s="131">
        <f>D63*G63</f>
        <v>1000000</v>
      </c>
      <c r="J63" s="120" t="s">
        <v>50</v>
      </c>
    </row>
    <row r="64" spans="2:13" ht="17.149999999999999" customHeight="1">
      <c r="B64" s="79" t="s">
        <v>211</v>
      </c>
      <c r="D64" s="541">
        <v>250000</v>
      </c>
      <c r="E64" s="79" t="s">
        <v>50</v>
      </c>
      <c r="F64" s="86" t="s">
        <v>164</v>
      </c>
      <c r="G64" s="543">
        <v>1</v>
      </c>
      <c r="H64" s="133" t="s">
        <v>210</v>
      </c>
      <c r="I64" s="131">
        <f t="shared" ref="I64:I67" si="2">D64*G64</f>
        <v>250000</v>
      </c>
      <c r="J64" s="120" t="s">
        <v>50</v>
      </c>
    </row>
    <row r="65" spans="2:10" ht="17.149999999999999" customHeight="1">
      <c r="B65" s="79" t="s">
        <v>212</v>
      </c>
      <c r="D65" s="541">
        <v>100000</v>
      </c>
      <c r="E65" s="79" t="s">
        <v>50</v>
      </c>
      <c r="F65" s="86" t="s">
        <v>164</v>
      </c>
      <c r="G65" s="543">
        <v>1</v>
      </c>
      <c r="H65" s="133" t="s">
        <v>210</v>
      </c>
      <c r="I65" s="131">
        <f t="shared" si="2"/>
        <v>100000</v>
      </c>
      <c r="J65" s="120" t="s">
        <v>50</v>
      </c>
    </row>
    <row r="66" spans="2:10" ht="17.149999999999999" customHeight="1">
      <c r="B66" s="79" t="s">
        <v>213</v>
      </c>
      <c r="D66" s="542"/>
      <c r="E66" s="79" t="s">
        <v>50</v>
      </c>
      <c r="F66" s="86" t="s">
        <v>164</v>
      </c>
      <c r="G66" s="543"/>
      <c r="H66" s="133" t="s">
        <v>210</v>
      </c>
      <c r="I66" s="131">
        <f t="shared" si="2"/>
        <v>0</v>
      </c>
      <c r="J66" s="120" t="s">
        <v>50</v>
      </c>
    </row>
    <row r="67" spans="2:10" ht="17.149999999999999" customHeight="1">
      <c r="B67" s="79" t="s">
        <v>214</v>
      </c>
      <c r="D67" s="542"/>
      <c r="E67" s="79" t="s">
        <v>50</v>
      </c>
      <c r="F67" s="86" t="s">
        <v>164</v>
      </c>
      <c r="G67" s="543"/>
      <c r="H67" s="133" t="s">
        <v>210</v>
      </c>
      <c r="I67" s="131">
        <f t="shared" si="2"/>
        <v>0</v>
      </c>
      <c r="J67" s="120" t="s">
        <v>50</v>
      </c>
    </row>
    <row r="68" spans="2:10" ht="16">
      <c r="B68" s="132" t="s">
        <v>316</v>
      </c>
      <c r="D68" s="132" t="s">
        <v>317</v>
      </c>
      <c r="E68" s="132"/>
      <c r="F68" s="132"/>
      <c r="G68" s="134"/>
      <c r="H68" s="133"/>
      <c r="I68" s="131"/>
      <c r="J68" s="120"/>
    </row>
    <row r="69" spans="2:10" ht="16">
      <c r="B69" s="79" t="s">
        <v>209</v>
      </c>
      <c r="D69" s="549"/>
      <c r="E69" s="79" t="s">
        <v>50</v>
      </c>
      <c r="F69" s="86" t="s">
        <v>164</v>
      </c>
      <c r="G69" s="543"/>
      <c r="H69" s="133" t="s">
        <v>210</v>
      </c>
      <c r="I69" s="131">
        <f>D69*G69</f>
        <v>0</v>
      </c>
      <c r="J69" s="120" t="s">
        <v>50</v>
      </c>
    </row>
    <row r="70" spans="2:10" ht="16">
      <c r="B70" s="79" t="s">
        <v>211</v>
      </c>
      <c r="D70" s="549"/>
      <c r="E70" s="79" t="s">
        <v>50</v>
      </c>
      <c r="F70" s="86" t="s">
        <v>164</v>
      </c>
      <c r="G70" s="543"/>
      <c r="H70" s="133" t="s">
        <v>210</v>
      </c>
      <c r="I70" s="131">
        <f t="shared" ref="I70:I73" si="3">D70*G70</f>
        <v>0</v>
      </c>
      <c r="J70" s="120" t="s">
        <v>50</v>
      </c>
    </row>
    <row r="71" spans="2:10" ht="16">
      <c r="B71" s="79" t="s">
        <v>212</v>
      </c>
      <c r="D71" s="549"/>
      <c r="E71" s="79" t="s">
        <v>50</v>
      </c>
      <c r="F71" s="86" t="s">
        <v>164</v>
      </c>
      <c r="G71" s="543"/>
      <c r="H71" s="133" t="s">
        <v>210</v>
      </c>
      <c r="I71" s="131">
        <f t="shared" si="3"/>
        <v>0</v>
      </c>
      <c r="J71" s="120" t="s">
        <v>50</v>
      </c>
    </row>
    <row r="72" spans="2:10" ht="16">
      <c r="B72" s="79" t="s">
        <v>213</v>
      </c>
      <c r="D72" s="496"/>
      <c r="E72" s="79" t="s">
        <v>50</v>
      </c>
      <c r="F72" s="86" t="s">
        <v>164</v>
      </c>
      <c r="G72" s="543"/>
      <c r="H72" s="133" t="s">
        <v>210</v>
      </c>
      <c r="I72" s="131">
        <f t="shared" si="3"/>
        <v>0</v>
      </c>
      <c r="J72" s="120" t="s">
        <v>50</v>
      </c>
    </row>
    <row r="73" spans="2:10" ht="16">
      <c r="B73" s="79" t="s">
        <v>214</v>
      </c>
      <c r="D73" s="496"/>
      <c r="E73" s="79" t="s">
        <v>50</v>
      </c>
      <c r="F73" s="86" t="s">
        <v>164</v>
      </c>
      <c r="G73" s="543"/>
      <c r="H73" s="133" t="s">
        <v>210</v>
      </c>
      <c r="I73" s="131">
        <f t="shared" si="3"/>
        <v>0</v>
      </c>
      <c r="J73" s="120" t="s">
        <v>50</v>
      </c>
    </row>
    <row r="74" spans="2:10">
      <c r="D74" s="79"/>
      <c r="E74" s="79"/>
      <c r="G74" s="86"/>
    </row>
    <row r="75" spans="2:10" ht="16.5" thickBot="1">
      <c r="B75" s="135" t="s">
        <v>215</v>
      </c>
      <c r="C75" s="136"/>
      <c r="D75" s="35"/>
      <c r="E75" s="36"/>
      <c r="F75" s="37"/>
      <c r="G75" s="86"/>
    </row>
    <row r="76" spans="2:10" ht="28" customHeight="1" thickBot="1">
      <c r="B76" s="957" t="s">
        <v>34</v>
      </c>
      <c r="C76" s="958"/>
      <c r="D76" s="137" t="s">
        <v>35</v>
      </c>
      <c r="E76" s="138" t="s">
        <v>36</v>
      </c>
      <c r="F76" s="959" t="s">
        <v>37</v>
      </c>
      <c r="G76" s="960"/>
      <c r="H76" s="972" t="s">
        <v>38</v>
      </c>
      <c r="I76" s="973"/>
    </row>
    <row r="77" spans="2:10" ht="16.5" thickTop="1">
      <c r="B77" s="907"/>
      <c r="C77" s="908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7"/>
      <c r="C80" s="908"/>
      <c r="D80" s="141"/>
      <c r="E80" s="140"/>
      <c r="F80" s="570">
        <f t="shared" si="4"/>
        <v>0</v>
      </c>
      <c r="G80" s="571"/>
      <c r="H80" s="142"/>
      <c r="I80" s="143"/>
    </row>
    <row r="81" spans="2:12" ht="16" hidden="1">
      <c r="B81" s="907"/>
      <c r="C81" s="908"/>
      <c r="D81" s="141"/>
      <c r="E81" s="140"/>
      <c r="F81" s="570">
        <f t="shared" si="4"/>
        <v>0</v>
      </c>
      <c r="G81" s="571"/>
      <c r="H81" s="142"/>
      <c r="I81" s="143"/>
    </row>
    <row r="82" spans="2:12" ht="16" hidden="1">
      <c r="B82" s="907"/>
      <c r="C82" s="908"/>
      <c r="D82" s="141"/>
      <c r="E82" s="140"/>
      <c r="F82" s="570">
        <f t="shared" si="4"/>
        <v>0</v>
      </c>
      <c r="G82" s="571"/>
      <c r="H82" s="142"/>
      <c r="I82" s="143"/>
    </row>
    <row r="83" spans="2:12" ht="16" hidden="1">
      <c r="B83" s="907"/>
      <c r="C83" s="908"/>
      <c r="D83" s="141"/>
      <c r="E83" s="140"/>
      <c r="F83" s="570">
        <f t="shared" si="4"/>
        <v>0</v>
      </c>
      <c r="G83" s="571"/>
      <c r="H83" s="142"/>
      <c r="I83" s="143"/>
    </row>
    <row r="84" spans="2:12" ht="16" hidden="1">
      <c r="B84" s="907"/>
      <c r="C84" s="908"/>
      <c r="D84" s="141"/>
      <c r="E84" s="140"/>
      <c r="F84" s="570">
        <f t="shared" si="4"/>
        <v>0</v>
      </c>
      <c r="G84" s="571"/>
      <c r="H84" s="142"/>
      <c r="I84" s="143"/>
    </row>
    <row r="85" spans="2:12" ht="16.5" thickBot="1">
      <c r="B85" s="974" t="s">
        <v>48</v>
      </c>
      <c r="C85" s="975"/>
      <c r="D85" s="975"/>
      <c r="E85" s="976"/>
      <c r="F85" s="928">
        <f>SUM(F77:F84)</f>
        <v>0</v>
      </c>
      <c r="G85" s="929"/>
      <c r="H85" s="970"/>
      <c r="I85" s="971"/>
    </row>
    <row r="86" spans="2:12">
      <c r="D86" s="79"/>
      <c r="E86" s="79"/>
      <c r="G86" s="86"/>
    </row>
    <row r="87" spans="2:12" ht="17.149999999999999" customHeight="1">
      <c r="B87" s="65" t="s">
        <v>216</v>
      </c>
      <c r="C87" s="125"/>
      <c r="D87" s="144"/>
      <c r="E87" s="145"/>
      <c r="F87" s="129"/>
      <c r="G87" s="146"/>
      <c r="H87" s="147"/>
      <c r="I87" s="148"/>
      <c r="J87" s="148"/>
      <c r="K87" s="149"/>
      <c r="L87" s="125"/>
    </row>
    <row r="88" spans="2:12" ht="17.149999999999999" customHeight="1">
      <c r="B88" s="65" t="s">
        <v>70</v>
      </c>
      <c r="C88" s="125"/>
      <c r="D88" s="144">
        <f>'見積書（入力用・見積根拠）'!E19</f>
        <v>1800</v>
      </c>
      <c r="E88" s="145" t="s">
        <v>71</v>
      </c>
      <c r="F88" s="129" t="s">
        <v>72</v>
      </c>
      <c r="G88" s="146" t="s">
        <v>73</v>
      </c>
      <c r="H88" s="147">
        <f>ROUNDDOWN((D88-D89)*D103,0)</f>
        <v>199999</v>
      </c>
      <c r="I88" s="693">
        <f>IF(前金払請求金額内訳書!$G$16&gt;6,COUNTIF(J19:L19,"●")-3,COUNTIF(J19:L19,"●"))</f>
        <v>3</v>
      </c>
      <c r="J88" s="149"/>
      <c r="L88" s="33"/>
    </row>
    <row r="89" spans="2:12" ht="16">
      <c r="B89" s="65"/>
      <c r="C89" s="150" t="s">
        <v>217</v>
      </c>
      <c r="D89" s="144"/>
      <c r="E89" s="145" t="s">
        <v>218</v>
      </c>
      <c r="F89" s="129"/>
      <c r="G89" s="146"/>
      <c r="H89" s="146"/>
      <c r="I89" s="148"/>
      <c r="J89" s="148"/>
      <c r="L89" s="65"/>
    </row>
    <row r="90" spans="2:12" ht="16">
      <c r="B90" s="65" t="s">
        <v>219</v>
      </c>
      <c r="D90" s="79"/>
      <c r="E90" s="79"/>
      <c r="F90" s="86"/>
      <c r="G90" s="86"/>
    </row>
    <row r="91" spans="2:12" ht="16">
      <c r="B91" s="65" t="s">
        <v>220</v>
      </c>
      <c r="C91" s="125" t="s">
        <v>221</v>
      </c>
      <c r="D91" s="65"/>
      <c r="E91" s="145"/>
      <c r="F91" s="129"/>
      <c r="G91" s="65"/>
      <c r="H91" s="65" t="s">
        <v>222</v>
      </c>
      <c r="I91" s="149"/>
      <c r="J91" s="146" t="s">
        <v>223</v>
      </c>
      <c r="L91" s="146"/>
    </row>
    <row r="92" spans="2:12" ht="20" thickBot="1">
      <c r="B92" s="65" t="s">
        <v>224</v>
      </c>
      <c r="C92" s="555" t="str">
        <f>'第1回部分払（申告書等）'!C92</f>
        <v>①</v>
      </c>
      <c r="D92" s="554">
        <f>'第1回部分払（申告書等）'!D92</f>
        <v>43000</v>
      </c>
      <c r="E92" s="784" t="s">
        <v>131</v>
      </c>
      <c r="F92" s="152"/>
      <c r="G92" s="147"/>
      <c r="H92" s="147">
        <f>D92</f>
        <v>43000</v>
      </c>
      <c r="I92" s="696">
        <f>IF(D92="",0,IF(COUNTIF(J22:L22,C92)=0,0,COUNTIF(J22:L22,C92)-I93))</f>
        <v>3</v>
      </c>
      <c r="J92" s="153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146"/>
    </row>
    <row r="93" spans="2:12" ht="22.5" thickBot="1">
      <c r="B93" s="154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152"/>
      <c r="G93" s="147"/>
      <c r="H93" s="618" t="str">
        <f t="shared" ref="H93:H101" si="5">D93</f>
        <v/>
      </c>
      <c r="I93" s="155"/>
      <c r="J93" s="156"/>
      <c r="K93" s="761">
        <f>IF($D$93="",0,IF(AND($H$21&gt;=EOMONTH($J$18,-1)+1,$H$21&lt;=EOMONTH($L$18,0)),_xlfn.DAYS($H$21+1,EOMONTH($H$21,0))-1,0))</f>
        <v>0</v>
      </c>
      <c r="L93" s="146"/>
    </row>
    <row r="94" spans="2:12" ht="20" thickBot="1">
      <c r="B94" s="65" t="s">
        <v>226</v>
      </c>
      <c r="C94" s="555" t="str">
        <f>'第1回部分払（申告書等）'!C94</f>
        <v>　</v>
      </c>
      <c r="D94" s="554" t="str">
        <f>'第1回部分払（申告書等）'!D94</f>
        <v/>
      </c>
      <c r="E94" s="784" t="s">
        <v>131</v>
      </c>
      <c r="F94" s="152"/>
      <c r="G94" s="147"/>
      <c r="H94" s="618" t="str">
        <f t="shared" si="5"/>
        <v/>
      </c>
      <c r="I94" s="696">
        <f>IF(D94="",0,IF(COUNTIF(J24:L24,C94)=0,0,COUNTIF(J24:L24,C94)-I95))</f>
        <v>0</v>
      </c>
      <c r="J94" s="153">
        <f>IF(AND($G$23&gt;=EOMONTH($J$18,-1)+1,$G$23&lt;=EOMONTH($L$18,0)),_xlfn.DAYS(EOMONTH($G$23,-1)+1,$G$23),0)</f>
        <v>-14</v>
      </c>
      <c r="K94" s="153">
        <f>IF(AND($D$95="",$H$23&gt;=EOMONTH($J$18,-1)+1,$H$23&lt;=EOMONTH($L$18,0)),_xlfn.DAYS($H$23+1,EOMONTH($H$23,0))-1,0)</f>
        <v>0</v>
      </c>
      <c r="L94" s="33"/>
    </row>
    <row r="95" spans="2:12" ht="22.5" thickBot="1">
      <c r="B95" s="154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152"/>
      <c r="G95" s="147"/>
      <c r="H95" s="618" t="str">
        <f t="shared" si="5"/>
        <v/>
      </c>
      <c r="I95" s="155"/>
      <c r="J95" s="156"/>
      <c r="K95" s="761">
        <f>IF($D$95="",0,IF(AND($H$23&gt;=EOMONTH($J$18,-1)+1,$H$23&lt;=EOMONTH($L$18,0)),_xlfn.DAYS($H$23+1,EOMONTH($H$23,0))-1,0))</f>
        <v>0</v>
      </c>
      <c r="L95" s="33"/>
    </row>
    <row r="96" spans="2:12" ht="20" thickBot="1">
      <c r="B96" s="65" t="s">
        <v>227</v>
      </c>
      <c r="C96" s="555" t="str">
        <f>'第1回部分払（申告書等）'!C96</f>
        <v>　</v>
      </c>
      <c r="D96" s="554" t="str">
        <f>'第1回部分払（申告書等）'!D96</f>
        <v/>
      </c>
      <c r="E96" s="784" t="s">
        <v>131</v>
      </c>
      <c r="F96" s="152"/>
      <c r="G96" s="147"/>
      <c r="H96" s="618" t="str">
        <f t="shared" si="5"/>
        <v/>
      </c>
      <c r="I96" s="696">
        <f>IF(D96="",0,IF(COUNTIF(J26:L26,C96)=0,0,COUNTIF(J26:L26,C96)-I97))</f>
        <v>0</v>
      </c>
      <c r="J96" s="153">
        <f>IF(AND($G$25&gt;=EOMONTH($J$18,-1)+1,$G$25&lt;=EOMONTH($L$18,0)),_xlfn.DAYS(EOMONTH($G$25,-1)+1,$G$25),0)</f>
        <v>-14</v>
      </c>
      <c r="K96" s="153">
        <f>IF(AND($D$97="",$H$25&gt;=EOMONTH($J$18,-1)+1,$H$25&lt;=EOMONTH($L$18,0)),_xlfn.DAYS($H$25+1,EOMONTH($H$25,0))-1,0)</f>
        <v>0</v>
      </c>
      <c r="L96" s="33"/>
    </row>
    <row r="97" spans="2:12" ht="22.5" thickBot="1">
      <c r="B97" s="154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152"/>
      <c r="G97" s="147"/>
      <c r="H97" s="618" t="str">
        <f t="shared" si="5"/>
        <v/>
      </c>
      <c r="I97" s="155"/>
      <c r="J97" s="156"/>
      <c r="K97" s="761">
        <f>IF($D$97="",0,IF(AND($H$25&gt;=EOMONTH($J$18,-1)+1,$H$25&lt;=EOMONTH($L$18,0)),_xlfn.DAYS($H$25+1,EOMONTH($H$25,0))-1,0))</f>
        <v>0</v>
      </c>
      <c r="L97" s="33"/>
    </row>
    <row r="98" spans="2:12" ht="20" thickBot="1">
      <c r="B98" s="65" t="s">
        <v>228</v>
      </c>
      <c r="C98" s="555" t="str">
        <f>'第1回部分払（申告書等）'!C98</f>
        <v>⑤</v>
      </c>
      <c r="D98" s="554" t="str">
        <f>'第1回部分払（申告書等）'!D98</f>
        <v/>
      </c>
      <c r="E98" s="784" t="s">
        <v>131</v>
      </c>
      <c r="F98" s="152"/>
      <c r="G98" s="147"/>
      <c r="H98" s="618" t="str">
        <f t="shared" si="5"/>
        <v/>
      </c>
      <c r="I98" s="696">
        <f>IF(D98="",0,IF(COUNTIF(J28:L28,C98)=0,0,COUNTIF(J28:L28,C98)-I99))</f>
        <v>0</v>
      </c>
      <c r="J98" s="153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33"/>
    </row>
    <row r="99" spans="2:12" ht="22.5" thickBot="1">
      <c r="B99" s="154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152"/>
      <c r="G99" s="147"/>
      <c r="H99" s="618" t="str">
        <f t="shared" si="5"/>
        <v/>
      </c>
      <c r="I99" s="155"/>
      <c r="J99" s="156"/>
      <c r="K99" s="761">
        <f>IF($D$99="",0,IF(AND($H$27&gt;=EOMONTH($J$18,-1)+1,$H$27&lt;=EOMONTH($L$18,0)),_xlfn.DAYS($H$27+1,EOMONTH($H$27,0))-1,0))</f>
        <v>0</v>
      </c>
      <c r="L99" s="33"/>
    </row>
    <row r="100" spans="2:12" ht="20" thickBot="1">
      <c r="B100" s="65" t="s">
        <v>229</v>
      </c>
      <c r="C100" s="555" t="str">
        <f>'第1回部分払（申告書等）'!C100</f>
        <v>④</v>
      </c>
      <c r="D100" s="554">
        <f>'第1回部分払（申告書等）'!D100</f>
        <v>30000</v>
      </c>
      <c r="E100" s="784" t="s">
        <v>131</v>
      </c>
      <c r="F100" s="152"/>
      <c r="G100" s="147"/>
      <c r="H100" s="618">
        <f t="shared" si="5"/>
        <v>30000</v>
      </c>
      <c r="I100" s="696">
        <f>IF(D100="",0,IF(COUNTIF(J30:L30,C100)=0,0,COUNTIF(J30:L30,C100)-I101))</f>
        <v>3</v>
      </c>
      <c r="J100" s="153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33"/>
    </row>
    <row r="101" spans="2:12" ht="22.5" thickBot="1">
      <c r="B101" s="154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152"/>
      <c r="G101" s="147"/>
      <c r="H101" s="618" t="str">
        <f t="shared" si="5"/>
        <v/>
      </c>
      <c r="I101" s="155"/>
      <c r="J101" s="9"/>
      <c r="K101" s="761">
        <f>IF($D$101="",0,IF(AND($H$29&gt;=EOMONTH($J$18,-1)+1,$H$29&lt;=EOMONTH($L$18,0)),_xlfn.DAYS($H$29+1,EOMONTH($H$29,0))-1,0))</f>
        <v>0</v>
      </c>
      <c r="L101" s="125"/>
    </row>
    <row r="102" spans="2:12" ht="22">
      <c r="B102" s="65"/>
      <c r="C102" s="158"/>
      <c r="D102" s="159"/>
      <c r="E102" s="65"/>
      <c r="F102" s="152"/>
      <c r="G102" s="147" t="s">
        <v>230</v>
      </c>
      <c r="H102" s="147"/>
      <c r="I102" s="146"/>
      <c r="J102" s="149"/>
      <c r="K102" s="149"/>
      <c r="L102" s="125"/>
    </row>
    <row r="103" spans="2:12" ht="16">
      <c r="B103" s="65" t="s">
        <v>231</v>
      </c>
      <c r="C103" s="146"/>
      <c r="D103" s="546">
        <v>111.111</v>
      </c>
      <c r="E103" s="160" t="s">
        <v>77</v>
      </c>
      <c r="F103" s="126"/>
      <c r="G103" s="548" t="s">
        <v>232</v>
      </c>
      <c r="H103" s="125"/>
      <c r="I103" s="125"/>
      <c r="K103" s="125"/>
      <c r="L103" s="125"/>
    </row>
    <row r="104" spans="2:12" ht="16">
      <c r="B104" s="125"/>
      <c r="C104" s="125"/>
      <c r="D104" s="125"/>
      <c r="E104" s="125"/>
      <c r="F104" s="126"/>
      <c r="G104" s="125"/>
      <c r="H104" s="125"/>
      <c r="I104" s="125"/>
      <c r="J104" s="125"/>
      <c r="K104" s="125"/>
      <c r="L104" s="125"/>
    </row>
    <row r="105" spans="2:12" ht="16.5" thickBot="1">
      <c r="B105" s="135" t="s">
        <v>233</v>
      </c>
      <c r="C105" s="136"/>
      <c r="D105" s="35"/>
      <c r="E105" s="36"/>
      <c r="F105" s="37"/>
      <c r="G105" s="125"/>
      <c r="H105" s="125"/>
      <c r="I105" s="125"/>
      <c r="J105" s="125"/>
      <c r="K105" s="125"/>
      <c r="L105" s="125"/>
    </row>
    <row r="106" spans="2:12" ht="28" customHeight="1" thickBot="1">
      <c r="B106" s="957" t="s">
        <v>34</v>
      </c>
      <c r="C106" s="958"/>
      <c r="D106" s="137" t="s">
        <v>35</v>
      </c>
      <c r="E106" s="138" t="s">
        <v>36</v>
      </c>
      <c r="F106" s="959" t="s">
        <v>37</v>
      </c>
      <c r="G106" s="960"/>
      <c r="H106" s="972" t="s">
        <v>38</v>
      </c>
      <c r="I106" s="973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7"/>
      <c r="C110" s="908"/>
      <c r="D110" s="141"/>
      <c r="E110" s="140"/>
      <c r="F110" s="570">
        <f t="shared" si="6"/>
        <v>0</v>
      </c>
      <c r="G110" s="571"/>
      <c r="H110" s="142"/>
      <c r="I110" s="143"/>
    </row>
    <row r="111" spans="2:12" ht="16" hidden="1">
      <c r="B111" s="907"/>
      <c r="C111" s="908"/>
      <c r="D111" s="141"/>
      <c r="E111" s="140"/>
      <c r="F111" s="570">
        <f t="shared" si="6"/>
        <v>0</v>
      </c>
      <c r="G111" s="571"/>
      <c r="H111" s="142"/>
      <c r="I111" s="143"/>
    </row>
    <row r="112" spans="2:12" ht="16" hidden="1">
      <c r="B112" s="907"/>
      <c r="C112" s="908"/>
      <c r="D112" s="141"/>
      <c r="E112" s="140"/>
      <c r="F112" s="570">
        <f t="shared" si="6"/>
        <v>0</v>
      </c>
      <c r="G112" s="571"/>
      <c r="H112" s="142"/>
      <c r="I112" s="143"/>
    </row>
    <row r="113" spans="2:12" ht="16" hidden="1">
      <c r="B113" s="907"/>
      <c r="C113" s="908"/>
      <c r="D113" s="141"/>
      <c r="E113" s="140"/>
      <c r="F113" s="570">
        <f t="shared" si="6"/>
        <v>0</v>
      </c>
      <c r="G113" s="571"/>
      <c r="H113" s="142"/>
      <c r="I113" s="143"/>
    </row>
    <row r="114" spans="2:12" ht="16" hidden="1">
      <c r="B114" s="907"/>
      <c r="C114" s="908"/>
      <c r="D114" s="141"/>
      <c r="E114" s="140"/>
      <c r="F114" s="570">
        <f t="shared" si="6"/>
        <v>0</v>
      </c>
      <c r="G114" s="571"/>
      <c r="H114" s="142"/>
      <c r="I114" s="143"/>
    </row>
    <row r="115" spans="2:12" ht="16.5" thickBot="1">
      <c r="B115" s="163" t="s">
        <v>48</v>
      </c>
      <c r="C115" s="164"/>
      <c r="D115" s="164"/>
      <c r="E115" s="165"/>
      <c r="F115" s="928">
        <f>SUM(F107:F114)</f>
        <v>0</v>
      </c>
      <c r="G115" s="929"/>
      <c r="H115" s="970"/>
      <c r="I115" s="971"/>
    </row>
    <row r="116" spans="2:12" ht="16">
      <c r="B116" s="125"/>
      <c r="C116" s="125"/>
      <c r="D116" s="125"/>
      <c r="E116" s="125"/>
      <c r="F116" s="126"/>
      <c r="G116" s="125"/>
      <c r="H116" s="125"/>
      <c r="I116" s="125"/>
      <c r="J116" s="125"/>
      <c r="K116" s="125"/>
      <c r="L116" s="125"/>
    </row>
    <row r="117" spans="2:12" ht="20" thickBot="1">
      <c r="B117" s="88" t="s">
        <v>294</v>
      </c>
      <c r="D117" s="79"/>
      <c r="E117" s="79"/>
      <c r="F117" s="86"/>
      <c r="G117" s="639" t="s">
        <v>320</v>
      </c>
      <c r="H117" s="632"/>
      <c r="I117" s="632" t="s">
        <v>322</v>
      </c>
    </row>
    <row r="118" spans="2:12" ht="15.5" thickBot="1">
      <c r="B118" s="166" t="s">
        <v>234</v>
      </c>
      <c r="C118" s="167" t="s">
        <v>235</v>
      </c>
      <c r="D118" s="168" t="s">
        <v>236</v>
      </c>
      <c r="E118" s="558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169">
        <v>1</v>
      </c>
      <c r="C119" s="170" t="s">
        <v>238</v>
      </c>
      <c r="D119" s="171">
        <f>前金払請求書表紙!B17</f>
        <v>3506994</v>
      </c>
      <c r="E119" s="559">
        <f>SUM(D119:D121)</f>
        <v>11829464</v>
      </c>
      <c r="G119" s="172">
        <f>'第1回部分払（申告書等）'!G119-'第2回部分払（内訳書）'!E20</f>
        <v>1</v>
      </c>
      <c r="I119" s="950">
        <f>'第1回部分払（申告書等）'!I119-'第2回部分払（内訳書）'!E21</f>
        <v>6</v>
      </c>
      <c r="J119" s="951"/>
    </row>
    <row r="120" spans="2:12" ht="14.15" customHeight="1" thickBot="1">
      <c r="B120" s="215">
        <v>2</v>
      </c>
      <c r="C120" s="215" t="s">
        <v>239</v>
      </c>
      <c r="D120" s="216">
        <f>'第1回部分払（請求書）'!C16</f>
        <v>4191473</v>
      </c>
      <c r="E120" s="558"/>
      <c r="G120" s="639" t="s">
        <v>323</v>
      </c>
    </row>
    <row r="121" spans="2:12" ht="15.5" thickBot="1">
      <c r="B121" s="173">
        <v>3</v>
      </c>
      <c r="C121" s="173" t="s">
        <v>261</v>
      </c>
      <c r="D121" s="174">
        <f>'第2回部分払（請求書）'!C16</f>
        <v>4130997</v>
      </c>
      <c r="E121" s="558"/>
      <c r="G121" s="711">
        <f>'第1回部分払（申告書等）'!G121-'第2回部分払（内訳書）'!E20+G61</f>
        <v>1</v>
      </c>
    </row>
    <row r="145" spans="3:12" ht="19.5">
      <c r="C145" s="80"/>
      <c r="D145" s="81"/>
      <c r="E145" s="81"/>
      <c r="F145" s="80"/>
      <c r="G145" s="80"/>
      <c r="H145" s="80"/>
      <c r="I145" s="80"/>
      <c r="J145" s="80"/>
      <c r="K145" s="80"/>
      <c r="L145" s="80"/>
    </row>
  </sheetData>
  <sheetProtection algorithmName="SHA-512" hashValue="QQpaTqKJGoSfm8pBORp9xpg2vAyICswtfFdThtm/JkkTw7n8F3XD7jQ4ZvUkLQgigSr2mqJ8cpIytdTzVHi85Q==" saltValue="1jBU+xNJulWUKW8Kvv4m6g==" spinCount="100000" sheet="1" formatCells="0" formatRows="0"/>
  <mergeCells count="84">
    <mergeCell ref="F115:G115"/>
    <mergeCell ref="H106:I106"/>
    <mergeCell ref="H107:I107"/>
    <mergeCell ref="H108:I108"/>
    <mergeCell ref="H109:I109"/>
    <mergeCell ref="H115:I115"/>
    <mergeCell ref="B113:C113"/>
    <mergeCell ref="B114:C114"/>
    <mergeCell ref="H76:I76"/>
    <mergeCell ref="F106:G106"/>
    <mergeCell ref="F107:G107"/>
    <mergeCell ref="F108:G108"/>
    <mergeCell ref="F109:G109"/>
    <mergeCell ref="B107:C107"/>
    <mergeCell ref="B108:C108"/>
    <mergeCell ref="B109:C109"/>
    <mergeCell ref="B110:C110"/>
    <mergeCell ref="B111:C111"/>
    <mergeCell ref="B112:C112"/>
    <mergeCell ref="B83:C83"/>
    <mergeCell ref="B84:C84"/>
    <mergeCell ref="B85:E85"/>
    <mergeCell ref="F85:G85"/>
    <mergeCell ref="H85:I85"/>
    <mergeCell ref="B106:C106"/>
    <mergeCell ref="B79:C79"/>
    <mergeCell ref="F79:G79"/>
    <mergeCell ref="H79:I79"/>
    <mergeCell ref="B80:C80"/>
    <mergeCell ref="B81:C81"/>
    <mergeCell ref="B82:C82"/>
    <mergeCell ref="B77:C77"/>
    <mergeCell ref="F77:G77"/>
    <mergeCell ref="H77:I77"/>
    <mergeCell ref="B78:C78"/>
    <mergeCell ref="F78:G78"/>
    <mergeCell ref="H78:I78"/>
    <mergeCell ref="B46:L48"/>
    <mergeCell ref="B76:C76"/>
    <mergeCell ref="F76:G76"/>
    <mergeCell ref="B29:B30"/>
    <mergeCell ref="C29:C30"/>
    <mergeCell ref="D29:D30"/>
    <mergeCell ref="E29:E30"/>
    <mergeCell ref="F29:F30"/>
    <mergeCell ref="G29:G30"/>
    <mergeCell ref="B34:L36"/>
    <mergeCell ref="B39:L43"/>
    <mergeCell ref="F27:F28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C13:D13"/>
    <mergeCell ref="C14:D14"/>
    <mergeCell ref="I119:J119"/>
    <mergeCell ref="J1:L1"/>
    <mergeCell ref="J2:L2"/>
    <mergeCell ref="E17:F17"/>
    <mergeCell ref="G17:H17"/>
    <mergeCell ref="G21:G22"/>
    <mergeCell ref="H21:H22"/>
    <mergeCell ref="G23:G24"/>
    <mergeCell ref="H23:H24"/>
    <mergeCell ref="H25:H26"/>
    <mergeCell ref="G27:G28"/>
    <mergeCell ref="H27:H28"/>
    <mergeCell ref="G25:G26"/>
    <mergeCell ref="H29:H30"/>
  </mergeCells>
  <phoneticPr fontId="4"/>
  <dataValidations count="7">
    <dataValidation type="list" showInputMessage="1" sqref="H2" xr:uid="{F2BC6959-DC26-40CA-8C08-5C5F8791E2CF}">
      <formula1>"　,芳沢　忍,松久　逸平"</formula1>
    </dataValidation>
    <dataValidation type="list" showInputMessage="1" showErrorMessage="1" sqref="J30:L30 J32:L32 J22:L22 J24:L24 J26:L26 J28:L28 C93 C95 C97 C99 C101:C102" xr:uid="{DA37C1C6-D5DD-430B-AB70-50BC5A991D54}">
      <formula1>"　,①,②,③,④,⑤"</formula1>
    </dataValidation>
    <dataValidation type="list" showInputMessage="1" showErrorMessage="1" sqref="J19:L21 J23:L23 J25:L25 J27:L27 J29:L29" xr:uid="{08D9C5D9-CAEF-4739-88DE-7AF1EBB75A3D}">
      <formula1>"　,●"</formula1>
    </dataValidation>
    <dataValidation type="list" allowBlank="1" showInputMessage="1" showErrorMessage="1" sqref="C87" xr:uid="{8052B401-834B-46FE-95DC-574A92F77FCD}">
      <formula1>"①未就学児,②小・中学校（日本人学校）,③小・中学校（インター）,④高等学校（日本人学校）,⑤高等学校（インター）"</formula1>
    </dataValidation>
    <dataValidation type="list" allowBlank="1" showInputMessage="1" showErrorMessage="1" sqref="E87" xr:uid="{04089768-E853-4C65-8E8B-2962E13209C6}">
      <formula1>"円,ドル"</formula1>
    </dataValidation>
    <dataValidation type="list" allowBlank="1" showInputMessage="1" showErrorMessage="1" sqref="B16" xr:uid="{FF5DF551-4BA6-4C44-AAC3-C74CC69C2111}">
      <formula1>"業務従事実績表,業務従事実績／予定表"</formula1>
    </dataValidation>
    <dataValidation type="list" showInputMessage="1" showErrorMessage="1" sqref="E92:E101" xr:uid="{03A2E71B-B433-4228-AF29-E72B69AE7117}">
      <formula1>"　,円"</formula1>
    </dataValidation>
  </dataValidations>
  <hyperlinks>
    <hyperlink ref="G103" r:id="rId1" xr:uid="{D08BBBB9-8909-4A7D-AAE0-16CBC88F172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 xml:space="preserve">&amp;L
</oddHeader>
  </headerFooter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720F273-4DBD-46F4-8272-EC06BCAC0871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3" id="{EAAEC30E-B7B7-435B-8ABE-6FB763401D0D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2" id="{C838F2D0-7DD6-4DD0-80D6-F1F61A761EC4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AF31D512-1B12-4BAE-8B16-FD19A4B9E6BA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5" operator="greaterThanOrEqual" id="{09AB3886-4639-4B59-8034-92D454569292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7706-461E-430F-9173-6DD26397F933}">
  <sheetPr>
    <tabColor rgb="FFFFC000"/>
    <pageSetUpPr fitToPage="1"/>
  </sheetPr>
  <dimension ref="A1:I107"/>
  <sheetViews>
    <sheetView view="pageBreakPreview" topLeftCell="A2" zoomScaleNormal="70" zoomScaleSheetLayoutView="100" workbookViewId="0">
      <selection activeCell="C26" sqref="C26:D26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3.08984375" style="79" customWidth="1"/>
    <col min="6" max="6" width="4" style="79" bestFit="1" customWidth="1"/>
    <col min="7" max="7" width="11.90625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3900000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3300000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'第2回部分払（申告書等）'!D56</f>
        <v>1100000</v>
      </c>
      <c r="D10" s="33" t="s">
        <v>138</v>
      </c>
      <c r="E10" s="199">
        <f>'第2回部分払（申告書等）'!G56</f>
        <v>3</v>
      </c>
      <c r="F10" s="183"/>
      <c r="G10" s="593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3"/>
      <c r="H11" s="9"/>
    </row>
    <row r="12" spans="1:8" ht="19.5">
      <c r="A12" s="33"/>
      <c r="B12" s="185"/>
      <c r="C12" s="186">
        <f>C13*E13</f>
        <v>600000</v>
      </c>
      <c r="D12" s="33" t="s">
        <v>131</v>
      </c>
      <c r="E12" s="33"/>
      <c r="F12" s="33"/>
      <c r="G12" s="593"/>
      <c r="H12" s="9"/>
    </row>
    <row r="13" spans="1:8" ht="19.5">
      <c r="A13" s="33"/>
      <c r="B13" s="180" t="s">
        <v>137</v>
      </c>
      <c r="C13" s="187">
        <f>'第2回部分払（申告書等）'!D57</f>
        <v>200000</v>
      </c>
      <c r="D13" s="33" t="s">
        <v>138</v>
      </c>
      <c r="E13" s="199">
        <f>'第2回部分払（申告書等）'!G57</f>
        <v>3</v>
      </c>
      <c r="F13" s="183"/>
      <c r="G13" s="593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230997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-588000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IF('第2回部分払（申告書等）'!I61="",0,'第2回部分払（申告書等）'!I61)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SUM('第2回部分払（申告書等）'!I63:I67)-IF('見積書（入力用・見積根拠）'!$D$22="有",前金払請求金額内訳書!C13,0)*MIN(E20,前金払請求金額内訳書!$E$13-'第1回部分払（内訳書）'!$E$20)</f>
        <v>-588000</v>
      </c>
      <c r="D20" s="33" t="s">
        <v>246</v>
      </c>
      <c r="E20" s="194">
        <f>SUM('第2回部分払（申告書等）'!G63:G67)</f>
        <v>4</v>
      </c>
    </row>
    <row r="21" spans="1:9" ht="17.149999999999999" customHeight="1">
      <c r="B21" s="80" t="s">
        <v>247</v>
      </c>
      <c r="C21" s="193">
        <f>SUM('第2回部分払（申告書等）'!I69:I73)</f>
        <v>0</v>
      </c>
      <c r="D21" s="33" t="s">
        <v>246</v>
      </c>
      <c r="E21" s="194">
        <f>SUM('第2回部分払（申告書等）'!G69:G73)</f>
        <v>0</v>
      </c>
    </row>
    <row r="22" spans="1:9" ht="17.149999999999999" customHeight="1">
      <c r="B22" s="33" t="s">
        <v>143</v>
      </c>
      <c r="C22" s="195">
        <f>'第2回部分払（申告書等）'!F85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599997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'第2回部分払（申告書等）'!H88</f>
        <v>199999</v>
      </c>
      <c r="D24" s="33" t="s">
        <v>138</v>
      </c>
      <c r="E24" s="199">
        <f>'第2回部分払（申告書等）'!I88</f>
        <v>3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219000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>
        <f>IF(E26="","",'第2回部分払（申告書等）'!H92)</f>
        <v>43000</v>
      </c>
      <c r="D26" s="33" t="str">
        <f t="shared" ref="D26:D34" si="0">IF(E26="","","円×")</f>
        <v>円×</v>
      </c>
      <c r="E26" s="199">
        <f>IF('第2回部分払（申告書等）'!I92+('第2回部分払（申告書等）'!J92+'第2回部分払（申告書等）'!K92)/30&lt;=0,"",ROUND('第2回部分払（申告書等）'!I92+('第2回部分払（申告書等）'!J92+'第2回部分払（申告書等）'!K92)/30,2))</f>
        <v>3</v>
      </c>
      <c r="F26" s="29" t="str">
        <f>IF(E26="","","=")</f>
        <v>=</v>
      </c>
      <c r="G26" s="597">
        <f>IFERROR(C26*E26,"")</f>
        <v>129000</v>
      </c>
      <c r="H26" s="180" t="str">
        <f>IF(G26="","","円")</f>
        <v>円</v>
      </c>
    </row>
    <row r="27" spans="1:9" ht="17.149999999999999" customHeight="1">
      <c r="B27" s="180" t="s">
        <v>249</v>
      </c>
      <c r="C27" s="187" t="str">
        <f>IF(E27="","",'第2回部分払（申告書等）'!H93)</f>
        <v/>
      </c>
      <c r="D27" s="33" t="str">
        <f t="shared" si="0"/>
        <v/>
      </c>
      <c r="E27" s="199" t="str">
        <f>IF('第2回部分払（申告書等）'!I93+('第2回部分払（申告書等）'!J93+'第2回部分払（申告書等）'!K93)/30&lt;=0,"",ROUND('第2回部分払（申告書等）'!I93+('第2回部分払（申告書等）'!J93+'第2回部分払（申告書等）'!K93)/30,2))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IF(E28="","",'第2回部分払（申告書等）'!H94)</f>
        <v/>
      </c>
      <c r="D28" s="33" t="str">
        <f t="shared" si="0"/>
        <v/>
      </c>
      <c r="E28" s="199" t="str">
        <f>IF('第2回部分払（申告書等）'!I94+('第2回部分払（申告書等）'!J94+'第2回部分払（申告書等）'!K94)/30&lt;=0,"",ROUND('第2回部分払（申告書等）'!I94+('第2回部分払（申告書等）'!J94+'第2回部分払（申告書等）'!K94)/30,2))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IF(E29="","",'第2回部分払（申告書等）'!H95)</f>
        <v/>
      </c>
      <c r="D29" s="33" t="str">
        <f t="shared" si="0"/>
        <v/>
      </c>
      <c r="E29" s="199" t="str">
        <f>IF('第2回部分払（申告書等）'!I95+('第2回部分払（申告書等）'!J95+'第2回部分払（申告書等）'!K95)/30&lt;=0,"",ROUND('第2回部分払（申告書等）'!I95+('第2回部分払（申告書等）'!J95+'第2回部分払（申告書等）'!K95)/30,2))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IF(E30="","",'第2回部分払（申告書等）'!H96)</f>
        <v/>
      </c>
      <c r="D30" s="33" t="str">
        <f t="shared" si="0"/>
        <v/>
      </c>
      <c r="E30" s="199" t="str">
        <f>IF('第2回部分払（申告書等）'!I96+('第2回部分払（申告書等）'!J96+'第2回部分払（申告書等）'!K96)/30&lt;=0,"",ROUND('第2回部分払（申告書等）'!I96+('第2回部分払（申告書等）'!J96+'第2回部分払（申告書等）'!K96)/30,2))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IF(E31="","",'第2回部分払（申告書等）'!H97)</f>
        <v/>
      </c>
      <c r="D31" s="33" t="str">
        <f t="shared" si="0"/>
        <v/>
      </c>
      <c r="E31" s="199" t="str">
        <f>IF('第2回部分払（申告書等）'!I97+('第2回部分払（申告書等）'!J97+'第2回部分払（申告書等）'!K97)/30&lt;=0,"",ROUND('第2回部分払（申告書等）'!I97+('第2回部分払（申告書等）'!J97+'第2回部分払（申告書等）'!K97)/30,2))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IF(E32="","",'第2回部分払（申告書等）'!H98)</f>
        <v/>
      </c>
      <c r="D32" s="33" t="str">
        <f t="shared" si="0"/>
        <v/>
      </c>
      <c r="E32" s="199" t="str">
        <f>IF('第2回部分払（申告書等）'!I98+('第2回部分払（申告書等）'!J98+'第2回部分払（申告書等）'!K98)/30&lt;=0,"",ROUND('第2回部分払（申告書等）'!I98+('第2回部分払（申告書等）'!J98+'第2回部分払（申告書等）'!K98)/30,2))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IF(E33="","",'第2回部分払（申告書等）'!H99)</f>
        <v/>
      </c>
      <c r="D33" s="33" t="str">
        <f t="shared" si="0"/>
        <v/>
      </c>
      <c r="E33" s="199" t="str">
        <f>IF('第2回部分払（申告書等）'!I99+('第2回部分払（申告書等）'!J99+'第2回部分払（申告書等）'!K99)/30&lt;=0,"",ROUND('第2回部分払（申告書等）'!I99+('第2回部分払（申告書等）'!J99+'第2回部分払（申告書等）'!K99)/30,2))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>
        <f>IF(E34="","",'第2回部分払（申告書等）'!H100)</f>
        <v>30000</v>
      </c>
      <c r="D34" s="33" t="str">
        <f t="shared" si="0"/>
        <v>円×</v>
      </c>
      <c r="E34" s="199">
        <f>IF('第2回部分払（申告書等）'!I100+('第2回部分払（申告書等）'!J100+'第2回部分払（申告書等）'!K100)/30&lt;=0,"",ROUND('第2回部分払（申告書等）'!I100+('第2回部分払（申告書等）'!J100+'第2回部分払（申告書等）'!K100)/30,2))</f>
        <v>3</v>
      </c>
      <c r="F34" s="29" t="str">
        <f t="shared" si="1"/>
        <v>=</v>
      </c>
      <c r="G34" s="597">
        <f t="shared" si="2"/>
        <v>90000</v>
      </c>
      <c r="H34" s="180" t="str">
        <f t="shared" si="3"/>
        <v>円</v>
      </c>
      <c r="I34" s="13"/>
    </row>
    <row r="35" spans="1:9" ht="17.149999999999999" customHeight="1">
      <c r="A35" s="200"/>
      <c r="B35" s="180" t="s">
        <v>249</v>
      </c>
      <c r="C35" s="187" t="str">
        <f>'第2回部分払（申告書等）'!H101</f>
        <v/>
      </c>
      <c r="D35" s="33" t="str">
        <f t="shared" ref="D35" si="4">IF(C35="","","円×")</f>
        <v/>
      </c>
      <c r="E35" s="199" t="str">
        <f>IF('第2回部分払（申告書等）'!I101+('第2回部分払（申告書等）'!J101+'第2回部分払（申告書等）'!K101)/30&lt;=0,"",ROUND('第2回部分払（申告書等）'!I101+('第2回部分払（申告書等）'!J101+'第2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'第2回部分払（申告書等）'!F115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4130997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C38-C42</f>
        <v>4130997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EUUD7nRTVtqato40D/P5KjOU4yP2dIoAkDzXTKrWAT/lYPNoYsAPfQwGoCUmyQE/Y9t5NZ6P1z6nRcGx5jI56A==" saltValue="SpuhKXj7VY2md4s5oXZnAQ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 xml:space="preserve">&amp;L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414E8-D024-4B0C-9048-CB4182391738}">
  <sheetPr>
    <tabColor rgb="FFFFC000"/>
    <pageSetUpPr fitToPage="1"/>
  </sheetPr>
  <dimension ref="A1:D25"/>
  <sheetViews>
    <sheetView showGridLines="0" view="pageBreakPreview" topLeftCell="B5" zoomScale="85" zoomScaleNormal="51" zoomScaleSheetLayoutView="85" zoomScalePageLayoutView="25" workbookViewId="0">
      <selection activeCell="C20" sqref="C20:D24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'第2回部分払（申告書等）'!J2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7.65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'第1回部分払（請求書）'!C6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'第1回部分払（請求書）'!C7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'第2回部分払（内訳書）'!C44</f>
        <v>4130997</v>
      </c>
      <c r="D16" s="219"/>
    </row>
    <row r="17" spans="1:4" s="9" customFormat="1" ht="28" customHeight="1">
      <c r="B17" s="567" t="s">
        <v>258</v>
      </c>
      <c r="C17" s="175">
        <f>EOMONTH(D1,0)</f>
        <v>31</v>
      </c>
      <c r="D17" s="219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977" t="str">
        <f>'第1回部分払（請求書）'!C20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977"/>
    </row>
    <row r="21" spans="1:4" s="9" customFormat="1" ht="28" customHeight="1">
      <c r="A21" s="25" t="s">
        <v>103</v>
      </c>
      <c r="B21" s="4"/>
      <c r="C21" s="977"/>
      <c r="D21" s="977"/>
    </row>
    <row r="22" spans="1:4" s="13" customFormat="1" ht="28" customHeight="1">
      <c r="A22" s="9" t="s">
        <v>107</v>
      </c>
      <c r="B22" s="4"/>
      <c r="C22" s="977"/>
      <c r="D22" s="977"/>
    </row>
    <row r="23" spans="1:4" s="13" customFormat="1" ht="28" customHeight="1">
      <c r="A23" s="9"/>
      <c r="B23" s="4"/>
      <c r="C23" s="977"/>
      <c r="D23" s="977"/>
    </row>
    <row r="24" spans="1:4" s="14" customFormat="1" ht="28" customHeight="1">
      <c r="A24" s="9"/>
      <c r="B24" s="4"/>
      <c r="C24" s="977"/>
      <c r="D24" s="977"/>
    </row>
    <row r="25" spans="1:4" s="13" customFormat="1" ht="28" customHeight="1">
      <c r="A25" s="9"/>
      <c r="B25" s="4"/>
      <c r="C25" s="4"/>
      <c r="D25" s="4"/>
    </row>
  </sheetData>
  <sheetProtection algorithmName="SHA-512" hashValue="Umf+gAqnBj2dKotgVC4ho1NHMMRoi9wdxBiSCCqWC8nuwcnCaAR97QDnT0fcw/hLCSgu5OXr+mjmeuUdR/t8zQ==" saltValue="bD41DL7B/TjPiiNTJD50TQ==" spinCount="100000" sheet="1" objects="1" scenarios="1" formatRows="0"/>
  <mergeCells count="11">
    <mergeCell ref="C20:D24"/>
    <mergeCell ref="B14:D14"/>
    <mergeCell ref="B2:C2"/>
    <mergeCell ref="B3:C3"/>
    <mergeCell ref="B4:C4"/>
    <mergeCell ref="B11:D11"/>
    <mergeCell ref="B12:D12"/>
    <mergeCell ref="B10:D10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  <colBreaks count="1" manualBreakCount="1">
    <brk id="1" max="4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1168-2370-4CAA-8B4C-9BCD6EFAE272}">
  <sheetPr>
    <tabColor theme="9" tint="0.79998168889431442"/>
    <pageSetUpPr fitToPage="1"/>
  </sheetPr>
  <dimension ref="A2:K36"/>
  <sheetViews>
    <sheetView topLeftCell="A7" workbookViewId="0">
      <selection activeCell="J10" sqref="J10"/>
    </sheetView>
  </sheetViews>
  <sheetFormatPr defaultColWidth="8.7265625" defaultRowHeight="14"/>
  <cols>
    <col min="1" max="1" width="10.08984375" style="500" customWidth="1"/>
    <col min="2" max="2" width="8.7265625" style="500"/>
    <col min="3" max="3" width="10" style="500" customWidth="1"/>
    <col min="4" max="8" width="8.7265625" style="500"/>
    <col min="9" max="9" width="10.36328125" style="500" bestFit="1" customWidth="1"/>
    <col min="10" max="16384" width="8.7265625" style="500"/>
  </cols>
  <sheetData>
    <row r="2" spans="1:10">
      <c r="H2" s="550" t="s">
        <v>273</v>
      </c>
      <c r="I2" s="551"/>
      <c r="J2" s="551"/>
    </row>
    <row r="5" spans="1:10">
      <c r="A5" s="500" t="s">
        <v>168</v>
      </c>
    </row>
    <row r="6" spans="1:10">
      <c r="B6" s="500" t="s">
        <v>274</v>
      </c>
    </row>
    <row r="10" spans="1:10">
      <c r="H10" s="501" t="str">
        <f>'見積書（入力用・見積根拠）'!D3</f>
        <v>○村　〇〇（個人の場合）</v>
      </c>
      <c r="J10" s="500" t="s">
        <v>256</v>
      </c>
    </row>
    <row r="13" spans="1:10" ht="13" customHeight="1"/>
    <row r="14" spans="1:10">
      <c r="E14" s="500" t="s">
        <v>306</v>
      </c>
    </row>
    <row r="19" spans="1:11" ht="58" customHeight="1">
      <c r="A19" s="978" t="s">
        <v>302</v>
      </c>
      <c r="B19" s="978"/>
      <c r="C19" s="978"/>
      <c r="D19" s="978"/>
      <c r="E19" s="978"/>
      <c r="F19" s="978"/>
      <c r="G19" s="978"/>
      <c r="H19" s="978"/>
      <c r="I19" s="978"/>
      <c r="J19" s="978"/>
      <c r="K19" s="502"/>
    </row>
    <row r="20" spans="1:11">
      <c r="A20" s="579"/>
      <c r="B20" s="579"/>
      <c r="C20" s="579"/>
      <c r="D20" s="579"/>
      <c r="E20" s="579"/>
      <c r="F20" s="579"/>
      <c r="G20" s="579"/>
      <c r="H20" s="579"/>
      <c r="I20" s="579"/>
      <c r="J20" s="579"/>
      <c r="K20" s="579"/>
    </row>
    <row r="24" spans="1:11">
      <c r="E24" s="500" t="s">
        <v>175</v>
      </c>
    </row>
    <row r="29" spans="1:11">
      <c r="A29" s="500" t="s">
        <v>276</v>
      </c>
      <c r="C29" s="500" t="s">
        <v>277</v>
      </c>
      <c r="D29" s="500" t="s">
        <v>278</v>
      </c>
      <c r="E29" s="979" t="str">
        <f>'見積書（入力用・見積根拠）'!D5</f>
        <v>●●国●●アドバイザー</v>
      </c>
      <c r="F29" s="979"/>
      <c r="G29" s="979"/>
      <c r="H29" s="979"/>
      <c r="I29" s="979"/>
      <c r="J29" s="979"/>
    </row>
    <row r="30" spans="1:11" ht="29" customHeight="1">
      <c r="E30" s="979"/>
      <c r="F30" s="979"/>
      <c r="G30" s="979"/>
      <c r="H30" s="979"/>
      <c r="I30" s="979"/>
      <c r="J30" s="979"/>
    </row>
    <row r="31" spans="1:11">
      <c r="C31" s="500" t="s">
        <v>279</v>
      </c>
      <c r="D31" s="500" t="s">
        <v>278</v>
      </c>
      <c r="E31" s="980">
        <f>'第1回部分払（申告書等）'!C14</f>
        <v>46003</v>
      </c>
      <c r="F31" s="980"/>
      <c r="G31" s="980"/>
    </row>
    <row r="36" spans="1:6">
      <c r="A36" s="500" t="s">
        <v>280</v>
      </c>
      <c r="C36" s="500" t="s">
        <v>303</v>
      </c>
      <c r="F36" s="500" t="s">
        <v>281</v>
      </c>
    </row>
  </sheetData>
  <sheetProtection algorithmName="SHA-512" hashValue="YcJzh2VNOMTIxNj4hn2qM0gxWvC8M/JYygB964Ds3t0XCs5rEf055L/WL1ZrKxyxO6Y3kyy5Wdt5hhW8rLNUyA==" saltValue="GyjF6deeSy0Pcw4soQVnhQ==" spinCount="100000" sheet="1" objects="1" scenarios="1"/>
  <mergeCells count="3">
    <mergeCell ref="A19:J19"/>
    <mergeCell ref="E29:J30"/>
    <mergeCell ref="E31:G31"/>
  </mergeCells>
  <phoneticPr fontId="4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803FC-55E2-47B8-89A7-2A28F5E9A05A}">
  <sheetPr>
    <tabColor rgb="FFFFFF00"/>
    <pageSetUpPr fitToPage="1"/>
  </sheetPr>
  <dimension ref="B1:M145"/>
  <sheetViews>
    <sheetView view="pageBreakPreview" topLeftCell="A12" zoomScaleNormal="70" zoomScaleSheetLayoutView="100" workbookViewId="0">
      <selection activeCell="B34" sqref="B34:L36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403"/>
      <c r="E2" s="402"/>
      <c r="G2" s="405" t="s">
        <v>112</v>
      </c>
      <c r="H2" s="84" t="s">
        <v>192</v>
      </c>
      <c r="I2" s="407" t="s">
        <v>259</v>
      </c>
      <c r="J2" s="930"/>
      <c r="K2" s="930"/>
      <c r="L2" s="930"/>
    </row>
    <row r="3" spans="2:12" ht="19.5">
      <c r="B3" s="402" t="s">
        <v>172</v>
      </c>
      <c r="C3" s="402"/>
      <c r="D3" s="403"/>
      <c r="E3" s="402"/>
      <c r="F3" s="402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403"/>
      <c r="E4" s="370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48" t="str">
        <f>'第1回部分払（申告書等）'!$C$13</f>
        <v>●●</v>
      </c>
      <c r="D13" s="948"/>
      <c r="F13" s="496"/>
    </row>
    <row r="14" spans="2:12" ht="19.5">
      <c r="B14" s="402" t="s">
        <v>179</v>
      </c>
      <c r="C14" s="949">
        <f>'第1回部分払（申告書等）'!C14</f>
        <v>46003</v>
      </c>
      <c r="D14" s="949"/>
      <c r="E14" s="413"/>
      <c r="F14" s="413"/>
    </row>
    <row r="15" spans="2:12">
      <c r="D15" s="414"/>
      <c r="E15" s="413"/>
      <c r="F15" s="415"/>
    </row>
    <row r="16" spans="2:12" ht="16" customHeight="1">
      <c r="B16" s="412" t="str">
        <f>'第1回部分払（申告書等）'!$B$16</f>
        <v>業務従事実績／予定表</v>
      </c>
      <c r="C16" s="402"/>
      <c r="H16" s="122"/>
      <c r="I16" s="218"/>
      <c r="K16" s="93"/>
      <c r="L16" s="93"/>
    </row>
    <row r="17" spans="2:13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IF(OR(MONTH(J18)=1,I17="年"),YEAR(J18),"")</f>
        <v>2026</v>
      </c>
      <c r="K17" s="418" t="str">
        <f>IF(MONTH(K18)=1,YEAR(K18),"")</f>
        <v/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99" t="s">
        <v>186</v>
      </c>
      <c r="H18" s="99" t="s">
        <v>187</v>
      </c>
      <c r="I18" s="423" t="s">
        <v>188</v>
      </c>
      <c r="J18" s="424">
        <f>EDATE('第2回部分払（申告書等）'!L18,1)</f>
        <v>46174</v>
      </c>
      <c r="K18" s="424">
        <f>DATE(YEAR($J$18),MONTH($J$18)+1,1)</f>
        <v>46204</v>
      </c>
      <c r="L18" s="424">
        <f t="shared" ref="L18" si="1">DATE(YEAR(K18),MONTH(K18)+1,1)</f>
        <v>46235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102">
        <f>'第1回部分払（申告書等）'!E19</f>
        <v>46006</v>
      </c>
      <c r="F19" s="102">
        <f>'第2回部分払（申告書等）'!F19</f>
        <v>46735</v>
      </c>
      <c r="G19" s="426" t="s">
        <v>189</v>
      </c>
      <c r="H19" s="426" t="s">
        <v>189</v>
      </c>
      <c r="I19" s="427" t="s">
        <v>190</v>
      </c>
      <c r="J19" s="105" t="s">
        <v>191</v>
      </c>
      <c r="K19" s="105" t="s">
        <v>191</v>
      </c>
      <c r="L19" s="105" t="s">
        <v>191</v>
      </c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573" t="str">
        <f>IF('第2回部分払（申告書等）'!E20="","",'第2回部分払（申告書等）'!E20)</f>
        <v/>
      </c>
      <c r="F20" s="573" t="str">
        <f>IF('第2回部分払（申告書等）'!F20="","",'第2回部分払（申告書等）'!F20)</f>
        <v/>
      </c>
      <c r="G20" s="426" t="s">
        <v>189</v>
      </c>
      <c r="H20" s="426" t="s">
        <v>189</v>
      </c>
      <c r="I20" s="429" t="s">
        <v>190</v>
      </c>
      <c r="J20" s="105" t="s">
        <v>191</v>
      </c>
      <c r="K20" s="105" t="s">
        <v>191</v>
      </c>
      <c r="L20" s="105" t="s">
        <v>191</v>
      </c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IF('第2回部分払（申告書等）'!E21="","",'第2回部分払（申告書等）'!E21)</f>
        <v>46073</v>
      </c>
      <c r="F21" s="900">
        <f>IF('第2回部分払（申告書等）'!F21="","",'第2回部分払（申告書等）'!F21)</f>
        <v>46735</v>
      </c>
      <c r="G21" s="900">
        <f>IF('第2回部分払（申告書等）'!G21="","",'第2回部分払（申告書等）'!G21)</f>
        <v>46073</v>
      </c>
      <c r="H21" s="900">
        <f>'第2回部分払（申告書等）'!H21</f>
        <v>46731</v>
      </c>
      <c r="I21" s="430" t="s">
        <v>190</v>
      </c>
      <c r="J21" s="109" t="s">
        <v>191</v>
      </c>
      <c r="K21" s="109" t="s">
        <v>191</v>
      </c>
      <c r="L21" s="109" t="s">
        <v>191</v>
      </c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 t="s">
        <v>96</v>
      </c>
      <c r="K22" s="111" t="s">
        <v>96</v>
      </c>
      <c r="L22" s="111" t="s">
        <v>96</v>
      </c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IF('第2回部分払（申告書等）'!E23="","",'第2回部分払（申告書等）'!E23)</f>
        <v>46073</v>
      </c>
      <c r="F23" s="900">
        <f>IF('第2回部分払（申告書等）'!F23="","",'第2回部分払（申告書等）'!F23)</f>
        <v>46735</v>
      </c>
      <c r="G23" s="900">
        <f>IF('第2回部分払（申告書等）'!G23="","",'第2回部分払（申告書等）'!G23)</f>
        <v>46096</v>
      </c>
      <c r="H23" s="900">
        <f>'第2回部分払（申告書等）'!H23</f>
        <v>46726</v>
      </c>
      <c r="I23" s="432" t="s">
        <v>190</v>
      </c>
      <c r="J23" s="109" t="s">
        <v>191</v>
      </c>
      <c r="K23" s="109" t="s">
        <v>191</v>
      </c>
      <c r="L23" s="109" t="s">
        <v>191</v>
      </c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 t="s">
        <v>99</v>
      </c>
      <c r="K24" s="111" t="s">
        <v>99</v>
      </c>
      <c r="L24" s="111" t="s">
        <v>99</v>
      </c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IF('第2回部分払（申告書等）'!E25="","",'第2回部分払（申告書等）'!E25)</f>
        <v>46073</v>
      </c>
      <c r="F25" s="900">
        <f>IF('第2回部分払（申告書等）'!F25="","",'第2回部分払（申告書等）'!F25)</f>
        <v>46735</v>
      </c>
      <c r="G25" s="900">
        <f>IF('第2回部分払（申告書等）'!G25="","",'第2回部分払（申告書等）'!G25)</f>
        <v>46096</v>
      </c>
      <c r="H25" s="900">
        <f>'第2回部分払（申告書等）'!H25</f>
        <v>46726</v>
      </c>
      <c r="I25" s="430" t="s">
        <v>190</v>
      </c>
      <c r="J25" s="109" t="s">
        <v>191</v>
      </c>
      <c r="K25" s="109" t="s">
        <v>191</v>
      </c>
      <c r="L25" s="109" t="s">
        <v>191</v>
      </c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 t="s">
        <v>102</v>
      </c>
      <c r="K26" s="111" t="s">
        <v>102</v>
      </c>
      <c r="L26" s="111" t="s">
        <v>102</v>
      </c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IF('第2回部分払（申告書等）'!E27="","",'第2回部分払（申告書等）'!E27)</f>
        <v>46073</v>
      </c>
      <c r="F27" s="900">
        <f>IF('第2回部分払（申告書等）'!F27="","",'第2回部分払（申告書等）'!F27)</f>
        <v>46735</v>
      </c>
      <c r="G27" s="900">
        <f>IF('第2回部分払（申告書等）'!G27="","",'第2回部分払（申告書等）'!G27)</f>
        <v>46078</v>
      </c>
      <c r="H27" s="900">
        <f>'第2回部分払（申告書等）'!H27</f>
        <v>46733</v>
      </c>
      <c r="I27" s="430" t="s">
        <v>190</v>
      </c>
      <c r="J27" s="109" t="s">
        <v>191</v>
      </c>
      <c r="K27" s="109" t="s">
        <v>191</v>
      </c>
      <c r="L27" s="109" t="s">
        <v>191</v>
      </c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 t="s">
        <v>106</v>
      </c>
      <c r="K28" s="111" t="s">
        <v>106</v>
      </c>
      <c r="L28" s="111" t="s">
        <v>106</v>
      </c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IF('第2回部分払（申告書等）'!E29="","",'第2回部分払（申告書等）'!E29)</f>
        <v>46073</v>
      </c>
      <c r="F29" s="900">
        <f>IF('第2回部分払（申告書等）'!F29="","",'第2回部分払（申告書等）'!F29)</f>
        <v>46735</v>
      </c>
      <c r="G29" s="900">
        <f>IF('第2回部分払（申告書等）'!G29="","",'第2回部分払（申告書等）'!G29)</f>
        <v>46078</v>
      </c>
      <c r="H29" s="900">
        <f>'第2回部分払（申告書等）'!H29</f>
        <v>46733</v>
      </c>
      <c r="I29" s="430" t="s">
        <v>190</v>
      </c>
      <c r="J29" s="109" t="s">
        <v>191</v>
      </c>
      <c r="K29" s="109" t="s">
        <v>191</v>
      </c>
      <c r="L29" s="109" t="s">
        <v>191</v>
      </c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 t="s">
        <v>194</v>
      </c>
      <c r="K30" s="111" t="s">
        <v>194</v>
      </c>
      <c r="L30" s="111" t="s">
        <v>194</v>
      </c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>●</v>
      </c>
      <c r="K31" s="436" t="str">
        <f>IF(COUNTIF(K20,"●")+COUNTIF(K21,"●")+COUNTIF(K23,"●")+COUNTIF(K25,"●")+COUNTIF(K27,"●")+COUNTIF(K29,"●")&lt;=0,"","●")</f>
        <v>●</v>
      </c>
      <c r="L31" s="436" t="str">
        <f>IF(COUNTIF(L20,"●")+COUNTIF(L21,"●")+COUNTIF(L23,"●")+COUNTIF(L25,"●")+COUNTIF(L27,"●")+COUNTIF(L29,"●")&lt;=0,"","●")</f>
        <v>●</v>
      </c>
      <c r="M31" s="259"/>
    </row>
    <row r="32" spans="2:13" ht="17.149999999999999" customHeight="1">
      <c r="B32" s="402"/>
      <c r="C32" s="402"/>
      <c r="G32" s="437"/>
      <c r="H32" s="437"/>
      <c r="I32" s="438"/>
      <c r="J32" s="121"/>
      <c r="K32" s="121"/>
      <c r="L32" s="121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81" t="str">
        <f>'第2回部分払（申告書等）'!B46</f>
        <v>1. ▲▲セミナーの開催。2. ××プロジェクト訪問。</v>
      </c>
      <c r="C34" s="982"/>
      <c r="D34" s="982"/>
      <c r="E34" s="982"/>
      <c r="F34" s="982"/>
      <c r="G34" s="982"/>
      <c r="H34" s="982"/>
      <c r="I34" s="982"/>
      <c r="J34" s="982"/>
      <c r="K34" s="982"/>
      <c r="L34" s="983"/>
      <c r="M34" s="259"/>
    </row>
    <row r="35" spans="2:13" ht="17.149999999999999" customHeight="1">
      <c r="B35" s="984"/>
      <c r="C35" s="985"/>
      <c r="D35" s="985"/>
      <c r="E35" s="985"/>
      <c r="F35" s="985"/>
      <c r="G35" s="985"/>
      <c r="H35" s="985"/>
      <c r="I35" s="985"/>
      <c r="J35" s="985"/>
      <c r="K35" s="985"/>
      <c r="L35" s="986"/>
      <c r="M35" s="259"/>
    </row>
    <row r="36" spans="2:13" ht="17.149999999999999" customHeight="1" thickBot="1">
      <c r="B36" s="987"/>
      <c r="C36" s="988"/>
      <c r="D36" s="988"/>
      <c r="E36" s="988"/>
      <c r="F36" s="988"/>
      <c r="G36" s="988"/>
      <c r="H36" s="988"/>
      <c r="I36" s="988"/>
      <c r="J36" s="988"/>
      <c r="K36" s="988"/>
      <c r="L36" s="989"/>
      <c r="M36" s="259"/>
    </row>
    <row r="37" spans="2:13" ht="17.149999999999999" customHeight="1">
      <c r="B37" s="122"/>
      <c r="C37" s="122"/>
      <c r="D37" s="122"/>
      <c r="E37" s="217"/>
      <c r="F37" s="122"/>
      <c r="G37" s="122"/>
      <c r="H37" s="122"/>
      <c r="I37" s="122"/>
      <c r="J37" s="122"/>
      <c r="K37" s="122"/>
      <c r="L37" s="122"/>
      <c r="M37" s="229"/>
    </row>
    <row r="38" spans="2:13" ht="17.149999999999999" customHeight="1" thickBot="1">
      <c r="B38" s="123" t="s">
        <v>198</v>
      </c>
      <c r="C38" s="122"/>
      <c r="D38" s="218"/>
      <c r="E38" s="122"/>
      <c r="F38" s="122"/>
      <c r="G38" s="122"/>
      <c r="H38" s="122"/>
      <c r="I38" s="122"/>
      <c r="J38" s="122"/>
      <c r="K38" s="122"/>
      <c r="L38" s="122"/>
      <c r="M38" s="229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7"/>
      <c r="C44" s="577"/>
      <c r="D44" s="577"/>
      <c r="E44" s="577"/>
      <c r="F44" s="577"/>
      <c r="G44" s="577"/>
      <c r="H44" s="577"/>
      <c r="I44" s="577"/>
      <c r="J44" s="577"/>
      <c r="K44" s="577"/>
      <c r="L44" s="577"/>
      <c r="M44" s="229"/>
    </row>
    <row r="45" spans="2:13" ht="17.149999999999999" customHeight="1" thickBot="1">
      <c r="B45" s="124" t="s">
        <v>200</v>
      </c>
      <c r="C45" s="577"/>
      <c r="D45" s="577"/>
      <c r="E45" s="577"/>
      <c r="F45" s="577"/>
      <c r="G45" s="577"/>
      <c r="H45" s="577"/>
      <c r="I45" s="577"/>
      <c r="J45" s="577"/>
      <c r="K45" s="577"/>
      <c r="L45" s="577"/>
      <c r="M45" s="229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577"/>
      <c r="C49" s="577"/>
      <c r="D49" s="577"/>
      <c r="E49" s="577"/>
      <c r="F49" s="577"/>
      <c r="G49" s="577"/>
      <c r="H49" s="577"/>
      <c r="I49" s="577"/>
      <c r="J49" s="577"/>
      <c r="K49" s="577"/>
      <c r="L49" s="577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7"/>
      <c r="C53" s="577"/>
      <c r="D53" s="577"/>
      <c r="E53" s="577"/>
      <c r="F53" s="577"/>
      <c r="G53" s="209" t="s">
        <v>202</v>
      </c>
      <c r="H53" s="210">
        <f>'第3回部分払（内訳書）'!C44</f>
        <v>5734494</v>
      </c>
      <c r="I53" s="209" t="s">
        <v>50</v>
      </c>
      <c r="J53" s="577"/>
      <c r="K53" s="577"/>
      <c r="L53" s="577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'第2回部分払（申告書等）'!D56</f>
        <v>1100000</v>
      </c>
      <c r="E56" s="449" t="s">
        <v>50</v>
      </c>
      <c r="F56" s="450" t="s">
        <v>164</v>
      </c>
      <c r="G56" s="451">
        <f>COUNTIF(J19:L19,"●")</f>
        <v>3</v>
      </c>
      <c r="H56" s="471"/>
      <c r="I56" s="493"/>
      <c r="J56" s="131"/>
      <c r="L56" s="446"/>
      <c r="M56" s="229"/>
    </row>
    <row r="57" spans="2:13" ht="17.149999999999999" customHeight="1">
      <c r="B57" s="446" t="s">
        <v>206</v>
      </c>
      <c r="D57" s="448">
        <f>'第2回部分払（申告書等）'!D57</f>
        <v>200000</v>
      </c>
      <c r="E57" s="449" t="s">
        <v>50</v>
      </c>
      <c r="F57" s="450" t="s">
        <v>164</v>
      </c>
      <c r="G57" s="451">
        <f>COUNTIF(J31:L31,"●")</f>
        <v>3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J31:L31,"●")),0)</f>
        <v>0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694"/>
      <c r="I58" s="753"/>
      <c r="J58" s="613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>
        <v>2</v>
      </c>
      <c r="H63" s="457" t="s">
        <v>210</v>
      </c>
      <c r="I63" s="131">
        <f>D63*G63</f>
        <v>1000000</v>
      </c>
      <c r="J63" s="438" t="s">
        <v>50</v>
      </c>
    </row>
    <row r="64" spans="2:13" ht="17.149999999999999" customHeight="1">
      <c r="B64" s="370" t="s">
        <v>211</v>
      </c>
      <c r="D64" s="541"/>
      <c r="E64" s="370" t="s">
        <v>50</v>
      </c>
      <c r="F64" s="410" t="s">
        <v>164</v>
      </c>
      <c r="G64" s="543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customHeight="1">
      <c r="B65" s="370" t="s">
        <v>212</v>
      </c>
      <c r="D65" s="541"/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si="2"/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2"/>
        <v>0</v>
      </c>
      <c r="J67" s="438" t="s">
        <v>50</v>
      </c>
    </row>
    <row r="68" spans="2:10" ht="16">
      <c r="B68" s="453" t="s">
        <v>316</v>
      </c>
      <c r="D68" s="453" t="s">
        <v>317</v>
      </c>
      <c r="E68" s="453"/>
      <c r="F68" s="453"/>
      <c r="G68" s="459"/>
      <c r="H68" s="457"/>
      <c r="I68" s="131"/>
      <c r="J68" s="438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>
        <v>1</v>
      </c>
      <c r="H69" s="457" t="s">
        <v>210</v>
      </c>
      <c r="I69" s="131">
        <f>D69*G69</f>
        <v>500000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07"/>
      <c r="C77" s="908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7"/>
      <c r="C80" s="908"/>
      <c r="D80" s="141"/>
      <c r="E80" s="140"/>
      <c r="F80" s="570">
        <f t="shared" si="4"/>
        <v>0</v>
      </c>
      <c r="G80" s="571"/>
      <c r="H80" s="466"/>
      <c r="I80" s="467"/>
    </row>
    <row r="81" spans="2:12" ht="16" hidden="1">
      <c r="B81" s="907"/>
      <c r="C81" s="908"/>
      <c r="D81" s="141"/>
      <c r="E81" s="140"/>
      <c r="F81" s="570">
        <f t="shared" si="4"/>
        <v>0</v>
      </c>
      <c r="G81" s="571"/>
      <c r="H81" s="466"/>
      <c r="I81" s="467"/>
    </row>
    <row r="82" spans="2:12" ht="16" hidden="1">
      <c r="B82" s="907"/>
      <c r="C82" s="908"/>
      <c r="D82" s="141"/>
      <c r="E82" s="140"/>
      <c r="F82" s="570">
        <f t="shared" si="4"/>
        <v>0</v>
      </c>
      <c r="G82" s="571"/>
      <c r="H82" s="466"/>
      <c r="I82" s="467"/>
    </row>
    <row r="83" spans="2:12" ht="16" hidden="1">
      <c r="B83" s="907"/>
      <c r="C83" s="908"/>
      <c r="D83" s="141"/>
      <c r="E83" s="140"/>
      <c r="F83" s="570">
        <f t="shared" si="4"/>
        <v>0</v>
      </c>
      <c r="G83" s="571"/>
      <c r="H83" s="466"/>
      <c r="I83" s="467"/>
    </row>
    <row r="84" spans="2:12" ht="16" hidden="1">
      <c r="B84" s="907"/>
      <c r="C84" s="908"/>
      <c r="D84" s="141"/>
      <c r="E84" s="140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199998</v>
      </c>
      <c r="I88" s="693">
        <f>IF(前金払請求金額内訳書!$G$16&gt;9,COUNTIF(J19:L19,"●")-3,COUNTIF(J19:L19,"●"))</f>
        <v>3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>
        <f>'第2回部分払（申告書等）'!C92</f>
        <v>①</v>
      </c>
      <c r="D92" s="554">
        <f>'第2回部分払（申告書等）'!D92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3</v>
      </c>
      <c r="J92" s="474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555" t="str">
        <f>'第2回部分払（申告書等）'!C94</f>
        <v>　</v>
      </c>
      <c r="D94" s="554" t="str">
        <f>'第2回部分払（申告書等）'!D94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555" t="str">
        <f>'第2回部分払（申告書等）'!C96</f>
        <v>　</v>
      </c>
      <c r="D96" s="554" t="str">
        <f>'第2回部分払（申告書等）'!D96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555" t="str">
        <f>'第2回部分払（申告書等）'!C98</f>
        <v>⑤</v>
      </c>
      <c r="D98" s="554" t="str">
        <f>'第2回部分払（申告書等）'!D98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555" t="str">
        <f>'第2回部分払（申告書等）'!C100</f>
        <v>④</v>
      </c>
      <c r="D100" s="554">
        <f>'第2回部分払（申告書等）'!D100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3</v>
      </c>
      <c r="J100" s="474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7">
        <v>111.11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7"/>
      <c r="C110" s="908"/>
      <c r="D110" s="141"/>
      <c r="E110" s="140"/>
      <c r="F110" s="570">
        <f t="shared" si="6"/>
        <v>0</v>
      </c>
      <c r="G110" s="571"/>
      <c r="H110" s="466"/>
      <c r="I110" s="467"/>
    </row>
    <row r="111" spans="2:12" ht="16" hidden="1">
      <c r="B111" s="907"/>
      <c r="C111" s="908"/>
      <c r="D111" s="141"/>
      <c r="E111" s="140"/>
      <c r="F111" s="570">
        <f t="shared" si="6"/>
        <v>0</v>
      </c>
      <c r="G111" s="571"/>
      <c r="H111" s="466"/>
      <c r="I111" s="467"/>
    </row>
    <row r="112" spans="2:12" ht="16" hidden="1">
      <c r="B112" s="907"/>
      <c r="C112" s="908"/>
      <c r="D112" s="141"/>
      <c r="E112" s="140"/>
      <c r="F112" s="570">
        <f t="shared" si="6"/>
        <v>0</v>
      </c>
      <c r="G112" s="571"/>
      <c r="H112" s="466"/>
      <c r="I112" s="467"/>
    </row>
    <row r="113" spans="2:12" ht="16" hidden="1">
      <c r="B113" s="907"/>
      <c r="C113" s="908"/>
      <c r="D113" s="141"/>
      <c r="E113" s="140"/>
      <c r="F113" s="570">
        <f t="shared" si="6"/>
        <v>0</v>
      </c>
      <c r="G113" s="571"/>
      <c r="H113" s="466"/>
      <c r="I113" s="467"/>
    </row>
    <row r="114" spans="2:12" ht="16" hidden="1">
      <c r="B114" s="907"/>
      <c r="C114" s="908"/>
      <c r="D114" s="141"/>
      <c r="E114" s="140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SUM(D119:D122)</f>
        <v>17563958</v>
      </c>
      <c r="G119" s="490">
        <f>'第2回部分払（申告書等）'!G119-'第3回部分払（内訳書）'!E20</f>
        <v>-1</v>
      </c>
      <c r="I119" s="896">
        <f>'第2回部分払（申告書等）'!I119-'第3回部分払（内訳書）'!E21</f>
        <v>5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'第2回部分払（申告書等）'!G121-'第3回部分払（内訳書）'!E20+G61</f>
        <v>-1</v>
      </c>
    </row>
    <row r="122" spans="2:12" ht="15.5" thickBot="1">
      <c r="B122" s="491">
        <v>4</v>
      </c>
      <c r="C122" s="491" t="s">
        <v>262</v>
      </c>
      <c r="D122" s="492">
        <f>'第3回部分払（請求書）'!C16</f>
        <v>5734494</v>
      </c>
      <c r="E122" s="556"/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xWtKK386H8CpUI9tp0p7an1H2OwlF+XwpqPtCZN3g1VBXyisFmm1/HdNzRADCCrdpcQg1yB3eZGbJv7BEzeiXg==" saltValue="TVyIRqmRbj1k5VJM8greYA==" spinCount="100000" sheet="1" formatCells="0" formatRows="0"/>
  <mergeCells count="84">
    <mergeCell ref="B113:C113"/>
    <mergeCell ref="B114:C114"/>
    <mergeCell ref="F115:G115"/>
    <mergeCell ref="H115:I115"/>
    <mergeCell ref="B109:C109"/>
    <mergeCell ref="F109:G109"/>
    <mergeCell ref="H109:I109"/>
    <mergeCell ref="B110:C110"/>
    <mergeCell ref="B111:C111"/>
    <mergeCell ref="B112:C112"/>
    <mergeCell ref="B107:C107"/>
    <mergeCell ref="F107:G107"/>
    <mergeCell ref="H107:I107"/>
    <mergeCell ref="B108:C108"/>
    <mergeCell ref="F108:G108"/>
    <mergeCell ref="H108:I10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77:C77"/>
    <mergeCell ref="F77:G77"/>
    <mergeCell ref="H77:I77"/>
    <mergeCell ref="B78:C78"/>
    <mergeCell ref="F78:G78"/>
    <mergeCell ref="H78:I78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34:L36"/>
    <mergeCell ref="B39:L43"/>
    <mergeCell ref="F27:F28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C13:D13"/>
    <mergeCell ref="C14:D14"/>
    <mergeCell ref="I119:J119"/>
    <mergeCell ref="J1:L1"/>
    <mergeCell ref="J2:L2"/>
    <mergeCell ref="E17:F17"/>
    <mergeCell ref="G17:H17"/>
    <mergeCell ref="G21:G22"/>
    <mergeCell ref="H21:H22"/>
    <mergeCell ref="G23:G24"/>
    <mergeCell ref="H23:H24"/>
    <mergeCell ref="H25:H26"/>
    <mergeCell ref="G27:G28"/>
    <mergeCell ref="H27:H28"/>
    <mergeCell ref="G25:G26"/>
    <mergeCell ref="H29:H30"/>
  </mergeCells>
  <phoneticPr fontId="4"/>
  <dataValidations count="7">
    <dataValidation type="list" allowBlank="1" showInputMessage="1" showErrorMessage="1" sqref="E87" xr:uid="{4635AAB6-E787-4D0D-96BC-8967CF3CC275}">
      <formula1>"円,ドル"</formula1>
    </dataValidation>
    <dataValidation type="list" allowBlank="1" showInputMessage="1" showErrorMessage="1" sqref="C87" xr:uid="{A7FAAE24-2560-45C9-B397-F8C4E74D0CAB}">
      <formula1>"①未就学児,②小・中学校（日本人学校）,③小・中学校（インター）,④高等学校（日本人学校）,⑤高等学校（インター）"</formula1>
    </dataValidation>
    <dataValidation type="list" showInputMessage="1" showErrorMessage="1" sqref="J19:L21 J23:L23 J25:L25 J27:L27 J29:L29" xr:uid="{51D8F17A-DF5E-4B6C-B5D0-7534C2E26273}">
      <formula1>"　,●"</formula1>
    </dataValidation>
    <dataValidation type="list" showInputMessage="1" showErrorMessage="1" sqref="J30:L30 J32:L32 J22:L22 J24:L24 J26:L26 J28:L28 C93 C95 C97 C99 C101:C102" xr:uid="{E69AF2BA-6623-43B9-9AD8-549AA800A21D}">
      <formula1>"　,①,②,③,④,⑤"</formula1>
    </dataValidation>
    <dataValidation type="list" showInputMessage="1" sqref="H2" xr:uid="{04E1EF83-252D-4E0D-9871-1491BBA4963D}">
      <formula1>"　,芳沢　忍,松久　逸平"</formula1>
    </dataValidation>
    <dataValidation type="list" allowBlank="1" showInputMessage="1" showErrorMessage="1" sqref="B16" xr:uid="{BC78B92E-1F73-49AF-8FEF-5860DA4EF527}">
      <formula1>"業務従事実績表,業務従事実績／予定表"</formula1>
    </dataValidation>
    <dataValidation type="list" showInputMessage="1" showErrorMessage="1" sqref="E92:E101" xr:uid="{DD15875F-9069-43DA-BFDA-C732D6810DCF}">
      <formula1>"　,円"</formula1>
    </dataValidation>
  </dataValidations>
  <hyperlinks>
    <hyperlink ref="G103" r:id="rId1" xr:uid="{3BD7D83B-DF33-4E09-A3AE-D71695F2CFB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 xml:space="preserve">&amp;L
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6" r:id="rId5" name="Check Box 16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8" r:id="rId6" name="Check Box 18">
              <controlPr defaultSize="0" autoFill="0" autoLine="0" autoPict="0">
                <anchor moveWithCells="1">
                  <from>
                    <xdr:col>2</xdr:col>
                    <xdr:colOff>1123950</xdr:colOff>
                    <xdr:row>36</xdr:row>
                    <xdr:rowOff>209550</xdr:rowOff>
                  </from>
                  <to>
                    <xdr:col>4</xdr:col>
                    <xdr:colOff>488950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9E8BC35-2D92-4DED-BFF1-5A75A26D575B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2A023DAA-C9EF-4887-A8AB-805CF9BA63B7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01657AB6-B2FE-46BB-AE08-C7472241BB4E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5617AC9C-1C0C-4BB8-AFF5-A8B7CC87B26B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E46EDE14-2C1D-44F8-B4F4-EC75CCF3449A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01787FA9-B821-4D90-A485-AA1873FF3483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56F1-C795-4089-AFD5-17E6D1CAE6F3}">
  <sheetPr>
    <tabColor rgb="FFFFFF00"/>
    <pageSetUpPr fitToPage="1"/>
  </sheetPr>
  <dimension ref="A1:I107"/>
  <sheetViews>
    <sheetView view="pageBreakPreview" topLeftCell="A6" zoomScaleNormal="70" zoomScaleSheetLayoutView="100" workbookViewId="0">
      <selection activeCell="C26" sqref="C26:D26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2.90625" style="79" customWidth="1"/>
    <col min="6" max="6" width="4" style="79" bestFit="1" customWidth="1"/>
    <col min="7" max="7" width="11.90625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3900000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3300000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'第3回部分払（申告書等）'!D56</f>
        <v>1100000</v>
      </c>
      <c r="D10" s="33" t="s">
        <v>138</v>
      </c>
      <c r="E10" s="199">
        <f>'第3回部分払（申告書等）'!G56+'第3回部分払（申告書等）'!I56</f>
        <v>3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600000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'第3回部分払（申告書等）'!D57</f>
        <v>200000</v>
      </c>
      <c r="D13" s="33" t="s">
        <v>138</v>
      </c>
      <c r="E13" s="199">
        <f>'第3回部分払（申告書等）'!G57+'第3回部分払（申告書等）'!I57</f>
        <v>3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1834494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1015500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IF('第3回部分払（申告書等）'!I61="",0,'第3回部分払（申告書等）'!I61)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3回部分払（申告書等）'!I63:I67)-IF('見積書（入力用・見積根拠）'!$D$22="有",前金払請求金額内訳書!C13,0)*MIN(SUM('第3回部分払（申告書等）'!G63:G67),前金払請求金額内訳書!$E$13-'第1回部分払（内訳書）'!$E$20-'第2回部分払（内訳書）'!$E$20)</f>
        <v>515500</v>
      </c>
      <c r="D20" s="33" t="s">
        <v>246</v>
      </c>
      <c r="E20" s="194">
        <f>SUM('第3回部分払（申告書等）'!G63:G67)</f>
        <v>2</v>
      </c>
    </row>
    <row r="21" spans="1:9" ht="17.149999999999999" customHeight="1">
      <c r="B21" s="80" t="s">
        <v>247</v>
      </c>
      <c r="C21" s="193">
        <f>SUM('第3回部分払（申告書等）'!I69:I73)</f>
        <v>500000</v>
      </c>
      <c r="D21" s="33" t="s">
        <v>246</v>
      </c>
      <c r="E21" s="194">
        <f>SUM('第3回部分払（申告書等）'!G69:G73)</f>
        <v>1</v>
      </c>
    </row>
    <row r="22" spans="1:9" ht="17.149999999999999" customHeight="1">
      <c r="B22" s="33" t="s">
        <v>143</v>
      </c>
      <c r="C22" s="195">
        <f>'第3回部分払（申告書等）'!F85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599994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'第3回部分払（申告書等）'!H88</f>
        <v>199998</v>
      </c>
      <c r="D24" s="33" t="s">
        <v>138</v>
      </c>
      <c r="E24" s="199">
        <f>'第3回部分払（申告書等）'!I88</f>
        <v>3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219000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>
        <f>IF(E26="","",'第3回部分払（申告書等）'!H92)</f>
        <v>43000</v>
      </c>
      <c r="D26" s="33" t="str">
        <f t="shared" ref="D26:D35" si="0">IF(E26="","","円×")</f>
        <v>円×</v>
      </c>
      <c r="E26" s="199">
        <f>IF('第3回部分払（申告書等）'!I92+('第3回部分払（申告書等）'!J92+'第3回部分払（申告書等）'!K92)/30&lt;=0,"",ROUND('第3回部分払（申告書等）'!I92+('第3回部分払（申告書等）'!J92+'第3回部分払（申告書等）'!K92)/30,2))</f>
        <v>3</v>
      </c>
      <c r="F26" s="29" t="str">
        <f>IF(E26="","","=")</f>
        <v>=</v>
      </c>
      <c r="G26" s="597">
        <f>IFERROR(C26*E26,"")</f>
        <v>129000</v>
      </c>
      <c r="H26" s="180" t="str">
        <f>IF(G26="","","円")</f>
        <v>円</v>
      </c>
    </row>
    <row r="27" spans="1:9" ht="17.149999999999999" customHeight="1">
      <c r="B27" s="180" t="s">
        <v>249</v>
      </c>
      <c r="C27" s="187" t="str">
        <f>IF(E27="","",'第3回部分払（申告書等）'!H93)</f>
        <v/>
      </c>
      <c r="D27" s="33" t="str">
        <f t="shared" si="0"/>
        <v/>
      </c>
      <c r="E27" s="199" t="str">
        <f>IF('第3回部分払（申告書等）'!I93+('第3回部分払（申告書等）'!J93+'第3回部分払（申告書等）'!K93)/30&lt;=0,"",ROUND('第3回部分払（申告書等）'!I93+('第3回部分払（申告書等）'!J93+'第3回部分払（申告書等）'!K93)/30,2))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IF(E28="","",'第3回部分払（申告書等）'!H94)</f>
        <v/>
      </c>
      <c r="D28" s="33" t="str">
        <f t="shared" si="0"/>
        <v/>
      </c>
      <c r="E28" s="199" t="str">
        <f>IF('第3回部分払（申告書等）'!I94+('第3回部分払（申告書等）'!J94+'第3回部分払（申告書等）'!K94)/30&lt;=0,"",ROUND('第3回部分払（申告書等）'!I94+('第3回部分払（申告書等）'!J94+'第3回部分払（申告書等）'!K94)/30,2))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IF(E29="","",'第3回部分払（申告書等）'!H95)</f>
        <v/>
      </c>
      <c r="D29" s="33" t="str">
        <f t="shared" si="0"/>
        <v/>
      </c>
      <c r="E29" s="199" t="str">
        <f>IF('第3回部分払（申告書等）'!I95+('第3回部分払（申告書等）'!J95+'第3回部分払（申告書等）'!K95)/30&lt;=0,"",ROUND('第3回部分払（申告書等）'!I95+('第3回部分払（申告書等）'!J95+'第3回部分払（申告書等）'!K95)/30,2))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IF(E30="","",'第3回部分払（申告書等）'!H96)</f>
        <v/>
      </c>
      <c r="D30" s="33" t="str">
        <f t="shared" si="0"/>
        <v/>
      </c>
      <c r="E30" s="199" t="str">
        <f>IF('第3回部分払（申告書等）'!I96+('第3回部分払（申告書等）'!J96+'第3回部分払（申告書等）'!K96)/30&lt;=0,"",ROUND('第3回部分払（申告書等）'!I96+('第3回部分払（申告書等）'!J96+'第3回部分払（申告書等）'!K96)/30,2))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IF(E31="","",'第3回部分払（申告書等）'!H97)</f>
        <v/>
      </c>
      <c r="D31" s="33" t="str">
        <f t="shared" si="0"/>
        <v/>
      </c>
      <c r="E31" s="199" t="str">
        <f>IF('第3回部分払（申告書等）'!I97+('第3回部分払（申告書等）'!J97+'第3回部分払（申告書等）'!K97)/30&lt;=0,"",ROUND('第3回部分払（申告書等）'!I97+('第3回部分払（申告書等）'!J97+'第3回部分払（申告書等）'!K97)/30,2))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IF(E32="","",'第3回部分払（申告書等）'!H98)</f>
        <v/>
      </c>
      <c r="D32" s="33" t="str">
        <f t="shared" si="0"/>
        <v/>
      </c>
      <c r="E32" s="199" t="str">
        <f>IF('第3回部分払（申告書等）'!I98+('第3回部分払（申告書等）'!J98+'第3回部分払（申告書等）'!K98)/30&lt;=0,"",ROUND('第3回部分払（申告書等）'!I98+('第3回部分払（申告書等）'!J98+'第3回部分払（申告書等）'!K98)/30,2))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IF(E33="","",'第3回部分払（申告書等）'!H99)</f>
        <v/>
      </c>
      <c r="D33" s="33" t="str">
        <f t="shared" si="0"/>
        <v/>
      </c>
      <c r="E33" s="199" t="str">
        <f>IF('第3回部分払（申告書等）'!I99+('第3回部分払（申告書等）'!J99+'第3回部分払（申告書等）'!K99)/30&lt;=0,"",ROUND('第3回部分払（申告書等）'!I99+('第3回部分払（申告書等）'!J99+'第3回部分払（申告書等）'!K99)/30,2))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>
        <f>IF(E34="","",'第3回部分払（申告書等）'!H100)</f>
        <v>30000</v>
      </c>
      <c r="D34" s="33" t="str">
        <f t="shared" si="0"/>
        <v>円×</v>
      </c>
      <c r="E34" s="199">
        <f>IF('第3回部分払（申告書等）'!I100+('第3回部分払（申告書等）'!J100+'第3回部分払（申告書等）'!K100)/30&lt;=0,"",ROUND('第3回部分払（申告書等）'!I100+('第3回部分払（申告書等）'!J100+'第3回部分払（申告書等）'!K100)/30,2))</f>
        <v>3</v>
      </c>
      <c r="F34" s="29" t="str">
        <f t="shared" si="1"/>
        <v>=</v>
      </c>
      <c r="G34" s="597">
        <f t="shared" si="2"/>
        <v>90000</v>
      </c>
      <c r="H34" s="180" t="str">
        <f t="shared" si="3"/>
        <v>円</v>
      </c>
      <c r="I34" s="13"/>
    </row>
    <row r="35" spans="1:9" ht="17.149999999999999" customHeight="1">
      <c r="A35" s="200"/>
      <c r="B35" s="180" t="s">
        <v>249</v>
      </c>
      <c r="C35" s="187" t="str">
        <f>IF(E35="","",'第3回部分払（申告書等）'!H101)</f>
        <v/>
      </c>
      <c r="D35" s="33" t="str">
        <f t="shared" si="0"/>
        <v/>
      </c>
      <c r="E35" s="199" t="str">
        <f>IF('第3回部分払（申告書等）'!I101+('第3回部分払（申告書等）'!J101+'第3回部分払（申告書等）'!K101)/30&lt;=0,"",ROUND('第3回部分払（申告書等）'!I101+('第3回部分払（申告書等）'!J101+'第3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'第3回部分払（申告書等）'!F115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5734494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C38-C42</f>
        <v>5734494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Gh1shA8Dt7l79hjEjl+k5cu3MnLhD84JQprhHk2zvcmnNL5Q3//Ko4pgr2l798dxmiPMPZK1VB1SVTsHMUhH8A==" saltValue="0I+GD3pjXnUbbpShseXEsA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 xml:space="preserve">&amp;L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214B4-07DB-4A6D-B22E-CE8711FE2F4C}">
  <sheetPr>
    <tabColor rgb="FFFFFF00"/>
    <pageSetUpPr fitToPage="1"/>
  </sheetPr>
  <dimension ref="A1:D25"/>
  <sheetViews>
    <sheetView showGridLines="0" view="pageBreakPreview" topLeftCell="B4" zoomScale="85" zoomScaleNormal="51" zoomScaleSheetLayoutView="85" zoomScalePageLayoutView="25" workbookViewId="0">
      <selection activeCell="C20" sqref="C20:D24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'第3回部分払（申告書等）'!J2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'第2回部分払（請求書）'!C6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'第2回部分払（請求書）'!C7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'第3回部分払（内訳書）'!C44</f>
        <v>5734494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977" t="str">
        <f>'第2回部分払（請求書）'!C20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977"/>
    </row>
    <row r="21" spans="1:4" s="9" customFormat="1" ht="28" customHeight="1">
      <c r="A21" s="25" t="s">
        <v>103</v>
      </c>
      <c r="B21" s="4"/>
      <c r="C21" s="977"/>
      <c r="D21" s="977"/>
    </row>
    <row r="22" spans="1:4" s="13" customFormat="1" ht="28" customHeight="1">
      <c r="A22" s="9" t="s">
        <v>107</v>
      </c>
      <c r="B22" s="4"/>
      <c r="C22" s="977"/>
      <c r="D22" s="977"/>
    </row>
    <row r="23" spans="1:4" s="13" customFormat="1" ht="28" customHeight="1">
      <c r="A23" s="9"/>
      <c r="B23" s="4"/>
      <c r="C23" s="977"/>
      <c r="D23" s="977"/>
    </row>
    <row r="24" spans="1:4" s="14" customFormat="1" ht="28" customHeight="1">
      <c r="A24" s="9"/>
      <c r="B24" s="4"/>
      <c r="C24" s="977"/>
      <c r="D24" s="977"/>
    </row>
    <row r="25" spans="1:4" s="13" customFormat="1" ht="28" customHeight="1">
      <c r="A25" s="9"/>
      <c r="B25" s="4"/>
      <c r="C25" s="4"/>
      <c r="D25" s="4"/>
    </row>
  </sheetData>
  <sheetProtection algorithmName="SHA-512" hashValue="OyFNiyNG6aGcNhEg6D8M3F/l9ap7LSYerKYiuQ0PIsh7Gm9tvg7YemYBl2WwbCfmx7xKvPUa4z8hZDuTHEo4VA==" saltValue="SS6cBiQpWIHy0SFMv4IDYQ==" spinCount="100000" sheet="1" objects="1" scenarios="1" formatRows="0"/>
  <mergeCells count="11">
    <mergeCell ref="C20:D24"/>
    <mergeCell ref="B14:D14"/>
    <mergeCell ref="B2:C2"/>
    <mergeCell ref="B3:C3"/>
    <mergeCell ref="B4:C4"/>
    <mergeCell ref="B11:D11"/>
    <mergeCell ref="B12:D12"/>
    <mergeCell ref="B10:D10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  <colBreaks count="1" manualBreakCount="1">
    <brk id="1" max="4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00705-78BD-47C1-A022-790374662728}">
  <sheetPr>
    <tabColor rgb="FF00B050"/>
    <pageSetUpPr fitToPage="1"/>
  </sheetPr>
  <dimension ref="B1:M145"/>
  <sheetViews>
    <sheetView topLeftCell="A33" zoomScale="70" zoomScaleNormal="70" zoomScaleSheetLayoutView="100" workbookViewId="0">
      <selection activeCell="B34" sqref="B34:L36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>
        <v>45748</v>
      </c>
      <c r="K1" s="902"/>
      <c r="L1" s="902"/>
    </row>
    <row r="2" spans="2:12" ht="19.5">
      <c r="B2" s="402" t="s">
        <v>170</v>
      </c>
      <c r="C2" s="402"/>
      <c r="D2" s="403"/>
      <c r="E2" s="402"/>
      <c r="G2" s="405" t="s">
        <v>112</v>
      </c>
      <c r="H2" s="84" t="s">
        <v>192</v>
      </c>
      <c r="I2" s="407" t="s">
        <v>259</v>
      </c>
      <c r="J2" s="930"/>
      <c r="K2" s="930"/>
      <c r="L2" s="930"/>
    </row>
    <row r="3" spans="2:12" ht="19.5">
      <c r="B3" s="402" t="s">
        <v>172</v>
      </c>
      <c r="C3" s="402"/>
      <c r="D3" s="403"/>
      <c r="E3" s="402"/>
      <c r="F3" s="402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403"/>
      <c r="E4" s="370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90" t="str">
        <f>'第1回部分払（申告書等）'!$C$13</f>
        <v>●●</v>
      </c>
      <c r="D13" s="990"/>
    </row>
    <row r="14" spans="2:12" ht="19.5">
      <c r="B14" s="402" t="s">
        <v>179</v>
      </c>
      <c r="C14" s="991">
        <f>'第1回部分払（申告書等）'!C14</f>
        <v>46003</v>
      </c>
      <c r="D14" s="991"/>
      <c r="E14" s="413"/>
      <c r="F14" s="413"/>
    </row>
    <row r="15" spans="2:12">
      <c r="D15" s="414"/>
      <c r="E15" s="413"/>
      <c r="F15" s="415"/>
    </row>
    <row r="16" spans="2:12" ht="16" customHeight="1">
      <c r="B16" s="412" t="str">
        <f>'第1回部分払（申告書等）'!$B$16</f>
        <v>業務従事実績／予定表</v>
      </c>
      <c r="C16" s="402"/>
      <c r="H16" s="440"/>
      <c r="I16" s="497"/>
      <c r="K16" s="416"/>
      <c r="L16" s="416"/>
    </row>
    <row r="17" spans="2:13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IF(OR(MONTH(J18)=1,I17="年"),YEAR(J18),"")</f>
        <v>2026</v>
      </c>
      <c r="K17" s="418" t="str">
        <f>IF(MONTH(K18)=1,YEAR(K18),"")</f>
        <v/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>
        <f>EDATE('第3回部分払（申告書等）'!L18,1)</f>
        <v>46266</v>
      </c>
      <c r="K18" s="424">
        <f>DATE(YEAR($J$18),MONTH($J$18)+1,1)</f>
        <v>46296</v>
      </c>
      <c r="L18" s="424">
        <f t="shared" ref="L18" si="1">DATE(YEAR(K18),MONTH(K18)+1,1)</f>
        <v>46327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>
        <f>IF('見積書（入力用・見積根拠）'!F27="","",DATEDIF('見積書（入力用・見積根拠）'!F27,$J$1,"y"))</f>
        <v>50</v>
      </c>
      <c r="E19" s="425">
        <f>'第1回部分払（申告書等）'!E19</f>
        <v>46006</v>
      </c>
      <c r="F19" s="102">
        <f>'第3回部分払（申告書等）'!F19</f>
        <v>46735</v>
      </c>
      <c r="G19" s="426" t="s">
        <v>189</v>
      </c>
      <c r="H19" s="426" t="s">
        <v>189</v>
      </c>
      <c r="I19" s="427" t="s">
        <v>190</v>
      </c>
      <c r="J19" s="105" t="s">
        <v>191</v>
      </c>
      <c r="K19" s="105" t="s">
        <v>191</v>
      </c>
      <c r="L19" s="105" t="s">
        <v>191</v>
      </c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573" t="str">
        <f>IF('第3回部分払（申告書等）'!E20="","",'第3回部分払（申告書等）'!E20)</f>
        <v/>
      </c>
      <c r="F20" s="573" t="str">
        <f>IF('第3回部分払（申告書等）'!F20="","",'第3回部分払（申告書等）'!F20)</f>
        <v/>
      </c>
      <c r="G20" s="426" t="s">
        <v>189</v>
      </c>
      <c r="H20" s="426" t="s">
        <v>189</v>
      </c>
      <c r="I20" s="429" t="s">
        <v>190</v>
      </c>
      <c r="J20" s="105" t="s">
        <v>191</v>
      </c>
      <c r="K20" s="105" t="s">
        <v>191</v>
      </c>
      <c r="L20" s="105" t="s">
        <v>191</v>
      </c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>
        <f>IF('見積書（入力用・見積根拠）'!F29="","",DATEDIF('見積書（入力用・見積根拠）'!F29,$J$1,"y"))</f>
        <v>3</v>
      </c>
      <c r="E21" s="900">
        <f>IF('第3回部分払（申告書等）'!E21="","",'第3回部分払（申告書等）'!E21)</f>
        <v>46073</v>
      </c>
      <c r="F21" s="900">
        <f>IF('第3回部分払（申告書等）'!F21="","",'第3回部分払（申告書等）'!F21)</f>
        <v>46735</v>
      </c>
      <c r="G21" s="900">
        <f>IF('第3回部分払（申告書等）'!G21="","",'第3回部分払（申告書等）'!G21)</f>
        <v>46073</v>
      </c>
      <c r="H21" s="900">
        <f>IF('第3回部分払（申告書等）'!H21="","",'第3回部分払（申告書等）'!H21)</f>
        <v>46731</v>
      </c>
      <c r="I21" s="430" t="s">
        <v>190</v>
      </c>
      <c r="J21" s="109" t="s">
        <v>191</v>
      </c>
      <c r="K21" s="109" t="s">
        <v>191</v>
      </c>
      <c r="L21" s="109" t="s">
        <v>191</v>
      </c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 t="s">
        <v>96</v>
      </c>
      <c r="K22" s="111" t="s">
        <v>96</v>
      </c>
      <c r="L22" s="111" t="s">
        <v>96</v>
      </c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>
        <f>IF('見積書（入力用・見積根拠）'!F30="","",DATEDIF('見積書（入力用・見積根拠）'!F30,$J$1,"y"))</f>
        <v>10</v>
      </c>
      <c r="E23" s="900">
        <f>IF('第3回部分払（申告書等）'!E23="","",'第3回部分払（申告書等）'!E23)</f>
        <v>46073</v>
      </c>
      <c r="F23" s="900">
        <f>IF('第3回部分払（申告書等）'!F23="","",'第3回部分払（申告書等）'!F23)</f>
        <v>46735</v>
      </c>
      <c r="G23" s="900">
        <f>IF('第3回部分払（申告書等）'!G23="","",'第3回部分払（申告書等）'!G23)</f>
        <v>46096</v>
      </c>
      <c r="H23" s="900">
        <f>IF('第3回部分払（申告書等）'!H23="","",'第3回部分払（申告書等）'!H23)</f>
        <v>46726</v>
      </c>
      <c r="I23" s="432" t="s">
        <v>190</v>
      </c>
      <c r="J23" s="109" t="s">
        <v>191</v>
      </c>
      <c r="K23" s="109" t="s">
        <v>191</v>
      </c>
      <c r="L23" s="109" t="s">
        <v>191</v>
      </c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 t="s">
        <v>99</v>
      </c>
      <c r="K24" s="111" t="s">
        <v>99</v>
      </c>
      <c r="L24" s="111" t="s">
        <v>99</v>
      </c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>
        <f>IF('見積書（入力用・見積根拠）'!F31="","",DATEDIF('見積書（入力用・見積根拠）'!F31,$J$1,"y"))</f>
        <v>10</v>
      </c>
      <c r="E25" s="900">
        <f>IF('第3回部分払（申告書等）'!E25="","",'第3回部分払（申告書等）'!E25)</f>
        <v>46073</v>
      </c>
      <c r="F25" s="900">
        <f>IF('第3回部分払（申告書等）'!F25="","",'第3回部分払（申告書等）'!F25)</f>
        <v>46735</v>
      </c>
      <c r="G25" s="900">
        <f>IF('第3回部分払（申告書等）'!G25="","",'第3回部分払（申告書等）'!G25)</f>
        <v>46096</v>
      </c>
      <c r="H25" s="900">
        <f>IF('第3回部分払（申告書等）'!H25="","",'第3回部分払（申告書等）'!H25)</f>
        <v>46726</v>
      </c>
      <c r="I25" s="430" t="s">
        <v>190</v>
      </c>
      <c r="J25" s="109" t="s">
        <v>191</v>
      </c>
      <c r="K25" s="109" t="s">
        <v>191</v>
      </c>
      <c r="L25" s="109" t="s">
        <v>191</v>
      </c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 t="s">
        <v>102</v>
      </c>
      <c r="K26" s="111" t="s">
        <v>102</v>
      </c>
      <c r="L26" s="111" t="s">
        <v>102</v>
      </c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>
        <f>IF('見積書（入力用・見積根拠）'!F32="","",DATEDIF('見積書（入力用・見積根拠）'!F32,$J$1,"y"))</f>
        <v>14</v>
      </c>
      <c r="E27" s="900">
        <f>IF('第3回部分払（申告書等）'!E27="","",'第3回部分払（申告書等）'!E27)</f>
        <v>46073</v>
      </c>
      <c r="F27" s="900">
        <f>IF('第3回部分払（申告書等）'!F27="","",'第3回部分払（申告書等）'!F27)</f>
        <v>46735</v>
      </c>
      <c r="G27" s="900">
        <f>IF('第3回部分払（申告書等）'!G27="","",'第3回部分払（申告書等）'!G27)</f>
        <v>46078</v>
      </c>
      <c r="H27" s="900">
        <f>IF('第3回部分払（申告書等）'!H27="","",'第3回部分払（申告書等）'!H27)</f>
        <v>46733</v>
      </c>
      <c r="I27" s="430" t="s">
        <v>190</v>
      </c>
      <c r="J27" s="109" t="s">
        <v>191</v>
      </c>
      <c r="K27" s="109" t="s">
        <v>191</v>
      </c>
      <c r="L27" s="109" t="s">
        <v>191</v>
      </c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 t="s">
        <v>106</v>
      </c>
      <c r="K28" s="111" t="s">
        <v>106</v>
      </c>
      <c r="L28" s="111" t="s">
        <v>106</v>
      </c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>
        <f>IF('見積書（入力用・見積根拠）'!F33="","",DATEDIF('見積書（入力用・見積根拠）'!F33,$J$1,"y"))</f>
        <v>14</v>
      </c>
      <c r="E29" s="900">
        <f>IF('第3回部分払（申告書等）'!E29="","",'第3回部分払（申告書等）'!E29)</f>
        <v>46073</v>
      </c>
      <c r="F29" s="900">
        <f>IF('第3回部分払（申告書等）'!F29="","",'第3回部分払（申告書等）'!F29)</f>
        <v>46735</v>
      </c>
      <c r="G29" s="900">
        <f>IF('第3回部分払（申告書等）'!G29="","",'第3回部分払（申告書等）'!G29)</f>
        <v>46078</v>
      </c>
      <c r="H29" s="900">
        <f>IF('第3回部分払（申告書等）'!H29="","",'第3回部分払（申告書等）'!H29)</f>
        <v>46733</v>
      </c>
      <c r="I29" s="430" t="s">
        <v>190</v>
      </c>
      <c r="J29" s="109" t="s">
        <v>191</v>
      </c>
      <c r="K29" s="109" t="s">
        <v>191</v>
      </c>
      <c r="L29" s="109" t="s">
        <v>191</v>
      </c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 t="s">
        <v>194</v>
      </c>
      <c r="K30" s="111" t="s">
        <v>194</v>
      </c>
      <c r="L30" s="111" t="s">
        <v>194</v>
      </c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99" t="str">
        <f>IF(COUNTIF(J20,"●")+COUNTIF(J21,"●")+COUNTIF(J23,"●")+COUNTIF(J25,"●")+COUNTIF(J27,"●")+COUNTIF(J29,"●")&lt;=0,"","●")</f>
        <v>●</v>
      </c>
      <c r="K31" s="499" t="str">
        <f>IF(COUNTIF(K20,"●")+COUNTIF(K21,"●")+COUNTIF(K23,"●")+COUNTIF(K25,"●")+COUNTIF(K27,"●")+COUNTIF(K29,"●")&lt;=0,"","●")</f>
        <v>●</v>
      </c>
      <c r="L31" s="499" t="str">
        <f>IF(COUNTIF(L20,"●")+COUNTIF(L21,"●")+COUNTIF(L23,"●")+COUNTIF(L25,"●")+COUNTIF(L27,"●")+COUNTIF(L29,"●")&lt;=0,"","●")</f>
        <v>●</v>
      </c>
      <c r="M31" s="259"/>
    </row>
    <row r="32" spans="2:13" ht="17.149999999999999" customHeight="1">
      <c r="B32" s="402"/>
      <c r="C32" s="402"/>
      <c r="G32" s="437"/>
      <c r="H32" s="437"/>
      <c r="I32" s="438"/>
      <c r="J32" s="439"/>
      <c r="K32" s="439"/>
      <c r="L32" s="439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61" t="str">
        <f>IF('第3回部分払（申告書等）'!B46="","",'第3回部分払（申告書等）'!B46)</f>
        <v/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259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259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259"/>
    </row>
    <row r="37" spans="2:13" ht="17.149999999999999" customHeight="1">
      <c r="B37" s="440"/>
      <c r="C37" s="440"/>
      <c r="D37" s="440"/>
      <c r="E37" s="498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440"/>
      <c r="D38" s="497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445">
        <f>'第4回部分払（内訳書）'!C44</f>
        <v>5703503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'第3回部分払（申告書等）'!D56</f>
        <v>1100000</v>
      </c>
      <c r="E56" s="449" t="s">
        <v>50</v>
      </c>
      <c r="F56" s="450" t="s">
        <v>164</v>
      </c>
      <c r="G56" s="451">
        <f>COUNTIF(J19:L19,"●")</f>
        <v>3</v>
      </c>
      <c r="H56" s="471"/>
      <c r="I56" s="493"/>
      <c r="J56" s="131"/>
      <c r="L56" s="446"/>
      <c r="M56" s="229"/>
    </row>
    <row r="57" spans="2:13" ht="17.149999999999999" customHeight="1">
      <c r="B57" s="446" t="s">
        <v>206</v>
      </c>
      <c r="D57" s="448">
        <f>'第3回部分払（申告書等）'!D57</f>
        <v>200000</v>
      </c>
      <c r="E57" s="449" t="s">
        <v>50</v>
      </c>
      <c r="F57" s="450" t="s">
        <v>164</v>
      </c>
      <c r="G57" s="451">
        <f>COUNTIF(J31:L31,"●")</f>
        <v>3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J31:L31,"●")),0)</f>
        <v>0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694"/>
      <c r="I58" s="753"/>
      <c r="J58" s="613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/>
      <c r="H63" s="457" t="s">
        <v>210</v>
      </c>
      <c r="I63" s="131">
        <f>D63*G63</f>
        <v>0</v>
      </c>
      <c r="J63" s="438" t="s">
        <v>50</v>
      </c>
    </row>
    <row r="64" spans="2:13" ht="17.149999999999999" customHeight="1">
      <c r="B64" s="370" t="s">
        <v>211</v>
      </c>
      <c r="D64" s="541">
        <v>250000</v>
      </c>
      <c r="E64" s="370" t="s">
        <v>50</v>
      </c>
      <c r="F64" s="410" t="s">
        <v>164</v>
      </c>
      <c r="G64" s="543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customHeight="1">
      <c r="B65" s="370" t="s">
        <v>212</v>
      </c>
      <c r="D65" s="541">
        <v>100000</v>
      </c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si="2"/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2"/>
        <v>0</v>
      </c>
      <c r="J67" s="438" t="s">
        <v>50</v>
      </c>
    </row>
    <row r="68" spans="2:10" ht="16">
      <c r="B68" s="453" t="s">
        <v>316</v>
      </c>
      <c r="D68" s="453" t="s">
        <v>317</v>
      </c>
      <c r="E68" s="453"/>
      <c r="F68" s="453"/>
      <c r="G68" s="459"/>
      <c r="H68" s="457"/>
      <c r="I68" s="131"/>
      <c r="J68" s="438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>
        <v>1</v>
      </c>
      <c r="H69" s="457" t="s">
        <v>210</v>
      </c>
      <c r="I69" s="131">
        <f>D69*G69</f>
        <v>500000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07"/>
      <c r="C77" s="908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4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4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4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4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200001</v>
      </c>
      <c r="I88" s="747">
        <f>IF(前金払請求金額内訳書!$G$16=12,
     IF('見積書（入力用・見積根拠）'!$L$27-前金払請求金額内訳書!$G$16&gt;=12, 12, '見積書（入力用・見積根拠）'!$L$27-前金払請求金額内訳書!$G$16),
     COUNTIF($J$19:$L$19,"●")
)</f>
        <v>3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>
        <f>'第3回部分払（申告書等）'!C92</f>
        <v>①</v>
      </c>
      <c r="D92" s="554">
        <f>'第3回部分払（申告書等）'!D92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3</v>
      </c>
      <c r="J92" s="474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555" t="str">
        <f>'第3回部分払（申告書等）'!C94</f>
        <v>　</v>
      </c>
      <c r="D94" s="554" t="str">
        <f>'第3回部分払（申告書等）'!D94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555" t="str">
        <f>'第3回部分払（申告書等）'!C96</f>
        <v>　</v>
      </c>
      <c r="D96" s="554" t="str">
        <f>'第3回部分払（申告書等）'!D96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555" t="str">
        <f>'第3回部分払（申告書等）'!C98</f>
        <v>⑤</v>
      </c>
      <c r="D98" s="554" t="str">
        <f>'第3回部分払（申告書等）'!D98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555" t="str">
        <f>'第3回部分払（申告書等）'!C100</f>
        <v>④</v>
      </c>
      <c r="D100" s="554">
        <f>'第3回部分払（申告書等）'!D100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3</v>
      </c>
      <c r="J100" s="474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6">
        <v>111.11199999999999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570">
        <f t="shared" si="6"/>
        <v>0</v>
      </c>
      <c r="G110" s="571"/>
      <c r="H110" s="466"/>
      <c r="I110" s="467"/>
    </row>
    <row r="111" spans="2:12" ht="16" hidden="1">
      <c r="B111" s="909"/>
      <c r="C111" s="910"/>
      <c r="D111" s="465"/>
      <c r="E111" s="464"/>
      <c r="F111" s="570">
        <f t="shared" si="6"/>
        <v>0</v>
      </c>
      <c r="G111" s="571"/>
      <c r="H111" s="466"/>
      <c r="I111" s="467"/>
    </row>
    <row r="112" spans="2:12" ht="16" hidden="1">
      <c r="B112" s="909"/>
      <c r="C112" s="910"/>
      <c r="D112" s="465"/>
      <c r="E112" s="464"/>
      <c r="F112" s="570">
        <f t="shared" si="6"/>
        <v>0</v>
      </c>
      <c r="G112" s="571"/>
      <c r="H112" s="466"/>
      <c r="I112" s="467"/>
    </row>
    <row r="113" spans="2:12" ht="16" hidden="1">
      <c r="B113" s="909"/>
      <c r="C113" s="910"/>
      <c r="D113" s="465"/>
      <c r="E113" s="464"/>
      <c r="F113" s="570">
        <f t="shared" si="6"/>
        <v>0</v>
      </c>
      <c r="G113" s="571"/>
      <c r="H113" s="466"/>
      <c r="I113" s="467"/>
    </row>
    <row r="114" spans="2:12" ht="16" hidden="1">
      <c r="B114" s="909"/>
      <c r="C114" s="910"/>
      <c r="D114" s="465"/>
      <c r="E114" s="464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SUM(D119:D123)</f>
        <v>23267461</v>
      </c>
      <c r="G119" s="490">
        <f>'第3回部分払（申告書等）'!G119-'第4回部分払（内訳書）'!E20</f>
        <v>-1</v>
      </c>
      <c r="I119" s="896">
        <f>'第3回部分払（申告書等）'!I119-'第4回部分払（内訳書）'!E21</f>
        <v>4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'第3回部分払（申告書等）'!G121-'第4回部分払（内訳書）'!E20+G61</f>
        <v>-1</v>
      </c>
    </row>
    <row r="122" spans="2:12">
      <c r="B122" s="494">
        <v>4</v>
      </c>
      <c r="C122" s="494" t="s">
        <v>262</v>
      </c>
      <c r="D122" s="495">
        <f>'第3回部分払（請求書）'!C16</f>
        <v>5734494</v>
      </c>
      <c r="E122" s="556"/>
    </row>
    <row r="123" spans="2:12" ht="15.5" thickBot="1">
      <c r="B123" s="491">
        <v>5</v>
      </c>
      <c r="C123" s="491" t="s">
        <v>263</v>
      </c>
      <c r="D123" s="492">
        <f>'第4回部分払（請求書）'!C16</f>
        <v>5703503</v>
      </c>
      <c r="E123" s="556"/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GQ1UAsQF1MMQa4xVdtDRPT8uxuiehjI5T2jgZMXjK+cIf4H4HkJAD3uYB9qXpwBxpGms8a8yxhtDWrqCcpRNDQ==" saltValue="AIvhGdsgqML+YrZTUhzOoQ==" spinCount="100000" sheet="1" formatCells="0" formatRows="0"/>
  <mergeCells count="84">
    <mergeCell ref="B113:C113"/>
    <mergeCell ref="B114:C114"/>
    <mergeCell ref="F115:G115"/>
    <mergeCell ref="H115:I115"/>
    <mergeCell ref="B109:C109"/>
    <mergeCell ref="F109:G109"/>
    <mergeCell ref="H109:I109"/>
    <mergeCell ref="B110:C110"/>
    <mergeCell ref="B111:C111"/>
    <mergeCell ref="B112:C112"/>
    <mergeCell ref="B107:C107"/>
    <mergeCell ref="F107:G107"/>
    <mergeCell ref="H107:I107"/>
    <mergeCell ref="B108:C108"/>
    <mergeCell ref="F108:G108"/>
    <mergeCell ref="H108:I10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77:C77"/>
    <mergeCell ref="F77:G77"/>
    <mergeCell ref="H77:I77"/>
    <mergeCell ref="B78:C78"/>
    <mergeCell ref="F78:G78"/>
    <mergeCell ref="H78:I78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34:L36"/>
    <mergeCell ref="B39:L43"/>
    <mergeCell ref="F27:F28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C13:D13"/>
    <mergeCell ref="C14:D14"/>
    <mergeCell ref="I119:J119"/>
    <mergeCell ref="J1:L1"/>
    <mergeCell ref="J2:L2"/>
    <mergeCell ref="E17:F17"/>
    <mergeCell ref="G17:H17"/>
    <mergeCell ref="G21:G22"/>
    <mergeCell ref="H21:H22"/>
    <mergeCell ref="G23:G24"/>
    <mergeCell ref="H23:H24"/>
    <mergeCell ref="H25:H26"/>
    <mergeCell ref="G27:G28"/>
    <mergeCell ref="H27:H28"/>
    <mergeCell ref="G25:G26"/>
    <mergeCell ref="H29:H30"/>
  </mergeCells>
  <phoneticPr fontId="4"/>
  <dataValidations count="7">
    <dataValidation type="list" showInputMessage="1" sqref="H2" xr:uid="{8C1F9684-B1D5-462A-99FD-9AAF04C8AA23}">
      <formula1>"　,芳沢　忍,松久　逸平"</formula1>
    </dataValidation>
    <dataValidation type="list" showInputMessage="1" showErrorMessage="1" sqref="J30:L30 J32:L32 J22:L22 J24:L24 J26:L26 J28:L28 C93 C95 C97 C99 C101:C102" xr:uid="{060423CC-506D-4233-8D5F-EA939CF84192}">
      <formula1>"　,①,②,③,④,⑤"</formula1>
    </dataValidation>
    <dataValidation type="list" showInputMessage="1" showErrorMessage="1" sqref="J19:L21 J23:L23 J25:L25 J27:L27 J29:L29" xr:uid="{3D222DEA-EEAF-4595-A424-00A2FAD3B598}">
      <formula1>"　,●"</formula1>
    </dataValidation>
    <dataValidation type="list" allowBlank="1" showInputMessage="1" showErrorMessage="1" sqref="C87" xr:uid="{C42022B7-D804-4617-B485-E30980BE2A83}">
      <formula1>"①未就学児,②小・中学校（日本人学校）,③小・中学校（インター）,④高等学校（日本人学校）,⑤高等学校（インター）"</formula1>
    </dataValidation>
    <dataValidation type="list" allowBlank="1" showInputMessage="1" showErrorMessage="1" sqref="E87" xr:uid="{D161C1A4-27E0-458F-A7C1-48199A800D5C}">
      <formula1>"円,ドル"</formula1>
    </dataValidation>
    <dataValidation type="list" allowBlank="1" showInputMessage="1" showErrorMessage="1" sqref="B16" xr:uid="{B0098EA6-705F-4058-AAC2-BE814794B72F}">
      <formula1>"業務従事実績表,業務従事実績／予定表"</formula1>
    </dataValidation>
    <dataValidation type="list" showInputMessage="1" showErrorMessage="1" sqref="E92:E101" xr:uid="{6BF7F6F0-23AF-49AA-A504-F97884FBEA30}">
      <formula1>"　,円"</formula1>
    </dataValidation>
  </dataValidations>
  <hyperlinks>
    <hyperlink ref="G103" r:id="rId1" xr:uid="{0277AD42-1D54-4B41-8E2E-7FC51C53094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 xml:space="preserve">&amp;L
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84" r:id="rId5" name="Check Box 12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7BADFC5-12EC-483A-961D-639BA7E980BB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991B5F61-969A-4BDA-8A13-7125A7426065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7C0C2AF1-DFAC-43B5-8BB8-7C1B48DF848E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CED64C05-5584-46DC-8BB6-0FA7B9299237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CA461FA6-0791-4159-92E5-1E521FF390FA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AF2B48E6-81EF-431E-BF37-C947B35873BC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65E6E-F3BF-4467-931A-6BB8DB2852AC}">
  <sheetPr>
    <tabColor rgb="FF00B050"/>
    <pageSetUpPr fitToPage="1"/>
  </sheetPr>
  <dimension ref="A1:I107"/>
  <sheetViews>
    <sheetView view="pageBreakPreview" topLeftCell="A7" zoomScaleNormal="70" zoomScaleSheetLayoutView="100" workbookViewId="0">
      <selection activeCell="C26" sqref="C26:D26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4.453125" style="79" customWidth="1"/>
    <col min="6" max="6" width="4" style="79" bestFit="1" customWidth="1"/>
    <col min="7" max="7" width="12.7265625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3900000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3300000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'第4回部分払（申告書等）'!D56</f>
        <v>1100000</v>
      </c>
      <c r="D10" s="33" t="s">
        <v>138</v>
      </c>
      <c r="E10" s="199">
        <f>'第4回部分払（申告書等）'!G56+'第4回部分払（申告書等）'!I56</f>
        <v>3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600000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'第4回部分払（申告書等）'!D57</f>
        <v>200000</v>
      </c>
      <c r="D13" s="33" t="s">
        <v>138</v>
      </c>
      <c r="E13" s="199">
        <f>'第4回部分払（申告書等）'!G57+'第4回部分払（申告書等）'!I57</f>
        <v>3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1803503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984500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IF('第4回部分払（申告書等）'!I61="",0,'第4回部分払（申告書等）'!I61)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4回部分払（申告書等）'!I63:I67)-IF('見積書（入力用・見積根拠）'!$D$22="有",前金払請求金額内訳書!C13,0)*MIN(E20,前金払請求金額内訳書!$E$13-'第1回部分払（内訳書）'!$E$20-'第2回部分払（内訳書）'!$E$20-'第3回部分払（内訳書）'!$E$20)</f>
        <v>484500</v>
      </c>
      <c r="D20" s="33" t="s">
        <v>246</v>
      </c>
      <c r="E20" s="194">
        <f>SUM('第4回部分払（申告書等）'!G63:G67)</f>
        <v>0</v>
      </c>
    </row>
    <row r="21" spans="1:9" ht="17.149999999999999" customHeight="1">
      <c r="B21" s="80" t="s">
        <v>247</v>
      </c>
      <c r="C21" s="193">
        <f>SUM('第4回部分払（申告書等）'!I69:I73)</f>
        <v>500000</v>
      </c>
      <c r="D21" s="33" t="s">
        <v>246</v>
      </c>
      <c r="E21" s="194">
        <f>SUM('第4回部分払（申告書等）'!G69:G73)</f>
        <v>1</v>
      </c>
    </row>
    <row r="22" spans="1:9" ht="17.149999999999999" customHeight="1">
      <c r="B22" s="33" t="s">
        <v>143</v>
      </c>
      <c r="C22" s="195">
        <f>'第4回部分払（申告書等）'!F85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600003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'第4回部分払（申告書等）'!H88</f>
        <v>200001</v>
      </c>
      <c r="D24" s="33" t="s">
        <v>138</v>
      </c>
      <c r="E24" s="199">
        <f>'第4回部分払（申告書等）'!I88</f>
        <v>3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219000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>
        <f>IF(E26="","",'第4回部分払（申告書等）'!H92)</f>
        <v>43000</v>
      </c>
      <c r="D26" s="33" t="str">
        <f t="shared" ref="D26:D35" si="0">IF(E26="","","円×")</f>
        <v>円×</v>
      </c>
      <c r="E26" s="199">
        <f>IF('第4回部分払（申告書等）'!I92+('第4回部分払（申告書等）'!J92+'第4回部分払（申告書等）'!K92)/30&lt;=0,"",ROUND('第4回部分払（申告書等）'!I92+('第4回部分払（申告書等）'!J92+'第4回部分払（申告書等）'!K92)/30,2))</f>
        <v>3</v>
      </c>
      <c r="F26" s="29" t="str">
        <f>IF(E26="","","=")</f>
        <v>=</v>
      </c>
      <c r="G26" s="597">
        <f>IFERROR(C26*E26,"")</f>
        <v>129000</v>
      </c>
      <c r="H26" s="180" t="str">
        <f>IF(G26="","","円")</f>
        <v>円</v>
      </c>
    </row>
    <row r="27" spans="1:9" ht="17.149999999999999" customHeight="1">
      <c r="B27" s="180" t="s">
        <v>249</v>
      </c>
      <c r="C27" s="187" t="str">
        <f>IF(E27="","",'第4回部分払（申告書等）'!H93)</f>
        <v/>
      </c>
      <c r="D27" s="33" t="str">
        <f t="shared" si="0"/>
        <v/>
      </c>
      <c r="E27" s="199" t="str">
        <f>IF('第4回部分払（申告書等）'!I93+('第4回部分払（申告書等）'!J93+'第4回部分払（申告書等）'!K93)/30&lt;=0,"",ROUND('第4回部分払（申告書等）'!I93+('第4回部分払（申告書等）'!J93+'第4回部分払（申告書等）'!K93)/30,2))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IF(E28="","",'第4回部分払（申告書等）'!H94)</f>
        <v/>
      </c>
      <c r="D28" s="33" t="str">
        <f t="shared" si="0"/>
        <v/>
      </c>
      <c r="E28" s="199" t="str">
        <f>IF('第4回部分払（申告書等）'!I94+('第4回部分払（申告書等）'!J94+'第4回部分払（申告書等）'!K94)/30&lt;=0,"",ROUND('第4回部分払（申告書等）'!I94+('第4回部分払（申告書等）'!J94+'第4回部分払（申告書等）'!K94)/30,2))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IF(E29="","",'第4回部分払（申告書等）'!H95)</f>
        <v/>
      </c>
      <c r="D29" s="33" t="str">
        <f t="shared" si="0"/>
        <v/>
      </c>
      <c r="E29" s="199" t="str">
        <f>IF('第4回部分払（申告書等）'!I95+('第4回部分払（申告書等）'!J95+'第4回部分払（申告書等）'!K95)/30&lt;=0,"",ROUND('第4回部分払（申告書等）'!I95+('第4回部分払（申告書等）'!J95+'第4回部分払（申告書等）'!K95)/30,2))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IF(E30="","",'第4回部分払（申告書等）'!H96)</f>
        <v/>
      </c>
      <c r="D30" s="33" t="str">
        <f t="shared" si="0"/>
        <v/>
      </c>
      <c r="E30" s="199" t="str">
        <f>IF('第4回部分払（申告書等）'!I96+('第4回部分払（申告書等）'!J96+'第4回部分払（申告書等）'!K96)/30&lt;=0,"",ROUND('第4回部分払（申告書等）'!I96+('第4回部分払（申告書等）'!J96+'第4回部分払（申告書等）'!K96)/30,2))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IF(E31="","",'第4回部分払（申告書等）'!H97)</f>
        <v/>
      </c>
      <c r="D31" s="33" t="str">
        <f t="shared" si="0"/>
        <v/>
      </c>
      <c r="E31" s="199" t="str">
        <f>IF('第4回部分払（申告書等）'!I97+('第4回部分払（申告書等）'!J97+'第4回部分払（申告書等）'!K97)/30&lt;=0,"",ROUND('第4回部分払（申告書等）'!I97+('第4回部分払（申告書等）'!J97+'第4回部分払（申告書等）'!K97)/30,2))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IF(E32="","",'第4回部分払（申告書等）'!H98)</f>
        <v/>
      </c>
      <c r="D32" s="33" t="str">
        <f t="shared" si="0"/>
        <v/>
      </c>
      <c r="E32" s="199" t="str">
        <f>IF('第4回部分払（申告書等）'!I98+('第4回部分払（申告書等）'!J98+'第4回部分払（申告書等）'!K98)/30&lt;=0,"",ROUND('第4回部分払（申告書等）'!I98+('第4回部分払（申告書等）'!J98+'第4回部分払（申告書等）'!K98)/30,2))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IF(E33="","",'第4回部分払（申告書等）'!H99)</f>
        <v/>
      </c>
      <c r="D33" s="33" t="str">
        <f t="shared" si="0"/>
        <v/>
      </c>
      <c r="E33" s="199" t="str">
        <f>IF('第4回部分払（申告書等）'!I99+('第4回部分払（申告書等）'!J99+'第4回部分払（申告書等）'!K99)/30&lt;=0,"",ROUND('第4回部分払（申告書等）'!I99+('第4回部分払（申告書等）'!J99+'第4回部分払（申告書等）'!K99)/30,2))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>
        <f>IF(E34="","",'第4回部分払（申告書等）'!H100)</f>
        <v>30000</v>
      </c>
      <c r="D34" s="33" t="str">
        <f t="shared" si="0"/>
        <v>円×</v>
      </c>
      <c r="E34" s="199">
        <f>IF('第4回部分払（申告書等）'!I100+('第4回部分払（申告書等）'!J100+'第4回部分払（申告書等）'!K100)/30&lt;=0,"",ROUND('第4回部分払（申告書等）'!I100+('第4回部分払（申告書等）'!J100+'第4回部分払（申告書等）'!K100)/30,2))</f>
        <v>3</v>
      </c>
      <c r="F34" s="29" t="str">
        <f t="shared" si="1"/>
        <v>=</v>
      </c>
      <c r="G34" s="597">
        <f t="shared" si="2"/>
        <v>90000</v>
      </c>
      <c r="H34" s="180" t="str">
        <f t="shared" si="3"/>
        <v>円</v>
      </c>
      <c r="I34" s="13"/>
    </row>
    <row r="35" spans="1:9" ht="17.149999999999999" customHeight="1">
      <c r="A35" s="200"/>
      <c r="B35" s="180" t="s">
        <v>249</v>
      </c>
      <c r="C35" s="187" t="str">
        <f>IF(E35="","",'第4回部分払（申告書等）'!H101)</f>
        <v/>
      </c>
      <c r="D35" s="33" t="str">
        <f t="shared" si="0"/>
        <v/>
      </c>
      <c r="E35" s="199" t="str">
        <f>IF('第4回部分払（申告書等）'!I101+('第4回部分払（申告書等）'!J101+'第4回部分払（申告書等）'!K101)/30&lt;=0,"",ROUND('第4回部分払（申告書等）'!I101+('第4回部分払（申告書等）'!J101+'第4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'第4回部分払（申告書等）'!F115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5703503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C38-C42</f>
        <v>5703503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K+CHqL9n/TltdFM2OloyZMdd1Ec+zN1INAPF8B+CsT58p2QK95H98BnFT5Dmh/Q/9udo5cVTQamH/OX1I1RzdQ==" saltValue="kag/A8TSamNw+gDuB2fkIg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 xml:space="preserve">&amp;L
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8CE0-C55A-4524-83B6-91F38825ABC6}">
  <sheetPr>
    <tabColor rgb="FF00B050"/>
    <pageSetUpPr fitToPage="1"/>
  </sheetPr>
  <dimension ref="A1:D25"/>
  <sheetViews>
    <sheetView showGridLines="0" view="pageBreakPreview" topLeftCell="B4" zoomScale="85" zoomScaleNormal="51" zoomScaleSheetLayoutView="85" zoomScalePageLayoutView="25" workbookViewId="0">
      <selection activeCell="C20" sqref="C20:D24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'第4回部分払（申告書等）'!J2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'第3回部分払（請求書）'!C6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'第3回部分払（請求書）'!C7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9" t="str">
        <f>'見積書（入力用・見積根拠）'!D5</f>
        <v>●●国●●アドバイザー</v>
      </c>
      <c r="C11" s="889"/>
      <c r="D11" s="889"/>
    </row>
    <row r="12" spans="1:4" s="9" customFormat="1" ht="28" customHeight="1">
      <c r="B12" s="890" t="s">
        <v>257</v>
      </c>
      <c r="C12" s="890"/>
      <c r="D12" s="890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'第4回部分払（内訳書）'!C44</f>
        <v>5703503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'第3回部分払（請求書）'!C20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2gDlYU3geB7v5h0RPxVt6vdkHXS4JSeAe3F9w5FYZBj2loGPXqau0jcUvJ/YkNtEqb+31NAA9nLZ6Tfj5qDQEQ==" saltValue="1Sa7JV1LUhNvpSjtOihOqA==" spinCount="100000" sheet="1" objects="1" scenarios="1" formatRows="0"/>
  <mergeCells count="11">
    <mergeCell ref="C20:D24"/>
    <mergeCell ref="B14:D14"/>
    <mergeCell ref="B2:C2"/>
    <mergeCell ref="B3:C3"/>
    <mergeCell ref="B4:C4"/>
    <mergeCell ref="B11:D11"/>
    <mergeCell ref="B12:D12"/>
    <mergeCell ref="B10:D10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  <colBreaks count="1" manualBreakCount="1">
    <brk id="1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266F-2806-41A5-AFE5-F640724545E3}">
  <sheetPr>
    <tabColor rgb="FFCCFFFF"/>
    <pageSetUpPr fitToPage="1"/>
  </sheetPr>
  <dimension ref="A1:Y58"/>
  <sheetViews>
    <sheetView showGridLines="0" topLeftCell="B1" zoomScale="70" zoomScaleNormal="70" zoomScaleSheetLayoutView="85" zoomScalePageLayoutView="25" workbookViewId="0">
      <selection activeCell="E10" sqref="E10"/>
    </sheetView>
  </sheetViews>
  <sheetFormatPr defaultColWidth="9.90625" defaultRowHeight="16"/>
  <cols>
    <col min="1" max="1" width="58.453125" style="270" hidden="1" customWidth="1"/>
    <col min="2" max="2" width="2.90625" style="270" customWidth="1"/>
    <col min="3" max="3" width="21.08984375" style="270" customWidth="1"/>
    <col min="4" max="4" width="25.90625" style="270" customWidth="1"/>
    <col min="5" max="5" width="12.36328125" style="270" customWidth="1"/>
    <col min="6" max="7" width="8.453125" style="270" customWidth="1"/>
    <col min="8" max="8" width="5.90625" style="270" customWidth="1"/>
    <col min="9" max="9" width="9.08984375" style="270" customWidth="1"/>
    <col min="10" max="10" width="26.453125" style="270" customWidth="1"/>
    <col min="11" max="11" width="25.90625" style="270" customWidth="1"/>
    <col min="12" max="12" width="14.08984375" style="270" customWidth="1"/>
    <col min="13" max="13" width="12.36328125" style="270" customWidth="1"/>
    <col min="14" max="14" width="7.36328125" style="270" customWidth="1"/>
    <col min="15" max="15" width="6.90625" style="270" customWidth="1"/>
    <col min="16" max="16" width="7.36328125" style="270" customWidth="1"/>
    <col min="17" max="17" width="2.90625" style="270" customWidth="1"/>
    <col min="18" max="18" width="30.453125" style="270" customWidth="1"/>
    <col min="19" max="19" width="22" style="270" customWidth="1"/>
    <col min="20" max="20" width="24.08984375" style="270" customWidth="1"/>
    <col min="21" max="21" width="23.6328125" style="270" customWidth="1"/>
    <col min="22" max="22" width="22" style="270" customWidth="1"/>
    <col min="23" max="23" width="2.90625" style="270" customWidth="1"/>
    <col min="24" max="16384" width="9.90625" style="270"/>
  </cols>
  <sheetData>
    <row r="1" spans="1:22" ht="28" customHeight="1">
      <c r="A1" s="269" t="s">
        <v>27</v>
      </c>
      <c r="B1" s="269"/>
      <c r="C1" s="268" t="s">
        <v>28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22" s="272" customFormat="1" ht="28" customHeight="1" thickBot="1">
      <c r="A2" s="271" t="s">
        <v>29</v>
      </c>
      <c r="B2" s="269"/>
      <c r="C2" s="301" t="s">
        <v>30</v>
      </c>
      <c r="D2" s="34">
        <v>45945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R2" s="232" t="s">
        <v>31</v>
      </c>
      <c r="S2" s="273"/>
      <c r="T2" s="274"/>
      <c r="U2" s="275"/>
      <c r="V2" s="59"/>
    </row>
    <row r="3" spans="1:22" s="276" customFormat="1" ht="28" customHeight="1">
      <c r="B3" s="269"/>
      <c r="C3" s="302" t="s">
        <v>32</v>
      </c>
      <c r="D3" s="824" t="s">
        <v>33</v>
      </c>
      <c r="E3" s="825"/>
      <c r="F3" s="825"/>
      <c r="G3" s="825"/>
      <c r="H3" s="825"/>
      <c r="I3" s="825"/>
      <c r="J3" s="825"/>
      <c r="L3" s="55"/>
      <c r="M3" s="63"/>
      <c r="N3" s="63"/>
      <c r="O3" s="63"/>
      <c r="P3" s="63"/>
      <c r="R3" s="238" t="s">
        <v>34</v>
      </c>
      <c r="S3" s="239" t="s">
        <v>35</v>
      </c>
      <c r="T3" s="240" t="s">
        <v>36</v>
      </c>
      <c r="U3" s="239" t="s">
        <v>37</v>
      </c>
      <c r="V3" s="241" t="s">
        <v>38</v>
      </c>
    </row>
    <row r="4" spans="1:22" s="272" customFormat="1" ht="28" customHeight="1" thickTop="1">
      <c r="B4" s="269"/>
      <c r="C4" s="303" t="s">
        <v>39</v>
      </c>
      <c r="D4" s="841" t="s">
        <v>40</v>
      </c>
      <c r="E4" s="841"/>
      <c r="F4" s="841"/>
      <c r="G4" s="841"/>
      <c r="H4" s="841"/>
      <c r="I4" s="55"/>
      <c r="J4" s="55"/>
      <c r="K4" s="276"/>
      <c r="L4" s="55"/>
      <c r="M4" s="63"/>
      <c r="N4" s="63"/>
      <c r="O4" s="63"/>
      <c r="P4" s="63"/>
      <c r="R4" s="38" t="s">
        <v>41</v>
      </c>
      <c r="S4" s="39"/>
      <c r="T4" s="40"/>
      <c r="U4" s="242">
        <f>S4*T4</f>
        <v>0</v>
      </c>
      <c r="V4" s="41"/>
    </row>
    <row r="5" spans="1:22" s="276" customFormat="1" ht="28" customHeight="1">
      <c r="A5" s="271" t="s">
        <v>42</v>
      </c>
      <c r="B5" s="269"/>
      <c r="C5" s="301" t="s">
        <v>43</v>
      </c>
      <c r="D5" s="584" t="s">
        <v>44</v>
      </c>
      <c r="E5" s="584"/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5"/>
      <c r="R5" s="42"/>
      <c r="S5" s="39"/>
      <c r="T5" s="40"/>
      <c r="U5" s="242">
        <f t="shared" ref="U5:U6" si="0">S5*T5</f>
        <v>0</v>
      </c>
      <c r="V5" s="41"/>
    </row>
    <row r="6" spans="1:22" s="272" customFormat="1" ht="28" customHeight="1" thickBot="1">
      <c r="B6" s="269"/>
      <c r="C6" s="301" t="s">
        <v>45</v>
      </c>
      <c r="D6" s="43">
        <v>3</v>
      </c>
      <c r="E6" s="243" t="s">
        <v>46</v>
      </c>
      <c r="F6" s="55"/>
      <c r="G6" s="55"/>
      <c r="H6" s="55"/>
      <c r="I6" s="55"/>
      <c r="J6" s="55"/>
      <c r="K6" s="55"/>
      <c r="L6" s="55"/>
      <c r="M6" s="63"/>
      <c r="N6" s="63"/>
      <c r="O6" s="63"/>
      <c r="P6" s="63"/>
      <c r="R6" s="44"/>
      <c r="S6" s="45"/>
      <c r="T6" s="46"/>
      <c r="U6" s="244">
        <f t="shared" si="0"/>
        <v>0</v>
      </c>
      <c r="V6" s="47"/>
    </row>
    <row r="7" spans="1:22" s="276" customFormat="1" ht="28" customHeight="1" thickBot="1">
      <c r="B7" s="269"/>
      <c r="C7" s="301" t="s">
        <v>47</v>
      </c>
      <c r="D7" s="55"/>
      <c r="E7" s="55"/>
      <c r="F7" s="55"/>
      <c r="G7" s="55"/>
      <c r="H7" s="55"/>
      <c r="I7" s="55"/>
      <c r="J7" s="55"/>
      <c r="K7" s="55"/>
      <c r="L7" s="55"/>
      <c r="M7" s="63"/>
      <c r="N7" s="63"/>
      <c r="O7" s="63"/>
      <c r="P7" s="63"/>
      <c r="R7" s="829" t="s">
        <v>48</v>
      </c>
      <c r="S7" s="830"/>
      <c r="T7" s="830"/>
      <c r="U7" s="245">
        <f>SUM(U4:U6)</f>
        <v>0</v>
      </c>
      <c r="V7" s="48"/>
    </row>
    <row r="8" spans="1:22" s="277" customFormat="1" ht="28" customHeight="1">
      <c r="B8" s="278"/>
      <c r="C8" s="301" t="s">
        <v>49</v>
      </c>
      <c r="D8" s="55"/>
      <c r="E8" s="845">
        <v>1100000</v>
      </c>
      <c r="F8" s="846"/>
      <c r="G8" s="847"/>
      <c r="H8" s="55" t="s">
        <v>50</v>
      </c>
      <c r="J8" s="61"/>
      <c r="K8" s="61"/>
      <c r="L8" s="61"/>
      <c r="N8" s="276"/>
      <c r="O8" s="279"/>
      <c r="P8" s="276"/>
      <c r="R8" s="49"/>
      <c r="S8" s="50"/>
      <c r="T8" s="51"/>
      <c r="U8" s="280"/>
      <c r="V8" s="49"/>
    </row>
    <row r="9" spans="1:22" s="276" customFormat="1" ht="28" customHeight="1" thickBot="1">
      <c r="B9" s="269"/>
      <c r="C9" s="301" t="s">
        <v>51</v>
      </c>
      <c r="D9" s="55"/>
      <c r="E9" s="826">
        <v>1300000</v>
      </c>
      <c r="F9" s="827"/>
      <c r="G9" s="828"/>
      <c r="H9" s="55" t="s">
        <v>50</v>
      </c>
      <c r="J9" s="61"/>
      <c r="K9" s="61"/>
      <c r="L9" s="61"/>
      <c r="N9" s="63"/>
      <c r="O9" s="279"/>
      <c r="P9" s="63"/>
      <c r="R9" s="52"/>
      <c r="S9" s="53"/>
      <c r="T9" s="54"/>
      <c r="U9" s="280"/>
      <c r="V9" s="52"/>
    </row>
    <row r="10" spans="1:22" s="276" customFormat="1" ht="28" customHeight="1" thickBot="1">
      <c r="B10" s="269"/>
      <c r="C10" s="301" t="s">
        <v>52</v>
      </c>
      <c r="D10" s="55"/>
      <c r="E10" s="55"/>
      <c r="F10" s="55"/>
      <c r="G10" s="55"/>
      <c r="H10" s="55"/>
      <c r="I10" s="55"/>
      <c r="J10" s="55"/>
      <c r="K10" s="55"/>
      <c r="L10" s="55"/>
      <c r="M10" s="63"/>
      <c r="N10" s="63"/>
      <c r="O10" s="63"/>
      <c r="P10" s="63"/>
      <c r="R10" s="232" t="s">
        <v>53</v>
      </c>
      <c r="S10" s="273"/>
      <c r="T10" s="274"/>
      <c r="U10" s="275"/>
      <c r="V10" s="59"/>
    </row>
    <row r="11" spans="1:22" s="276" customFormat="1" ht="28" customHeight="1" thickBot="1">
      <c r="B11" s="269"/>
      <c r="C11" s="301" t="s">
        <v>54</v>
      </c>
      <c r="D11" s="55"/>
      <c r="E11" s="55"/>
      <c r="F11" s="55"/>
      <c r="G11" s="55"/>
      <c r="H11" s="55"/>
      <c r="I11" s="55"/>
      <c r="J11" s="55"/>
      <c r="K11" s="55"/>
      <c r="L11" s="55"/>
      <c r="M11" s="63"/>
      <c r="N11" s="63"/>
      <c r="O11" s="63"/>
      <c r="P11" s="63"/>
      <c r="R11" s="238" t="s">
        <v>34</v>
      </c>
      <c r="S11" s="239" t="s">
        <v>35</v>
      </c>
      <c r="T11" s="240" t="s">
        <v>36</v>
      </c>
      <c r="U11" s="239" t="s">
        <v>37</v>
      </c>
      <c r="V11" s="247" t="s">
        <v>38</v>
      </c>
    </row>
    <row r="12" spans="1:22" s="276" customFormat="1" ht="28" customHeight="1" thickTop="1" thickBot="1">
      <c r="A12" s="281" t="s">
        <v>55</v>
      </c>
      <c r="B12" s="269"/>
      <c r="C12" s="304" t="s">
        <v>56</v>
      </c>
      <c r="D12" s="237" t="s">
        <v>57</v>
      </c>
      <c r="E12" s="848">
        <v>43000</v>
      </c>
      <c r="F12" s="849"/>
      <c r="G12" s="850"/>
      <c r="H12" s="237" t="s">
        <v>50</v>
      </c>
      <c r="I12" s="55"/>
      <c r="J12" s="55"/>
      <c r="K12" s="55"/>
      <c r="L12" s="55"/>
      <c r="O12" s="279"/>
      <c r="P12" s="272"/>
      <c r="R12" s="42" t="s">
        <v>58</v>
      </c>
      <c r="S12" s="39"/>
      <c r="T12" s="40"/>
      <c r="U12" s="242">
        <f>S12*T12</f>
        <v>0</v>
      </c>
      <c r="V12" s="56"/>
    </row>
    <row r="13" spans="1:22" s="276" customFormat="1" ht="28" customHeight="1" thickBot="1">
      <c r="A13" s="281"/>
      <c r="B13" s="269"/>
      <c r="C13" s="301" t="s">
        <v>59</v>
      </c>
      <c r="D13" s="55"/>
      <c r="E13" s="282"/>
      <c r="F13" s="282"/>
      <c r="G13" s="282"/>
      <c r="K13" s="55"/>
      <c r="L13" s="55"/>
      <c r="M13" s="63"/>
      <c r="N13" s="63"/>
      <c r="O13" s="837"/>
      <c r="P13" s="837"/>
      <c r="R13" s="42"/>
      <c r="S13" s="39"/>
      <c r="T13" s="40"/>
      <c r="U13" s="242">
        <f t="shared" ref="U13:U14" si="1">S13*T13</f>
        <v>0</v>
      </c>
      <c r="V13" s="56"/>
    </row>
    <row r="14" spans="1:22" s="276" customFormat="1" ht="28" customHeight="1" thickBot="1">
      <c r="A14" s="281"/>
      <c r="B14" s="269"/>
      <c r="C14" s="304" t="s">
        <v>60</v>
      </c>
      <c r="D14" s="237" t="s">
        <v>61</v>
      </c>
      <c r="E14" s="845">
        <v>10000</v>
      </c>
      <c r="F14" s="846"/>
      <c r="G14" s="847"/>
      <c r="H14" s="237" t="s">
        <v>62</v>
      </c>
      <c r="K14" s="55"/>
      <c r="L14" s="55"/>
      <c r="M14" s="63"/>
      <c r="N14" s="63"/>
      <c r="O14" s="837"/>
      <c r="P14" s="837"/>
      <c r="R14" s="44"/>
      <c r="S14" s="45"/>
      <c r="T14" s="46"/>
      <c r="U14" s="244">
        <f t="shared" si="1"/>
        <v>0</v>
      </c>
      <c r="V14" s="57"/>
    </row>
    <row r="15" spans="1:22" s="276" customFormat="1" ht="28" customHeight="1" thickBot="1">
      <c r="B15" s="269"/>
      <c r="C15" s="304" t="s">
        <v>63</v>
      </c>
      <c r="D15" s="237" t="s">
        <v>64</v>
      </c>
      <c r="E15" s="826">
        <v>50000</v>
      </c>
      <c r="F15" s="827"/>
      <c r="G15" s="828"/>
      <c r="H15" s="237" t="s">
        <v>62</v>
      </c>
      <c r="K15" s="55"/>
      <c r="L15" s="55"/>
      <c r="M15" s="63"/>
      <c r="N15" s="63"/>
      <c r="O15" s="563"/>
      <c r="P15" s="563"/>
      <c r="R15" s="832" t="s">
        <v>65</v>
      </c>
      <c r="S15" s="833"/>
      <c r="T15" s="833"/>
      <c r="U15" s="245">
        <f>SUM(U12:U14)</f>
        <v>0</v>
      </c>
      <c r="V15" s="58"/>
    </row>
    <row r="16" spans="1:22" s="276" customFormat="1" ht="28" customHeight="1" thickBot="1">
      <c r="B16" s="269"/>
      <c r="C16" s="301" t="s">
        <v>66</v>
      </c>
      <c r="D16" s="55"/>
      <c r="E16" s="282"/>
      <c r="F16" s="282"/>
      <c r="G16" s="282"/>
      <c r="H16" s="55"/>
      <c r="I16" s="55"/>
      <c r="J16" s="55"/>
      <c r="K16" s="55"/>
      <c r="L16" s="55"/>
      <c r="M16" s="63"/>
      <c r="N16" s="63"/>
      <c r="O16" s="837"/>
      <c r="P16" s="837"/>
      <c r="R16" s="52"/>
      <c r="S16" s="53"/>
      <c r="T16" s="54"/>
      <c r="U16" s="280"/>
      <c r="V16" s="59"/>
    </row>
    <row r="17" spans="1:22" s="276" customFormat="1" ht="28" customHeight="1">
      <c r="B17" s="269"/>
      <c r="C17" s="305" t="s">
        <v>67</v>
      </c>
      <c r="D17" s="237" t="s">
        <v>61</v>
      </c>
      <c r="E17" s="845">
        <v>30000</v>
      </c>
      <c r="F17" s="846"/>
      <c r="G17" s="847"/>
      <c r="H17" s="237" t="s">
        <v>62</v>
      </c>
      <c r="I17" s="55"/>
      <c r="J17" s="55"/>
      <c r="K17" s="55"/>
      <c r="L17" s="55"/>
      <c r="M17" s="63"/>
      <c r="N17" s="63"/>
      <c r="O17" s="563"/>
      <c r="P17" s="563"/>
      <c r="R17" s="309" t="s">
        <v>68</v>
      </c>
      <c r="S17" s="53"/>
      <c r="T17" s="54"/>
      <c r="U17" s="280"/>
      <c r="V17" s="59"/>
    </row>
    <row r="18" spans="1:22" s="276" customFormat="1" ht="28" customHeight="1">
      <c r="B18" s="269"/>
      <c r="C18" s="305" t="s">
        <v>69</v>
      </c>
      <c r="D18" s="237" t="s">
        <v>64</v>
      </c>
      <c r="E18" s="842">
        <v>80000</v>
      </c>
      <c r="F18" s="843"/>
      <c r="G18" s="844"/>
      <c r="H18" s="237" t="s">
        <v>62</v>
      </c>
      <c r="I18" s="55"/>
      <c r="J18" s="55"/>
      <c r="K18" s="55"/>
      <c r="L18" s="55"/>
      <c r="M18" s="63"/>
      <c r="N18" s="63"/>
      <c r="O18" s="563"/>
      <c r="P18" s="563"/>
    </row>
    <row r="19" spans="1:22" s="276" customFormat="1" ht="28" customHeight="1">
      <c r="B19" s="269"/>
      <c r="C19" s="301" t="s">
        <v>70</v>
      </c>
      <c r="D19" s="55"/>
      <c r="E19" s="842">
        <v>1800</v>
      </c>
      <c r="F19" s="843"/>
      <c r="G19" s="844"/>
      <c r="H19" s="237" t="s">
        <v>71</v>
      </c>
      <c r="I19" s="237" t="s">
        <v>72</v>
      </c>
      <c r="J19" s="228" t="s">
        <v>73</v>
      </c>
      <c r="K19" s="60">
        <f>ROUNDDOWN($E$19*$E$21,0)</f>
        <v>199998</v>
      </c>
      <c r="L19" s="228" t="s">
        <v>50</v>
      </c>
      <c r="M19" s="61"/>
      <c r="P19" s="62"/>
      <c r="Q19" s="276">
        <v>1</v>
      </c>
      <c r="R19" s="310" t="s">
        <v>74</v>
      </c>
      <c r="S19" s="53"/>
      <c r="T19" s="54"/>
      <c r="U19" s="280"/>
      <c r="V19" s="59"/>
    </row>
    <row r="20" spans="1:22" s="276" customFormat="1" ht="28" customHeight="1" thickBot="1">
      <c r="A20" s="281" t="s">
        <v>75</v>
      </c>
      <c r="B20" s="269"/>
      <c r="C20" s="301" t="s">
        <v>76</v>
      </c>
      <c r="D20" s="55"/>
      <c r="E20" s="826">
        <v>969000</v>
      </c>
      <c r="F20" s="827"/>
      <c r="G20" s="828"/>
      <c r="H20" s="237" t="s">
        <v>50</v>
      </c>
      <c r="I20" s="237"/>
      <c r="J20" s="55"/>
      <c r="K20" s="55"/>
      <c r="L20" s="55"/>
      <c r="N20" s="63"/>
      <c r="O20" s="63"/>
      <c r="P20" s="63"/>
      <c r="R20" s="283"/>
      <c r="S20" s="283"/>
      <c r="T20" s="283"/>
      <c r="U20" s="283"/>
      <c r="V20" s="283"/>
    </row>
    <row r="21" spans="1:22" s="276" customFormat="1" ht="28" customHeight="1" thickBot="1">
      <c r="A21" s="281"/>
      <c r="B21" s="269"/>
      <c r="C21" s="301" t="s">
        <v>338</v>
      </c>
      <c r="D21" s="63"/>
      <c r="E21" s="858">
        <v>111.11</v>
      </c>
      <c r="F21" s="859"/>
      <c r="G21" s="860"/>
      <c r="H21" s="228" t="s">
        <v>77</v>
      </c>
      <c r="I21" s="63"/>
      <c r="J21" s="63"/>
      <c r="K21" s="63"/>
      <c r="L21" s="63"/>
      <c r="M21" s="63"/>
      <c r="N21" s="63"/>
      <c r="O21" s="63"/>
      <c r="P21" s="63"/>
      <c r="R21" s="794"/>
      <c r="S21" s="795"/>
      <c r="T21" s="795"/>
      <c r="U21" s="795"/>
      <c r="V21" s="795"/>
    </row>
    <row r="22" spans="1:22" s="276" customFormat="1" ht="28" customHeight="1" thickBot="1">
      <c r="A22" s="281"/>
      <c r="B22" s="63"/>
      <c r="C22" s="306" t="s">
        <v>78</v>
      </c>
      <c r="D22" s="64" t="s">
        <v>343</v>
      </c>
      <c r="E22" s="744" t="s">
        <v>331</v>
      </c>
      <c r="F22" s="63"/>
      <c r="G22" s="780">
        <v>3</v>
      </c>
      <c r="H22" s="63" t="s">
        <v>332</v>
      </c>
      <c r="J22" s="63"/>
      <c r="K22" s="63"/>
      <c r="L22" s="63"/>
      <c r="M22" s="63"/>
      <c r="N22" s="63"/>
      <c r="O22" s="63"/>
      <c r="P22" s="63"/>
      <c r="R22" s="796"/>
      <c r="S22" s="796"/>
      <c r="T22" s="796"/>
      <c r="U22" s="796"/>
      <c r="V22" s="796"/>
    </row>
    <row r="23" spans="1:22" s="276" customFormat="1" ht="28" customHeight="1">
      <c r="A23" s="281"/>
      <c r="B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R23" s="812"/>
      <c r="S23" s="813"/>
      <c r="T23" s="813"/>
      <c r="U23" s="813"/>
      <c r="V23" s="814"/>
    </row>
    <row r="24" spans="1:22" s="276" customFormat="1" ht="28" customHeight="1">
      <c r="B24" s="63"/>
      <c r="C24" s="249" t="s">
        <v>79</v>
      </c>
      <c r="D24" s="284"/>
      <c r="E24" s="284"/>
      <c r="F24" s="284"/>
      <c r="G24" s="284"/>
      <c r="H24" s="284"/>
      <c r="I24" s="272"/>
      <c r="J24" s="272"/>
      <c r="K24" s="285"/>
      <c r="L24" s="285"/>
      <c r="M24" s="285"/>
      <c r="N24" s="285"/>
      <c r="O24" s="285"/>
      <c r="P24" s="285"/>
      <c r="R24" s="815"/>
      <c r="S24" s="816"/>
      <c r="T24" s="816"/>
      <c r="U24" s="816"/>
      <c r="V24" s="817"/>
    </row>
    <row r="25" spans="1:22" s="276" customFormat="1" ht="28" customHeight="1">
      <c r="C25" s="250" t="s">
        <v>80</v>
      </c>
      <c r="D25" s="284"/>
      <c r="K25" s="757"/>
      <c r="L25" s="758"/>
      <c r="M25" s="286"/>
      <c r="N25" s="286"/>
      <c r="O25" s="286"/>
      <c r="P25" s="286"/>
      <c r="R25" s="815"/>
      <c r="S25" s="816"/>
      <c r="T25" s="816"/>
      <c r="U25" s="816"/>
      <c r="V25" s="817"/>
    </row>
    <row r="26" spans="1:22" s="276" customFormat="1" ht="28" customHeight="1" thickBot="1">
      <c r="C26" s="251" t="s">
        <v>81</v>
      </c>
      <c r="D26" s="252" t="s">
        <v>82</v>
      </c>
      <c r="E26" s="252" t="s">
        <v>83</v>
      </c>
      <c r="F26" s="802" t="s">
        <v>84</v>
      </c>
      <c r="G26" s="802"/>
      <c r="H26" s="802"/>
      <c r="I26" s="253" t="s">
        <v>85</v>
      </c>
      <c r="J26" s="253" t="s">
        <v>86</v>
      </c>
      <c r="K26" s="253" t="s">
        <v>87</v>
      </c>
      <c r="L26" s="589" t="s">
        <v>88</v>
      </c>
      <c r="M26" s="255" t="s">
        <v>89</v>
      </c>
      <c r="N26" s="287"/>
      <c r="O26" s="287"/>
      <c r="P26" s="287"/>
      <c r="R26" s="815"/>
      <c r="S26" s="816"/>
      <c r="T26" s="816"/>
      <c r="U26" s="816"/>
      <c r="V26" s="817"/>
    </row>
    <row r="27" spans="1:22" s="276" customFormat="1" ht="28" customHeight="1">
      <c r="A27" s="281" t="s">
        <v>90</v>
      </c>
      <c r="C27" s="307" t="s">
        <v>91</v>
      </c>
      <c r="D27" s="66" t="s">
        <v>92</v>
      </c>
      <c r="E27" s="66" t="s">
        <v>93</v>
      </c>
      <c r="F27" s="855">
        <v>27181</v>
      </c>
      <c r="G27" s="856"/>
      <c r="H27" s="857"/>
      <c r="I27" s="565">
        <f t="shared" ref="I27:I33" si="2">IF(F27="","",DATEDIF(F27,$D$2,"y"))</f>
        <v>51</v>
      </c>
      <c r="J27" s="564">
        <v>46006</v>
      </c>
      <c r="K27" s="288">
        <v>46735</v>
      </c>
      <c r="L27" s="588">
        <f>IF(ISTEXT(D27),(ROUND((DATEDIF(J27, K27+1, "M") )+ (K27-(EDATE(J27, (DATEDIF(J27, K27+1, "M")))-1))/30, 2)),"")</f>
        <v>24</v>
      </c>
      <c r="M27" s="308"/>
      <c r="N27" s="287"/>
      <c r="O27" s="287"/>
      <c r="P27" s="287"/>
      <c r="R27" s="815"/>
      <c r="S27" s="816"/>
      <c r="T27" s="816"/>
      <c r="U27" s="816"/>
      <c r="V27" s="817"/>
    </row>
    <row r="28" spans="1:22" s="276" customFormat="1" ht="28" customHeight="1">
      <c r="C28" s="67" t="s">
        <v>326</v>
      </c>
      <c r="D28" s="68"/>
      <c r="E28" s="68"/>
      <c r="F28" s="803"/>
      <c r="G28" s="804"/>
      <c r="H28" s="805"/>
      <c r="I28" s="256" t="str">
        <f t="shared" si="2"/>
        <v/>
      </c>
      <c r="J28" s="564"/>
      <c r="K28" s="288"/>
      <c r="L28" s="588" t="str">
        <f t="shared" ref="L28:L38" si="3">IF(ISTEXT(D28),(ROUND((DATEDIF(J28, K28+1, "M") )+ (K28-(EDATE(J28, (DATEDIF(J28, K28+1, "M")))-1))/30, 2)),"")</f>
        <v/>
      </c>
      <c r="M28" s="308"/>
      <c r="N28" s="287"/>
      <c r="O28" s="287"/>
      <c r="P28" s="287"/>
      <c r="R28" s="815"/>
      <c r="S28" s="816"/>
      <c r="T28" s="816"/>
      <c r="U28" s="816"/>
      <c r="V28" s="817"/>
    </row>
    <row r="29" spans="1:22" s="276" customFormat="1" ht="28" customHeight="1">
      <c r="C29" s="69" t="s">
        <v>94</v>
      </c>
      <c r="D29" s="68" t="s">
        <v>95</v>
      </c>
      <c r="E29" s="68" t="s">
        <v>93</v>
      </c>
      <c r="F29" s="803">
        <v>44561</v>
      </c>
      <c r="G29" s="804"/>
      <c r="H29" s="805"/>
      <c r="I29" s="256">
        <f t="shared" si="2"/>
        <v>3</v>
      </c>
      <c r="J29" s="564">
        <v>46073</v>
      </c>
      <c r="K29" s="288">
        <v>46735</v>
      </c>
      <c r="L29" s="588">
        <f t="shared" si="3"/>
        <v>21.83</v>
      </c>
      <c r="M29" s="70" t="s">
        <v>96</v>
      </c>
      <c r="N29" s="287"/>
      <c r="O29" s="287"/>
      <c r="P29" s="287"/>
      <c r="R29" s="815"/>
      <c r="S29" s="816"/>
      <c r="T29" s="816"/>
      <c r="U29" s="816"/>
      <c r="V29" s="817"/>
    </row>
    <row r="30" spans="1:22" s="276" customFormat="1" ht="28" customHeight="1">
      <c r="C30" s="69" t="s">
        <v>97</v>
      </c>
      <c r="D30" s="68" t="s">
        <v>98</v>
      </c>
      <c r="E30" s="68" t="s">
        <v>93</v>
      </c>
      <c r="F30" s="809">
        <v>42049</v>
      </c>
      <c r="G30" s="810"/>
      <c r="H30" s="811"/>
      <c r="I30" s="256">
        <f t="shared" si="2"/>
        <v>10</v>
      </c>
      <c r="J30" s="564">
        <v>46073</v>
      </c>
      <c r="K30" s="288">
        <v>46735</v>
      </c>
      <c r="L30" s="588">
        <f t="shared" si="3"/>
        <v>21.83</v>
      </c>
      <c r="M30" s="70" t="s">
        <v>99</v>
      </c>
      <c r="N30" s="287"/>
      <c r="O30" s="287"/>
      <c r="P30" s="287"/>
      <c r="R30" s="815"/>
      <c r="S30" s="816"/>
      <c r="T30" s="816"/>
      <c r="U30" s="816"/>
      <c r="V30" s="817"/>
    </row>
    <row r="31" spans="1:22" s="276" customFormat="1" ht="28" customHeight="1">
      <c r="A31" s="289"/>
      <c r="B31" s="290"/>
      <c r="C31" s="69" t="s">
        <v>100</v>
      </c>
      <c r="D31" s="68" t="s">
        <v>101</v>
      </c>
      <c r="E31" s="68" t="s">
        <v>93</v>
      </c>
      <c r="F31" s="809">
        <v>42049</v>
      </c>
      <c r="G31" s="810"/>
      <c r="H31" s="811"/>
      <c r="I31" s="256">
        <f t="shared" si="2"/>
        <v>10</v>
      </c>
      <c r="J31" s="564">
        <v>46073</v>
      </c>
      <c r="K31" s="288">
        <v>46735</v>
      </c>
      <c r="L31" s="588">
        <f t="shared" si="3"/>
        <v>21.83</v>
      </c>
      <c r="M31" s="70" t="s">
        <v>102</v>
      </c>
      <c r="N31" s="287"/>
      <c r="O31" s="287"/>
      <c r="P31" s="287"/>
      <c r="R31" s="815"/>
      <c r="S31" s="816"/>
      <c r="T31" s="816"/>
      <c r="U31" s="816"/>
      <c r="V31" s="817"/>
    </row>
    <row r="32" spans="1:22" s="276" customFormat="1" ht="28" customHeight="1">
      <c r="A32" s="281" t="s">
        <v>103</v>
      </c>
      <c r="C32" s="69" t="s">
        <v>104</v>
      </c>
      <c r="D32" s="68" t="s">
        <v>105</v>
      </c>
      <c r="E32" s="68" t="s">
        <v>93</v>
      </c>
      <c r="F32" s="809">
        <v>40283</v>
      </c>
      <c r="G32" s="810"/>
      <c r="H32" s="811"/>
      <c r="I32" s="256">
        <f t="shared" si="2"/>
        <v>15</v>
      </c>
      <c r="J32" s="564">
        <v>46073</v>
      </c>
      <c r="K32" s="288">
        <v>46735</v>
      </c>
      <c r="L32" s="588">
        <f t="shared" si="3"/>
        <v>21.83</v>
      </c>
      <c r="M32" s="70" t="s">
        <v>194</v>
      </c>
      <c r="N32" s="287"/>
      <c r="O32" s="287"/>
      <c r="P32" s="287"/>
      <c r="R32" s="815"/>
      <c r="S32" s="816"/>
      <c r="T32" s="816"/>
      <c r="U32" s="816"/>
      <c r="V32" s="817"/>
    </row>
    <row r="33" spans="1:25" s="75" customFormat="1" ht="28" customHeight="1" thickBot="1">
      <c r="A33" s="276" t="s">
        <v>107</v>
      </c>
      <c r="B33" s="276"/>
      <c r="C33" s="71" t="s">
        <v>108</v>
      </c>
      <c r="D33" s="72" t="s">
        <v>109</v>
      </c>
      <c r="E33" s="72" t="s">
        <v>93</v>
      </c>
      <c r="F33" s="806">
        <v>40283</v>
      </c>
      <c r="G33" s="807"/>
      <c r="H33" s="808"/>
      <c r="I33" s="258">
        <f t="shared" si="2"/>
        <v>15</v>
      </c>
      <c r="J33" s="564">
        <v>46073</v>
      </c>
      <c r="K33" s="288">
        <v>46735</v>
      </c>
      <c r="L33" s="588">
        <f t="shared" si="3"/>
        <v>21.83</v>
      </c>
      <c r="M33" s="70" t="s">
        <v>106</v>
      </c>
      <c r="N33" s="287"/>
      <c r="O33" s="287"/>
      <c r="P33" s="287"/>
      <c r="R33" s="818"/>
      <c r="S33" s="819"/>
      <c r="T33" s="819"/>
      <c r="U33" s="819"/>
      <c r="V33" s="820"/>
    </row>
    <row r="34" spans="1:25" s="75" customFormat="1" ht="28" customHeight="1">
      <c r="A34" s="276"/>
      <c r="B34" s="276"/>
      <c r="C34" s="291"/>
      <c r="D34" s="580"/>
      <c r="E34" s="821"/>
      <c r="F34" s="822"/>
      <c r="G34" s="822"/>
      <c r="H34" s="822"/>
      <c r="I34" s="823"/>
      <c r="J34" s="581"/>
      <c r="K34" s="581"/>
      <c r="L34" s="588" t="str">
        <f t="shared" si="3"/>
        <v/>
      </c>
      <c r="M34" s="73"/>
      <c r="N34" s="287"/>
      <c r="O34" s="287"/>
      <c r="P34" s="287"/>
      <c r="R34" s="292"/>
      <c r="S34" s="292"/>
      <c r="T34" s="292"/>
      <c r="U34" s="292"/>
      <c r="V34" s="292"/>
    </row>
    <row r="35" spans="1:25" s="294" customFormat="1" ht="28" customHeight="1">
      <c r="A35" s="276"/>
      <c r="B35" s="290"/>
      <c r="C35" s="293"/>
      <c r="D35" s="74"/>
      <c r="E35" s="838" t="str">
        <f>IF(F35="","",DATEDIF(F35,#REF!,"y"))</f>
        <v/>
      </c>
      <c r="F35" s="839"/>
      <c r="G35" s="839"/>
      <c r="H35" s="839"/>
      <c r="I35" s="840"/>
      <c r="J35" s="582"/>
      <c r="K35" s="583"/>
      <c r="L35" s="588" t="str">
        <f t="shared" si="3"/>
        <v/>
      </c>
      <c r="M35" s="73"/>
      <c r="N35" s="287"/>
      <c r="O35" s="287"/>
      <c r="P35" s="287"/>
      <c r="Q35" s="276"/>
    </row>
    <row r="36" spans="1:25" s="75" customFormat="1" ht="28" customHeight="1">
      <c r="A36" s="276"/>
      <c r="B36" s="290"/>
      <c r="C36" s="293"/>
      <c r="D36" s="74"/>
      <c r="E36" s="852"/>
      <c r="F36" s="853"/>
      <c r="G36" s="853"/>
      <c r="H36" s="853"/>
      <c r="I36" s="854"/>
      <c r="J36" s="581"/>
      <c r="K36" s="581"/>
      <c r="L36" s="588" t="str">
        <f t="shared" si="3"/>
        <v/>
      </c>
      <c r="M36" s="73"/>
      <c r="N36" s="287"/>
      <c r="O36" s="287"/>
      <c r="P36" s="287"/>
      <c r="V36" s="270"/>
    </row>
    <row r="37" spans="1:25" s="75" customFormat="1" ht="28" customHeight="1">
      <c r="A37" s="276"/>
      <c r="B37" s="276"/>
      <c r="C37" s="293"/>
      <c r="D37" s="74"/>
      <c r="E37" s="852"/>
      <c r="F37" s="853"/>
      <c r="G37" s="853"/>
      <c r="H37" s="853"/>
      <c r="I37" s="854"/>
      <c r="J37" s="581"/>
      <c r="K37" s="581"/>
      <c r="L37" s="588" t="str">
        <f t="shared" si="3"/>
        <v/>
      </c>
      <c r="M37" s="73"/>
      <c r="N37" s="287"/>
      <c r="O37" s="287"/>
      <c r="P37" s="287"/>
    </row>
    <row r="38" spans="1:25" s="75" customFormat="1" ht="28" customHeight="1">
      <c r="A38" s="276"/>
      <c r="B38" s="276"/>
      <c r="C38" s="293"/>
      <c r="D38" s="74"/>
      <c r="E38" s="852"/>
      <c r="F38" s="853"/>
      <c r="G38" s="853"/>
      <c r="H38" s="853"/>
      <c r="I38" s="854"/>
      <c r="J38" s="581"/>
      <c r="K38" s="581"/>
      <c r="L38" s="588" t="str">
        <f t="shared" si="3"/>
        <v/>
      </c>
      <c r="M38" s="73"/>
      <c r="N38" s="287"/>
      <c r="O38" s="287"/>
      <c r="P38" s="287"/>
    </row>
    <row r="39" spans="1:25" ht="31.5" customHeight="1">
      <c r="A39" s="295"/>
      <c r="B39" s="290"/>
      <c r="D39" s="276"/>
      <c r="E39" s="276"/>
      <c r="F39" s="262" t="s">
        <v>110</v>
      </c>
      <c r="G39" s="75"/>
      <c r="H39" s="75"/>
      <c r="I39" s="75"/>
      <c r="J39" s="263">
        <f>IF(AND(J28="",J29=""),"",MIN(J28,J29,J30,J31,J32,J33,J34,J35,J36,J37,J38))</f>
        <v>46073</v>
      </c>
      <c r="K39" s="263">
        <f>IF(AND(K28="",K29=""),"",MAX(K28,K29,K30,K31,K32,K33,K34,K35,K36,K37,K38))</f>
        <v>46735</v>
      </c>
      <c r="L39" s="588">
        <f>IF(J39="","",ROUND((DATEDIF(J39, K39+1, "M") )+ (K39-(EDATE(J39, (DATEDIF(J39, K39+1, "M")))-1))/30, 2))</f>
        <v>21.83</v>
      </c>
      <c r="N39" s="75"/>
      <c r="O39" s="75"/>
      <c r="P39" s="75"/>
    </row>
    <row r="40" spans="1:25" ht="28" customHeight="1">
      <c r="A40" s="296" t="s">
        <v>111</v>
      </c>
      <c r="B40" s="276"/>
      <c r="D40" s="297"/>
      <c r="E40" s="276"/>
      <c r="M40" s="63"/>
      <c r="N40" s="63"/>
      <c r="O40" s="63"/>
      <c r="P40" s="294"/>
      <c r="R40" s="266" t="s">
        <v>112</v>
      </c>
      <c r="S40" s="77" t="s">
        <v>113</v>
      </c>
      <c r="T40" s="266" t="s">
        <v>114</v>
      </c>
      <c r="U40" s="298">
        <v>45962</v>
      </c>
    </row>
    <row r="41" spans="1:25" ht="14.15" customHeight="1">
      <c r="A41" s="299"/>
      <c r="B41" s="276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</row>
    <row r="42" spans="1:25">
      <c r="B42" s="276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</row>
    <row r="43" spans="1:25" ht="19.5">
      <c r="B43" s="299"/>
      <c r="C43" s="75"/>
      <c r="D43" s="75"/>
      <c r="E43" s="75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</row>
    <row r="44" spans="1:25" ht="24.5">
      <c r="B44" s="299"/>
      <c r="C44" s="527" t="s">
        <v>115</v>
      </c>
      <c r="D44" s="528"/>
      <c r="E44" s="528"/>
      <c r="F44" s="528"/>
      <c r="G44" s="528"/>
      <c r="H44" s="529"/>
      <c r="I44" s="530" t="s">
        <v>116</v>
      </c>
      <c r="J44" s="531"/>
      <c r="K44" s="532"/>
      <c r="L44" s="532"/>
      <c r="M44" s="532"/>
      <c r="N44" s="533"/>
      <c r="O44" s="534"/>
      <c r="P44" s="265"/>
      <c r="Q44" s="229"/>
      <c r="R44" s="229"/>
      <c r="S44" s="229"/>
      <c r="T44" s="229"/>
      <c r="U44" s="229"/>
      <c r="V44" s="229"/>
      <c r="W44" s="229"/>
      <c r="X44" s="229"/>
      <c r="Y44" s="229"/>
    </row>
    <row r="45" spans="1:25" ht="22">
      <c r="B45" s="300"/>
      <c r="C45" s="535" t="s">
        <v>81</v>
      </c>
      <c r="D45" s="536" t="s">
        <v>82</v>
      </c>
      <c r="E45" s="834" t="s">
        <v>84</v>
      </c>
      <c r="F45" s="835"/>
      <c r="G45" s="836"/>
      <c r="H45" s="254" t="s">
        <v>85</v>
      </c>
      <c r="I45" s="800" t="s">
        <v>117</v>
      </c>
      <c r="J45" s="801"/>
      <c r="K45" s="537"/>
      <c r="L45" s="800" t="s">
        <v>118</v>
      </c>
      <c r="M45" s="851"/>
      <c r="N45" s="533"/>
      <c r="O45" s="538" t="s">
        <v>342</v>
      </c>
      <c r="P45" s="265"/>
      <c r="Q45" s="229"/>
      <c r="R45" s="229"/>
      <c r="S45" s="229"/>
      <c r="T45" s="229"/>
      <c r="U45" s="229"/>
      <c r="V45" s="229"/>
      <c r="W45" s="229"/>
      <c r="X45" s="229"/>
      <c r="Y45" s="229"/>
    </row>
    <row r="46" spans="1:25" ht="22">
      <c r="B46" s="300"/>
      <c r="C46" s="536" t="str">
        <f t="shared" ref="C46:D50" si="4">IF(C29="","",C29)</f>
        <v>子（1人目）</v>
      </c>
      <c r="D46" s="536" t="str">
        <f t="shared" si="4"/>
        <v>国際　□太</v>
      </c>
      <c r="E46" s="797">
        <f>IF(F29="","",F29)</f>
        <v>44561</v>
      </c>
      <c r="F46" s="798"/>
      <c r="G46" s="799"/>
      <c r="H46" s="539">
        <f>IF(I29="","",I29)</f>
        <v>3</v>
      </c>
      <c r="I46" s="800">
        <f>IF(F29="","",DATE(YEAR(F29)+3,MONTH(F29),DAY(F29)))</f>
        <v>45657</v>
      </c>
      <c r="J46" s="801"/>
      <c r="K46" s="537"/>
      <c r="L46" s="800">
        <f>IF(F29="","",DATE(YEAR(F29)+18,MONTH(F29),DAY(F29)))</f>
        <v>51135</v>
      </c>
      <c r="M46" s="801"/>
      <c r="N46" s="533"/>
      <c r="O46" s="538" t="s">
        <v>119</v>
      </c>
      <c r="P46" s="229"/>
      <c r="Q46" s="229"/>
      <c r="R46" s="229"/>
      <c r="S46" s="229"/>
      <c r="T46" s="229"/>
      <c r="U46" s="229"/>
      <c r="V46" s="229"/>
      <c r="W46" s="229"/>
      <c r="X46" s="229"/>
      <c r="Y46" s="229"/>
    </row>
    <row r="47" spans="1:25" ht="22">
      <c r="C47" s="536" t="str">
        <f t="shared" si="4"/>
        <v>子（2人目）</v>
      </c>
      <c r="D47" s="536" t="str">
        <f t="shared" si="4"/>
        <v>国際　◇子</v>
      </c>
      <c r="E47" s="797">
        <f>IF(F30="","",F30)</f>
        <v>42049</v>
      </c>
      <c r="F47" s="798"/>
      <c r="G47" s="799"/>
      <c r="H47" s="539">
        <f>IF(I30="","",I30)</f>
        <v>10</v>
      </c>
      <c r="I47" s="800">
        <f>IF(F30="","",DATE(YEAR(F30)+3,MONTH(F30),DAY(F30)))</f>
        <v>43145</v>
      </c>
      <c r="J47" s="801"/>
      <c r="K47" s="537"/>
      <c r="L47" s="800">
        <f>IF(F30="","",DATE(YEAR(F30)+18,MONTH(F30),DAY(F30)))</f>
        <v>48624</v>
      </c>
      <c r="M47" s="801"/>
      <c r="N47" s="533"/>
      <c r="O47" s="538" t="s">
        <v>120</v>
      </c>
      <c r="P47" s="229"/>
      <c r="Q47" s="229"/>
      <c r="R47" s="229"/>
      <c r="S47" s="229"/>
      <c r="T47" s="229"/>
      <c r="U47" s="229"/>
      <c r="V47" s="229"/>
      <c r="W47" s="229"/>
      <c r="X47" s="229"/>
      <c r="Y47" s="229"/>
    </row>
    <row r="48" spans="1:25" ht="22">
      <c r="C48" s="536" t="str">
        <f t="shared" si="4"/>
        <v>子（3人目）</v>
      </c>
      <c r="D48" s="536" t="str">
        <f t="shared" si="4"/>
        <v>国際　＊花</v>
      </c>
      <c r="E48" s="797">
        <f>IF(F31="","",F31)</f>
        <v>42049</v>
      </c>
      <c r="F48" s="798"/>
      <c r="G48" s="799"/>
      <c r="H48" s="539">
        <f>IF(I31="","",I31)</f>
        <v>10</v>
      </c>
      <c r="I48" s="800">
        <f>IF(F31="","",DATE(YEAR(F31)+3,MONTH(F31),DAY(F31)))</f>
        <v>43145</v>
      </c>
      <c r="J48" s="801"/>
      <c r="K48" s="537"/>
      <c r="L48" s="800">
        <f>IF(F31="","",DATE(YEAR(F31)+18,MONTH(F31),DAY(F31)))</f>
        <v>48624</v>
      </c>
      <c r="M48" s="801"/>
      <c r="N48" s="533"/>
      <c r="O48" s="538"/>
      <c r="P48" s="229"/>
      <c r="Q48" s="229"/>
      <c r="R48" s="229"/>
      <c r="S48" s="229"/>
      <c r="T48" s="229"/>
      <c r="U48" s="229"/>
      <c r="V48" s="229"/>
      <c r="W48" s="229"/>
      <c r="X48" s="229"/>
      <c r="Y48" s="229"/>
    </row>
    <row r="49" spans="3:25" ht="22">
      <c r="C49" s="536" t="str">
        <f t="shared" si="4"/>
        <v>子（4人目）</v>
      </c>
      <c r="D49" s="536" t="str">
        <f t="shared" si="4"/>
        <v>国際　×郎</v>
      </c>
      <c r="E49" s="797">
        <f>IF(F32="","",F32)</f>
        <v>40283</v>
      </c>
      <c r="F49" s="798"/>
      <c r="G49" s="799"/>
      <c r="H49" s="539">
        <f>IF(I32="","",I32)</f>
        <v>15</v>
      </c>
      <c r="I49" s="800">
        <f>IF(F32="","",DATE(YEAR(F32)+3,MONTH(F32),DAY(F32)))</f>
        <v>41379</v>
      </c>
      <c r="J49" s="801"/>
      <c r="K49" s="537"/>
      <c r="L49" s="800">
        <f>IF(F32="","",DATE(YEAR(F32)+18,MONTH(F32),DAY(F32)))</f>
        <v>46858</v>
      </c>
      <c r="M49" s="801"/>
      <c r="N49" s="533"/>
      <c r="O49" s="538"/>
      <c r="P49" s="229"/>
      <c r="Q49" s="229"/>
      <c r="R49" s="229"/>
      <c r="S49" s="229"/>
      <c r="T49" s="229"/>
      <c r="U49" s="229"/>
      <c r="V49" s="229"/>
      <c r="W49" s="229"/>
      <c r="X49" s="229"/>
      <c r="Y49" s="229"/>
    </row>
    <row r="50" spans="3:25" ht="22">
      <c r="C50" s="535" t="str">
        <f t="shared" si="4"/>
        <v>子（5人目）</v>
      </c>
      <c r="D50" s="536" t="str">
        <f t="shared" si="4"/>
        <v>国際　そら</v>
      </c>
      <c r="E50" s="831">
        <f>IF(F33="","",F33)</f>
        <v>40283</v>
      </c>
      <c r="F50" s="831"/>
      <c r="G50" s="831"/>
      <c r="H50" s="539">
        <f>IF(I33="","",I33)</f>
        <v>15</v>
      </c>
      <c r="I50" s="800">
        <f>IF(F33="","",DATE(YEAR(F33)+3,MONTH(F33),DAY(F33)))</f>
        <v>41379</v>
      </c>
      <c r="J50" s="801"/>
      <c r="K50" s="537"/>
      <c r="L50" s="800">
        <f>IF(F33="","",DATE(YEAR(F33)+18,MONTH(F33),DAY(F33)))</f>
        <v>46858</v>
      </c>
      <c r="M50" s="801"/>
      <c r="N50" s="533"/>
      <c r="O50" s="538"/>
      <c r="P50" s="229"/>
      <c r="Q50" s="229"/>
      <c r="R50" s="229"/>
      <c r="S50" s="229"/>
      <c r="T50" s="229"/>
      <c r="U50" s="229"/>
      <c r="V50" s="229"/>
      <c r="W50" s="229"/>
      <c r="X50" s="229"/>
      <c r="Y50" s="229"/>
    </row>
    <row r="51" spans="3:25"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</row>
    <row r="52" spans="3:25"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</row>
    <row r="58" spans="3:25" ht="19.5"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97"/>
    </row>
  </sheetData>
  <sheetProtection algorithmName="SHA-512" hashValue="5Y7g91xPl67xH8HROxiUTOaxErfmwm3WP6c/+vUKkYssRRXERRokQHzUwBgQuPO6Vfx/mW7QsPpSm+oEYiWwAQ==" saltValue="3tq62AYgxC94tdgL6JJgAg==" spinCount="100000" sheet="1" objects="1" scenarios="1"/>
  <mergeCells count="50">
    <mergeCell ref="L45:M45"/>
    <mergeCell ref="E36:I36"/>
    <mergeCell ref="E37:I37"/>
    <mergeCell ref="E38:I38"/>
    <mergeCell ref="E19:G19"/>
    <mergeCell ref="E20:G20"/>
    <mergeCell ref="F27:H27"/>
    <mergeCell ref="E21:G21"/>
    <mergeCell ref="O16:P16"/>
    <mergeCell ref="O14:P14"/>
    <mergeCell ref="E35:I35"/>
    <mergeCell ref="D4:H4"/>
    <mergeCell ref="E18:G18"/>
    <mergeCell ref="E14:G14"/>
    <mergeCell ref="E17:G17"/>
    <mergeCell ref="E12:G12"/>
    <mergeCell ref="E8:G8"/>
    <mergeCell ref="E9:G9"/>
    <mergeCell ref="D3:J3"/>
    <mergeCell ref="E15:G15"/>
    <mergeCell ref="R7:T7"/>
    <mergeCell ref="I49:J49"/>
    <mergeCell ref="E50:G50"/>
    <mergeCell ref="R15:T15"/>
    <mergeCell ref="F32:H32"/>
    <mergeCell ref="I50:J50"/>
    <mergeCell ref="L46:M46"/>
    <mergeCell ref="L47:M47"/>
    <mergeCell ref="L48:M48"/>
    <mergeCell ref="L49:M49"/>
    <mergeCell ref="L50:M50"/>
    <mergeCell ref="E45:G45"/>
    <mergeCell ref="E48:G48"/>
    <mergeCell ref="O13:P13"/>
    <mergeCell ref="R21:V22"/>
    <mergeCell ref="E49:G49"/>
    <mergeCell ref="E46:G46"/>
    <mergeCell ref="E47:G47"/>
    <mergeCell ref="I45:J45"/>
    <mergeCell ref="I46:J46"/>
    <mergeCell ref="I47:J47"/>
    <mergeCell ref="I48:J48"/>
    <mergeCell ref="F26:H26"/>
    <mergeCell ref="F28:H28"/>
    <mergeCell ref="F29:H29"/>
    <mergeCell ref="F33:H33"/>
    <mergeCell ref="F31:H31"/>
    <mergeCell ref="F30:H30"/>
    <mergeCell ref="R23:V33"/>
    <mergeCell ref="E34:I34"/>
  </mergeCells>
  <phoneticPr fontId="4"/>
  <dataValidations count="13">
    <dataValidation type="list" showInputMessage="1" showErrorMessage="1" sqref="C28" xr:uid="{277DAC2B-6B1B-4B46-8BBD-296D367F2B5F}">
      <formula1>"要選択,配偶者,配偶者帯同なし"</formula1>
    </dataValidation>
    <dataValidation type="list" showInputMessage="1" showErrorMessage="1" sqref="C29" xr:uid="{8271DBD5-FB14-4FE0-8CF1-A7AD277BA27D}">
      <formula1>"　,子（1人目）"</formula1>
    </dataValidation>
    <dataValidation type="list" showInputMessage="1" showErrorMessage="1" sqref="C30" xr:uid="{AA70C783-65EA-4566-AFDB-50CF621B030A}">
      <formula1>"　,子（2人目）"</formula1>
    </dataValidation>
    <dataValidation type="list" showInputMessage="1" showErrorMessage="1" sqref="C31" xr:uid="{6D848707-DFE7-4FA9-847F-044AFE435DAE}">
      <formula1>"　,子（3人目）"</formula1>
    </dataValidation>
    <dataValidation type="list" showInputMessage="1" showErrorMessage="1" sqref="C32" xr:uid="{5A85B906-F8A7-414B-8B8D-12EEBDC5A755}">
      <formula1>"　,子（4人目）"</formula1>
    </dataValidation>
    <dataValidation type="list" showInputMessage="1" showErrorMessage="1" sqref="C33" xr:uid="{64F81311-5AB1-45BB-AFCE-8444E72881A2}">
      <formula1>"　,子（5人目）"</formula1>
    </dataValidation>
    <dataValidation type="list" showInputMessage="1" showErrorMessage="1" sqref="M27:M28" xr:uid="{D5A06B2A-084D-4686-898D-412243118C46}">
      <formula1>"　,○"</formula1>
    </dataValidation>
    <dataValidation type="list" showInputMessage="1" showErrorMessage="1" sqref="M29:M38" xr:uid="{1C1C4B47-BFB9-468A-99A6-482CD533303C}">
      <formula1>"　,①,②,③,④,⑤"</formula1>
    </dataValidation>
    <dataValidation type="list" showInputMessage="1" showErrorMessage="1" sqref="D22" xr:uid="{F5B8CE76-EF85-4946-9F28-D4E2E2BCDA0A}">
      <formula1>"有,無"</formula1>
    </dataValidation>
    <dataValidation type="list" allowBlank="1" showInputMessage="1" showErrorMessage="1" sqref="R20:V20 C34:C40" xr:uid="{F46886C6-FC30-4E57-9457-706C4B2FD32B}">
      <formula1>"子（１人目）,子（２人目）,子（３人目）,子（４人目）,子（５人目）"</formula1>
    </dataValidation>
    <dataValidation type="list" allowBlank="1" showInputMessage="1" showErrorMessage="1" sqref="R21" xr:uid="{122CF1B3-8CAC-47F2-94F9-3A228DF1B68D}">
      <formula1>$O$45:$O$47</formula1>
    </dataValidation>
    <dataValidation type="list" showInputMessage="1" sqref="S40" xr:uid="{9C242698-3B6D-4BDC-8498-BF54BC571DCD}">
      <formula1>"　,芳沢　忍,松久　逸平"</formula1>
    </dataValidation>
    <dataValidation type="list" allowBlank="1" showInputMessage="1" sqref="G22" xr:uid="{44E8893E-132C-487D-A344-82A198A66A84}">
      <formula1>"3,6,12"</formula1>
    </dataValidation>
  </dataValidations>
  <pageMargins left="0.70866141732283472" right="0.70866141732283472" top="0.74803149606299213" bottom="0.74803149606299213" header="0.31496062992125984" footer="0.31496062992125984"/>
  <pageSetup paperSize="9" scale="39" orientation="landscape" horizontalDpi="300" verticalDpi="300" r:id="rId1"/>
  <headerFooter>
    <oddHeader xml:space="preserve">&amp;L
</oddHeader>
  </headerFooter>
  <colBreaks count="1" manualBreakCount="1">
    <brk id="16" max="39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DAD9-DA6F-4C43-956B-107894545CA6}">
  <sheetPr>
    <tabColor theme="6" tint="0.79998168889431442"/>
    <pageSetUpPr fitToPage="1"/>
  </sheetPr>
  <dimension ref="A2:K36"/>
  <sheetViews>
    <sheetView workbookViewId="0">
      <selection activeCell="D23" sqref="D23"/>
    </sheetView>
  </sheetViews>
  <sheetFormatPr defaultColWidth="8.7265625" defaultRowHeight="14"/>
  <cols>
    <col min="1" max="1" width="10.08984375" style="500" customWidth="1"/>
    <col min="2" max="2" width="8.7265625" style="500"/>
    <col min="3" max="3" width="10" style="500" customWidth="1"/>
    <col min="4" max="8" width="8.7265625" style="500"/>
    <col min="9" max="9" width="10.36328125" style="500" bestFit="1" customWidth="1"/>
    <col min="10" max="16384" width="8.7265625" style="500"/>
  </cols>
  <sheetData>
    <row r="2" spans="1:10">
      <c r="H2" s="550" t="s">
        <v>273</v>
      </c>
      <c r="I2" s="551"/>
      <c r="J2" s="551"/>
    </row>
    <row r="5" spans="1:10">
      <c r="A5" s="500" t="s">
        <v>168</v>
      </c>
    </row>
    <row r="6" spans="1:10">
      <c r="B6" s="500" t="s">
        <v>274</v>
      </c>
    </row>
    <row r="10" spans="1:10">
      <c r="H10" s="501" t="str">
        <f>'見積書（入力用・見積根拠）'!D3</f>
        <v>○村　〇〇（個人の場合）</v>
      </c>
      <c r="J10" s="500" t="s">
        <v>256</v>
      </c>
    </row>
    <row r="13" spans="1:10" ht="13" customHeight="1"/>
    <row r="14" spans="1:10">
      <c r="E14" s="500" t="s">
        <v>306</v>
      </c>
    </row>
    <row r="19" spans="1:11" ht="58" customHeight="1">
      <c r="A19" s="978" t="s">
        <v>302</v>
      </c>
      <c r="B19" s="978"/>
      <c r="C19" s="978"/>
      <c r="D19" s="978"/>
      <c r="E19" s="978"/>
      <c r="F19" s="978"/>
      <c r="G19" s="978"/>
      <c r="H19" s="978"/>
      <c r="I19" s="978"/>
      <c r="J19" s="978"/>
      <c r="K19" s="502"/>
    </row>
    <row r="20" spans="1:11">
      <c r="A20" s="743"/>
      <c r="B20" s="743"/>
      <c r="C20" s="743"/>
      <c r="D20" s="743"/>
      <c r="E20" s="743"/>
      <c r="F20" s="743"/>
      <c r="G20" s="743"/>
      <c r="H20" s="743"/>
      <c r="I20" s="743"/>
      <c r="J20" s="743"/>
      <c r="K20" s="743"/>
    </row>
    <row r="24" spans="1:11">
      <c r="E24" s="500" t="s">
        <v>175</v>
      </c>
    </row>
    <row r="29" spans="1:11">
      <c r="A29" s="500" t="s">
        <v>276</v>
      </c>
      <c r="C29" s="500" t="s">
        <v>277</v>
      </c>
      <c r="D29" s="500" t="s">
        <v>278</v>
      </c>
      <c r="E29" s="979" t="str">
        <f>'見積書（入力用・見積根拠）'!D5</f>
        <v>●●国●●アドバイザー</v>
      </c>
      <c r="F29" s="979"/>
      <c r="G29" s="979"/>
      <c r="H29" s="979"/>
      <c r="I29" s="979"/>
      <c r="J29" s="979"/>
    </row>
    <row r="30" spans="1:11" ht="29" customHeight="1">
      <c r="E30" s="979"/>
      <c r="F30" s="979"/>
      <c r="G30" s="979"/>
      <c r="H30" s="979"/>
      <c r="I30" s="979"/>
      <c r="J30" s="979"/>
    </row>
    <row r="31" spans="1:11">
      <c r="C31" s="500" t="s">
        <v>279</v>
      </c>
      <c r="D31" s="500" t="s">
        <v>278</v>
      </c>
      <c r="E31" s="980">
        <f>'第1回部分払（申告書等）'!C14</f>
        <v>46003</v>
      </c>
      <c r="F31" s="980"/>
      <c r="G31" s="980"/>
    </row>
    <row r="36" spans="1:6">
      <c r="A36" s="500" t="s">
        <v>280</v>
      </c>
      <c r="C36" s="500" t="s">
        <v>303</v>
      </c>
      <c r="F36" s="500" t="s">
        <v>281</v>
      </c>
    </row>
  </sheetData>
  <sheetProtection algorithmName="SHA-512" hashValue="X/x3VnSKq02zzrnIz5wxS98/6zUKLYIC4c3DVIgPyf4Hv+O60yeFDBUNxgiYykAVYWIjpBB8RHbzGlQWfL1Dwg==" saltValue="HwSJjrHzvW35YU/M7CATCw==" spinCount="100000" sheet="1" objects="1" scenarios="1"/>
  <mergeCells count="3">
    <mergeCell ref="A19:J19"/>
    <mergeCell ref="E29:J30"/>
    <mergeCell ref="E31:G31"/>
  </mergeCells>
  <phoneticPr fontId="4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794F-01F4-426D-9ACA-31D823FC632B}">
  <sheetPr>
    <tabColor rgb="FF00B0F0"/>
    <pageSetUpPr fitToPage="1"/>
  </sheetPr>
  <dimension ref="B1:M145"/>
  <sheetViews>
    <sheetView view="pageBreakPreview" topLeftCell="B24" zoomScaleNormal="70" zoomScaleSheetLayoutView="100" workbookViewId="0">
      <selection activeCell="B37" sqref="B37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992" t="s">
        <v>192</v>
      </c>
      <c r="E2" s="992"/>
      <c r="F2" s="992"/>
      <c r="G2" s="405" t="s">
        <v>112</v>
      </c>
      <c r="H2" s="84" t="s">
        <v>192</v>
      </c>
      <c r="I2" s="407" t="s">
        <v>259</v>
      </c>
      <c r="J2" s="930"/>
      <c r="K2" s="930"/>
      <c r="L2" s="930"/>
    </row>
    <row r="3" spans="2:12" ht="19.5">
      <c r="B3" s="402" t="s">
        <v>172</v>
      </c>
      <c r="C3" s="402"/>
      <c r="D3" s="992"/>
      <c r="E3" s="992"/>
      <c r="F3" s="992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992"/>
      <c r="E4" s="992"/>
      <c r="F4" s="992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90" t="str">
        <f>'第1回部分払（申告書等）'!$C$13</f>
        <v>●●</v>
      </c>
      <c r="D13" s="990"/>
    </row>
    <row r="14" spans="2:12" ht="19.5">
      <c r="B14" s="402" t="s">
        <v>179</v>
      </c>
      <c r="C14" s="991">
        <f>'第1回部分払（申告書等）'!C14</f>
        <v>46003</v>
      </c>
      <c r="D14" s="991"/>
      <c r="E14" s="413"/>
      <c r="F14" s="413"/>
    </row>
    <row r="15" spans="2:12">
      <c r="D15" s="414"/>
      <c r="E15" s="413"/>
      <c r="F15" s="415"/>
    </row>
    <row r="16" spans="2:12" ht="16" customHeight="1">
      <c r="B16" s="412" t="str">
        <f>'第1回部分払（申告書等）'!$B$16</f>
        <v>業務従事実績／予定表</v>
      </c>
      <c r="C16" s="402"/>
      <c r="H16" s="440"/>
      <c r="I16" s="497"/>
      <c r="K16" s="416"/>
      <c r="L16" s="416"/>
    </row>
    <row r="17" spans="2:13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IF(OR(MONTH(J18)=1,I17="年"),YEAR(J18),"")</f>
        <v>2026</v>
      </c>
      <c r="K17" s="418">
        <f>IF(MONTH(K18)=1,YEAR(K18),"")</f>
        <v>2027</v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>
        <f>EDATE('第4回部分払（申告書等）'!L18,1)</f>
        <v>46357</v>
      </c>
      <c r="K18" s="424">
        <f>DATE(YEAR($J$18),MONTH($J$18)+1,1)</f>
        <v>46388</v>
      </c>
      <c r="L18" s="424">
        <f t="shared" ref="L18" si="1">DATE(YEAR(K18),MONTH(K18)+1,1)</f>
        <v>46419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425">
        <f>'第1回部分払（申告書等）'!E19</f>
        <v>46006</v>
      </c>
      <c r="F19" s="102">
        <f>'第4回部分払（申告書等）'!F19</f>
        <v>46735</v>
      </c>
      <c r="G19" s="426" t="s">
        <v>189</v>
      </c>
      <c r="H19" s="426" t="s">
        <v>189</v>
      </c>
      <c r="I19" s="427" t="s">
        <v>190</v>
      </c>
      <c r="J19" s="105" t="s">
        <v>191</v>
      </c>
      <c r="K19" s="105" t="s">
        <v>191</v>
      </c>
      <c r="L19" s="105" t="s">
        <v>191</v>
      </c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573" t="str">
        <f>IF('第4回部分払（申告書等）'!E20="","",'第4回部分払（申告書等）'!E20)</f>
        <v/>
      </c>
      <c r="F20" s="573" t="str">
        <f>IF('第4回部分払（申告書等）'!F20="","",'第4回部分払（申告書等）'!F20)</f>
        <v/>
      </c>
      <c r="G20" s="426" t="s">
        <v>189</v>
      </c>
      <c r="H20" s="426" t="s">
        <v>189</v>
      </c>
      <c r="I20" s="429" t="s">
        <v>190</v>
      </c>
      <c r="J20" s="105" t="s">
        <v>191</v>
      </c>
      <c r="K20" s="105" t="s">
        <v>191</v>
      </c>
      <c r="L20" s="105" t="s">
        <v>191</v>
      </c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IF('第4回部分払（申告書等）'!E21="","",'第4回部分払（申告書等）'!E21)</f>
        <v>46073</v>
      </c>
      <c r="F21" s="900">
        <f>IF('第4回部分払（申告書等）'!F21="","",'第4回部分払（申告書等）'!F21)</f>
        <v>46735</v>
      </c>
      <c r="G21" s="900">
        <f>IF('第4回部分払（申告書等）'!G21="","",'第4回部分払（申告書等）'!G21)</f>
        <v>46073</v>
      </c>
      <c r="H21" s="900">
        <f>IF('第4回部分払（申告書等）'!H21="","",'第4回部分払（申告書等）'!H21)</f>
        <v>46731</v>
      </c>
      <c r="I21" s="430" t="s">
        <v>190</v>
      </c>
      <c r="J21" s="109" t="s">
        <v>191</v>
      </c>
      <c r="K21" s="109" t="s">
        <v>191</v>
      </c>
      <c r="L21" s="109" t="s">
        <v>191</v>
      </c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 t="s">
        <v>96</v>
      </c>
      <c r="K22" s="111" t="s">
        <v>96</v>
      </c>
      <c r="L22" s="111" t="s">
        <v>96</v>
      </c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IF('第4回部分払（申告書等）'!E23="","",'第4回部分払（申告書等）'!E23)</f>
        <v>46073</v>
      </c>
      <c r="F23" s="900">
        <f>IF('第4回部分払（申告書等）'!F23="","",'第4回部分払（申告書等）'!F23)</f>
        <v>46735</v>
      </c>
      <c r="G23" s="900">
        <f>IF('第4回部分払（申告書等）'!G23="","",'第4回部分払（申告書等）'!G23)</f>
        <v>46096</v>
      </c>
      <c r="H23" s="900">
        <f>IF('第4回部分払（申告書等）'!H23="","",'第4回部分払（申告書等）'!H23)</f>
        <v>46726</v>
      </c>
      <c r="I23" s="432" t="s">
        <v>190</v>
      </c>
      <c r="J23" s="109" t="s">
        <v>191</v>
      </c>
      <c r="K23" s="109" t="s">
        <v>191</v>
      </c>
      <c r="L23" s="109" t="s">
        <v>191</v>
      </c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 t="s">
        <v>99</v>
      </c>
      <c r="K24" s="111" t="s">
        <v>99</v>
      </c>
      <c r="L24" s="111" t="s">
        <v>99</v>
      </c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IF('第4回部分払（申告書等）'!E25="","",'第4回部分払（申告書等）'!E25)</f>
        <v>46073</v>
      </c>
      <c r="F25" s="900">
        <f>IF('第4回部分払（申告書等）'!F25="","",'第4回部分払（申告書等）'!F25)</f>
        <v>46735</v>
      </c>
      <c r="G25" s="900">
        <f>IF('第4回部分払（申告書等）'!G25="","",'第4回部分払（申告書等）'!G25)</f>
        <v>46096</v>
      </c>
      <c r="H25" s="900">
        <f>IF('第4回部分払（申告書等）'!H25="","",'第4回部分払（申告書等）'!H25)</f>
        <v>46726</v>
      </c>
      <c r="I25" s="430" t="s">
        <v>190</v>
      </c>
      <c r="J25" s="109" t="s">
        <v>191</v>
      </c>
      <c r="K25" s="109" t="s">
        <v>191</v>
      </c>
      <c r="L25" s="109" t="s">
        <v>191</v>
      </c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 t="s">
        <v>102</v>
      </c>
      <c r="K26" s="111" t="s">
        <v>102</v>
      </c>
      <c r="L26" s="111" t="s">
        <v>102</v>
      </c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IF('第4回部分払（申告書等）'!E27="","",'第4回部分払（申告書等）'!E27)</f>
        <v>46073</v>
      </c>
      <c r="F27" s="900">
        <f>IF('第4回部分払（申告書等）'!F27="","",'第4回部分払（申告書等）'!F27)</f>
        <v>46735</v>
      </c>
      <c r="G27" s="900">
        <f>IF('第4回部分払（申告書等）'!G27="","",'第4回部分払（申告書等）'!G27)</f>
        <v>46078</v>
      </c>
      <c r="H27" s="900">
        <f>IF('第4回部分払（申告書等）'!H27="","",'第4回部分払（申告書等）'!H27)</f>
        <v>46733</v>
      </c>
      <c r="I27" s="430" t="s">
        <v>190</v>
      </c>
      <c r="J27" s="109" t="s">
        <v>191</v>
      </c>
      <c r="K27" s="109" t="s">
        <v>191</v>
      </c>
      <c r="L27" s="109" t="s">
        <v>191</v>
      </c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 t="s">
        <v>106</v>
      </c>
      <c r="K28" s="111" t="s">
        <v>106</v>
      </c>
      <c r="L28" s="111" t="s">
        <v>106</v>
      </c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IF('第4回部分払（申告書等）'!E29="","",'第4回部分払（申告書等）'!E29)</f>
        <v>46073</v>
      </c>
      <c r="F29" s="900">
        <f>IF('第4回部分払（申告書等）'!F29="","",'第4回部分払（申告書等）'!F29)</f>
        <v>46735</v>
      </c>
      <c r="G29" s="900">
        <f>IF('第4回部分払（申告書等）'!G29="","",'第4回部分払（申告書等）'!G29)</f>
        <v>46078</v>
      </c>
      <c r="H29" s="900">
        <f>IF('第4回部分払（申告書等）'!H29="","",'第4回部分払（申告書等）'!H29)</f>
        <v>46733</v>
      </c>
      <c r="I29" s="430" t="s">
        <v>190</v>
      </c>
      <c r="J29" s="109" t="s">
        <v>191</v>
      </c>
      <c r="K29" s="109" t="s">
        <v>191</v>
      </c>
      <c r="L29" s="109" t="s">
        <v>191</v>
      </c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 t="s">
        <v>194</v>
      </c>
      <c r="K30" s="111" t="s">
        <v>194</v>
      </c>
      <c r="L30" s="111" t="s">
        <v>194</v>
      </c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>●</v>
      </c>
      <c r="K31" s="436" t="str">
        <f>IF(COUNTIF(K20,"●")+COUNTIF(K21,"●")+COUNTIF(K23,"●")+COUNTIF(K25,"●")+COUNTIF(K27,"●")+COUNTIF(K29,"●")&lt;=0,"","●")</f>
        <v>●</v>
      </c>
      <c r="L31" s="436" t="str">
        <f>IF(COUNTIF(L20,"●")+COUNTIF(L21,"●")+COUNTIF(L23,"●")+COUNTIF(L25,"●")+COUNTIF(L27,"●")+COUNTIF(L29,"●")&lt;=0,"","●")</f>
        <v>●</v>
      </c>
      <c r="M31" s="259"/>
    </row>
    <row r="32" spans="2:13" ht="17.149999999999999" customHeight="1">
      <c r="B32" s="402"/>
      <c r="C32" s="402"/>
      <c r="G32" s="437"/>
      <c r="H32" s="437"/>
      <c r="I32" s="438"/>
      <c r="J32" s="439"/>
      <c r="K32" s="439"/>
      <c r="L32" s="439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61" t="str">
        <f>IF('第4回部分払（申告書等）'!B46="","",'第4回部分払（申告書等）'!B46)</f>
        <v/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259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259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259"/>
    </row>
    <row r="37" spans="2:13" ht="17.149999999999999" customHeight="1">
      <c r="B37" s="440"/>
      <c r="C37" s="440"/>
      <c r="D37" s="440"/>
      <c r="E37" s="498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122"/>
      <c r="D38" s="218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445">
        <f>'第5回部分払（内訳書）'!C44</f>
        <v>5203551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'第4回部分払（申告書等）'!D56</f>
        <v>1100000</v>
      </c>
      <c r="E56" s="449" t="s">
        <v>50</v>
      </c>
      <c r="F56" s="450" t="s">
        <v>164</v>
      </c>
      <c r="G56" s="451">
        <f>COUNTIF(J19:L19,"●")</f>
        <v>3</v>
      </c>
      <c r="H56" s="471"/>
      <c r="I56" s="493"/>
      <c r="J56" s="131"/>
      <c r="L56" s="446"/>
      <c r="M56" s="229"/>
    </row>
    <row r="57" spans="2:13" ht="17.149999999999999" customHeight="1">
      <c r="B57" s="446" t="s">
        <v>206</v>
      </c>
      <c r="D57" s="448">
        <f>'第4回部分払（申告書等）'!D57</f>
        <v>200000</v>
      </c>
      <c r="E57" s="449" t="s">
        <v>50</v>
      </c>
      <c r="F57" s="450" t="s">
        <v>164</v>
      </c>
      <c r="G57" s="451">
        <f>COUNTIF(J31:L31,"●")</f>
        <v>3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'第4回部分払（申告書等）'!J31:'第4回部分払（申告書等）'!L31,"●")+COUNTIF(J31:L31,"●")),0)</f>
        <v>0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694"/>
      <c r="I58" s="697"/>
      <c r="J58" s="613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/>
      <c r="H63" s="457" t="s">
        <v>210</v>
      </c>
      <c r="I63" s="131">
        <f>D63*G63</f>
        <v>0</v>
      </c>
      <c r="J63" s="438" t="s">
        <v>50</v>
      </c>
    </row>
    <row r="64" spans="2:13" ht="17.149999999999999" customHeight="1">
      <c r="B64" s="370" t="s">
        <v>211</v>
      </c>
      <c r="D64" s="541">
        <v>250000</v>
      </c>
      <c r="E64" s="370" t="s">
        <v>50</v>
      </c>
      <c r="F64" s="410" t="s">
        <v>164</v>
      </c>
      <c r="G64" s="543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customHeight="1">
      <c r="B65" s="370" t="s">
        <v>212</v>
      </c>
      <c r="D65" s="541">
        <v>100000</v>
      </c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si="2"/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2"/>
        <v>0</v>
      </c>
      <c r="J67" s="438" t="s">
        <v>50</v>
      </c>
    </row>
    <row r="68" spans="2:10" ht="16">
      <c r="B68" s="453" t="s">
        <v>316</v>
      </c>
      <c r="D68" s="453" t="s">
        <v>317</v>
      </c>
      <c r="E68" s="453"/>
      <c r="F68" s="453"/>
      <c r="G68" s="459"/>
      <c r="H68" s="457"/>
      <c r="I68" s="131"/>
      <c r="J68" s="438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/>
      <c r="H69" s="457" t="s">
        <v>210</v>
      </c>
      <c r="I69" s="131">
        <f>D69*G69</f>
        <v>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07"/>
      <c r="C77" s="908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4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4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4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4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200017</v>
      </c>
      <c r="I88" s="747">
        <f>IF('第4回部分払（申告書等）'!I88&gt;3,
      COUNTIF($J$19:$L$19,"●")-3,
     COUNTIF($J$19:$L$19,"●")
)</f>
        <v>3</v>
      </c>
      <c r="J88" s="746"/>
      <c r="L88" s="693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>
        <f>'第4回部分払（申告書等）'!C92</f>
        <v>①</v>
      </c>
      <c r="D92" s="554">
        <f>'第4回部分払（申告書等）'!D92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3</v>
      </c>
      <c r="J92" s="474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555" t="str">
        <f>'第4回部分払（申告書等）'!C94</f>
        <v>　</v>
      </c>
      <c r="D94" s="554" t="str">
        <f>'第4回部分払（申告書等）'!D94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555" t="str">
        <f>'第4回部分払（申告書等）'!C96</f>
        <v>　</v>
      </c>
      <c r="D96" s="554" t="str">
        <f>'第4回部分払（申告書等）'!D96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555" t="str">
        <f>'第4回部分払（申告書等）'!C98</f>
        <v>⑤</v>
      </c>
      <c r="D98" s="554" t="str">
        <f>'第4回部分払（申告書等）'!D98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555" t="str">
        <f>'第4回部分払（申告書等）'!C100</f>
        <v>④</v>
      </c>
      <c r="D100" s="554">
        <f>'第4回部分払（申告書等）'!D100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3</v>
      </c>
      <c r="J100" s="474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7">
        <v>111.121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570">
        <f t="shared" si="6"/>
        <v>0</v>
      </c>
      <c r="G110" s="571"/>
      <c r="H110" s="466"/>
      <c r="I110" s="467"/>
    </row>
    <row r="111" spans="2:12" ht="16" hidden="1">
      <c r="B111" s="909"/>
      <c r="C111" s="910"/>
      <c r="D111" s="465"/>
      <c r="E111" s="464"/>
      <c r="F111" s="570">
        <f t="shared" si="6"/>
        <v>0</v>
      </c>
      <c r="G111" s="571"/>
      <c r="H111" s="466"/>
      <c r="I111" s="467"/>
    </row>
    <row r="112" spans="2:12" ht="16" hidden="1">
      <c r="B112" s="909"/>
      <c r="C112" s="910"/>
      <c r="D112" s="465"/>
      <c r="E112" s="464"/>
      <c r="F112" s="570">
        <f t="shared" si="6"/>
        <v>0</v>
      </c>
      <c r="G112" s="571"/>
      <c r="H112" s="466"/>
      <c r="I112" s="467"/>
    </row>
    <row r="113" spans="2:12" ht="16" hidden="1">
      <c r="B113" s="909"/>
      <c r="C113" s="910"/>
      <c r="D113" s="465"/>
      <c r="E113" s="464"/>
      <c r="F113" s="570">
        <f t="shared" si="6"/>
        <v>0</v>
      </c>
      <c r="G113" s="571"/>
      <c r="H113" s="466"/>
      <c r="I113" s="467"/>
    </row>
    <row r="114" spans="2:12" ht="16" hidden="1">
      <c r="B114" s="909"/>
      <c r="C114" s="910"/>
      <c r="D114" s="465"/>
      <c r="E114" s="464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SUM(D119:D124)</f>
        <v>28471012</v>
      </c>
      <c r="G119" s="490">
        <f>'第4回部分払（申告書等）'!G119-'第5回部分払（内訳書）'!E20</f>
        <v>-1</v>
      </c>
      <c r="I119" s="896">
        <f>'第4回部分払（申告書等）'!I119-'第5回部分払（内訳書）'!E21</f>
        <v>4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'第4回部分払（申告書等）'!G121-'第5回部分払（内訳書）'!E20+G61</f>
        <v>-1</v>
      </c>
    </row>
    <row r="122" spans="2:12">
      <c r="B122" s="494">
        <v>4</v>
      </c>
      <c r="C122" s="494" t="s">
        <v>262</v>
      </c>
      <c r="D122" s="495">
        <f>'第3回部分払（請求書）'!C16</f>
        <v>5734494</v>
      </c>
      <c r="E122" s="556"/>
    </row>
    <row r="123" spans="2:12">
      <c r="B123" s="494">
        <v>5</v>
      </c>
      <c r="C123" s="494" t="s">
        <v>263</v>
      </c>
      <c r="D123" s="495">
        <f>'第4回部分払（請求書）'!C16</f>
        <v>5703503</v>
      </c>
      <c r="E123" s="556"/>
    </row>
    <row r="124" spans="2:12" ht="15.5" thickBot="1">
      <c r="B124" s="491">
        <v>6</v>
      </c>
      <c r="C124" s="491" t="s">
        <v>264</v>
      </c>
      <c r="D124" s="492">
        <f>'第5回部分払（請求書）'!C16</f>
        <v>5203551</v>
      </c>
      <c r="E124" s="556"/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dn6nAMfFNGN1NiTwWHGl5wb+5/IG7DhBdmzuaerVw0dUj0sQarnQtjdGNBJqOUSq1qmJezKvhiZpG9hZ9OQyYA==" saltValue="RAnto9X1Zzc3gIyXQQUmtA==" spinCount="100000" sheet="1" formatCells="0" formatRows="0"/>
  <mergeCells count="85">
    <mergeCell ref="J1:L1"/>
    <mergeCell ref="J2:L2"/>
    <mergeCell ref="E17:F17"/>
    <mergeCell ref="G17:H17"/>
    <mergeCell ref="B21:B22"/>
    <mergeCell ref="C21:C22"/>
    <mergeCell ref="D21:D22"/>
    <mergeCell ref="E21:E22"/>
    <mergeCell ref="F21:F22"/>
    <mergeCell ref="G21:G22"/>
    <mergeCell ref="H21:H22"/>
    <mergeCell ref="C13:D13"/>
    <mergeCell ref="C14:D14"/>
    <mergeCell ref="D2:F4"/>
    <mergeCell ref="B23:B24"/>
    <mergeCell ref="C23:C24"/>
    <mergeCell ref="D23:D24"/>
    <mergeCell ref="E23:E24"/>
    <mergeCell ref="F23:F24"/>
    <mergeCell ref="G23:G24"/>
    <mergeCell ref="H23:H24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9:H30"/>
    <mergeCell ref="B34:L36"/>
    <mergeCell ref="B39:L43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77:C77"/>
    <mergeCell ref="F77:G77"/>
    <mergeCell ref="H77:I77"/>
    <mergeCell ref="B78:C78"/>
    <mergeCell ref="F78:G78"/>
    <mergeCell ref="H78:I7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112:C112"/>
    <mergeCell ref="B107:C107"/>
    <mergeCell ref="F107:G107"/>
    <mergeCell ref="H107:I107"/>
    <mergeCell ref="B108:C108"/>
    <mergeCell ref="F108:G108"/>
    <mergeCell ref="H108:I108"/>
    <mergeCell ref="B109:C109"/>
    <mergeCell ref="F109:G109"/>
    <mergeCell ref="H109:I109"/>
    <mergeCell ref="B110:C110"/>
    <mergeCell ref="B111:C111"/>
    <mergeCell ref="B113:C113"/>
    <mergeCell ref="B114:C114"/>
    <mergeCell ref="F115:G115"/>
    <mergeCell ref="H115:I115"/>
    <mergeCell ref="I119:J119"/>
  </mergeCells>
  <phoneticPr fontId="4"/>
  <dataValidations count="8">
    <dataValidation type="list" allowBlank="1" showInputMessage="1" showErrorMessage="1" sqref="E87" xr:uid="{0ACAAC3C-BBB2-4FEB-8A2C-D22938B2C705}">
      <formula1>"円,ドル"</formula1>
    </dataValidation>
    <dataValidation type="list" allowBlank="1" showInputMessage="1" showErrorMessage="1" sqref="C87" xr:uid="{64CCEADB-1926-47DE-A6C7-3A3969E5023A}">
      <formula1>"①未就学児,②小・中学校（日本人学校）,③小・中学校（インター）,④高等学校（日本人学校）,⑤高等学校（インター）"</formula1>
    </dataValidation>
    <dataValidation type="list" showInputMessage="1" showErrorMessage="1" sqref="J19:L21 J23:L23 J25:L25 J27:L27 J29:L29" xr:uid="{9E7E50B4-C800-4A2B-8EF4-E9EA781B8DC5}">
      <formula1>"　,●"</formula1>
    </dataValidation>
    <dataValidation type="list" showInputMessage="1" showErrorMessage="1" sqref="J30:L30 J32:L32 J22:L22 J24:L24 J26:L26 J28:L28 C93 C95 C97 C99 C101:C102" xr:uid="{45A5A3E1-D693-4AB2-96EB-965037C4AFAF}">
      <formula1>"　,①,②,③,④,⑤"</formula1>
    </dataValidation>
    <dataValidation type="list" showInputMessage="1" sqref="H2" xr:uid="{158C16E7-A472-41B2-A0AE-D90965D67672}">
      <formula1>"　,芳沢　忍,松久　逸平"</formula1>
    </dataValidation>
    <dataValidation type="list" allowBlank="1" showInputMessage="1" showErrorMessage="1" sqref="B16" xr:uid="{64B29D5F-0001-4092-823A-E38BFFC564CF}">
      <formula1>"業務従事実績表,業務従事実績／予定表"</formula1>
    </dataValidation>
    <dataValidation type="list" allowBlank="1" showInputMessage="1" showErrorMessage="1" sqref="D2" xr:uid="{2AC8D1A6-8111-41DC-A8B7-4A9997726EDB}">
      <formula1>"　,使用しない"</formula1>
    </dataValidation>
    <dataValidation type="list" showInputMessage="1" showErrorMessage="1" sqref="E92:E101" xr:uid="{EDDC7EB4-3B9B-46E5-A4D3-8B8B1B3C01A2}">
      <formula1>"　,円"</formula1>
    </dataValidation>
  </dataValidations>
  <hyperlinks>
    <hyperlink ref="G103" r:id="rId1" xr:uid="{7FE74187-37DA-47B4-9750-B7D7189589E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 xml:space="preserve">&amp;L
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4" r:id="rId5" name="Check Box 2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r:id="rId6" name="Check Box 5">
              <controlPr defaultSize="0" autoFill="0" autoLine="0" autoPict="0">
                <anchor moveWithCells="1">
                  <from>
                    <xdr:col>2</xdr:col>
                    <xdr:colOff>1130300</xdr:colOff>
                    <xdr:row>36</xdr:row>
                    <xdr:rowOff>209550</xdr:rowOff>
                  </from>
                  <to>
                    <xdr:col>4</xdr:col>
                    <xdr:colOff>495300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BC83578-21A3-44F8-8C5F-1C9AEE73B564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7A660D3D-6A86-41E6-9DF2-9E5434993746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F8EFE91E-CA17-442B-BC61-1D4EAB1F7235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6D5913E4-E2E9-4B83-A1A5-6481D9A3CE39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996A5608-3B77-4156-982C-BE0ACE145DF6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9618BCB6-FB33-42E3-B8D0-3F950BCFD3CA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F7AA-E074-43E2-BA8D-B07E222CA3C8}">
  <sheetPr>
    <tabColor rgb="FF00B0F0"/>
    <pageSetUpPr fitToPage="1"/>
  </sheetPr>
  <dimension ref="A1:I107"/>
  <sheetViews>
    <sheetView view="pageBreakPreview" topLeftCell="A11" zoomScaleNormal="70" zoomScaleSheetLayoutView="100" workbookViewId="0">
      <selection activeCell="C26" sqref="C26:D26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2" style="79" customWidth="1"/>
    <col min="6" max="6" width="4" style="79" bestFit="1" customWidth="1"/>
    <col min="7" max="7" width="12.7265625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3900000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3300000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'第5回部分払（申告書等）'!D56</f>
        <v>1100000</v>
      </c>
      <c r="D10" s="33" t="s">
        <v>138</v>
      </c>
      <c r="E10" s="199">
        <f>'第5回部分払（申告書等）'!G56+'第5回部分払（申告書等）'!I56</f>
        <v>3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600000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'第5回部分払（申告書等）'!D57</f>
        <v>200000</v>
      </c>
      <c r="D13" s="33" t="s">
        <v>138</v>
      </c>
      <c r="E13" s="199">
        <f>'第5回部分払（申告書等）'!G57+'第5回部分払（申告書等）'!I57</f>
        <v>3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1303551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484500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IF('第5回部分払（申告書等）'!I61="",0,'第5回部分払（申告書等）'!I61)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5回部分払（申告書等）'!I63:I67)-IF('見積書（入力用・見積根拠）'!$D$22="有",前金払請求金額内訳書!C13,0)*MIN(E20,前金払請求金額内訳書!$E$13-'第1回部分払（内訳書）'!$E$20-'第2回部分払（内訳書）'!$E$20-'第3回部分払（内訳書）'!$E$20-'第4回部分払（内訳書）'!$E$20)</f>
        <v>484500</v>
      </c>
      <c r="D20" s="33" t="s">
        <v>246</v>
      </c>
      <c r="E20" s="194">
        <f>SUM('第5回部分払（申告書等）'!G63:G67)</f>
        <v>0</v>
      </c>
    </row>
    <row r="21" spans="1:9" ht="17.149999999999999" customHeight="1">
      <c r="B21" s="80" t="s">
        <v>247</v>
      </c>
      <c r="C21" s="193">
        <f>SUM('第5回部分払（申告書等）'!I69:I73)</f>
        <v>0</v>
      </c>
      <c r="D21" s="33" t="s">
        <v>246</v>
      </c>
      <c r="E21" s="194">
        <f>SUM('第5回部分払（申告書等）'!G69:G73)</f>
        <v>0</v>
      </c>
    </row>
    <row r="22" spans="1:9" ht="17.149999999999999" customHeight="1">
      <c r="B22" s="33" t="s">
        <v>143</v>
      </c>
      <c r="C22" s="195">
        <f>'第5回部分払（申告書等）'!F85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600051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'第5回部分払（申告書等）'!H88</f>
        <v>200017</v>
      </c>
      <c r="D24" s="33" t="s">
        <v>138</v>
      </c>
      <c r="E24" s="199">
        <f>'第5回部分払（申告書等）'!I88</f>
        <v>3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219000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>
        <f>IF(E26="","",'第5回部分払（申告書等）'!H92)</f>
        <v>43000</v>
      </c>
      <c r="D26" s="33" t="str">
        <f t="shared" ref="D26:D35" si="0">IF(E26="","","円×")</f>
        <v>円×</v>
      </c>
      <c r="E26" s="199">
        <f>IF('第5回部分払（申告書等）'!I92+('第5回部分払（申告書等）'!J92+'第5回部分払（申告書等）'!K92)/30&lt;=0,"",ROUND('第5回部分払（申告書等）'!I92+('第5回部分払（申告書等）'!J92+'第5回部分払（申告書等）'!K92)/30,2))</f>
        <v>3</v>
      </c>
      <c r="F26" s="29" t="str">
        <f>IF(E26="","","=")</f>
        <v>=</v>
      </c>
      <c r="G26" s="597">
        <f>IFERROR(C26*E26,"")</f>
        <v>129000</v>
      </c>
      <c r="H26" s="180" t="str">
        <f>IF(G26="","","円")</f>
        <v>円</v>
      </c>
    </row>
    <row r="27" spans="1:9" ht="17.149999999999999" customHeight="1">
      <c r="B27" s="180" t="s">
        <v>249</v>
      </c>
      <c r="C27" s="187" t="str">
        <f>IF(E27="","",'第5回部分払（申告書等）'!H93)</f>
        <v/>
      </c>
      <c r="D27" s="33" t="str">
        <f t="shared" si="0"/>
        <v/>
      </c>
      <c r="E27" s="199" t="str">
        <f>IF('第5回部分払（申告書等）'!I93+('第5回部分払（申告書等）'!J93+'第5回部分払（申告書等）'!K93)/30&lt;=0,"",ROUND('第5回部分払（申告書等）'!I93+('第5回部分払（申告書等）'!J93+'第5回部分払（申告書等）'!K93)/30,2))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IF(E28="","",'第5回部分払（申告書等）'!H94)</f>
        <v/>
      </c>
      <c r="D28" s="33" t="str">
        <f t="shared" si="0"/>
        <v/>
      </c>
      <c r="E28" s="199" t="str">
        <f>IF('第5回部分払（申告書等）'!I94+('第5回部分払（申告書等）'!J94+'第5回部分払（申告書等）'!K94)/30&lt;=0,"",ROUND('第5回部分払（申告書等）'!I94+('第5回部分払（申告書等）'!J94+'第5回部分払（申告書等）'!K94)/30,2))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IF(E29="","",'第5回部分払（申告書等）'!H95)</f>
        <v/>
      </c>
      <c r="D29" s="33" t="str">
        <f t="shared" si="0"/>
        <v/>
      </c>
      <c r="E29" s="199" t="str">
        <f>IF('第5回部分払（申告書等）'!I95+('第5回部分払（申告書等）'!J95+'第5回部分払（申告書等）'!K95)/30&lt;=0,"",ROUND('第5回部分払（申告書等）'!I95+('第5回部分払（申告書等）'!J95+'第5回部分払（申告書等）'!K95)/30,2))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IF(E30="","",'第5回部分払（申告書等）'!H96)</f>
        <v/>
      </c>
      <c r="D30" s="33" t="str">
        <f t="shared" si="0"/>
        <v/>
      </c>
      <c r="E30" s="199" t="str">
        <f>IF('第5回部分払（申告書等）'!I96+('第5回部分払（申告書等）'!J96+'第5回部分払（申告書等）'!K96)/30&lt;=0,"",ROUND('第5回部分払（申告書等）'!I96+('第5回部分払（申告書等）'!J96+'第5回部分払（申告書等）'!K96)/30,2))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IF(E31="","",'第5回部分払（申告書等）'!H97)</f>
        <v/>
      </c>
      <c r="D31" s="33" t="str">
        <f t="shared" si="0"/>
        <v/>
      </c>
      <c r="E31" s="199" t="str">
        <f>IF('第5回部分払（申告書等）'!I97+('第5回部分払（申告書等）'!J97+'第5回部分払（申告書等）'!K97)/30&lt;=0,"",ROUND('第5回部分払（申告書等）'!I97+('第5回部分払（申告書等）'!J97+'第5回部分払（申告書等）'!K97)/30,2))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IF(E32="","",'第5回部分払（申告書等）'!H98)</f>
        <v/>
      </c>
      <c r="D32" s="33" t="str">
        <f t="shared" si="0"/>
        <v/>
      </c>
      <c r="E32" s="199" t="str">
        <f>IF('第5回部分払（申告書等）'!I98+('第5回部分払（申告書等）'!J98+'第5回部分払（申告書等）'!K98)/30&lt;=0,"",ROUND('第5回部分払（申告書等）'!I98+('第5回部分払（申告書等）'!J98+'第5回部分払（申告書等）'!K98)/30,2))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IF(E33="","",'第5回部分払（申告書等）'!H99)</f>
        <v/>
      </c>
      <c r="D33" s="33" t="str">
        <f t="shared" si="0"/>
        <v/>
      </c>
      <c r="E33" s="199" t="str">
        <f>IF('第5回部分払（申告書等）'!I99+('第5回部分払（申告書等）'!J99+'第5回部分払（申告書等）'!K99)/30&lt;=0,"",ROUND('第5回部分払（申告書等）'!I99+('第5回部分払（申告書等）'!J99+'第5回部分払（申告書等）'!K99)/30,2))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>
        <f>IF(E34="","",'第5回部分払（申告書等）'!H100)</f>
        <v>30000</v>
      </c>
      <c r="D34" s="33" t="str">
        <f t="shared" si="0"/>
        <v>円×</v>
      </c>
      <c r="E34" s="199">
        <f>IF('第5回部分払（申告書等）'!I100+('第5回部分払（申告書等）'!J100+'第5回部分払（申告書等）'!K100)/30&lt;=0,"",ROUND('第5回部分払（申告書等）'!I100+('第5回部分払（申告書等）'!J100+'第5回部分払（申告書等）'!K100)/30,2))</f>
        <v>3</v>
      </c>
      <c r="F34" s="29" t="str">
        <f t="shared" si="1"/>
        <v>=</v>
      </c>
      <c r="G34" s="597">
        <f t="shared" si="2"/>
        <v>90000</v>
      </c>
      <c r="H34" s="180" t="str">
        <f t="shared" si="3"/>
        <v>円</v>
      </c>
      <c r="I34" s="13"/>
    </row>
    <row r="35" spans="1:9" ht="17.149999999999999" customHeight="1">
      <c r="A35" s="200"/>
      <c r="B35" s="180" t="s">
        <v>249</v>
      </c>
      <c r="C35" s="187" t="str">
        <f>IF(E35="","",'第5回部分払（申告書等）'!H101)</f>
        <v/>
      </c>
      <c r="D35" s="33" t="str">
        <f t="shared" si="0"/>
        <v/>
      </c>
      <c r="E35" s="199" t="str">
        <f>IF('第5回部分払（申告書等）'!I101+('第5回部分払（申告書等）'!J101+'第5回部分払（申告書等）'!K101)/30&lt;=0,"",ROUND('第5回部分払（申告書等）'!I101+('第5回部分払（申告書等）'!J101+'第5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'第5回部分払（申告書等）'!F115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5203551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IF('第5回部分払（申告書等）'!D2="使用しない",0,C38-C42)</f>
        <v>5203551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ha9NeaNrLNBiWo5mfYdgY3AUASaUZ8wVtnbjOxsOfFDJNLwaNpyCLbdaHgECDFHXdfMr/s42ndBWli48dpRH6Q==" saltValue="ctlrBaSfNsMEISsVAXlwNg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 xml:space="preserve">&amp;L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65B1-D305-44DC-A226-97926C699434}">
  <sheetPr>
    <tabColor rgb="FF00B0F0"/>
    <pageSetUpPr fitToPage="1"/>
  </sheetPr>
  <dimension ref="A1:D25"/>
  <sheetViews>
    <sheetView showGridLines="0" view="pageBreakPreview" topLeftCell="B4" zoomScale="85" zoomScaleNormal="51" zoomScaleSheetLayoutView="85" zoomScalePageLayoutView="25" workbookViewId="0">
      <selection activeCell="C20" sqref="C20:D24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'第5回部分払（申告書等）'!J2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'第4回部分払（請求書）'!C6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'第4回部分払（請求書）'!C7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A13" s="25" t="s">
        <v>75</v>
      </c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'第5回部分払（内訳書）'!C44</f>
        <v>5203551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'第4回部分払（請求書）'!C20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q05D7PkipG/i6JKnRaxl7SrTEUZknDNIxFMkYTekZdXWrRzjno7ZfMIopNQ4VqN1yfdAmiINWlKeXWU4xHEckA==" saltValue="GEKqqwLEGBkebwItpUYm9w==" spinCount="100000" sheet="1" objects="1" scenarios="1" formatRows="0"/>
  <mergeCells count="11">
    <mergeCell ref="C20:D24"/>
    <mergeCell ref="B14:D14"/>
    <mergeCell ref="B2:C2"/>
    <mergeCell ref="B3:C3"/>
    <mergeCell ref="B4:C4"/>
    <mergeCell ref="B11:D11"/>
    <mergeCell ref="B12:D12"/>
    <mergeCell ref="B10:D10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  <colBreaks count="1" manualBreakCount="1">
    <brk id="1" max="4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606C6-5208-45CE-9855-CA318EB9649F}">
  <sheetPr>
    <tabColor theme="9"/>
    <pageSetUpPr fitToPage="1"/>
  </sheetPr>
  <dimension ref="B1:M145"/>
  <sheetViews>
    <sheetView view="pageBreakPreview" topLeftCell="A19" zoomScaleNormal="70" zoomScaleSheetLayoutView="100" workbookViewId="0">
      <selection activeCell="B37" sqref="B37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992" t="s">
        <v>192</v>
      </c>
      <c r="E2" s="992"/>
      <c r="F2" s="992"/>
      <c r="G2" s="405" t="s">
        <v>112</v>
      </c>
      <c r="H2" s="84" t="s">
        <v>192</v>
      </c>
      <c r="I2" s="407" t="s">
        <v>259</v>
      </c>
      <c r="J2" s="930"/>
      <c r="K2" s="930"/>
      <c r="L2" s="930"/>
    </row>
    <row r="3" spans="2:12" ht="19.5">
      <c r="B3" s="402" t="s">
        <v>172</v>
      </c>
      <c r="C3" s="402"/>
      <c r="D3" s="992"/>
      <c r="E3" s="992"/>
      <c r="F3" s="992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992"/>
      <c r="E4" s="992"/>
      <c r="F4" s="992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90" t="str">
        <f>'第1回部分払（申告書等）'!$C$13</f>
        <v>●●</v>
      </c>
      <c r="D13" s="990"/>
    </row>
    <row r="14" spans="2:12" ht="19.5">
      <c r="B14" s="402" t="s">
        <v>179</v>
      </c>
      <c r="C14" s="991">
        <f>'第1回部分払（申告書等）'!C14</f>
        <v>46003</v>
      </c>
      <c r="D14" s="991"/>
      <c r="E14" s="413"/>
      <c r="F14" s="413"/>
    </row>
    <row r="15" spans="2:12">
      <c r="D15" s="414"/>
      <c r="E15" s="413"/>
      <c r="F15" s="415"/>
    </row>
    <row r="16" spans="2:12" ht="16" customHeight="1">
      <c r="B16" s="412" t="str">
        <f>'第1回部分払（申告書等）'!$B$16</f>
        <v>業務従事実績／予定表</v>
      </c>
      <c r="C16" s="402"/>
      <c r="H16" s="440"/>
      <c r="I16" s="497"/>
      <c r="K16" s="416"/>
      <c r="L16" s="416"/>
    </row>
    <row r="17" spans="2:13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IF(OR(MONTH(J18)=1,I17="年"),YEAR(J18),"")</f>
        <v>2027</v>
      </c>
      <c r="K17" s="418" t="str">
        <f>IF(MONTH(K18)=1,YEAR(K18),"")</f>
        <v/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>
        <f>EDATE('第5回部分払（申告書等）'!L18,1)</f>
        <v>46447</v>
      </c>
      <c r="K18" s="424">
        <f>DATE(YEAR($J$18),MONTH($J$18)+1,1)</f>
        <v>46478</v>
      </c>
      <c r="L18" s="424">
        <f t="shared" ref="L18" si="1">DATE(YEAR(K18),MONTH(K18)+1,1)</f>
        <v>46508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425">
        <f>'第1回部分払（申告書等）'!E19</f>
        <v>46006</v>
      </c>
      <c r="F19" s="102">
        <f>'第5回部分払（申告書等）'!F19</f>
        <v>46735</v>
      </c>
      <c r="G19" s="426" t="s">
        <v>189</v>
      </c>
      <c r="H19" s="426" t="s">
        <v>189</v>
      </c>
      <c r="I19" s="427" t="s">
        <v>190</v>
      </c>
      <c r="J19" s="105" t="s">
        <v>191</v>
      </c>
      <c r="K19" s="105" t="s">
        <v>191</v>
      </c>
      <c r="L19" s="105" t="s">
        <v>191</v>
      </c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573" t="str">
        <f>IF('第5回部分払（申告書等）'!E20="","",'第5回部分払（申告書等）'!E20)</f>
        <v/>
      </c>
      <c r="F20" s="573" t="str">
        <f>IF('第5回部分払（申告書等）'!F20="","",'第5回部分払（申告書等）'!F20)</f>
        <v/>
      </c>
      <c r="G20" s="426" t="s">
        <v>189</v>
      </c>
      <c r="H20" s="426" t="s">
        <v>189</v>
      </c>
      <c r="I20" s="429" t="s">
        <v>190</v>
      </c>
      <c r="J20" s="105" t="s">
        <v>191</v>
      </c>
      <c r="K20" s="105" t="s">
        <v>191</v>
      </c>
      <c r="L20" s="105" t="s">
        <v>191</v>
      </c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IF('第5回部分払（申告書等）'!E21="","",'第5回部分払（申告書等）'!E21)</f>
        <v>46073</v>
      </c>
      <c r="F21" s="900">
        <f>IF('第5回部分払（申告書等）'!F21="","",'第5回部分払（申告書等）'!F21)</f>
        <v>46735</v>
      </c>
      <c r="G21" s="900">
        <f>IF('第5回部分払（申告書等）'!G21="","",'第5回部分払（申告書等）'!G21)</f>
        <v>46073</v>
      </c>
      <c r="H21" s="900">
        <f>IF('第5回部分払（申告書等）'!H21="","",'第5回部分払（申告書等）'!H21)</f>
        <v>46731</v>
      </c>
      <c r="I21" s="430" t="s">
        <v>190</v>
      </c>
      <c r="J21" s="109" t="s">
        <v>191</v>
      </c>
      <c r="K21" s="109" t="s">
        <v>191</v>
      </c>
      <c r="L21" s="109" t="s">
        <v>191</v>
      </c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 t="s">
        <v>96</v>
      </c>
      <c r="K22" s="111" t="s">
        <v>96</v>
      </c>
      <c r="L22" s="111" t="s">
        <v>96</v>
      </c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IF('第5回部分払（申告書等）'!E23="","",'第5回部分払（申告書等）'!E23)</f>
        <v>46073</v>
      </c>
      <c r="F23" s="900">
        <f>IF('第5回部分払（申告書等）'!F23="","",'第5回部分払（申告書等）'!F23)</f>
        <v>46735</v>
      </c>
      <c r="G23" s="900">
        <f>IF('第5回部分払（申告書等）'!G23="","",'第5回部分払（申告書等）'!G23)</f>
        <v>46096</v>
      </c>
      <c r="H23" s="900">
        <f>IF('第5回部分払（申告書等）'!H23="","",'第5回部分払（申告書等）'!H23)</f>
        <v>46726</v>
      </c>
      <c r="I23" s="432" t="s">
        <v>190</v>
      </c>
      <c r="J23" s="109" t="s">
        <v>191</v>
      </c>
      <c r="K23" s="109" t="s">
        <v>191</v>
      </c>
      <c r="L23" s="109" t="s">
        <v>191</v>
      </c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 t="s">
        <v>99</v>
      </c>
      <c r="K24" s="111" t="s">
        <v>99</v>
      </c>
      <c r="L24" s="111" t="s">
        <v>99</v>
      </c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IF('第5回部分払（申告書等）'!E25="","",'第5回部分払（申告書等）'!E25)</f>
        <v>46073</v>
      </c>
      <c r="F25" s="900">
        <f>IF('第5回部分払（申告書等）'!F25="","",'第5回部分払（申告書等）'!F25)</f>
        <v>46735</v>
      </c>
      <c r="G25" s="900">
        <f>IF('第5回部分払（申告書等）'!G25="","",'第5回部分払（申告書等）'!G25)</f>
        <v>46096</v>
      </c>
      <c r="H25" s="900">
        <f>IF('第5回部分払（申告書等）'!H25="","",'第5回部分払（申告書等）'!H25)</f>
        <v>46726</v>
      </c>
      <c r="I25" s="430" t="s">
        <v>190</v>
      </c>
      <c r="J25" s="109" t="s">
        <v>191</v>
      </c>
      <c r="K25" s="109" t="s">
        <v>191</v>
      </c>
      <c r="L25" s="109" t="s">
        <v>191</v>
      </c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 t="s">
        <v>102</v>
      </c>
      <c r="K26" s="111" t="s">
        <v>102</v>
      </c>
      <c r="L26" s="111" t="s">
        <v>102</v>
      </c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IF('第5回部分払（申告書等）'!E27="","",'第5回部分払（申告書等）'!E27)</f>
        <v>46073</v>
      </c>
      <c r="F27" s="900">
        <f>IF('第5回部分払（申告書等）'!F27="","",'第5回部分払（申告書等）'!F27)</f>
        <v>46735</v>
      </c>
      <c r="G27" s="900">
        <f>IF('第5回部分払（申告書等）'!G27="","",'第5回部分払（申告書等）'!G27)</f>
        <v>46078</v>
      </c>
      <c r="H27" s="900">
        <f>IF('第5回部分払（申告書等）'!H27="","",'第5回部分払（申告書等）'!H27)</f>
        <v>46733</v>
      </c>
      <c r="I27" s="430" t="s">
        <v>190</v>
      </c>
      <c r="J27" s="109" t="s">
        <v>191</v>
      </c>
      <c r="K27" s="109" t="s">
        <v>191</v>
      </c>
      <c r="L27" s="109" t="s">
        <v>191</v>
      </c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 t="s">
        <v>106</v>
      </c>
      <c r="K28" s="111" t="s">
        <v>106</v>
      </c>
      <c r="L28" s="111" t="s">
        <v>106</v>
      </c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IF('第5回部分払（申告書等）'!E29="","",'第5回部分払（申告書等）'!E29)</f>
        <v>46073</v>
      </c>
      <c r="F29" s="900">
        <f>IF('第5回部分払（申告書等）'!F29="","",'第5回部分払（申告書等）'!F29)</f>
        <v>46735</v>
      </c>
      <c r="G29" s="900">
        <f>IF('第5回部分払（申告書等）'!G29="","",'第5回部分払（申告書等）'!G29)</f>
        <v>46078</v>
      </c>
      <c r="H29" s="900">
        <f>IF('第5回部分払（申告書等）'!H29="","",'第5回部分払（申告書等）'!H29)</f>
        <v>46733</v>
      </c>
      <c r="I29" s="430" t="s">
        <v>190</v>
      </c>
      <c r="J29" s="109" t="s">
        <v>191</v>
      </c>
      <c r="K29" s="109" t="s">
        <v>191</v>
      </c>
      <c r="L29" s="109" t="s">
        <v>191</v>
      </c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 t="s">
        <v>194</v>
      </c>
      <c r="K30" s="111" t="s">
        <v>194</v>
      </c>
      <c r="L30" s="111" t="s">
        <v>194</v>
      </c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>●</v>
      </c>
      <c r="K31" s="436" t="str">
        <f>IF(COUNTIF(K20,"●")+COUNTIF(K21,"●")+COUNTIF(K23,"●")+COUNTIF(K25,"●")+COUNTIF(K27,"●")+COUNTIF(K29,"●")&lt;=0,"","●")</f>
        <v>●</v>
      </c>
      <c r="L31" s="436" t="str">
        <f>IF(COUNTIF(L20,"●")+COUNTIF(L21,"●")+COUNTIF(L23,"●")+COUNTIF(L25,"●")+COUNTIF(L27,"●")+COUNTIF(L29,"●")&lt;=0,"","●")</f>
        <v>●</v>
      </c>
      <c r="M31" s="259"/>
    </row>
    <row r="32" spans="2:13" ht="17.149999999999999" customHeight="1">
      <c r="B32" s="402"/>
      <c r="C32" s="402"/>
      <c r="G32" s="437"/>
      <c r="H32" s="437"/>
      <c r="I32" s="438"/>
      <c r="J32" s="439"/>
      <c r="K32" s="439"/>
      <c r="L32" s="439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61" t="str">
        <f>IF('第5回部分払（申告書等）'!B46="","",'第5回部分払（申告書等）'!B46)</f>
        <v/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259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259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259"/>
    </row>
    <row r="37" spans="2:13" ht="17.149999999999999" customHeight="1">
      <c r="B37" s="440"/>
      <c r="C37" s="440"/>
      <c r="D37" s="440"/>
      <c r="E37" s="498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440"/>
      <c r="D38" s="497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445">
        <f>'第6回部分払（内訳書）'!C44</f>
        <v>5263497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'第5回部分払（申告書等）'!D56</f>
        <v>1100000</v>
      </c>
      <c r="E56" s="449" t="s">
        <v>50</v>
      </c>
      <c r="F56" s="450" t="s">
        <v>164</v>
      </c>
      <c r="G56" s="451">
        <f>COUNTIF(J19:L19,"●")</f>
        <v>3</v>
      </c>
      <c r="H56" s="471"/>
      <c r="I56" s="493"/>
      <c r="J56" s="131"/>
      <c r="L56" s="446"/>
      <c r="M56" s="229"/>
    </row>
    <row r="57" spans="2:13" ht="17.149999999999999" customHeight="1">
      <c r="B57" s="446" t="s">
        <v>206</v>
      </c>
      <c r="D57" s="448">
        <f>'第5回部分払（申告書等）'!D57</f>
        <v>200000</v>
      </c>
      <c r="E57" s="449" t="s">
        <v>50</v>
      </c>
      <c r="F57" s="450" t="s">
        <v>164</v>
      </c>
      <c r="G57" s="451">
        <f>COUNTIF(J31:L31,"●")</f>
        <v>3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'第4回部分払（申告書等）'!J31:'第4回部分払（申告書等）'!L31,"●")+COUNTIF('第5回部分払（申告書等）'!J31:'第5回部分払（申告書等）'!L31,"●")+COUNTIF(J31:L31,"●")),0)</f>
        <v>0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694"/>
      <c r="I58" s="697"/>
      <c r="J58" s="613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/>
      <c r="H63" s="457" t="s">
        <v>210</v>
      </c>
      <c r="I63" s="131">
        <f>D63*G63</f>
        <v>0</v>
      </c>
      <c r="J63" s="438" t="s">
        <v>50</v>
      </c>
    </row>
    <row r="64" spans="2:13" ht="17.149999999999999" customHeight="1">
      <c r="B64" s="370" t="s">
        <v>211</v>
      </c>
      <c r="D64" s="541">
        <v>250000</v>
      </c>
      <c r="E64" s="370" t="s">
        <v>50</v>
      </c>
      <c r="F64" s="410" t="s">
        <v>164</v>
      </c>
      <c r="G64" s="543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customHeight="1">
      <c r="B65" s="370" t="s">
        <v>212</v>
      </c>
      <c r="D65" s="541">
        <v>100000</v>
      </c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si="2"/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2"/>
        <v>0</v>
      </c>
      <c r="J67" s="438" t="s">
        <v>50</v>
      </c>
    </row>
    <row r="68" spans="2:10" s="632" customFormat="1" ht="16">
      <c r="B68" s="680" t="s">
        <v>316</v>
      </c>
      <c r="D68" s="680" t="s">
        <v>317</v>
      </c>
      <c r="E68" s="680"/>
      <c r="F68" s="680"/>
      <c r="G68" s="683"/>
      <c r="H68" s="682"/>
      <c r="I68" s="613"/>
      <c r="J68" s="667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/>
      <c r="H69" s="457" t="s">
        <v>210</v>
      </c>
      <c r="I69" s="131">
        <f>D69*G69</f>
        <v>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93" t="s">
        <v>41</v>
      </c>
      <c r="C77" s="994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4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4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4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4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219999</v>
      </c>
      <c r="I88" s="747">
        <f>IF('第4回部分払（申告書等）'!I88&gt;6,
      COUNTIF($J$19:$L$19,"●")-3,
     COUNTIF($J$19:$L$19,"●")
)</f>
        <v>3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>
        <f>'第5回部分払（申告書等）'!C92</f>
        <v>①</v>
      </c>
      <c r="D92" s="560">
        <f>'第5回部分払（申告書等）'!D92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3</v>
      </c>
      <c r="J92" s="474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555" t="str">
        <f>'第5回部分払（申告書等）'!C94</f>
        <v>　</v>
      </c>
      <c r="D94" s="560" t="str">
        <f>'第5回部分払（申告書等）'!D94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555" t="str">
        <f>'第5回部分払（申告書等）'!C96</f>
        <v>　</v>
      </c>
      <c r="D96" s="560" t="str">
        <f>'第5回部分払（申告書等）'!D96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555" t="str">
        <f>'第5回部分払（申告書等）'!C98</f>
        <v>⑤</v>
      </c>
      <c r="D98" s="560" t="str">
        <f>'第5回部分払（申告書等）'!D98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555" t="str">
        <f>'第5回部分払（申告書等）'!C100</f>
        <v>④</v>
      </c>
      <c r="D100" s="560">
        <f>'第5回部分払（申告書等）'!D100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3</v>
      </c>
      <c r="J100" s="474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7">
        <v>122.22199999999999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570">
        <f t="shared" si="6"/>
        <v>0</v>
      </c>
      <c r="G110" s="571"/>
      <c r="H110" s="466"/>
      <c r="I110" s="467"/>
    </row>
    <row r="111" spans="2:12" ht="16" hidden="1">
      <c r="B111" s="909"/>
      <c r="C111" s="910"/>
      <c r="D111" s="465"/>
      <c r="E111" s="464"/>
      <c r="F111" s="570">
        <f t="shared" si="6"/>
        <v>0</v>
      </c>
      <c r="G111" s="571"/>
      <c r="H111" s="466"/>
      <c r="I111" s="467"/>
    </row>
    <row r="112" spans="2:12" ht="16" hidden="1">
      <c r="B112" s="909"/>
      <c r="C112" s="910"/>
      <c r="D112" s="465"/>
      <c r="E112" s="464"/>
      <c r="F112" s="570">
        <f t="shared" si="6"/>
        <v>0</v>
      </c>
      <c r="G112" s="571"/>
      <c r="H112" s="466"/>
      <c r="I112" s="467"/>
    </row>
    <row r="113" spans="2:12" ht="16" hidden="1">
      <c r="B113" s="909"/>
      <c r="C113" s="910"/>
      <c r="D113" s="465"/>
      <c r="E113" s="464"/>
      <c r="F113" s="570">
        <f t="shared" si="6"/>
        <v>0</v>
      </c>
      <c r="G113" s="571"/>
      <c r="H113" s="466"/>
      <c r="I113" s="467"/>
    </row>
    <row r="114" spans="2:12" ht="16" hidden="1">
      <c r="B114" s="909"/>
      <c r="C114" s="910"/>
      <c r="D114" s="465"/>
      <c r="E114" s="464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SUM(D119:D125)</f>
        <v>33734509</v>
      </c>
      <c r="G119" s="490">
        <f>'第5回部分払（申告書等）'!G119-'第6回部分払（内訳書）'!E20</f>
        <v>-1</v>
      </c>
      <c r="I119" s="896">
        <f>'第5回部分払（申告書等）'!I119-'第6回部分払（内訳書）'!E21</f>
        <v>4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'第5回部分払（申告書等）'!G121-'第6回部分払（内訳書）'!E20+G61</f>
        <v>-1</v>
      </c>
    </row>
    <row r="122" spans="2:12">
      <c r="B122" s="494">
        <v>4</v>
      </c>
      <c r="C122" s="494" t="s">
        <v>262</v>
      </c>
      <c r="D122" s="495">
        <f>'第3回部分払（請求書）'!C16</f>
        <v>5734494</v>
      </c>
      <c r="E122" s="556"/>
    </row>
    <row r="123" spans="2:12">
      <c r="B123" s="494">
        <v>5</v>
      </c>
      <c r="C123" s="494" t="s">
        <v>263</v>
      </c>
      <c r="D123" s="495">
        <f>'第4回部分払（請求書）'!C16</f>
        <v>5703503</v>
      </c>
      <c r="E123" s="556"/>
    </row>
    <row r="124" spans="2:12">
      <c r="B124" s="494">
        <v>6</v>
      </c>
      <c r="C124" s="494" t="s">
        <v>264</v>
      </c>
      <c r="D124" s="495">
        <f>'第5回部分払（請求書）'!C16</f>
        <v>5203551</v>
      </c>
      <c r="E124" s="556"/>
    </row>
    <row r="125" spans="2:12" ht="15.5" thickBot="1">
      <c r="B125" s="491">
        <v>7</v>
      </c>
      <c r="C125" s="491" t="s">
        <v>265</v>
      </c>
      <c r="D125" s="492">
        <f>'第6回部分払（請求書）'!C16</f>
        <v>5263497</v>
      </c>
      <c r="E125" s="556"/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AivrGJsY7Tmk/O+C6tK7wxbynw/97MG+o95c+SXVFU4Gx3XQLqLYaUYayV0+axxE4jQ1BmWfgy1BicQhYuKB+g==" saltValue="aU0wL7Q+eaCASMzOJ7eXZg==" spinCount="100000" sheet="1" formatCells="0" formatRows="0"/>
  <mergeCells count="85">
    <mergeCell ref="J1:L1"/>
    <mergeCell ref="J2:L2"/>
    <mergeCell ref="E17:F17"/>
    <mergeCell ref="G17:H17"/>
    <mergeCell ref="B21:B22"/>
    <mergeCell ref="C21:C22"/>
    <mergeCell ref="D21:D22"/>
    <mergeCell ref="E21:E22"/>
    <mergeCell ref="F21:F22"/>
    <mergeCell ref="G21:G22"/>
    <mergeCell ref="H21:H22"/>
    <mergeCell ref="C13:D13"/>
    <mergeCell ref="C14:D14"/>
    <mergeCell ref="D2:F4"/>
    <mergeCell ref="B23:B24"/>
    <mergeCell ref="C23:C24"/>
    <mergeCell ref="D23:D24"/>
    <mergeCell ref="E23:E24"/>
    <mergeCell ref="F23:F24"/>
    <mergeCell ref="G23:G24"/>
    <mergeCell ref="H23:H24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9:H30"/>
    <mergeCell ref="B34:L36"/>
    <mergeCell ref="B39:L43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77:C77"/>
    <mergeCell ref="F77:G77"/>
    <mergeCell ref="H77:I77"/>
    <mergeCell ref="B78:C78"/>
    <mergeCell ref="F78:G78"/>
    <mergeCell ref="H78:I7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112:C112"/>
    <mergeCell ref="B107:C107"/>
    <mergeCell ref="F107:G107"/>
    <mergeCell ref="H107:I107"/>
    <mergeCell ref="B108:C108"/>
    <mergeCell ref="F108:G108"/>
    <mergeCell ref="H108:I108"/>
    <mergeCell ref="B109:C109"/>
    <mergeCell ref="F109:G109"/>
    <mergeCell ref="H109:I109"/>
    <mergeCell ref="B110:C110"/>
    <mergeCell ref="B111:C111"/>
    <mergeCell ref="B113:C113"/>
    <mergeCell ref="B114:C114"/>
    <mergeCell ref="F115:G115"/>
    <mergeCell ref="H115:I115"/>
    <mergeCell ref="I119:J119"/>
  </mergeCells>
  <phoneticPr fontId="4"/>
  <dataValidations count="8">
    <dataValidation type="list" showInputMessage="1" sqref="H2" xr:uid="{ED45AE82-18D0-420A-8E5E-B86FF374BAF7}">
      <formula1>"　,芳沢　忍,松久　逸平"</formula1>
    </dataValidation>
    <dataValidation type="list" showInputMessage="1" showErrorMessage="1" sqref="J30:L30 J32:L32 J22:L22 J24:L24 J26:L26 J28:L28 C93 C95 C97 C99 C101:C102" xr:uid="{BC428158-78C2-4E55-9076-DD9E6BD300A0}">
      <formula1>"　,①,②,③,④,⑤"</formula1>
    </dataValidation>
    <dataValidation type="list" showInputMessage="1" showErrorMessage="1" sqref="J19:L21 J23:L23 J25:L25 J27:L27 J29:L29" xr:uid="{5FB636CF-C88C-4B13-BDAB-C0254DF5877D}">
      <formula1>"　,●"</formula1>
    </dataValidation>
    <dataValidation type="list" allowBlank="1" showInputMessage="1" showErrorMessage="1" sqref="C87" xr:uid="{08055CB7-5C6E-49D6-A257-D474EECAA7CB}">
      <formula1>"①未就学児,②小・中学校（日本人学校）,③小・中学校（インター）,④高等学校（日本人学校）,⑤高等学校（インター）"</formula1>
    </dataValidation>
    <dataValidation type="list" allowBlank="1" showInputMessage="1" showErrorMessage="1" sqref="E87" xr:uid="{9A56025A-41E7-4F66-A4F7-86CD4052C0FE}">
      <formula1>"円,ドル"</formula1>
    </dataValidation>
    <dataValidation type="list" allowBlank="1" showInputMessage="1" showErrorMessage="1" sqref="B16" xr:uid="{3C255DF9-A66E-4F20-93CA-B25797E93540}">
      <formula1>"業務従事実績表,業務従事実績／予定表"</formula1>
    </dataValidation>
    <dataValidation type="list" allowBlank="1" showInputMessage="1" showErrorMessage="1" sqref="D2" xr:uid="{F47EE735-8D1C-4C90-84D9-BF54CE3516DA}">
      <formula1>"　,使用しない"</formula1>
    </dataValidation>
    <dataValidation type="list" showInputMessage="1" showErrorMessage="1" sqref="E92:E101" xr:uid="{DCD943EC-37D2-4864-9BDF-570DD5F7FD8C}">
      <formula1>"　,円"</formula1>
    </dataValidation>
  </dataValidations>
  <hyperlinks>
    <hyperlink ref="G103" r:id="rId1" xr:uid="{5CB02CBD-8E46-48C8-B63E-8B81693F0D3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 xml:space="preserve">&amp;L
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7761" r:id="rId5" name="Check Box 1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C71F8FD-F94F-43E9-918B-E56CD9856FF6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4E766C1A-98C1-4C71-B2FE-CA18C96D8D60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40A30256-2748-473C-8816-DAE3DAEEF496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88449061-158C-4A4F-A010-9C76EA164825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DF7F1415-FB8E-4570-BADD-C6B2A9E7EBFB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EF924B01-8325-4833-807E-6F8F37B8EB69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C5040-B0EC-4128-A00B-BF2A4AFAEB52}">
  <sheetPr>
    <tabColor theme="9"/>
    <pageSetUpPr fitToPage="1"/>
  </sheetPr>
  <dimension ref="A1:I107"/>
  <sheetViews>
    <sheetView view="pageBreakPreview" topLeftCell="A13" zoomScaleNormal="70" zoomScaleSheetLayoutView="100" workbookViewId="0">
      <selection activeCell="C26" sqref="C26:D26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2" style="79" customWidth="1"/>
    <col min="6" max="6" width="4" style="79" bestFit="1" customWidth="1"/>
    <col min="7" max="7" width="12.90625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3900000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3300000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'第6回部分払（申告書等）'!D56</f>
        <v>1100000</v>
      </c>
      <c r="D10" s="33" t="s">
        <v>138</v>
      </c>
      <c r="E10" s="199">
        <f>'第6回部分払（申告書等）'!G56+'第6回部分払（申告書等）'!I56</f>
        <v>3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600000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'第6回部分払（申告書等）'!D57</f>
        <v>200000</v>
      </c>
      <c r="D13" s="33" t="s">
        <v>138</v>
      </c>
      <c r="E13" s="199">
        <f>'第6回部分払（申告書等）'!G57+'第6回部分払（申告書等）'!I57</f>
        <v>3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1363497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484500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IF('第6回部分払（申告書等）'!I61="",0,'第6回部分払（申告書等）'!I61)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6回部分払（申告書等）'!I63:I67)-IF('見積書（入力用・見積根拠）'!$D$22="有",前金払請求金額内訳書!C13,0)*MIN(E20,前金払請求金額内訳書!$E$13-'第1回部分払（内訳書）'!$E$20-'第2回部分払（内訳書）'!$E$20-'第3回部分払（内訳書）'!$E$20-'第4回部分払（内訳書）'!$E$20-'第5回部分払（内訳書）'!$E$20)</f>
        <v>484500</v>
      </c>
      <c r="D20" s="33" t="s">
        <v>246</v>
      </c>
      <c r="E20" s="194">
        <f>SUM('第6回部分払（申告書等）'!G63:G67)</f>
        <v>0</v>
      </c>
    </row>
    <row r="21" spans="1:9" ht="17.149999999999999" customHeight="1">
      <c r="B21" s="80" t="s">
        <v>247</v>
      </c>
      <c r="C21" s="193">
        <f>SUM('第6回部分払（申告書等）'!I69:I73)</f>
        <v>0</v>
      </c>
      <c r="D21" s="33" t="s">
        <v>246</v>
      </c>
      <c r="E21" s="194">
        <f>SUM('第6回部分払（申告書等）'!G69:G73)</f>
        <v>0</v>
      </c>
    </row>
    <row r="22" spans="1:9" ht="17.149999999999999" customHeight="1">
      <c r="B22" s="33" t="s">
        <v>143</v>
      </c>
      <c r="C22" s="195">
        <f>'第6回部分払（申告書等）'!F85-見積内訳書!D22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659997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'第6回部分払（申告書等）'!H88</f>
        <v>219999</v>
      </c>
      <c r="D24" s="33" t="s">
        <v>138</v>
      </c>
      <c r="E24" s="199">
        <f>'第6回部分払（申告書等）'!I88</f>
        <v>3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219000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>
        <f>IF(E26="","",'第6回部分払（申告書等）'!H92)</f>
        <v>43000</v>
      </c>
      <c r="D26" s="33" t="str">
        <f t="shared" ref="D26:D35" si="0">IF(E26="","","円×")</f>
        <v>円×</v>
      </c>
      <c r="E26" s="199">
        <f>IF('第6回部分払（申告書等）'!I92+('第6回部分払（申告書等）'!J92+'第6回部分払（申告書等）'!K92)/30&lt;=0,"",ROUND('第6回部分払（申告書等）'!I92+('第6回部分払（申告書等）'!J92+'第6回部分払（申告書等）'!K92)/30,2))</f>
        <v>3</v>
      </c>
      <c r="F26" s="29" t="str">
        <f>IF(E26="","","=")</f>
        <v>=</v>
      </c>
      <c r="G26" s="597">
        <f>IFERROR(C26*E26,"")</f>
        <v>129000</v>
      </c>
      <c r="H26" s="180" t="str">
        <f>IF(G26="","","円")</f>
        <v>円</v>
      </c>
    </row>
    <row r="27" spans="1:9" ht="17.149999999999999" customHeight="1">
      <c r="B27" s="180" t="s">
        <v>249</v>
      </c>
      <c r="C27" s="187" t="str">
        <f>IF(E27="","",'第6回部分払（申告書等）'!H93)</f>
        <v/>
      </c>
      <c r="D27" s="33" t="str">
        <f t="shared" si="0"/>
        <v/>
      </c>
      <c r="E27" s="199" t="str">
        <f>IF('第6回部分払（申告書等）'!I93+('第6回部分払（申告書等）'!J93+'第6回部分払（申告書等）'!K93)/30&lt;=0,"",ROUND('第6回部分払（申告書等）'!I93+('第6回部分払（申告書等）'!J93+'第6回部分払（申告書等）'!K93)/30,2))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IF(E28="","",'第6回部分払（申告書等）'!H94)</f>
        <v/>
      </c>
      <c r="D28" s="33" t="str">
        <f t="shared" si="0"/>
        <v/>
      </c>
      <c r="E28" s="199" t="str">
        <f>IF('第6回部分払（申告書等）'!I94+('第6回部分払（申告書等）'!J94+'第6回部分払（申告書等）'!K94)/30&lt;=0,"",ROUND('第6回部分払（申告書等）'!I94+('第6回部分払（申告書等）'!J94+'第6回部分払（申告書等）'!K94)/30,2))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IF(E29="","",'第6回部分払（申告書等）'!H95)</f>
        <v/>
      </c>
      <c r="D29" s="33" t="str">
        <f t="shared" si="0"/>
        <v/>
      </c>
      <c r="E29" s="199" t="str">
        <f>IF('第6回部分払（申告書等）'!I95+('第6回部分払（申告書等）'!J95+'第6回部分払（申告書等）'!K95)/30&lt;=0,"",ROUND('第6回部分払（申告書等）'!I95+('第6回部分払（申告書等）'!J95+'第6回部分払（申告書等）'!K95)/30,2))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IF(E30="","",'第6回部分払（申告書等）'!H96)</f>
        <v/>
      </c>
      <c r="D30" s="33" t="str">
        <f t="shared" si="0"/>
        <v/>
      </c>
      <c r="E30" s="199" t="str">
        <f>IF('第6回部分払（申告書等）'!I96+('第6回部分払（申告書等）'!J96+'第6回部分払（申告書等）'!K96)/30&lt;=0,"",ROUND('第6回部分払（申告書等）'!I96+('第6回部分払（申告書等）'!J96+'第6回部分払（申告書等）'!K96)/30,2))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IF(E31="","",'第6回部分払（申告書等）'!H97)</f>
        <v/>
      </c>
      <c r="D31" s="33" t="str">
        <f t="shared" si="0"/>
        <v/>
      </c>
      <c r="E31" s="199" t="str">
        <f>IF('第6回部分払（申告書等）'!I97+('第6回部分払（申告書等）'!J97+'第6回部分払（申告書等）'!K97)/30&lt;=0,"",ROUND('第6回部分払（申告書等）'!I97+('第6回部分払（申告書等）'!J97+'第6回部分払（申告書等）'!K97)/30,2))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IF(E32="","",'第6回部分払（申告書等）'!H98)</f>
        <v/>
      </c>
      <c r="D32" s="33" t="str">
        <f t="shared" si="0"/>
        <v/>
      </c>
      <c r="E32" s="199" t="str">
        <f>IF('第6回部分払（申告書等）'!I98+('第6回部分払（申告書等）'!J98+'第6回部分払（申告書等）'!K98)/30&lt;=0,"",ROUND('第6回部分払（申告書等）'!I98+('第6回部分払（申告書等）'!J98+'第6回部分払（申告書等）'!K98)/30,2))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IF(E33="","",'第6回部分払（申告書等）'!H99)</f>
        <v/>
      </c>
      <c r="D33" s="33" t="str">
        <f t="shared" si="0"/>
        <v/>
      </c>
      <c r="E33" s="199" t="str">
        <f>IF('第6回部分払（申告書等）'!I99+('第6回部分払（申告書等）'!J99+'第6回部分払（申告書等）'!K99)/30&lt;=0,"",ROUND('第6回部分払（申告書等）'!I99+('第6回部分払（申告書等）'!J99+'第6回部分払（申告書等）'!K99)/30,2))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>
        <f>IF(E34="","",'第6回部分払（申告書等）'!H100)</f>
        <v>30000</v>
      </c>
      <c r="D34" s="33" t="str">
        <f t="shared" si="0"/>
        <v>円×</v>
      </c>
      <c r="E34" s="199">
        <f>IF('第6回部分払（申告書等）'!I100+('第6回部分払（申告書等）'!J100+'第6回部分払（申告書等）'!K100)/30&lt;=0,"",ROUND('第6回部分払（申告書等）'!I100+('第6回部分払（申告書等）'!J100+'第6回部分払（申告書等）'!K100)/30,2))</f>
        <v>3</v>
      </c>
      <c r="F34" s="29" t="str">
        <f t="shared" si="1"/>
        <v>=</v>
      </c>
      <c r="G34" s="597">
        <f t="shared" si="2"/>
        <v>90000</v>
      </c>
      <c r="H34" s="180" t="str">
        <f t="shared" si="3"/>
        <v>円</v>
      </c>
      <c r="I34" s="13"/>
    </row>
    <row r="35" spans="1:9" ht="17.149999999999999" customHeight="1">
      <c r="A35" s="200"/>
      <c r="B35" s="180" t="s">
        <v>249</v>
      </c>
      <c r="C35" s="187" t="str">
        <f>IF(E35="","",'第6回部分払（申告書等）'!H101)</f>
        <v/>
      </c>
      <c r="D35" s="33" t="str">
        <f t="shared" si="0"/>
        <v/>
      </c>
      <c r="E35" s="199" t="str">
        <f>IF('第6回部分払（申告書等）'!I101+('第6回部分払（申告書等）'!J101+'第6回部分払（申告書等）'!K101)/30&lt;=0,"",ROUND('第6回部分払（申告書等）'!I101+('第6回部分払（申告書等）'!J101+'第6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'第6回部分払（申告書等）'!F115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5263497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IF('第6回部分払（申告書等）'!D2="使用しない",0,C38-C42)</f>
        <v>5263497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dzaqedm3zVp+vpYId7qrcTuchYUso4SZvvfZFyokzrks48dsZ3zaCPPpYBpQCmf6xeftHAK4kcurBqiXDF4mXw==" saltValue="Icdel0TC+kNOC68sjvOYGg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 xml:space="preserve">&amp;L
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A0F9-E038-41B6-B112-C8C02CE35E0B}">
  <sheetPr>
    <tabColor theme="9"/>
    <pageSetUpPr fitToPage="1"/>
  </sheetPr>
  <dimension ref="A1:D25"/>
  <sheetViews>
    <sheetView showGridLines="0" view="pageBreakPreview" topLeftCell="B4" zoomScale="85" zoomScaleNormal="51" zoomScaleSheetLayoutView="85" zoomScalePageLayoutView="25" workbookViewId="0">
      <selection activeCell="C25" sqref="C25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'第6回部分払（申告書等）'!J2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'第5回部分払（請求書）'!C6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'第5回部分払（請求書）'!C7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'第6回部分払（内訳書）'!C44</f>
        <v>5263497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'第5回部分払（請求書）'!C20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VtegjEk+CltrbbplY096kzc2LoM5jwzOygu1w2/8l6UmUvtWoBmfZPvTrpV1w3CytGHm2clM97KxJUVqaVFHWg==" saltValue="WX6I2RSkeZBaGPCD0GuwpA==" spinCount="100000" sheet="1" objects="1" scenarios="1" formatRows="0"/>
  <mergeCells count="11">
    <mergeCell ref="C20:D24"/>
    <mergeCell ref="B14:D14"/>
    <mergeCell ref="B2:C2"/>
    <mergeCell ref="B3:C3"/>
    <mergeCell ref="B4:C4"/>
    <mergeCell ref="B11:D11"/>
    <mergeCell ref="B12:D12"/>
    <mergeCell ref="B10:D10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  <colBreaks count="1" manualBreakCount="1">
    <brk id="1" max="4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5CCF-2C7D-46DC-ABE5-BBBE999E53B8}">
  <sheetPr>
    <tabColor theme="9" tint="0.59999389629810485"/>
    <pageSetUpPr fitToPage="1"/>
  </sheetPr>
  <dimension ref="A2:K36"/>
  <sheetViews>
    <sheetView topLeftCell="A10" workbookViewId="0">
      <selection activeCell="E41" sqref="E41"/>
    </sheetView>
  </sheetViews>
  <sheetFormatPr defaultColWidth="8.7265625" defaultRowHeight="14"/>
  <cols>
    <col min="1" max="1" width="10.08984375" style="500" customWidth="1"/>
    <col min="2" max="2" width="8.7265625" style="500"/>
    <col min="3" max="3" width="10" style="500" customWidth="1"/>
    <col min="4" max="8" width="8.7265625" style="500"/>
    <col min="9" max="9" width="10.36328125" style="500" bestFit="1" customWidth="1"/>
    <col min="10" max="16384" width="8.7265625" style="500"/>
  </cols>
  <sheetData>
    <row r="2" spans="1:10">
      <c r="H2" s="550" t="s">
        <v>273</v>
      </c>
      <c r="I2" s="551"/>
      <c r="J2" s="551"/>
    </row>
    <row r="5" spans="1:10">
      <c r="A5" s="500" t="s">
        <v>168</v>
      </c>
    </row>
    <row r="6" spans="1:10">
      <c r="B6" s="500" t="s">
        <v>274</v>
      </c>
    </row>
    <row r="10" spans="1:10">
      <c r="H10" s="501" t="str">
        <f>'見積書（入力用・見積根拠）'!D3</f>
        <v>○村　〇〇（個人の場合）</v>
      </c>
      <c r="J10" s="500" t="s">
        <v>256</v>
      </c>
    </row>
    <row r="13" spans="1:10" ht="13" customHeight="1"/>
    <row r="14" spans="1:10">
      <c r="E14" s="500" t="s">
        <v>306</v>
      </c>
    </row>
    <row r="19" spans="1:11" ht="58" customHeight="1">
      <c r="A19" s="978" t="s">
        <v>302</v>
      </c>
      <c r="B19" s="978"/>
      <c r="C19" s="978"/>
      <c r="D19" s="978"/>
      <c r="E19" s="978"/>
      <c r="F19" s="978"/>
      <c r="G19" s="978"/>
      <c r="H19" s="978"/>
      <c r="I19" s="978"/>
      <c r="J19" s="978"/>
      <c r="K19" s="502"/>
    </row>
    <row r="20" spans="1:11">
      <c r="A20" s="743"/>
      <c r="B20" s="743"/>
      <c r="C20" s="743"/>
      <c r="D20" s="743"/>
      <c r="E20" s="743"/>
      <c r="F20" s="743"/>
      <c r="G20" s="743"/>
      <c r="H20" s="743"/>
      <c r="I20" s="743"/>
      <c r="J20" s="743"/>
      <c r="K20" s="743"/>
    </row>
    <row r="24" spans="1:11">
      <c r="E24" s="500" t="s">
        <v>175</v>
      </c>
    </row>
    <row r="29" spans="1:11">
      <c r="A29" s="500" t="s">
        <v>276</v>
      </c>
      <c r="C29" s="500" t="s">
        <v>277</v>
      </c>
      <c r="D29" s="500" t="s">
        <v>278</v>
      </c>
      <c r="E29" s="979" t="str">
        <f>'見積書（入力用・見積根拠）'!D5</f>
        <v>●●国●●アドバイザー</v>
      </c>
      <c r="F29" s="979"/>
      <c r="G29" s="979"/>
      <c r="H29" s="979"/>
      <c r="I29" s="979"/>
      <c r="J29" s="979"/>
    </row>
    <row r="30" spans="1:11" ht="29" customHeight="1">
      <c r="E30" s="979"/>
      <c r="F30" s="979"/>
      <c r="G30" s="979"/>
      <c r="H30" s="979"/>
      <c r="I30" s="979"/>
      <c r="J30" s="979"/>
    </row>
    <row r="31" spans="1:11">
      <c r="C31" s="500" t="s">
        <v>279</v>
      </c>
      <c r="D31" s="500" t="s">
        <v>278</v>
      </c>
      <c r="E31" s="980">
        <f>'第1回部分払（申告書等）'!C14</f>
        <v>46003</v>
      </c>
      <c r="F31" s="980"/>
      <c r="G31" s="980"/>
    </row>
    <row r="36" spans="1:6">
      <c r="A36" s="500" t="s">
        <v>280</v>
      </c>
      <c r="C36" s="500" t="s">
        <v>303</v>
      </c>
      <c r="F36" s="500" t="s">
        <v>281</v>
      </c>
    </row>
  </sheetData>
  <sheetProtection algorithmName="SHA-512" hashValue="mfzofufMwqmIBNjlYf95o+XlahfJe07GQqpc/VvSwW3OH94s9uzMDTQLynqs4XeGya1EOUbl1EKqPT2cMq2aaw==" saltValue="J0XuuzWP8ZKfKhwbXj9JhQ==" spinCount="100000" sheet="1" objects="1" scenarios="1"/>
  <mergeCells count="3">
    <mergeCell ref="A19:J19"/>
    <mergeCell ref="E29:J30"/>
    <mergeCell ref="E31:G31"/>
  </mergeCells>
  <phoneticPr fontId="4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FC62-C278-46A1-8937-F51936F6A950}">
  <sheetPr>
    <tabColor theme="6"/>
    <pageSetUpPr fitToPage="1"/>
  </sheetPr>
  <dimension ref="B1:M145"/>
  <sheetViews>
    <sheetView view="pageBreakPreview" topLeftCell="A30" zoomScaleNormal="70" zoomScaleSheetLayoutView="100" workbookViewId="0">
      <selection activeCell="B46" sqref="B46:L48"/>
    </sheetView>
  </sheetViews>
  <sheetFormatPr defaultColWidth="8.90625" defaultRowHeight="15"/>
  <cols>
    <col min="1" max="1" width="3.08984375" style="632" customWidth="1"/>
    <col min="2" max="2" width="18.36328125" style="632" customWidth="1"/>
    <col min="3" max="3" width="19.08984375" style="632" customWidth="1"/>
    <col min="4" max="4" width="19.08984375" style="639" customWidth="1"/>
    <col min="5" max="5" width="18.08984375" style="639" customWidth="1"/>
    <col min="6" max="6" width="18.90625" style="632" customWidth="1"/>
    <col min="7" max="7" width="19.90625" style="632" customWidth="1"/>
    <col min="8" max="8" width="20" style="632" customWidth="1"/>
    <col min="9" max="9" width="13.36328125" style="632" customWidth="1"/>
    <col min="10" max="12" width="6.6328125" style="632" customWidth="1"/>
    <col min="13" max="30" width="4.90625" style="632" customWidth="1"/>
    <col min="31" max="16384" width="8.90625" style="632"/>
  </cols>
  <sheetData>
    <row r="1" spans="2:12" ht="19.5">
      <c r="B1" s="633" t="s">
        <v>168</v>
      </c>
      <c r="C1" s="633"/>
      <c r="D1" s="634"/>
      <c r="E1" s="633"/>
      <c r="G1" s="633"/>
      <c r="H1" s="633"/>
      <c r="I1" s="635" t="s">
        <v>169</v>
      </c>
      <c r="J1" s="902"/>
      <c r="K1" s="902"/>
      <c r="L1" s="902"/>
    </row>
    <row r="2" spans="2:12" ht="19.5">
      <c r="B2" s="633" t="s">
        <v>170</v>
      </c>
      <c r="C2" s="633"/>
      <c r="D2" s="995" t="s">
        <v>192</v>
      </c>
      <c r="E2" s="995"/>
      <c r="F2" s="995"/>
      <c r="G2" s="636" t="s">
        <v>112</v>
      </c>
      <c r="H2" s="608" t="s">
        <v>192</v>
      </c>
      <c r="I2" s="637" t="s">
        <v>259</v>
      </c>
      <c r="J2" s="930"/>
      <c r="K2" s="930"/>
      <c r="L2" s="930"/>
    </row>
    <row r="3" spans="2:12" ht="19.5">
      <c r="B3" s="633" t="s">
        <v>172</v>
      </c>
      <c r="C3" s="633"/>
      <c r="D3" s="995"/>
      <c r="E3" s="995"/>
      <c r="F3" s="995"/>
      <c r="G3" s="633"/>
      <c r="H3" s="633"/>
      <c r="I3" s="633"/>
      <c r="J3" s="773"/>
      <c r="K3" s="773"/>
      <c r="L3" s="633"/>
    </row>
    <row r="4" spans="2:12" ht="21.65" customHeight="1">
      <c r="B4" s="633"/>
      <c r="C4" s="633"/>
      <c r="D4" s="995"/>
      <c r="E4" s="995"/>
      <c r="F4" s="995"/>
      <c r="I4" s="638" t="str">
        <f>'見積書（入力用・見積根拠）'!D3</f>
        <v>○村　〇〇（個人の場合）</v>
      </c>
      <c r="J4" s="496" t="s">
        <v>325</v>
      </c>
      <c r="K4" s="773"/>
      <c r="L4" s="633"/>
    </row>
    <row r="5" spans="2:12" ht="19.5">
      <c r="B5" s="633"/>
      <c r="C5" s="633"/>
      <c r="D5" s="634"/>
      <c r="E5" s="633"/>
      <c r="F5" s="633"/>
      <c r="G5" s="633"/>
      <c r="H5" s="633"/>
      <c r="J5" s="496"/>
      <c r="K5" s="496"/>
    </row>
    <row r="6" spans="2:12" ht="19.5">
      <c r="B6" s="633"/>
      <c r="C6" s="633"/>
      <c r="E6" s="641"/>
      <c r="F6" s="640" t="s">
        <v>173</v>
      </c>
      <c r="G6" s="641"/>
      <c r="H6" s="641"/>
      <c r="I6" s="641"/>
      <c r="J6" s="641"/>
      <c r="K6" s="641"/>
      <c r="L6" s="633"/>
    </row>
    <row r="7" spans="2:12" ht="21" customHeight="1">
      <c r="B7" s="633"/>
      <c r="C7" s="633"/>
      <c r="E7" s="633"/>
      <c r="F7" s="634" t="s">
        <v>298</v>
      </c>
      <c r="G7" s="633"/>
      <c r="H7" s="633"/>
      <c r="I7" s="633"/>
      <c r="J7" s="633"/>
      <c r="K7" s="633"/>
      <c r="L7" s="633"/>
    </row>
    <row r="8" spans="2:12" ht="19.5">
      <c r="B8" s="633"/>
      <c r="C8" s="633"/>
      <c r="E8" s="633"/>
      <c r="F8" s="634" t="s">
        <v>174</v>
      </c>
      <c r="G8" s="633"/>
      <c r="H8" s="633"/>
      <c r="I8" s="633"/>
      <c r="J8" s="633"/>
      <c r="K8" s="633"/>
      <c r="L8" s="633"/>
    </row>
    <row r="9" spans="2:12">
      <c r="E9" s="632"/>
    </row>
    <row r="10" spans="2:12" ht="21" customHeight="1">
      <c r="E10" s="632"/>
      <c r="F10" s="634" t="s">
        <v>175</v>
      </c>
    </row>
    <row r="12" spans="2:12" ht="19.5">
      <c r="B12" s="732" t="s">
        <v>176</v>
      </c>
      <c r="C12" s="633" t="str">
        <f>'見積書（入力用・見積根拠）'!D5</f>
        <v>●●国●●アドバイザー</v>
      </c>
    </row>
    <row r="13" spans="2:12" ht="19.5">
      <c r="B13" s="633" t="s">
        <v>177</v>
      </c>
      <c r="C13" s="990" t="str">
        <f>'第1回部分払（申告書等）'!$C$13</f>
        <v>●●</v>
      </c>
      <c r="D13" s="990"/>
    </row>
    <row r="14" spans="2:12" ht="19.5">
      <c r="B14" s="633" t="s">
        <v>179</v>
      </c>
      <c r="C14" s="991">
        <f>'第1回部分払（申告書等）'!C14</f>
        <v>46003</v>
      </c>
      <c r="D14" s="991"/>
      <c r="E14" s="642"/>
      <c r="F14" s="642"/>
    </row>
    <row r="15" spans="2:12">
      <c r="D15" s="643"/>
      <c r="E15" s="642"/>
      <c r="F15" s="644"/>
    </row>
    <row r="16" spans="2:12" ht="16" customHeight="1">
      <c r="B16" s="641" t="str">
        <f>'第1回部分払（申告書等）'!$B$16</f>
        <v>業務従事実績／予定表</v>
      </c>
      <c r="C16" s="633"/>
      <c r="H16" s="669"/>
      <c r="I16" s="714"/>
      <c r="K16" s="645"/>
      <c r="L16" s="645"/>
    </row>
    <row r="17" spans="2:13" ht="17.149999999999999" customHeight="1">
      <c r="B17" s="633"/>
      <c r="C17" s="633"/>
      <c r="D17" s="634"/>
      <c r="E17" s="898" t="s">
        <v>181</v>
      </c>
      <c r="F17" s="899"/>
      <c r="G17" s="898" t="s">
        <v>182</v>
      </c>
      <c r="H17" s="899"/>
      <c r="I17" s="646" t="s">
        <v>183</v>
      </c>
      <c r="J17" s="647">
        <f>IF(OR(MONTH(J18)=1,I17="年"),YEAR(J18),"")</f>
        <v>2027</v>
      </c>
      <c r="K17" s="647" t="str">
        <f>IF(MONTH(K18)=1,YEAR(K18),"")</f>
        <v/>
      </c>
      <c r="L17" s="647" t="str">
        <f t="shared" ref="L17" si="0">IF(MONTH(L18)=1,YEAR(L18),"")</f>
        <v/>
      </c>
    </row>
    <row r="18" spans="2:13" ht="17.149999999999999" customHeight="1">
      <c r="B18" s="648" t="s">
        <v>81</v>
      </c>
      <c r="C18" s="648" t="s">
        <v>82</v>
      </c>
      <c r="D18" s="649" t="s">
        <v>85</v>
      </c>
      <c r="E18" s="649" t="s">
        <v>184</v>
      </c>
      <c r="F18" s="650" t="s">
        <v>185</v>
      </c>
      <c r="G18" s="651" t="s">
        <v>186</v>
      </c>
      <c r="H18" s="651" t="s">
        <v>187</v>
      </c>
      <c r="I18" s="652" t="s">
        <v>188</v>
      </c>
      <c r="J18" s="653">
        <f>EDATE('第6回部分払（申告書等）'!L18,1)</f>
        <v>46539</v>
      </c>
      <c r="K18" s="653">
        <f>DATE(YEAR($J$18),MONTH($J$18)+1,1)</f>
        <v>46569</v>
      </c>
      <c r="L18" s="653">
        <f t="shared" ref="L18" si="1">DATE(YEAR(K18),MONTH(K18)+1,1)</f>
        <v>46600</v>
      </c>
    </row>
    <row r="19" spans="2:13" ht="17.149999999999999" customHeight="1">
      <c r="B19" s="729" t="str">
        <f>'見積書（入力用・見積根拠）'!C27</f>
        <v>本人</v>
      </c>
      <c r="C19" s="729" t="str">
        <f>'見積書（入力用・見積根拠）'!D27</f>
        <v>国際　〇〇</v>
      </c>
      <c r="D19" s="729" t="e">
        <f>IF('見積書（入力用・見積根拠）'!F27="","",DATEDIF('見積書（入力用・見積根拠）'!F27,$J$1,"y"))</f>
        <v>#NUM!</v>
      </c>
      <c r="E19" s="654">
        <f>'第1回部分払（申告書等）'!E19</f>
        <v>46006</v>
      </c>
      <c r="F19" s="609">
        <f>'第6回部分払（申告書等）'!F19</f>
        <v>46735</v>
      </c>
      <c r="G19" s="655" t="s">
        <v>189</v>
      </c>
      <c r="H19" s="655" t="s">
        <v>189</v>
      </c>
      <c r="I19" s="656" t="s">
        <v>190</v>
      </c>
      <c r="J19" s="610" t="s">
        <v>191</v>
      </c>
      <c r="K19" s="610" t="s">
        <v>191</v>
      </c>
      <c r="L19" s="610" t="s">
        <v>191</v>
      </c>
    </row>
    <row r="20" spans="2:13" ht="17.149999999999999" customHeight="1">
      <c r="B20" s="657" t="str">
        <f>IF('見積書（入力用・見積根拠）'!C28="","",'見積書（入力用・見積根拠）'!C28)</f>
        <v>配偶者帯同なし</v>
      </c>
      <c r="C20" s="657" t="str">
        <f>IF('見積書（入力用・見積根拠）'!D28="","",'見積書（入力用・見積根拠）'!D28)</f>
        <v/>
      </c>
      <c r="D20" s="729" t="str">
        <f>IF('見積書（入力用・見積根拠）'!F28="","",DATEDIF('見積書（入力用・見積根拠）'!F28,$J$1,"y"))</f>
        <v/>
      </c>
      <c r="E20" s="728" t="str">
        <f>IF('第6回部分払（申告書等）'!E20="","",'第6回部分払（申告書等）'!E20)</f>
        <v/>
      </c>
      <c r="F20" s="728" t="str">
        <f>IF('第6回部分払（申告書等）'!F20="","",'第6回部分払（申告書等）'!F20)</f>
        <v/>
      </c>
      <c r="G20" s="655" t="s">
        <v>189</v>
      </c>
      <c r="H20" s="655" t="s">
        <v>189</v>
      </c>
      <c r="I20" s="658" t="s">
        <v>190</v>
      </c>
      <c r="J20" s="610" t="s">
        <v>191</v>
      </c>
      <c r="K20" s="610" t="s">
        <v>191</v>
      </c>
      <c r="L20" s="610" t="s">
        <v>191</v>
      </c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IF('第6回部分払（申告書等）'!E21="","",'第6回部分払（申告書等）'!E21)</f>
        <v>46073</v>
      </c>
      <c r="F21" s="900">
        <f>IF('第6回部分払（申告書等）'!F21="","",'第6回部分払（申告書等）'!F21)</f>
        <v>46735</v>
      </c>
      <c r="G21" s="900">
        <f>IF('第6回部分払（申告書等）'!G21="","",'第6回部分払（申告書等）'!G21)</f>
        <v>46073</v>
      </c>
      <c r="H21" s="900">
        <f>IF('第6回部分払（申告書等）'!H21="","",'第6回部分払（申告書等）'!H21)</f>
        <v>46731</v>
      </c>
      <c r="I21" s="659" t="s">
        <v>190</v>
      </c>
      <c r="J21" s="611" t="s">
        <v>191</v>
      </c>
      <c r="K21" s="611"/>
      <c r="L21" s="611"/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660" t="s">
        <v>193</v>
      </c>
      <c r="J22" s="612" t="s">
        <v>96</v>
      </c>
      <c r="K22" s="612" t="s">
        <v>96</v>
      </c>
      <c r="L22" s="612" t="s">
        <v>96</v>
      </c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IF('第6回部分払（申告書等）'!E23="","",'第6回部分払（申告書等）'!E23)</f>
        <v>46073</v>
      </c>
      <c r="F23" s="900">
        <f>IF('第6回部分払（申告書等）'!F23="","",'第6回部分払（申告書等）'!F23)</f>
        <v>46735</v>
      </c>
      <c r="G23" s="900">
        <f>IF('第6回部分払（申告書等）'!G23="","",'第6回部分払（申告書等）'!G23)</f>
        <v>46096</v>
      </c>
      <c r="H23" s="900">
        <f>IF('第6回部分払（申告書等）'!H23="","",'第6回部分払（申告書等）'!H23)</f>
        <v>46726</v>
      </c>
      <c r="I23" s="661" t="s">
        <v>190</v>
      </c>
      <c r="J23" s="611" t="s">
        <v>191</v>
      </c>
      <c r="K23" s="611"/>
      <c r="L23" s="611"/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660" t="s">
        <v>193</v>
      </c>
      <c r="J24" s="612" t="s">
        <v>99</v>
      </c>
      <c r="K24" s="612" t="s">
        <v>99</v>
      </c>
      <c r="L24" s="612" t="s">
        <v>99</v>
      </c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IF('第6回部分払（申告書等）'!E25="","",'第6回部分払（申告書等）'!E25)</f>
        <v>46073</v>
      </c>
      <c r="F25" s="900">
        <f>IF('第6回部分払（申告書等）'!F25="","",'第6回部分払（申告書等）'!F25)</f>
        <v>46735</v>
      </c>
      <c r="G25" s="900">
        <f>IF('第6回部分払（申告書等）'!G25="","",'第6回部分払（申告書等）'!G25)</f>
        <v>46096</v>
      </c>
      <c r="H25" s="900">
        <f>IF('第6回部分払（申告書等）'!H25="","",'第6回部分払（申告書等）'!H25)</f>
        <v>46726</v>
      </c>
      <c r="I25" s="659" t="s">
        <v>190</v>
      </c>
      <c r="J25" s="611" t="s">
        <v>191</v>
      </c>
      <c r="K25" s="611"/>
      <c r="L25" s="611"/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658" t="s">
        <v>193</v>
      </c>
      <c r="J26" s="612" t="s">
        <v>102</v>
      </c>
      <c r="K26" s="612" t="s">
        <v>102</v>
      </c>
      <c r="L26" s="612" t="s">
        <v>102</v>
      </c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IF('第6回部分払（申告書等）'!E27="","",'第6回部分払（申告書等）'!E27)</f>
        <v>46073</v>
      </c>
      <c r="F27" s="900">
        <f>IF('第6回部分払（申告書等）'!F27="","",'第6回部分払（申告書等）'!F27)</f>
        <v>46735</v>
      </c>
      <c r="G27" s="900">
        <f>IF('第6回部分払（申告書等）'!G27="","",'第6回部分払（申告書等）'!G27)</f>
        <v>46078</v>
      </c>
      <c r="H27" s="900">
        <f>IF('第6回部分払（申告書等）'!H27="","",'第6回部分払（申告書等）'!H27)</f>
        <v>46733</v>
      </c>
      <c r="I27" s="659" t="s">
        <v>190</v>
      </c>
      <c r="J27" s="611" t="s">
        <v>191</v>
      </c>
      <c r="K27" s="611"/>
      <c r="L27" s="611"/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658" t="s">
        <v>193</v>
      </c>
      <c r="J28" s="612" t="s">
        <v>106</v>
      </c>
      <c r="K28" s="612" t="s">
        <v>106</v>
      </c>
      <c r="L28" s="612" t="s">
        <v>106</v>
      </c>
      <c r="M28" s="627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IF('第6回部分払（申告書等）'!E29="","",'第6回部分払（申告書等）'!E29)</f>
        <v>46073</v>
      </c>
      <c r="F29" s="900">
        <f>IF('第6回部分払（申告書等）'!F29="","",'第6回部分払（申告書等）'!F29)</f>
        <v>46735</v>
      </c>
      <c r="G29" s="900">
        <f>IF('第6回部分払（申告書等）'!G29="","",'第6回部分払（申告書等）'!G29)</f>
        <v>46078</v>
      </c>
      <c r="H29" s="900">
        <f>IF('第6回部分払（申告書等）'!H29="","",'第6回部分払（申告書等）'!H29)</f>
        <v>46733</v>
      </c>
      <c r="I29" s="659" t="s">
        <v>190</v>
      </c>
      <c r="J29" s="611" t="s">
        <v>191</v>
      </c>
      <c r="K29" s="611"/>
      <c r="L29" s="611"/>
      <c r="M29" s="627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662" t="s">
        <v>193</v>
      </c>
      <c r="J30" s="612" t="s">
        <v>194</v>
      </c>
      <c r="K30" s="612" t="s">
        <v>194</v>
      </c>
      <c r="L30" s="612" t="s">
        <v>194</v>
      </c>
      <c r="M30" s="630"/>
    </row>
    <row r="31" spans="2:13" ht="17.149999999999999" customHeight="1">
      <c r="C31" s="663" t="s">
        <v>195</v>
      </c>
      <c r="D31" s="664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665"/>
      <c r="J31" s="665" t="str">
        <f>IF(COUNTIF(J20,"●")+COUNTIF(J21,"●")+COUNTIF(J23,"●")+COUNTIF(J25,"●")+COUNTIF(J27,"●")+COUNTIF(J29,"●")&lt;=0,"","●")</f>
        <v>●</v>
      </c>
      <c r="K31" s="665" t="str">
        <f>IF(COUNTIF(K20,"●")+COUNTIF(K21,"●")+COUNTIF(K23,"●")+COUNTIF(K25,"●")+COUNTIF(K27,"●")+COUNTIF(K29,"●")&lt;=0,"","●")</f>
        <v>●</v>
      </c>
      <c r="L31" s="665" t="str">
        <f>IF(COUNTIF(L20,"●")+COUNTIF(L21,"●")+COUNTIF(L23,"●")+COUNTIF(L25,"●")+COUNTIF(L27,"●")+COUNTIF(L29,"●")&lt;=0,"","●")</f>
        <v>●</v>
      </c>
      <c r="M31" s="630"/>
    </row>
    <row r="32" spans="2:13" ht="17.149999999999999" customHeight="1">
      <c r="B32" s="633"/>
      <c r="C32" s="633"/>
      <c r="G32" s="666"/>
      <c r="H32" s="666"/>
      <c r="I32" s="667"/>
      <c r="J32" s="668"/>
      <c r="K32" s="668"/>
      <c r="L32" s="668"/>
      <c r="M32" s="631"/>
    </row>
    <row r="33" spans="2:13" ht="17.149999999999999" customHeight="1" thickBot="1">
      <c r="B33" s="641" t="s">
        <v>196</v>
      </c>
      <c r="M33" s="630"/>
    </row>
    <row r="34" spans="2:13" ht="17.149999999999999" customHeight="1">
      <c r="B34" s="961" t="str">
        <f>IF('第6回部分払（申告書等）'!B46="","",'第6回部分払（申告書等）'!B46)</f>
        <v/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630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630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630"/>
    </row>
    <row r="37" spans="2:13" ht="17.149999999999999" customHeight="1">
      <c r="B37" s="669"/>
      <c r="C37" s="669"/>
      <c r="D37" s="669"/>
      <c r="E37" s="715"/>
      <c r="F37" s="669"/>
      <c r="G37" s="669"/>
      <c r="H37" s="669"/>
      <c r="I37" s="669"/>
      <c r="J37" s="669"/>
      <c r="K37" s="669"/>
      <c r="L37" s="669"/>
      <c r="M37" s="623"/>
    </row>
    <row r="38" spans="2:13" ht="17.149999999999999" customHeight="1" thickBot="1">
      <c r="B38" s="670" t="s">
        <v>198</v>
      </c>
      <c r="C38" s="669"/>
      <c r="D38" s="714"/>
      <c r="E38" s="669"/>
      <c r="F38" s="669"/>
      <c r="G38" s="669"/>
      <c r="H38" s="669"/>
      <c r="I38" s="669"/>
      <c r="J38" s="669"/>
      <c r="K38" s="669"/>
      <c r="L38" s="669"/>
      <c r="M38" s="623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623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623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623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623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623"/>
    </row>
    <row r="44" spans="2:13" ht="17.149999999999999" customHeight="1">
      <c r="B44" s="733"/>
      <c r="C44" s="733"/>
      <c r="D44" s="733"/>
      <c r="E44" s="733"/>
      <c r="F44" s="733"/>
      <c r="G44" s="733"/>
      <c r="H44" s="733"/>
      <c r="I44" s="733"/>
      <c r="J44" s="733"/>
      <c r="K44" s="733"/>
      <c r="L44" s="733"/>
      <c r="M44" s="623"/>
    </row>
    <row r="45" spans="2:13" ht="17.149999999999999" customHeight="1" thickBot="1">
      <c r="B45" s="671" t="s">
        <v>200</v>
      </c>
      <c r="C45" s="733"/>
      <c r="D45" s="733"/>
      <c r="E45" s="733"/>
      <c r="F45" s="733"/>
      <c r="G45" s="733"/>
      <c r="H45" s="733"/>
      <c r="I45" s="733"/>
      <c r="J45" s="733"/>
      <c r="K45" s="733"/>
      <c r="L45" s="733"/>
      <c r="M45" s="623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623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623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623"/>
    </row>
    <row r="49" spans="2:13" ht="17.149999999999999" customHeight="1">
      <c r="B49" s="733"/>
      <c r="C49" s="733"/>
      <c r="D49" s="733"/>
      <c r="E49" s="733"/>
      <c r="F49" s="733"/>
      <c r="G49" s="733"/>
      <c r="H49" s="733"/>
      <c r="I49" s="733"/>
      <c r="J49" s="733"/>
      <c r="K49" s="733"/>
      <c r="L49" s="733"/>
      <c r="M49" s="623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733"/>
      <c r="C53" s="733"/>
      <c r="D53" s="733"/>
      <c r="E53" s="733"/>
      <c r="F53" s="733"/>
      <c r="G53" s="672" t="s">
        <v>202</v>
      </c>
      <c r="H53" s="673">
        <f>'第6回部分払（内訳書）'!C44</f>
        <v>5263497</v>
      </c>
      <c r="I53" s="672" t="s">
        <v>50</v>
      </c>
      <c r="J53" s="733"/>
      <c r="K53" s="733"/>
      <c r="L53" s="733"/>
      <c r="M53" s="623"/>
    </row>
    <row r="54" spans="2:13" ht="17.149999999999999" customHeight="1">
      <c r="B54" s="674" t="s">
        <v>203</v>
      </c>
      <c r="C54" s="674"/>
      <c r="D54" s="675"/>
      <c r="E54" s="675"/>
      <c r="F54" s="674"/>
      <c r="G54" s="674"/>
      <c r="H54" s="674"/>
      <c r="I54" s="674"/>
      <c r="J54" s="674"/>
      <c r="K54" s="674"/>
      <c r="L54" s="674"/>
      <c r="M54" s="623"/>
    </row>
    <row r="55" spans="2:13" ht="17.149999999999999" customHeight="1">
      <c r="B55" s="674" t="s">
        <v>204</v>
      </c>
      <c r="C55" s="674"/>
      <c r="D55" s="675"/>
      <c r="E55" s="675"/>
      <c r="F55" s="674"/>
      <c r="G55" s="674"/>
      <c r="J55" s="674"/>
      <c r="K55" s="674"/>
      <c r="L55" s="674"/>
      <c r="M55" s="623"/>
    </row>
    <row r="56" spans="2:13" ht="17.149999999999999" customHeight="1">
      <c r="B56" s="674" t="s">
        <v>205</v>
      </c>
      <c r="D56" s="676">
        <f>'第6回部分払（申告書等）'!D56</f>
        <v>1100000</v>
      </c>
      <c r="E56" s="677" t="s">
        <v>50</v>
      </c>
      <c r="F56" s="678" t="s">
        <v>164</v>
      </c>
      <c r="G56" s="679">
        <f>COUNTIF(J19:L19,"●")</f>
        <v>3</v>
      </c>
      <c r="H56" s="694"/>
      <c r="I56" s="716"/>
      <c r="J56" s="613"/>
      <c r="L56" s="674"/>
      <c r="M56" s="623"/>
    </row>
    <row r="57" spans="2:13" ht="17.149999999999999" customHeight="1">
      <c r="B57" s="674" t="s">
        <v>206</v>
      </c>
      <c r="D57" s="676">
        <f>'第6回部分払（申告書等）'!D57</f>
        <v>200000</v>
      </c>
      <c r="E57" s="677" t="s">
        <v>50</v>
      </c>
      <c r="F57" s="678" t="s">
        <v>164</v>
      </c>
      <c r="G57" s="679">
        <f>COUNTIF(J31:L31,"●")</f>
        <v>3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'第4回部分払（申告書等）'!J31:'第4回部分払（申告書等）'!L31,"●")+COUNTIF('第5回部分払（申告書等）'!J31:'第5回部分払（申告書等）'!L31,"●")+COUNTIF('第6回部分払（申告書等）'!J31:'第6回部分払（申告書等）'!L31,"●")+COUNTIF(J31:L31,"●")),0)</f>
        <v>0</v>
      </c>
      <c r="J57" s="748" t="s">
        <v>308</v>
      </c>
      <c r="L57" s="674"/>
      <c r="M57" s="623"/>
    </row>
    <row r="58" spans="2:13" ht="17.149999999999999" customHeight="1">
      <c r="B58" s="674"/>
      <c r="D58" s="676"/>
      <c r="E58" s="677"/>
      <c r="F58" s="678"/>
      <c r="G58" s="679"/>
      <c r="H58" s="694"/>
      <c r="I58" s="697"/>
      <c r="J58" s="613"/>
      <c r="L58" s="674"/>
      <c r="M58" s="623"/>
    </row>
    <row r="59" spans="2:13" ht="17.149999999999999" customHeight="1">
      <c r="B59" s="674" t="s">
        <v>207</v>
      </c>
      <c r="C59" s="674"/>
      <c r="D59" s="674"/>
      <c r="E59" s="677"/>
      <c r="F59" s="675"/>
      <c r="G59" s="674"/>
      <c r="H59" s="674"/>
      <c r="I59" s="674"/>
      <c r="J59" s="674"/>
      <c r="K59" s="674"/>
      <c r="L59" s="674"/>
      <c r="M59" s="623"/>
    </row>
    <row r="60" spans="2:13" ht="17.149999999999999" customHeight="1">
      <c r="B60" s="674" t="s">
        <v>208</v>
      </c>
      <c r="C60" s="674"/>
      <c r="D60" s="674"/>
      <c r="E60" s="677"/>
      <c r="F60" s="675"/>
      <c r="G60" s="674"/>
      <c r="H60" s="674"/>
      <c r="I60" s="674"/>
      <c r="J60" s="674"/>
      <c r="K60" s="674"/>
      <c r="L60" s="674"/>
    </row>
    <row r="61" spans="2:13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632" t="s">
        <v>209</v>
      </c>
      <c r="D63" s="717">
        <v>500000</v>
      </c>
      <c r="E63" s="632" t="s">
        <v>50</v>
      </c>
      <c r="F63" s="639" t="s">
        <v>164</v>
      </c>
      <c r="G63" s="719"/>
      <c r="H63" s="682" t="s">
        <v>210</v>
      </c>
      <c r="I63" s="613">
        <f>D63*G63</f>
        <v>0</v>
      </c>
      <c r="J63" s="667" t="s">
        <v>50</v>
      </c>
    </row>
    <row r="64" spans="2:13" ht="17.149999999999999" customHeight="1">
      <c r="B64" s="632" t="s">
        <v>211</v>
      </c>
      <c r="D64" s="717">
        <v>250000</v>
      </c>
      <c r="E64" s="632" t="s">
        <v>50</v>
      </c>
      <c r="F64" s="639" t="s">
        <v>164</v>
      </c>
      <c r="G64" s="719"/>
      <c r="H64" s="682" t="s">
        <v>210</v>
      </c>
      <c r="I64" s="613">
        <f t="shared" ref="I64:I67" si="2">D64*G64</f>
        <v>0</v>
      </c>
      <c r="J64" s="667" t="s">
        <v>50</v>
      </c>
    </row>
    <row r="65" spans="2:10" ht="17.149999999999999" customHeight="1">
      <c r="B65" s="632" t="s">
        <v>212</v>
      </c>
      <c r="D65" s="717">
        <v>100000</v>
      </c>
      <c r="E65" s="632" t="s">
        <v>50</v>
      </c>
      <c r="F65" s="639" t="s">
        <v>164</v>
      </c>
      <c r="G65" s="719"/>
      <c r="H65" s="682" t="s">
        <v>210</v>
      </c>
      <c r="I65" s="613">
        <f t="shared" si="2"/>
        <v>0</v>
      </c>
      <c r="J65" s="667" t="s">
        <v>50</v>
      </c>
    </row>
    <row r="66" spans="2:10" ht="17.149999999999999" customHeight="1">
      <c r="B66" s="632" t="s">
        <v>213</v>
      </c>
      <c r="D66" s="718"/>
      <c r="E66" s="632" t="s">
        <v>50</v>
      </c>
      <c r="F66" s="639" t="s">
        <v>164</v>
      </c>
      <c r="G66" s="719"/>
      <c r="H66" s="682" t="s">
        <v>210</v>
      </c>
      <c r="I66" s="613">
        <f t="shared" si="2"/>
        <v>0</v>
      </c>
      <c r="J66" s="667" t="s">
        <v>50</v>
      </c>
    </row>
    <row r="67" spans="2:10" ht="17.149999999999999" customHeight="1">
      <c r="B67" s="632" t="s">
        <v>214</v>
      </c>
      <c r="D67" s="718"/>
      <c r="E67" s="632" t="s">
        <v>50</v>
      </c>
      <c r="F67" s="639" t="s">
        <v>164</v>
      </c>
      <c r="G67" s="719"/>
      <c r="H67" s="682" t="s">
        <v>210</v>
      </c>
      <c r="I67" s="613">
        <f t="shared" si="2"/>
        <v>0</v>
      </c>
      <c r="J67" s="667" t="s">
        <v>50</v>
      </c>
    </row>
    <row r="68" spans="2:10" ht="16">
      <c r="B68" s="680" t="s">
        <v>316</v>
      </c>
      <c r="D68" s="680" t="s">
        <v>317</v>
      </c>
      <c r="E68" s="680"/>
      <c r="F68" s="680"/>
      <c r="G68" s="683"/>
      <c r="H68" s="682"/>
      <c r="I68" s="613"/>
      <c r="J68" s="667"/>
    </row>
    <row r="69" spans="2:10" ht="16">
      <c r="B69" s="632" t="s">
        <v>209</v>
      </c>
      <c r="D69" s="723">
        <v>500000</v>
      </c>
      <c r="E69" s="632" t="s">
        <v>50</v>
      </c>
      <c r="F69" s="639" t="s">
        <v>164</v>
      </c>
      <c r="G69" s="719"/>
      <c r="H69" s="682" t="s">
        <v>210</v>
      </c>
      <c r="I69" s="613">
        <f>D69*G69</f>
        <v>0</v>
      </c>
      <c r="J69" s="667" t="s">
        <v>50</v>
      </c>
    </row>
    <row r="70" spans="2:10" ht="16">
      <c r="B70" s="632" t="s">
        <v>211</v>
      </c>
      <c r="D70" s="723"/>
      <c r="E70" s="632" t="s">
        <v>50</v>
      </c>
      <c r="F70" s="639" t="s">
        <v>164</v>
      </c>
      <c r="G70" s="719"/>
      <c r="H70" s="682" t="s">
        <v>210</v>
      </c>
      <c r="I70" s="613">
        <f t="shared" ref="I70:I73" si="3">D70*G70</f>
        <v>0</v>
      </c>
      <c r="J70" s="667" t="s">
        <v>50</v>
      </c>
    </row>
    <row r="71" spans="2:10" ht="16">
      <c r="B71" s="632" t="s">
        <v>212</v>
      </c>
      <c r="D71" s="723"/>
      <c r="E71" s="632" t="s">
        <v>50</v>
      </c>
      <c r="F71" s="639" t="s">
        <v>164</v>
      </c>
      <c r="G71" s="719"/>
      <c r="H71" s="682" t="s">
        <v>210</v>
      </c>
      <c r="I71" s="613">
        <f t="shared" si="3"/>
        <v>0</v>
      </c>
      <c r="J71" s="667" t="s">
        <v>50</v>
      </c>
    </row>
    <row r="72" spans="2:10" ht="16">
      <c r="B72" s="632" t="s">
        <v>213</v>
      </c>
      <c r="D72" s="724"/>
      <c r="E72" s="632" t="s">
        <v>50</v>
      </c>
      <c r="F72" s="639" t="s">
        <v>164</v>
      </c>
      <c r="G72" s="719"/>
      <c r="H72" s="682" t="s">
        <v>210</v>
      </c>
      <c r="I72" s="613">
        <f t="shared" si="3"/>
        <v>0</v>
      </c>
      <c r="J72" s="667" t="s">
        <v>50</v>
      </c>
    </row>
    <row r="73" spans="2:10" ht="16">
      <c r="B73" s="632" t="s">
        <v>214</v>
      </c>
      <c r="D73" s="724"/>
      <c r="E73" s="632" t="s">
        <v>50</v>
      </c>
      <c r="F73" s="639" t="s">
        <v>164</v>
      </c>
      <c r="G73" s="719"/>
      <c r="H73" s="682" t="s">
        <v>210</v>
      </c>
      <c r="I73" s="613">
        <f t="shared" si="3"/>
        <v>0</v>
      </c>
      <c r="J73" s="667" t="s">
        <v>50</v>
      </c>
    </row>
    <row r="74" spans="2:10">
      <c r="D74" s="632"/>
      <c r="E74" s="632"/>
      <c r="G74" s="639"/>
    </row>
    <row r="75" spans="2:10" ht="16.5" thickBot="1">
      <c r="B75" s="684" t="s">
        <v>215</v>
      </c>
      <c r="C75" s="614"/>
      <c r="D75" s="624"/>
      <c r="E75" s="625"/>
      <c r="F75" s="626"/>
      <c r="G75" s="639"/>
    </row>
    <row r="76" spans="2:10" ht="28" customHeight="1" thickBot="1">
      <c r="B76" s="905" t="s">
        <v>34</v>
      </c>
      <c r="C76" s="906"/>
      <c r="D76" s="685" t="s">
        <v>35</v>
      </c>
      <c r="E76" s="686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93" t="s">
        <v>41</v>
      </c>
      <c r="C77" s="994"/>
      <c r="D77" s="615"/>
      <c r="E77" s="616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615"/>
      <c r="E78" s="616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615"/>
      <c r="E79" s="616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688"/>
      <c r="E80" s="687"/>
      <c r="F80" s="730">
        <f t="shared" si="4"/>
        <v>0</v>
      </c>
      <c r="G80" s="731"/>
      <c r="H80" s="689"/>
      <c r="I80" s="690"/>
    </row>
    <row r="81" spans="2:12" ht="16" hidden="1">
      <c r="B81" s="909"/>
      <c r="C81" s="910"/>
      <c r="D81" s="688"/>
      <c r="E81" s="687"/>
      <c r="F81" s="730">
        <f t="shared" si="4"/>
        <v>0</v>
      </c>
      <c r="G81" s="731"/>
      <c r="H81" s="689"/>
      <c r="I81" s="690"/>
    </row>
    <row r="82" spans="2:12" ht="16" hidden="1">
      <c r="B82" s="909"/>
      <c r="C82" s="910"/>
      <c r="D82" s="688"/>
      <c r="E82" s="687"/>
      <c r="F82" s="730">
        <f t="shared" si="4"/>
        <v>0</v>
      </c>
      <c r="G82" s="731"/>
      <c r="H82" s="689"/>
      <c r="I82" s="690"/>
    </row>
    <row r="83" spans="2:12" ht="16" hidden="1">
      <c r="B83" s="909"/>
      <c r="C83" s="910"/>
      <c r="D83" s="688"/>
      <c r="E83" s="687"/>
      <c r="F83" s="730">
        <f t="shared" si="4"/>
        <v>0</v>
      </c>
      <c r="G83" s="731"/>
      <c r="H83" s="689"/>
      <c r="I83" s="690"/>
    </row>
    <row r="84" spans="2:12" ht="16" hidden="1">
      <c r="B84" s="909"/>
      <c r="C84" s="910"/>
      <c r="D84" s="688"/>
      <c r="E84" s="687"/>
      <c r="F84" s="730">
        <f t="shared" si="4"/>
        <v>0</v>
      </c>
      <c r="G84" s="731"/>
      <c r="H84" s="689"/>
      <c r="I84" s="690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632"/>
      <c r="E86" s="632"/>
      <c r="G86" s="639"/>
    </row>
    <row r="87" spans="2:12" ht="17.149999999999999" customHeight="1">
      <c r="B87" s="628" t="s">
        <v>216</v>
      </c>
      <c r="C87" s="674"/>
      <c r="D87" s="617"/>
      <c r="E87" s="691"/>
      <c r="F87" s="678"/>
      <c r="G87" s="692"/>
      <c r="H87" s="618"/>
      <c r="I87" s="619"/>
      <c r="J87" s="619"/>
      <c r="K87" s="693"/>
      <c r="L87" s="674"/>
    </row>
    <row r="88" spans="2:12" ht="17.149999999999999" customHeight="1">
      <c r="B88" s="628" t="s">
        <v>70</v>
      </c>
      <c r="C88" s="674"/>
      <c r="D88" s="617">
        <f>'見積書（入力用・見積根拠）'!E19</f>
        <v>1800</v>
      </c>
      <c r="E88" s="691" t="s">
        <v>71</v>
      </c>
      <c r="F88" s="678" t="s">
        <v>72</v>
      </c>
      <c r="G88" s="692" t="s">
        <v>73</v>
      </c>
      <c r="H88" s="618">
        <f>ROUNDDOWN((D88-D89)*D103,0)</f>
        <v>199998</v>
      </c>
      <c r="I88" s="747">
        <f>IF('第4回部分払（申告書等）'!I88&gt;9,
      COUNTIF($J$19:$L$19,"●")-3,
     COUNTIF($J$19:$L$19,"●")
)</f>
        <v>3</v>
      </c>
      <c r="J88" s="693"/>
      <c r="L88" s="622"/>
    </row>
    <row r="89" spans="2:12" ht="16">
      <c r="B89" s="628"/>
      <c r="C89" s="694" t="s">
        <v>217</v>
      </c>
      <c r="D89" s="617"/>
      <c r="E89" s="691" t="s">
        <v>218</v>
      </c>
      <c r="F89" s="678"/>
      <c r="G89" s="692"/>
      <c r="H89" s="692"/>
      <c r="I89" s="747"/>
      <c r="J89" s="619"/>
      <c r="L89" s="628"/>
    </row>
    <row r="90" spans="2:12" ht="16">
      <c r="B90" s="628" t="s">
        <v>219</v>
      </c>
      <c r="D90" s="632"/>
      <c r="E90" s="632"/>
      <c r="F90" s="639"/>
      <c r="G90" s="639"/>
    </row>
    <row r="91" spans="2:12" ht="16">
      <c r="B91" s="628" t="s">
        <v>220</v>
      </c>
      <c r="C91" s="674" t="s">
        <v>221</v>
      </c>
      <c r="D91" s="628"/>
      <c r="E91" s="691"/>
      <c r="F91" s="678"/>
      <c r="G91" s="628"/>
      <c r="H91" s="628" t="s">
        <v>222</v>
      </c>
      <c r="I91" s="693"/>
      <c r="J91" s="692" t="s">
        <v>223</v>
      </c>
      <c r="L91" s="692"/>
    </row>
    <row r="92" spans="2:12" ht="20" thickBot="1">
      <c r="B92" s="628" t="s">
        <v>224</v>
      </c>
      <c r="C92" s="725" t="str">
        <f>'第6回部分払（申告書等）'!C92</f>
        <v>①</v>
      </c>
      <c r="D92" s="560">
        <f>'第6回部分払（申告書等）'!D92</f>
        <v>43000</v>
      </c>
      <c r="E92" s="784" t="s">
        <v>131</v>
      </c>
      <c r="F92" s="695"/>
      <c r="G92" s="618"/>
      <c r="H92" s="618">
        <f>D92</f>
        <v>43000</v>
      </c>
      <c r="I92" s="696">
        <f>IF(D92="",0,IF(COUNTIF(J22:L22,C92)=0,0,COUNTIF(J22:L22,C92)-I93))</f>
        <v>3</v>
      </c>
      <c r="J92" s="697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692"/>
    </row>
    <row r="93" spans="2:12" ht="22.5" thickBot="1">
      <c r="B93" s="698" t="s">
        <v>225</v>
      </c>
      <c r="C93" s="720" t="s">
        <v>192</v>
      </c>
      <c r="D93" s="721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695"/>
      <c r="G93" s="618"/>
      <c r="H93" s="618" t="str">
        <f t="shared" ref="H93:H101" si="5">D93</f>
        <v/>
      </c>
      <c r="I93" s="699"/>
      <c r="J93" s="700"/>
      <c r="K93" s="761">
        <f>IF($D$93="",0,IF(AND($H$21&gt;=EOMONTH($J$18,-1)+1,$H$21&lt;=EOMONTH($L$18,0)),_xlfn.DAYS($H$21+1,EOMONTH($H$21,0))-1,0))</f>
        <v>0</v>
      </c>
      <c r="L93" s="692"/>
    </row>
    <row r="94" spans="2:12" ht="20" thickBot="1">
      <c r="B94" s="628" t="s">
        <v>226</v>
      </c>
      <c r="C94" s="725" t="str">
        <f>'第6回部分払（申告書等）'!C94</f>
        <v>　</v>
      </c>
      <c r="D94" s="560" t="str">
        <f>'第6回部分払（申告書等）'!D94</f>
        <v/>
      </c>
      <c r="E94" s="784" t="s">
        <v>131</v>
      </c>
      <c r="F94" s="695"/>
      <c r="G94" s="618"/>
      <c r="H94" s="618" t="str">
        <f t="shared" si="5"/>
        <v/>
      </c>
      <c r="I94" s="696">
        <f>IF(D94="",0,IF(COUNTIF(J24:L24,C94)=0,0,COUNTIF(J24:L24,C94)-I95))</f>
        <v>0</v>
      </c>
      <c r="J94" s="697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622"/>
    </row>
    <row r="95" spans="2:12" ht="22.5" thickBot="1">
      <c r="B95" s="698" t="s">
        <v>225</v>
      </c>
      <c r="C95" s="720" t="s">
        <v>192</v>
      </c>
      <c r="D95" s="721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695"/>
      <c r="G95" s="618"/>
      <c r="H95" s="618" t="str">
        <f t="shared" si="5"/>
        <v/>
      </c>
      <c r="I95" s="699"/>
      <c r="J95" s="700"/>
      <c r="K95" s="761">
        <f>IF($D$95="",0,IF(AND($H$23&gt;=EOMONTH($J$18,-1)+1,$H$23&lt;=EOMONTH($L$18,0)),_xlfn.DAYS($H$23+1,EOMONTH($H$23,0))-1,0))</f>
        <v>0</v>
      </c>
      <c r="L95" s="622"/>
    </row>
    <row r="96" spans="2:12" ht="20" thickBot="1">
      <c r="B96" s="628" t="s">
        <v>227</v>
      </c>
      <c r="C96" s="725" t="str">
        <f>'第6回部分払（申告書等）'!C96</f>
        <v>　</v>
      </c>
      <c r="D96" s="560" t="str">
        <f>'第6回部分払（申告書等）'!D96</f>
        <v/>
      </c>
      <c r="E96" s="784" t="s">
        <v>131</v>
      </c>
      <c r="F96" s="695"/>
      <c r="G96" s="618"/>
      <c r="H96" s="618" t="str">
        <f t="shared" si="5"/>
        <v/>
      </c>
      <c r="I96" s="696">
        <f>IF(D96="",0,IF(COUNTIF(J26:L26,C96)=0,0,COUNTIF(J26:L26,C96)-I97))</f>
        <v>0</v>
      </c>
      <c r="J96" s="697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622"/>
    </row>
    <row r="97" spans="2:12" ht="22.5" thickBot="1">
      <c r="B97" s="698" t="s">
        <v>225</v>
      </c>
      <c r="C97" s="720" t="s">
        <v>192</v>
      </c>
      <c r="D97" s="721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695"/>
      <c r="G97" s="618"/>
      <c r="H97" s="618" t="str">
        <f t="shared" si="5"/>
        <v/>
      </c>
      <c r="I97" s="699"/>
      <c r="J97" s="700"/>
      <c r="K97" s="761">
        <f>IF($D$97="",0,IF(AND($H$25&gt;=EOMONTH($J$18,-1)+1,$H$25&lt;=EOMONTH($L$18,0)),_xlfn.DAYS($H$25+1,EOMONTH($H$25,0))-1,0))</f>
        <v>0</v>
      </c>
      <c r="L97" s="622"/>
    </row>
    <row r="98" spans="2:12" ht="20" thickBot="1">
      <c r="B98" s="628" t="s">
        <v>228</v>
      </c>
      <c r="C98" s="725" t="str">
        <f>'第6回部分払（申告書等）'!C98</f>
        <v>⑤</v>
      </c>
      <c r="D98" s="560" t="str">
        <f>'第6回部分払（申告書等）'!D98</f>
        <v/>
      </c>
      <c r="E98" s="784" t="s">
        <v>131</v>
      </c>
      <c r="F98" s="695"/>
      <c r="G98" s="618"/>
      <c r="H98" s="618" t="str">
        <f t="shared" si="5"/>
        <v/>
      </c>
      <c r="I98" s="696">
        <f>IF(D98="",0,IF(COUNTIF(J28:L28,C98)=0,0,COUNTIF(J28:L28,C98)-I99))</f>
        <v>0</v>
      </c>
      <c r="J98" s="697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622"/>
    </row>
    <row r="99" spans="2:12" ht="22.5" thickBot="1">
      <c r="B99" s="698" t="s">
        <v>225</v>
      </c>
      <c r="C99" s="720" t="s">
        <v>192</v>
      </c>
      <c r="D99" s="721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695"/>
      <c r="G99" s="618"/>
      <c r="H99" s="618" t="str">
        <f t="shared" si="5"/>
        <v/>
      </c>
      <c r="I99" s="699"/>
      <c r="J99" s="700"/>
      <c r="K99" s="761">
        <f>IF($D$99="",0,IF(AND($H$27&gt;=EOMONTH($J$18,-1)+1,$H$27&lt;=EOMONTH($L$18,0)),_xlfn.DAYS($H$27+1,EOMONTH($H$27,0))-1,0))</f>
        <v>0</v>
      </c>
      <c r="L99" s="622"/>
    </row>
    <row r="100" spans="2:12" ht="20" thickBot="1">
      <c r="B100" s="628" t="s">
        <v>229</v>
      </c>
      <c r="C100" s="725" t="str">
        <f>'第6回部分払（申告書等）'!C100</f>
        <v>④</v>
      </c>
      <c r="D100" s="560">
        <f>'第6回部分払（申告書等）'!D100</f>
        <v>30000</v>
      </c>
      <c r="E100" s="784" t="s">
        <v>131</v>
      </c>
      <c r="F100" s="695"/>
      <c r="G100" s="618"/>
      <c r="H100" s="618">
        <f t="shared" si="5"/>
        <v>30000</v>
      </c>
      <c r="I100" s="696">
        <f>IF(D100="",0,IF(COUNTIF(J30:L30,C100)=0,0,COUNTIF(J30:L30,C100)-I101))</f>
        <v>3</v>
      </c>
      <c r="J100" s="697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622"/>
    </row>
    <row r="101" spans="2:12" ht="22.5" thickBot="1">
      <c r="B101" s="698" t="s">
        <v>225</v>
      </c>
      <c r="C101" s="720" t="s">
        <v>192</v>
      </c>
      <c r="D101" s="721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695"/>
      <c r="G101" s="618"/>
      <c r="H101" s="618" t="str">
        <f t="shared" si="5"/>
        <v/>
      </c>
      <c r="I101" s="699"/>
      <c r="J101" s="627"/>
      <c r="K101" s="761">
        <f>IF($D$101="",0,IF(AND($H$29&gt;=EOMONTH($J$18,-1)+1,$H$29&lt;=EOMONTH($L$18,0)),_xlfn.DAYS($H$29+1,EOMONTH($H$29,0))-1,0))</f>
        <v>0</v>
      </c>
      <c r="L101" s="674"/>
    </row>
    <row r="102" spans="2:12" ht="22">
      <c r="B102" s="628"/>
      <c r="C102" s="629"/>
      <c r="D102" s="620"/>
      <c r="E102" s="628"/>
      <c r="F102" s="695"/>
      <c r="G102" s="618" t="s">
        <v>230</v>
      </c>
      <c r="H102" s="618"/>
      <c r="I102" s="692"/>
      <c r="J102" s="693"/>
      <c r="K102" s="693"/>
      <c r="L102" s="674"/>
    </row>
    <row r="103" spans="2:12" ht="16">
      <c r="B103" s="628" t="s">
        <v>231</v>
      </c>
      <c r="C103" s="692"/>
      <c r="D103" s="587">
        <v>111.11</v>
      </c>
      <c r="E103" s="701" t="s">
        <v>77</v>
      </c>
      <c r="F103" s="675"/>
      <c r="G103" s="722" t="s">
        <v>232</v>
      </c>
      <c r="H103" s="674"/>
      <c r="I103" s="674"/>
      <c r="K103" s="674"/>
      <c r="L103" s="674"/>
    </row>
    <row r="104" spans="2:12" ht="16">
      <c r="B104" s="674"/>
      <c r="C104" s="674"/>
      <c r="D104" s="674"/>
      <c r="E104" s="674"/>
      <c r="F104" s="675"/>
      <c r="G104" s="674"/>
      <c r="H104" s="674"/>
      <c r="I104" s="674"/>
      <c r="J104" s="674"/>
      <c r="K104" s="674"/>
      <c r="L104" s="674"/>
    </row>
    <row r="105" spans="2:12" ht="16.5" thickBot="1">
      <c r="B105" s="684" t="s">
        <v>233</v>
      </c>
      <c r="C105" s="614"/>
      <c r="D105" s="624"/>
      <c r="E105" s="625"/>
      <c r="F105" s="626"/>
      <c r="G105" s="674"/>
      <c r="H105" s="674"/>
      <c r="I105" s="674"/>
      <c r="J105" s="674"/>
      <c r="K105" s="674"/>
      <c r="L105" s="674"/>
    </row>
    <row r="106" spans="2:12" ht="28" customHeight="1" thickBot="1">
      <c r="B106" s="905" t="s">
        <v>34</v>
      </c>
      <c r="C106" s="906"/>
      <c r="D106" s="685" t="s">
        <v>35</v>
      </c>
      <c r="E106" s="686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615"/>
      <c r="E107" s="616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615"/>
      <c r="E108" s="616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615"/>
      <c r="E109" s="616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688"/>
      <c r="E110" s="687"/>
      <c r="F110" s="730">
        <f t="shared" si="6"/>
        <v>0</v>
      </c>
      <c r="G110" s="731"/>
      <c r="H110" s="689"/>
      <c r="I110" s="690"/>
    </row>
    <row r="111" spans="2:12" ht="16" hidden="1">
      <c r="B111" s="909"/>
      <c r="C111" s="910"/>
      <c r="D111" s="688"/>
      <c r="E111" s="687"/>
      <c r="F111" s="730">
        <f t="shared" si="6"/>
        <v>0</v>
      </c>
      <c r="G111" s="731"/>
      <c r="H111" s="689"/>
      <c r="I111" s="690"/>
    </row>
    <row r="112" spans="2:12" ht="16" hidden="1">
      <c r="B112" s="909"/>
      <c r="C112" s="910"/>
      <c r="D112" s="688"/>
      <c r="E112" s="687"/>
      <c r="F112" s="730">
        <f t="shared" si="6"/>
        <v>0</v>
      </c>
      <c r="G112" s="731"/>
      <c r="H112" s="689"/>
      <c r="I112" s="690"/>
    </row>
    <row r="113" spans="2:12" ht="16" hidden="1">
      <c r="B113" s="909"/>
      <c r="C113" s="910"/>
      <c r="D113" s="688"/>
      <c r="E113" s="687"/>
      <c r="F113" s="730">
        <f t="shared" si="6"/>
        <v>0</v>
      </c>
      <c r="G113" s="731"/>
      <c r="H113" s="689"/>
      <c r="I113" s="690"/>
    </row>
    <row r="114" spans="2:12" ht="16" hidden="1">
      <c r="B114" s="909"/>
      <c r="C114" s="910"/>
      <c r="D114" s="688"/>
      <c r="E114" s="687"/>
      <c r="F114" s="730">
        <f t="shared" si="6"/>
        <v>0</v>
      </c>
      <c r="G114" s="731"/>
      <c r="H114" s="689"/>
      <c r="I114" s="690"/>
    </row>
    <row r="115" spans="2:12" ht="16.5" thickBot="1">
      <c r="B115" s="702" t="s">
        <v>48</v>
      </c>
      <c r="C115" s="703"/>
      <c r="D115" s="703"/>
      <c r="E115" s="704"/>
      <c r="F115" s="928">
        <f>SUM(F107:F114)</f>
        <v>0</v>
      </c>
      <c r="G115" s="929"/>
      <c r="H115" s="926"/>
      <c r="I115" s="927"/>
    </row>
    <row r="116" spans="2:12" ht="16">
      <c r="B116" s="674"/>
      <c r="C116" s="674"/>
      <c r="D116" s="674"/>
      <c r="E116" s="674"/>
      <c r="F116" s="675"/>
      <c r="G116" s="674"/>
      <c r="H116" s="674"/>
      <c r="I116" s="674"/>
      <c r="J116" s="674"/>
      <c r="K116" s="674"/>
      <c r="L116" s="674"/>
    </row>
    <row r="117" spans="2:12" ht="20" thickBot="1">
      <c r="B117" s="641" t="s">
        <v>294</v>
      </c>
      <c r="D117" s="632"/>
      <c r="E117" s="632"/>
      <c r="F117" s="639"/>
      <c r="G117" s="639" t="s">
        <v>320</v>
      </c>
      <c r="I117" s="632" t="s">
        <v>322</v>
      </c>
    </row>
    <row r="118" spans="2:12" ht="15.5" thickBot="1">
      <c r="B118" s="705" t="s">
        <v>234</v>
      </c>
      <c r="C118" s="706" t="s">
        <v>235</v>
      </c>
      <c r="D118" s="707" t="s">
        <v>236</v>
      </c>
      <c r="E118" s="726" t="s">
        <v>260</v>
      </c>
      <c r="G118" s="764" t="s">
        <v>319</v>
      </c>
      <c r="I118" s="708" t="s">
        <v>321</v>
      </c>
    </row>
    <row r="119" spans="2:12" ht="14.15" customHeight="1" thickBot="1">
      <c r="B119" s="709">
        <v>1</v>
      </c>
      <c r="C119" s="710" t="s">
        <v>238</v>
      </c>
      <c r="D119" s="621">
        <f>前金払請求書表紙!B17</f>
        <v>3506994</v>
      </c>
      <c r="E119" s="727">
        <f>SUM(D119:D125)</f>
        <v>33734509</v>
      </c>
      <c r="G119" s="711">
        <f>'第6回部分払（申告書等）'!G119-'第7回部分払（内訳書）'!E20</f>
        <v>-1</v>
      </c>
      <c r="I119" s="896">
        <f>'第6回部分払（申告書等）'!I119-'第7回部分払（内訳書）'!E21</f>
        <v>4</v>
      </c>
      <c r="J119" s="897"/>
    </row>
    <row r="120" spans="2:12" ht="14.15" customHeight="1" thickBot="1">
      <c r="B120" s="712">
        <v>2</v>
      </c>
      <c r="C120" s="712" t="s">
        <v>239</v>
      </c>
      <c r="D120" s="713">
        <f>'第1回部分払（請求書）'!C16</f>
        <v>4191473</v>
      </c>
      <c r="E120" s="726"/>
      <c r="G120" s="639" t="s">
        <v>323</v>
      </c>
    </row>
    <row r="121" spans="2:12" ht="15.5" thickBot="1">
      <c r="B121" s="712">
        <v>3</v>
      </c>
      <c r="C121" s="712" t="s">
        <v>261</v>
      </c>
      <c r="D121" s="713">
        <f>'第2回部分払（請求書）'!C16</f>
        <v>4130997</v>
      </c>
      <c r="E121" s="726"/>
      <c r="G121" s="711">
        <f>'第6回部分払（申告書等）'!G121-'第7回部分払（内訳書）'!E20+G61</f>
        <v>-1</v>
      </c>
    </row>
    <row r="122" spans="2:12">
      <c r="B122" s="712">
        <v>4</v>
      </c>
      <c r="C122" s="712" t="s">
        <v>262</v>
      </c>
      <c r="D122" s="713">
        <f>'第3回部分払（請求書）'!C16</f>
        <v>5734494</v>
      </c>
      <c r="E122" s="726"/>
    </row>
    <row r="123" spans="2:12">
      <c r="B123" s="712">
        <v>5</v>
      </c>
      <c r="C123" s="712" t="s">
        <v>263</v>
      </c>
      <c r="D123" s="713">
        <f>'第4回部分払（請求書）'!C16</f>
        <v>5703503</v>
      </c>
      <c r="E123" s="726"/>
    </row>
    <row r="124" spans="2:12">
      <c r="B124" s="712">
        <v>6</v>
      </c>
      <c r="C124" s="712" t="s">
        <v>264</v>
      </c>
      <c r="D124" s="713">
        <f>'第5回部分払（請求書）'!C16</f>
        <v>5203551</v>
      </c>
      <c r="E124" s="726"/>
    </row>
    <row r="125" spans="2:12">
      <c r="B125" s="739">
        <v>7</v>
      </c>
      <c r="C125" s="739" t="s">
        <v>265</v>
      </c>
      <c r="D125" s="740">
        <f>'第6回部分払（請求書）'!C16</f>
        <v>5263497</v>
      </c>
      <c r="E125" s="726"/>
    </row>
    <row r="126" spans="2:12" ht="15.5" thickBot="1">
      <c r="B126" s="738">
        <v>8</v>
      </c>
      <c r="C126" s="738" t="s">
        <v>266</v>
      </c>
      <c r="D126" s="741">
        <f>'第7回部分払（請求書）'!C16</f>
        <v>5203494</v>
      </c>
    </row>
    <row r="145" spans="3:12" ht="19.5">
      <c r="C145" s="633"/>
      <c r="D145" s="634"/>
      <c r="E145" s="634"/>
      <c r="F145" s="633"/>
      <c r="G145" s="633"/>
      <c r="H145" s="633"/>
      <c r="I145" s="633"/>
      <c r="J145" s="633"/>
      <c r="K145" s="633"/>
      <c r="L145" s="633"/>
    </row>
  </sheetData>
  <sheetProtection algorithmName="SHA-512" hashValue="iDZTgiaGanXGSuiQSf7GCGEMWcR7MDLGaYXeTsW7FLfuN/1NV17qmGBlbqR71ZVsj9Xw91RganFFTf85yIY8bw==" saltValue="O3MtmE6YcIsSrsvycIpXmQ==" spinCount="100000" sheet="1" formatCells="0" formatRows="0"/>
  <mergeCells count="85">
    <mergeCell ref="J1:L1"/>
    <mergeCell ref="J2:L2"/>
    <mergeCell ref="C13:D13"/>
    <mergeCell ref="C14:D14"/>
    <mergeCell ref="E17:F17"/>
    <mergeCell ref="G17:H17"/>
    <mergeCell ref="D2:F4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9:H30"/>
    <mergeCell ref="B34:L36"/>
    <mergeCell ref="B39:L43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77:C77"/>
    <mergeCell ref="F77:G77"/>
    <mergeCell ref="H77:I77"/>
    <mergeCell ref="B78:C78"/>
    <mergeCell ref="F78:G78"/>
    <mergeCell ref="H78:I78"/>
    <mergeCell ref="B111:C111"/>
    <mergeCell ref="B112:C112"/>
    <mergeCell ref="B107:C107"/>
    <mergeCell ref="F107:G107"/>
    <mergeCell ref="H107:I107"/>
    <mergeCell ref="B108:C108"/>
    <mergeCell ref="F108:G108"/>
    <mergeCell ref="H108:I108"/>
    <mergeCell ref="B109:C109"/>
    <mergeCell ref="F109:G109"/>
    <mergeCell ref="H109:I109"/>
    <mergeCell ref="B110:C110"/>
    <mergeCell ref="B106:C106"/>
    <mergeCell ref="F106:G106"/>
    <mergeCell ref="H106:I106"/>
    <mergeCell ref="B79:C79"/>
    <mergeCell ref="F79:G79"/>
    <mergeCell ref="H79:I79"/>
    <mergeCell ref="B83:C83"/>
    <mergeCell ref="B84:C84"/>
    <mergeCell ref="B85:E85"/>
    <mergeCell ref="F85:G85"/>
    <mergeCell ref="H85:I85"/>
    <mergeCell ref="B80:C80"/>
    <mergeCell ref="B81:C81"/>
    <mergeCell ref="B82:C82"/>
    <mergeCell ref="B113:C113"/>
    <mergeCell ref="B114:C114"/>
    <mergeCell ref="F115:G115"/>
    <mergeCell ref="H115:I115"/>
    <mergeCell ref="I119:J119"/>
  </mergeCells>
  <phoneticPr fontId="4"/>
  <dataValidations count="8">
    <dataValidation type="list" allowBlank="1" showInputMessage="1" showErrorMessage="1" sqref="B16" xr:uid="{30D36390-D7F1-4704-9952-619832F778C4}">
      <formula1>"業務従事実績表,業務従事実績／予定表"</formula1>
    </dataValidation>
    <dataValidation type="list" allowBlank="1" showInputMessage="1" showErrorMessage="1" sqref="E87" xr:uid="{50A4A432-733F-44F3-8750-5496EB879E0B}">
      <formula1>"円,ドル"</formula1>
    </dataValidation>
    <dataValidation type="list" allowBlank="1" showInputMessage="1" showErrorMessage="1" sqref="C87" xr:uid="{AEB5C616-6042-4153-B1E0-85C6DE48637B}">
      <formula1>"①未就学児,②小・中学校（日本人学校）,③小・中学校（インター）,④高等学校（日本人学校）,⑤高等学校（インター）"</formula1>
    </dataValidation>
    <dataValidation type="list" showInputMessage="1" showErrorMessage="1" sqref="J19:L21 J23:L23 J25:L25 J27:L27 J29:L29" xr:uid="{3BE50531-3B5C-41A6-B816-BDB604EAF6F1}">
      <formula1>"　,●"</formula1>
    </dataValidation>
    <dataValidation type="list" showInputMessage="1" showErrorMessage="1" sqref="J30:L30 J32:L32 J22:L22 J24:L24 J26:L26 J28:L28 C93 C95 C97 C99 C101:C102" xr:uid="{3801ACE1-E1CA-46FC-AEDB-0F32D781E3C3}">
      <formula1>"　,①,②,③,④,⑤"</formula1>
    </dataValidation>
    <dataValidation type="list" showInputMessage="1" sqref="H2" xr:uid="{56BB4A53-698F-4D4C-A6DC-927B43F97BE8}">
      <formula1>"　,芳沢　忍,松久　逸平"</formula1>
    </dataValidation>
    <dataValidation type="list" allowBlank="1" showInputMessage="1" showErrorMessage="1" sqref="D2" xr:uid="{5FB02FC2-E6CD-4686-A68B-2011E2512263}">
      <formula1>"　,使用しない"</formula1>
    </dataValidation>
    <dataValidation type="list" showInputMessage="1" showErrorMessage="1" sqref="E92:E101" xr:uid="{5DDD216B-C117-47F2-A73B-C0F81E56A8C9}">
      <formula1>"　,円"</formula1>
    </dataValidation>
  </dataValidations>
  <hyperlinks>
    <hyperlink ref="G103" r:id="rId1" xr:uid="{AC4D3CFA-497A-4EA8-A4F6-F8E62468AA2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 xml:space="preserve">&amp;L
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8657" r:id="rId5" name="Check Box 1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E71C24B-B508-4A27-8662-2536B8375E74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DC2E9398-7BFC-4BA9-A618-5A97F9644B89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8DEFC3EE-4F4B-4C5C-90EF-BAF59094B261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2DBE37D8-6CA1-4ABA-AAA6-CD7E1D16CB51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F566BC6A-1F81-48CC-999F-C784C6AEE223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086F3724-7FA4-4A03-B01C-53A948AB75C3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9AC4-9144-416C-AE21-EF9F1B640BA2}">
  <sheetPr>
    <tabColor theme="6"/>
    <pageSetUpPr fitToPage="1"/>
  </sheetPr>
  <dimension ref="A1:I107"/>
  <sheetViews>
    <sheetView view="pageBreakPreview" topLeftCell="A8" zoomScaleNormal="70" zoomScaleSheetLayoutView="100" workbookViewId="0">
      <selection activeCell="C26" sqref="C26:D26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4.08984375" style="79" customWidth="1"/>
    <col min="6" max="6" width="4" style="79" bestFit="1" customWidth="1"/>
    <col min="7" max="7" width="13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3900000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3300000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'第7回部分払（申告書等）'!D56</f>
        <v>1100000</v>
      </c>
      <c r="D10" s="33" t="s">
        <v>138</v>
      </c>
      <c r="E10" s="199">
        <f>'第7回部分払（申告書等）'!G56+'第7回部分払（申告書等）'!I56</f>
        <v>3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600000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'第7回部分払（申告書等）'!D57</f>
        <v>200000</v>
      </c>
      <c r="D13" s="33" t="s">
        <v>138</v>
      </c>
      <c r="E13" s="199">
        <f>'第7回部分払（申告書等）'!G57+'第7回部分払（申告書等）'!I57</f>
        <v>3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1303494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484500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IF('第7回部分払（申告書等）'!I61="",0,'第7回部分払（申告書等）'!I61)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7回部分払（申告書等）'!I63:I67)-IF('見積書（入力用・見積根拠）'!$D$22="有",前金払請求金額内訳書!C13,0)*MIN(E20,前金払請求金額内訳書!$E$13-'第1回部分払（内訳書）'!$E$20-'第2回部分払（内訳書）'!$E$20-'第3回部分払（内訳書）'!$E$20-'第4回部分払（内訳書）'!$E$20-'第5回部分払（内訳書）'!$E$20-'第6回部分払（内訳書）'!$E$20)</f>
        <v>484500</v>
      </c>
      <c r="D20" s="33" t="s">
        <v>246</v>
      </c>
      <c r="E20" s="194">
        <f>SUM('第7回部分払（申告書等）'!G63:G67)</f>
        <v>0</v>
      </c>
    </row>
    <row r="21" spans="1:9" ht="17.149999999999999" customHeight="1">
      <c r="B21" s="80" t="s">
        <v>247</v>
      </c>
      <c r="C21" s="193">
        <f>SUM('第7回部分払（申告書等）'!I69:I73)</f>
        <v>0</v>
      </c>
      <c r="D21" s="33" t="s">
        <v>246</v>
      </c>
      <c r="E21" s="194">
        <f>SUM('第7回部分払（申告書等）'!G69:G73)</f>
        <v>0</v>
      </c>
    </row>
    <row r="22" spans="1:9" ht="17.149999999999999" customHeight="1">
      <c r="B22" s="33" t="s">
        <v>143</v>
      </c>
      <c r="C22" s="195">
        <f>'第7回部分払（申告書等）'!F85-見積内訳書!D22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599994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'第7回部分払（申告書等）'!H88</f>
        <v>199998</v>
      </c>
      <c r="D24" s="33" t="s">
        <v>138</v>
      </c>
      <c r="E24" s="199">
        <f>'第7回部分払（申告書等）'!I88</f>
        <v>3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219000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>
        <f>IF(E26="","",'第7回部分払（申告書等）'!H92)</f>
        <v>43000</v>
      </c>
      <c r="D26" s="33" t="str">
        <f t="shared" ref="D26:D35" si="0">IF(E26="","","円×")</f>
        <v>円×</v>
      </c>
      <c r="E26" s="199">
        <f>IF('第7回部分払（申告書等）'!I92+('第7回部分払（申告書等）'!J92+'第7回部分払（申告書等）'!K92)/30&lt;=0,"",ROUND('第7回部分払（申告書等）'!I92+('第7回部分払（申告書等）'!J92+'第7回部分払（申告書等）'!K92)/30,2))</f>
        <v>3</v>
      </c>
      <c r="F26" s="29" t="str">
        <f>IF(E26="","","=")</f>
        <v>=</v>
      </c>
      <c r="G26" s="597">
        <f>IFERROR(C26*E26,"")</f>
        <v>129000</v>
      </c>
      <c r="H26" s="180" t="str">
        <f>IF(G26="","","円")</f>
        <v>円</v>
      </c>
    </row>
    <row r="27" spans="1:9" ht="17.149999999999999" customHeight="1">
      <c r="B27" s="180" t="s">
        <v>249</v>
      </c>
      <c r="C27" s="187" t="str">
        <f>IF(E27="","",'第7回部分払（申告書等）'!H93)</f>
        <v/>
      </c>
      <c r="D27" s="33" t="str">
        <f t="shared" si="0"/>
        <v/>
      </c>
      <c r="E27" s="199" t="str">
        <f>IF('第7回部分払（申告書等）'!I93+('第7回部分払（申告書等）'!J93+'第7回部分払（申告書等）'!K93)/30&lt;=0,"",ROUND('第7回部分払（申告書等）'!I93+('第7回部分払（申告書等）'!J93+'第7回部分払（申告書等）'!K93)/30,2))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IF(E28="","",'第7回部分払（申告書等）'!H94)</f>
        <v/>
      </c>
      <c r="D28" s="33" t="str">
        <f t="shared" si="0"/>
        <v/>
      </c>
      <c r="E28" s="199" t="str">
        <f>IF('第7回部分払（申告書等）'!I94+('第7回部分払（申告書等）'!J94+'第7回部分払（申告書等）'!K94)/30&lt;=0,"",ROUND('第7回部分払（申告書等）'!I94+('第7回部分払（申告書等）'!J94+'第7回部分払（申告書等）'!K94)/30,2))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IF(E29="","",'第7回部分払（申告書等）'!H95)</f>
        <v/>
      </c>
      <c r="D29" s="33" t="str">
        <f t="shared" si="0"/>
        <v/>
      </c>
      <c r="E29" s="199" t="str">
        <f>IF('第7回部分払（申告書等）'!I95+('第7回部分払（申告書等）'!J95+'第7回部分払（申告書等）'!K95)/30&lt;=0,"",ROUND('第7回部分払（申告書等）'!I95+('第7回部分払（申告書等）'!J95+'第7回部分払（申告書等）'!K95)/30,2))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IF(E30="","",'第7回部分払（申告書等）'!H96)</f>
        <v/>
      </c>
      <c r="D30" s="33" t="str">
        <f t="shared" si="0"/>
        <v/>
      </c>
      <c r="E30" s="199" t="str">
        <f>IF('第7回部分払（申告書等）'!I96+('第7回部分払（申告書等）'!J96+'第7回部分払（申告書等）'!K96)/30&lt;=0,"",ROUND('第7回部分払（申告書等）'!I96+('第7回部分払（申告書等）'!J96+'第7回部分払（申告書等）'!K96)/30,2))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IF(E31="","",'第7回部分払（申告書等）'!H97)</f>
        <v/>
      </c>
      <c r="D31" s="33" t="str">
        <f t="shared" si="0"/>
        <v/>
      </c>
      <c r="E31" s="199" t="str">
        <f>IF('第7回部分払（申告書等）'!I97+('第7回部分払（申告書等）'!J97+'第7回部分払（申告書等）'!K97)/30&lt;=0,"",ROUND('第7回部分払（申告書等）'!I97+('第7回部分払（申告書等）'!J97+'第7回部分払（申告書等）'!K97)/30,2))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IF(E32="","",'第7回部分払（申告書等）'!H98)</f>
        <v/>
      </c>
      <c r="D32" s="33" t="str">
        <f t="shared" si="0"/>
        <v/>
      </c>
      <c r="E32" s="199" t="str">
        <f>IF('第7回部分払（申告書等）'!I98+('第7回部分払（申告書等）'!J98+'第7回部分払（申告書等）'!K98)/30&lt;=0,"",ROUND('第7回部分払（申告書等）'!I98+('第7回部分払（申告書等）'!J98+'第7回部分払（申告書等）'!K98)/30,2))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IF(E33="","",'第7回部分払（申告書等）'!H99)</f>
        <v/>
      </c>
      <c r="D33" s="33" t="str">
        <f t="shared" si="0"/>
        <v/>
      </c>
      <c r="E33" s="199" t="str">
        <f>IF('第7回部分払（申告書等）'!I99+('第7回部分払（申告書等）'!J99+'第7回部分払（申告書等）'!K99)/30&lt;=0,"",ROUND('第7回部分払（申告書等）'!I99+('第7回部分払（申告書等）'!J99+'第7回部分払（申告書等）'!K99)/30,2))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>
        <f>IF(E34="","",'第7回部分払（申告書等）'!H100)</f>
        <v>30000</v>
      </c>
      <c r="D34" s="33" t="str">
        <f t="shared" si="0"/>
        <v>円×</v>
      </c>
      <c r="E34" s="199">
        <f>IF('第7回部分払（申告書等）'!I100+('第7回部分払（申告書等）'!J100+'第7回部分払（申告書等）'!K100)/30&lt;=0,"",ROUND('第7回部分払（申告書等）'!I100+('第7回部分払（申告書等）'!J100+'第7回部分払（申告書等）'!K100)/30,2))</f>
        <v>3</v>
      </c>
      <c r="F34" s="29" t="str">
        <f t="shared" si="1"/>
        <v>=</v>
      </c>
      <c r="G34" s="597">
        <f t="shared" si="2"/>
        <v>90000</v>
      </c>
      <c r="H34" s="180" t="str">
        <f t="shared" si="3"/>
        <v>円</v>
      </c>
      <c r="I34" s="13"/>
    </row>
    <row r="35" spans="1:9" ht="17.149999999999999" customHeight="1">
      <c r="A35" s="200"/>
      <c r="B35" s="180" t="s">
        <v>249</v>
      </c>
      <c r="C35" s="187" t="str">
        <f>IF(E35="","",'第7回部分払（申告書等）'!H101)</f>
        <v/>
      </c>
      <c r="D35" s="33" t="str">
        <f t="shared" si="0"/>
        <v/>
      </c>
      <c r="E35" s="199" t="str">
        <f>IF('第7回部分払（申告書等）'!I101+('第7回部分払（申告書等）'!J101+'第7回部分払（申告書等）'!K101)/30&lt;=0,"",ROUND('第7回部分払（申告書等）'!I101+('第7回部分払（申告書等）'!J101+'第7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'第7回部分払（申告書等）'!F115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5203494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735">
        <f>IF('第7回部分払（申告書等）'!D2="使用しない",0,C38-C42)</f>
        <v>5203494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oKqojcznbfHZZ8g/Q4XakNZzb7LUMYkvU8C86j66pUEpA/xH60lbX002BkjfWaFKfQr6gIzmQHuW+QQJLBXQpQ==" saltValue="OnAuHtWg2t3wdIXpMXzQLA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 xml:space="preserve">&amp;L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42034-1AB2-4B05-B075-8CEADFA3CA4F}">
  <sheetPr>
    <tabColor rgb="FFCCFFFF"/>
    <pageSetUpPr fitToPage="1"/>
  </sheetPr>
  <dimension ref="A1:XCP34"/>
  <sheetViews>
    <sheetView showGridLines="0" topLeftCell="A11" zoomScale="85" zoomScaleNormal="85" zoomScaleSheetLayoutView="85" zoomScalePageLayoutView="25" workbookViewId="0">
      <selection activeCell="B24" sqref="B24:C28"/>
    </sheetView>
  </sheetViews>
  <sheetFormatPr defaultColWidth="9.90625" defaultRowHeight="14"/>
  <cols>
    <col min="1" max="1" width="24.453125" style="316" customWidth="1"/>
    <col min="2" max="2" width="56.08984375" style="316" customWidth="1"/>
    <col min="3" max="3" width="20.453125" style="316" customWidth="1"/>
    <col min="4" max="16318" width="9.90625" style="314"/>
    <col min="16319" max="16384" width="9.90625" style="315"/>
  </cols>
  <sheetData>
    <row r="1" spans="1:4" ht="28" customHeight="1">
      <c r="A1" s="311"/>
      <c r="B1" s="312" t="s">
        <v>121</v>
      </c>
      <c r="C1" s="313">
        <f>'見積書（入力用・見積根拠）'!D2</f>
        <v>45945</v>
      </c>
    </row>
    <row r="2" spans="1:4" s="317" customFormat="1" ht="28" customHeight="1">
      <c r="A2" s="862" t="s">
        <v>122</v>
      </c>
      <c r="B2" s="863"/>
      <c r="C2" s="316"/>
    </row>
    <row r="3" spans="1:4" s="318" customFormat="1" ht="28" customHeight="1">
      <c r="A3" s="862" t="s">
        <v>123</v>
      </c>
      <c r="B3" s="863"/>
      <c r="C3" s="766"/>
      <c r="D3" s="767"/>
    </row>
    <row r="4" spans="1:4" s="317" customFormat="1" ht="28" customHeight="1">
      <c r="A4" s="864" t="str">
        <f>'見積書（入力用・見積根拠）'!D3</f>
        <v>○村　〇〇（個人の場合）</v>
      </c>
      <c r="B4" s="865"/>
      <c r="C4" s="765" t="s">
        <v>329</v>
      </c>
      <c r="D4" s="768"/>
    </row>
    <row r="5" spans="1:4" s="317" customFormat="1" ht="35" customHeight="1">
      <c r="A5" s="777"/>
      <c r="B5" s="872" t="s">
        <v>334</v>
      </c>
      <c r="C5" s="873"/>
      <c r="D5" s="768"/>
    </row>
    <row r="6" spans="1:4" s="317" customFormat="1" ht="20" customHeight="1">
      <c r="A6" s="777"/>
      <c r="B6" s="874" t="s">
        <v>335</v>
      </c>
      <c r="C6" s="875"/>
      <c r="D6" s="768"/>
    </row>
    <row r="7" spans="1:4" s="317" customFormat="1" ht="20" customHeight="1">
      <c r="A7" s="779"/>
      <c r="B7" s="876" t="s">
        <v>333</v>
      </c>
      <c r="C7" s="877"/>
      <c r="D7" s="768"/>
    </row>
    <row r="8" spans="1:4" s="318" customFormat="1" ht="28" customHeight="1">
      <c r="A8" s="316"/>
      <c r="B8" s="316"/>
      <c r="C8" s="766"/>
      <c r="D8" s="767"/>
    </row>
    <row r="9" spans="1:4" s="318" customFormat="1" ht="28" customHeight="1">
      <c r="A9" s="316"/>
      <c r="B9" s="316"/>
      <c r="C9" s="316"/>
    </row>
    <row r="10" spans="1:4" s="318" customFormat="1" ht="28" customHeight="1">
      <c r="A10" s="871" t="str">
        <f>'見積書（入力用・見積根拠）'!D4</f>
        <v>25a●●●●●</v>
      </c>
      <c r="B10" s="871"/>
      <c r="C10" s="871"/>
    </row>
    <row r="11" spans="1:4" s="318" customFormat="1" ht="49" customHeight="1">
      <c r="A11" s="868" t="str">
        <f>'見積書（入力用・見積根拠）'!D5</f>
        <v>●●国●●アドバイザー</v>
      </c>
      <c r="B11" s="868"/>
      <c r="C11" s="868"/>
    </row>
    <row r="12" spans="1:4" s="318" customFormat="1" ht="28" customHeight="1">
      <c r="A12" s="869" t="s">
        <v>327</v>
      </c>
      <c r="B12" s="869"/>
      <c r="C12" s="869"/>
    </row>
    <row r="13" spans="1:4" s="318" customFormat="1" ht="28" customHeight="1">
      <c r="A13" s="319"/>
      <c r="B13" s="316"/>
      <c r="C13" s="316"/>
    </row>
    <row r="14" spans="1:4" s="318" customFormat="1" ht="28" customHeight="1">
      <c r="A14" s="320"/>
      <c r="B14" s="316"/>
      <c r="C14" s="316"/>
    </row>
    <row r="15" spans="1:4" s="318" customFormat="1" ht="28" customHeight="1">
      <c r="A15" s="870" t="s">
        <v>328</v>
      </c>
      <c r="B15" s="870"/>
      <c r="C15" s="870"/>
    </row>
    <row r="16" spans="1:4" s="318" customFormat="1" ht="28" customHeight="1">
      <c r="A16" s="320"/>
      <c r="B16" s="316"/>
      <c r="C16" s="316"/>
    </row>
    <row r="17" spans="1:3" s="318" customFormat="1" ht="28" customHeight="1">
      <c r="A17" s="319"/>
      <c r="B17" s="316"/>
      <c r="C17" s="316"/>
    </row>
    <row r="18" spans="1:3" s="318" customFormat="1" ht="28" customHeight="1">
      <c r="A18" s="866" t="s">
        <v>124</v>
      </c>
      <c r="B18" s="866"/>
      <c r="C18" s="866"/>
    </row>
    <row r="19" spans="1:3" s="318" customFormat="1" ht="28" customHeight="1">
      <c r="A19" s="319"/>
      <c r="B19" s="316"/>
      <c r="C19" s="316"/>
    </row>
    <row r="20" spans="1:3" s="318" customFormat="1" ht="28" customHeight="1">
      <c r="A20" s="321" t="s">
        <v>125</v>
      </c>
      <c r="B20" s="322">
        <f>見積内訳書!D41</f>
        <v>46029742</v>
      </c>
      <c r="C20" s="316"/>
    </row>
    <row r="21" spans="1:3" s="318" customFormat="1" ht="28" customHeight="1">
      <c r="A21" s="867" t="s">
        <v>126</v>
      </c>
      <c r="B21" s="863"/>
      <c r="C21" s="316"/>
    </row>
    <row r="22" spans="1:3" s="318" customFormat="1" ht="28" customHeight="1">
      <c r="A22" s="311"/>
      <c r="B22" s="316"/>
      <c r="C22" s="316" t="s">
        <v>127</v>
      </c>
    </row>
    <row r="23" spans="1:3" s="318" customFormat="1" ht="28" customHeight="1">
      <c r="A23" s="311"/>
      <c r="B23" s="316"/>
      <c r="C23" s="316"/>
    </row>
    <row r="24" spans="1:3" s="318" customFormat="1" ht="28" customHeight="1">
      <c r="A24" s="323"/>
      <c r="B24" s="861" t="s">
        <v>128</v>
      </c>
      <c r="C24" s="861"/>
    </row>
    <row r="25" spans="1:3" s="318" customFormat="1" ht="28" customHeight="1">
      <c r="A25" s="323"/>
      <c r="B25" s="861"/>
      <c r="C25" s="861"/>
    </row>
    <row r="26" spans="1:3" s="324" customFormat="1" ht="28" customHeight="1">
      <c r="A26" s="323"/>
      <c r="B26" s="861"/>
      <c r="C26" s="861"/>
    </row>
    <row r="27" spans="1:3" s="324" customFormat="1" ht="28" customHeight="1">
      <c r="A27" s="323"/>
      <c r="B27" s="861"/>
      <c r="C27" s="861"/>
    </row>
    <row r="28" spans="1:3" s="325" customFormat="1" ht="28" customHeight="1">
      <c r="A28" s="323"/>
      <c r="B28" s="861"/>
      <c r="C28" s="861"/>
    </row>
    <row r="29" spans="1:3" s="324" customFormat="1" ht="28" customHeight="1">
      <c r="A29" s="323"/>
      <c r="B29" s="323"/>
      <c r="C29" s="316"/>
    </row>
    <row r="30" spans="1:3" s="324" customFormat="1" ht="28" customHeight="1">
      <c r="A30" s="323"/>
      <c r="B30" s="323"/>
      <c r="C30" s="316"/>
    </row>
    <row r="31" spans="1:3" s="324" customFormat="1" ht="28" customHeight="1">
      <c r="A31" s="323"/>
      <c r="B31" s="323"/>
      <c r="C31" s="316"/>
    </row>
    <row r="32" spans="1:3" ht="20.5" customHeight="1">
      <c r="A32" s="323"/>
      <c r="B32" s="323"/>
    </row>
    <row r="33" ht="28" customHeight="1"/>
    <row r="34" ht="14.15" customHeight="1"/>
  </sheetData>
  <sheetProtection algorithmName="SHA-512" hashValue="KRcgNZV8gSUlX8ntYb2aeEvkl24Oce0rHpvNFQmrv6dV5C8KX2fQpEPOu/1IJQgk70+HL1PMqqWsJGYchpD9bA==" saltValue="1SoLWLXjF1zRgHYPOxnJaw==" spinCount="100000" sheet="1" objects="1" scenarios="1" formatRows="0"/>
  <mergeCells count="13">
    <mergeCell ref="B24:C28"/>
    <mergeCell ref="A2:B2"/>
    <mergeCell ref="A3:B3"/>
    <mergeCell ref="A4:B4"/>
    <mergeCell ref="A18:C18"/>
    <mergeCell ref="A21:B21"/>
    <mergeCell ref="A11:C11"/>
    <mergeCell ref="A12:C12"/>
    <mergeCell ref="A15:C15"/>
    <mergeCell ref="A10:C10"/>
    <mergeCell ref="B5:C5"/>
    <mergeCell ref="B6:C6"/>
    <mergeCell ref="B7:C7"/>
  </mergeCells>
  <phoneticPr fontId="4"/>
  <dataValidations count="2">
    <dataValidation type="list" allowBlank="1" showInputMessage="1" showErrorMessage="1" sqref="A12:C12" xr:uid="{3275183C-000F-48C5-9B12-49ABFD81E979}">
      <formula1>"に係る見積書の提出について,に係る最終見積書の提出について"</formula1>
    </dataValidation>
    <dataValidation type="list" allowBlank="1" showInputMessage="1" showErrorMessage="1" sqref="A15:C15" xr:uid="{499F984E-E273-4108-AA17-57AE7E72BE0D}">
      <formula1>"標記業務に係る見積書を下記の通り提出いたします。,標記業務にかかる最終見積書を以下の通り提出いたします。"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portrait" horizontalDpi="300" verticalDpi="300" r:id="rId1"/>
  <headerFooter>
    <oddHeader xml:space="preserve">&amp;L
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E6F4-E694-4A17-A827-DCE218E8ED09}">
  <sheetPr>
    <tabColor theme="6"/>
    <pageSetUpPr fitToPage="1"/>
  </sheetPr>
  <dimension ref="A1:D25"/>
  <sheetViews>
    <sheetView showGridLines="0" view="pageBreakPreview" topLeftCell="B4" zoomScale="85" zoomScaleNormal="51" zoomScaleSheetLayoutView="85" zoomScalePageLayoutView="25" workbookViewId="0">
      <selection activeCell="C25" sqref="C25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'第7回部分払（申告書等）'!J2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'第6回部分払（請求書）'!C6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'第6回部分払（請求書）'!C7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'第7回部分払（内訳書）'!C44</f>
        <v>5203494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'第6回部分払（請求書）'!C20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/21QmdcjA9Nd69F2wds4b7peUspF3jnz0J7X+zY02cQ33IzHf+B6zTnpDNTTlagWYN+5rY24v1lYFAba6vDMFw==" saltValue="sLTWR+nDgKCF/aZojNOLFw==" spinCount="100000" sheet="1" objects="1" scenarios="1" formatRows="0"/>
  <mergeCells count="11">
    <mergeCell ref="C20:D24"/>
    <mergeCell ref="B14:D14"/>
    <mergeCell ref="B2:C2"/>
    <mergeCell ref="B3:C3"/>
    <mergeCell ref="B4:C4"/>
    <mergeCell ref="B11:D11"/>
    <mergeCell ref="B12:D12"/>
    <mergeCell ref="B10:D10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  <colBreaks count="1" manualBreakCount="1">
    <brk id="1" max="4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CDD84-4C95-4D45-B61C-FBA01DC4F838}">
  <sheetPr>
    <tabColor theme="7" tint="0.59999389629810485"/>
    <pageSetUpPr fitToPage="1"/>
  </sheetPr>
  <dimension ref="B1:M145"/>
  <sheetViews>
    <sheetView view="pageBreakPreview" topLeftCell="A22" zoomScaleNormal="70" zoomScaleSheetLayoutView="100" workbookViewId="0">
      <selection activeCell="C45" sqref="C45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995" t="s">
        <v>192</v>
      </c>
      <c r="E2" s="995"/>
      <c r="F2" s="995"/>
      <c r="G2" s="405" t="s">
        <v>112</v>
      </c>
      <c r="H2" s="84" t="s">
        <v>192</v>
      </c>
      <c r="I2" s="407" t="s">
        <v>259</v>
      </c>
      <c r="J2" s="930"/>
      <c r="K2" s="930"/>
      <c r="L2" s="930"/>
    </row>
    <row r="3" spans="2:12" ht="19.5">
      <c r="B3" s="402" t="s">
        <v>172</v>
      </c>
      <c r="C3" s="402"/>
      <c r="D3" s="995"/>
      <c r="E3" s="995"/>
      <c r="F3" s="995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995"/>
      <c r="E4" s="995"/>
      <c r="F4" s="995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90" t="str">
        <f>'第1回部分払（申告書等）'!$C$13</f>
        <v>●●</v>
      </c>
      <c r="D13" s="990"/>
    </row>
    <row r="14" spans="2:12" ht="19.5">
      <c r="B14" s="402" t="s">
        <v>179</v>
      </c>
      <c r="C14" s="991">
        <f>'第1回部分払（申告書等）'!C14</f>
        <v>46003</v>
      </c>
      <c r="D14" s="991"/>
      <c r="E14" s="413"/>
      <c r="F14" s="413"/>
    </row>
    <row r="15" spans="2:12">
      <c r="D15" s="414"/>
      <c r="E15" s="413"/>
      <c r="F15" s="415"/>
    </row>
    <row r="16" spans="2:12" ht="16" customHeight="1">
      <c r="B16" s="412" t="str">
        <f>'第1回部分払（申告書等）'!$B$16</f>
        <v>業務従事実績／予定表</v>
      </c>
      <c r="C16" s="402"/>
      <c r="H16" s="440"/>
      <c r="I16" s="497"/>
      <c r="K16" s="416"/>
      <c r="L16" s="416"/>
    </row>
    <row r="17" spans="2:13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IF(OR(MONTH(J18)=1,I17="年"),YEAR(J18),"")</f>
        <v>2027</v>
      </c>
      <c r="K17" s="418" t="str">
        <f>IF(MONTH(K18)=1,YEAR(K18),"")</f>
        <v/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>
        <f>EDATE('第7回部分払（申告書等）'!L18,1)</f>
        <v>46631</v>
      </c>
      <c r="K18" s="424">
        <f>DATE(YEAR($J$18),MONTH($J$18)+1,1)</f>
        <v>46661</v>
      </c>
      <c r="L18" s="424">
        <f t="shared" ref="L18" si="1">DATE(YEAR(K18),MONTH(K18)+1,1)</f>
        <v>46692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736">
        <f>'第1回部分払（申告書等）'!E19</f>
        <v>46006</v>
      </c>
      <c r="F19" s="734">
        <f>'第7回部分払（申告書等）'!F19</f>
        <v>46735</v>
      </c>
      <c r="G19" s="737" t="s">
        <v>189</v>
      </c>
      <c r="H19" s="737" t="s">
        <v>189</v>
      </c>
      <c r="I19" s="427" t="s">
        <v>190</v>
      </c>
      <c r="J19" s="105" t="s">
        <v>191</v>
      </c>
      <c r="K19" s="105" t="s">
        <v>191</v>
      </c>
      <c r="L19" s="105" t="s">
        <v>191</v>
      </c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742" t="str">
        <f>IF('第7回部分払（申告書等）'!E20="","",'第7回部分払（申告書等）'!E20)</f>
        <v/>
      </c>
      <c r="F20" s="742" t="str">
        <f>IF('第7回部分払（申告書等）'!F20="","",'第7回部分払（申告書等）'!F20)</f>
        <v/>
      </c>
      <c r="G20" s="737" t="s">
        <v>189</v>
      </c>
      <c r="H20" s="737" t="s">
        <v>189</v>
      </c>
      <c r="I20" s="429" t="s">
        <v>190</v>
      </c>
      <c r="J20" s="105" t="s">
        <v>191</v>
      </c>
      <c r="K20" s="105" t="s">
        <v>191</v>
      </c>
      <c r="L20" s="105" t="s">
        <v>191</v>
      </c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IF('第7回部分払（申告書等）'!E21="","",'第7回部分払（申告書等）'!E21)</f>
        <v>46073</v>
      </c>
      <c r="F21" s="900">
        <f>IF('第7回部分払（申告書等）'!F21="","",'第7回部分払（申告書等）'!F21)</f>
        <v>46735</v>
      </c>
      <c r="G21" s="900">
        <f>IF('第7回部分払（申告書等）'!G21="","",'第7回部分払（申告書等）'!G21)</f>
        <v>46073</v>
      </c>
      <c r="H21" s="900">
        <f>IF('第7回部分払（申告書等）'!H21="","",'第7回部分払（申告書等）'!H21)</f>
        <v>46731</v>
      </c>
      <c r="I21" s="430" t="s">
        <v>190</v>
      </c>
      <c r="J21" s="109" t="s">
        <v>191</v>
      </c>
      <c r="K21" s="109" t="s">
        <v>191</v>
      </c>
      <c r="L21" s="109" t="s">
        <v>191</v>
      </c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 t="s">
        <v>96</v>
      </c>
      <c r="K22" s="111" t="s">
        <v>96</v>
      </c>
      <c r="L22" s="111" t="s">
        <v>96</v>
      </c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IF('第7回部分払（申告書等）'!E23="","",'第7回部分払（申告書等）'!E23)</f>
        <v>46073</v>
      </c>
      <c r="F23" s="900">
        <f>IF('第7回部分払（申告書等）'!F23="","",'第7回部分払（申告書等）'!F23)</f>
        <v>46735</v>
      </c>
      <c r="G23" s="900">
        <f>IF('第7回部分払（申告書等）'!G23="","",'第7回部分払（申告書等）'!G23)</f>
        <v>46096</v>
      </c>
      <c r="H23" s="900">
        <f>IF('第7回部分払（申告書等）'!H23="","",'第7回部分払（申告書等）'!H23)</f>
        <v>46726</v>
      </c>
      <c r="I23" s="432" t="s">
        <v>190</v>
      </c>
      <c r="J23" s="109" t="s">
        <v>191</v>
      </c>
      <c r="K23" s="109" t="s">
        <v>191</v>
      </c>
      <c r="L23" s="109" t="s">
        <v>191</v>
      </c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 t="s">
        <v>99</v>
      </c>
      <c r="K24" s="111" t="s">
        <v>99</v>
      </c>
      <c r="L24" s="111" t="s">
        <v>99</v>
      </c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IF('第7回部分払（申告書等）'!E25="","",'第7回部分払（申告書等）'!E25)</f>
        <v>46073</v>
      </c>
      <c r="F25" s="900">
        <f>IF('第7回部分払（申告書等）'!F25="","",'第7回部分払（申告書等）'!F25)</f>
        <v>46735</v>
      </c>
      <c r="G25" s="900">
        <f>IF('第7回部分払（申告書等）'!G25="","",'第7回部分払（申告書等）'!G25)</f>
        <v>46096</v>
      </c>
      <c r="H25" s="900">
        <f>IF('第7回部分払（申告書等）'!H25="","",'第7回部分払（申告書等）'!H25)</f>
        <v>46726</v>
      </c>
      <c r="I25" s="430" t="s">
        <v>190</v>
      </c>
      <c r="J25" s="109" t="s">
        <v>191</v>
      </c>
      <c r="K25" s="109" t="s">
        <v>191</v>
      </c>
      <c r="L25" s="109" t="s">
        <v>191</v>
      </c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 t="s">
        <v>102</v>
      </c>
      <c r="K26" s="111" t="s">
        <v>102</v>
      </c>
      <c r="L26" s="111" t="s">
        <v>102</v>
      </c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IF('第7回部分払（申告書等）'!E27="","",'第7回部分払（申告書等）'!E27)</f>
        <v>46073</v>
      </c>
      <c r="F27" s="900">
        <f>IF('第7回部分払（申告書等）'!F27="","",'第7回部分払（申告書等）'!F27)</f>
        <v>46735</v>
      </c>
      <c r="G27" s="900">
        <f>IF('第7回部分払（申告書等）'!G27="","",'第7回部分払（申告書等）'!G27)</f>
        <v>46078</v>
      </c>
      <c r="H27" s="900">
        <f>IF('第7回部分払（申告書等）'!H27="","",'第7回部分払（申告書等）'!H27)</f>
        <v>46733</v>
      </c>
      <c r="I27" s="430" t="s">
        <v>190</v>
      </c>
      <c r="J27" s="109" t="s">
        <v>191</v>
      </c>
      <c r="K27" s="109" t="s">
        <v>191</v>
      </c>
      <c r="L27" s="109" t="s">
        <v>191</v>
      </c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 t="s">
        <v>106</v>
      </c>
      <c r="K28" s="111" t="s">
        <v>106</v>
      </c>
      <c r="L28" s="111" t="s">
        <v>106</v>
      </c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IF('第7回部分払（申告書等）'!E29="","",'第7回部分払（申告書等）'!E29)</f>
        <v>46073</v>
      </c>
      <c r="F29" s="900">
        <f>IF('第7回部分払（申告書等）'!F29="","",'第7回部分払（申告書等）'!F29)</f>
        <v>46735</v>
      </c>
      <c r="G29" s="900">
        <f>IF('第7回部分払（申告書等）'!G29="","",'第7回部分払（申告書等）'!G29)</f>
        <v>46078</v>
      </c>
      <c r="H29" s="900">
        <f>IF('第7回部分払（申告書等）'!H29="","",'第7回部分払（申告書等）'!H29)</f>
        <v>46733</v>
      </c>
      <c r="I29" s="430" t="s">
        <v>190</v>
      </c>
      <c r="J29" s="109" t="s">
        <v>191</v>
      </c>
      <c r="K29" s="109" t="s">
        <v>191</v>
      </c>
      <c r="L29" s="109" t="s">
        <v>191</v>
      </c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 t="s">
        <v>194</v>
      </c>
      <c r="K30" s="111" t="s">
        <v>194</v>
      </c>
      <c r="L30" s="111" t="s">
        <v>194</v>
      </c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>●</v>
      </c>
      <c r="K31" s="436" t="str">
        <f>IF(COUNTIF(K20,"●")+COUNTIF(K21,"●")+COUNTIF(K23,"●")+COUNTIF(K25,"●")+COUNTIF(K27,"●")+COUNTIF(K29,"●")&lt;=0,"","●")</f>
        <v>●</v>
      </c>
      <c r="L31" s="436" t="str">
        <f>IF(COUNTIF(L20,"●")+COUNTIF(L21,"●")+COUNTIF(L23,"●")+COUNTIF(L25,"●")+COUNTIF(L27,"●")+COUNTIF(L29,"●")&lt;=0,"","●")</f>
        <v>●</v>
      </c>
      <c r="M31" s="259"/>
    </row>
    <row r="32" spans="2:13" ht="17.149999999999999" customHeight="1">
      <c r="B32" s="402"/>
      <c r="C32" s="402"/>
      <c r="G32" s="437"/>
      <c r="H32" s="437"/>
      <c r="I32" s="438"/>
      <c r="J32" s="439"/>
      <c r="K32" s="439"/>
      <c r="L32" s="439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61" t="str">
        <f>IF('第7回部分払（申告書等）'!B46="","",'第7回部分払（申告書等）'!B46)</f>
        <v/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259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259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259"/>
    </row>
    <row r="37" spans="2:13" ht="17.149999999999999" customHeight="1">
      <c r="B37" s="440"/>
      <c r="C37" s="440"/>
      <c r="D37" s="440"/>
      <c r="E37" s="498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440"/>
      <c r="D38" s="497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445">
        <f>'第8回部分払（内訳書）'!C44</f>
        <v>5270157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'第7回部分払（申告書等）'!D56</f>
        <v>1100000</v>
      </c>
      <c r="E56" s="449" t="s">
        <v>50</v>
      </c>
      <c r="F56" s="450" t="s">
        <v>164</v>
      </c>
      <c r="G56" s="451">
        <f>COUNTIF(J19:L19,"●")</f>
        <v>3</v>
      </c>
      <c r="H56" s="471"/>
      <c r="I56" s="493"/>
      <c r="J56" s="131"/>
      <c r="L56" s="446"/>
      <c r="M56" s="229"/>
    </row>
    <row r="57" spans="2:13" ht="17.149999999999999" customHeight="1">
      <c r="B57" s="446" t="s">
        <v>206</v>
      </c>
      <c r="D57" s="448">
        <f>'第7回部分払（申告書等）'!D57</f>
        <v>200000</v>
      </c>
      <c r="E57" s="449" t="s">
        <v>50</v>
      </c>
      <c r="F57" s="450" t="s">
        <v>164</v>
      </c>
      <c r="G57" s="451">
        <f>COUNTIF(J31:L31,"●")</f>
        <v>3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'第4回部分払（申告書等）'!J31:'第4回部分払（申告書等）'!L31,"●")+COUNTIF('第5回部分払（申告書等）'!J31:'第5回部分払（申告書等）'!L31,"●")+COUNTIF('第6回部分払（申告書等）'!J31:'第6回部分払（申告書等）'!L31,"●")+COUNTIF('第7回部分払（申告書等）'!J31:'第7回部分払（申告書等）'!L31,"●")+COUNTIF(J31:L31,"●")),0)</f>
        <v>0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694"/>
      <c r="I58" s="697"/>
      <c r="J58" s="613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/>
      <c r="H63" s="457" t="s">
        <v>210</v>
      </c>
      <c r="I63" s="131">
        <f>D63*G63</f>
        <v>0</v>
      </c>
      <c r="J63" s="438" t="s">
        <v>50</v>
      </c>
    </row>
    <row r="64" spans="2:13" ht="17.149999999999999" customHeight="1">
      <c r="B64" s="370" t="s">
        <v>211</v>
      </c>
      <c r="D64" s="541">
        <v>250000</v>
      </c>
      <c r="E64" s="370" t="s">
        <v>50</v>
      </c>
      <c r="F64" s="410" t="s">
        <v>164</v>
      </c>
      <c r="G64" s="543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customHeight="1">
      <c r="B65" s="370" t="s">
        <v>212</v>
      </c>
      <c r="D65" s="541">
        <v>100000</v>
      </c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si="2"/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2"/>
        <v>0</v>
      </c>
      <c r="J67" s="438" t="s">
        <v>50</v>
      </c>
    </row>
    <row r="68" spans="2:10" s="632" customFormat="1" ht="16">
      <c r="B68" s="680" t="s">
        <v>316</v>
      </c>
      <c r="D68" s="680" t="s">
        <v>317</v>
      </c>
      <c r="E68" s="680"/>
      <c r="F68" s="680"/>
      <c r="G68" s="683"/>
      <c r="H68" s="682"/>
      <c r="I68" s="613"/>
      <c r="J68" s="667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/>
      <c r="H69" s="457" t="s">
        <v>210</v>
      </c>
      <c r="I69" s="131">
        <f>D69*G69</f>
        <v>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93" t="s">
        <v>41</v>
      </c>
      <c r="C77" s="994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4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4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4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4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222219</v>
      </c>
      <c r="I88" s="747">
        <f>IF('第4回部分払（申告書等）'!I88=12,
     IF('見積書（入力用・見積根拠）'!$L$27-前金払請求金額内訳書!$G$16&gt;=24, 12, '見積書（入力用・見積根拠）'!$L$27-前金払請求金額内訳書!$G$16-'第4回部分払（申告書等）'!I88),
     COUNTIF($J$19:$L$19,"●")
)</f>
        <v>3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>
        <f>'第7回部分払（申告書等）'!C92</f>
        <v>①</v>
      </c>
      <c r="D92" s="554">
        <f>'第7回部分払（申告書等）'!D92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3</v>
      </c>
      <c r="J92" s="474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555" t="str">
        <f>'第7回部分払（申告書等）'!C94</f>
        <v>　</v>
      </c>
      <c r="D94" s="554" t="str">
        <f>'第7回部分払（申告書等）'!D94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555" t="str">
        <f>'第7回部分払（申告書等）'!C96</f>
        <v>　</v>
      </c>
      <c r="D96" s="554" t="str">
        <f>'第7回部分払（申告書等）'!D96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555" t="str">
        <f>'第7回部分払（申告書等）'!C98</f>
        <v>⑤</v>
      </c>
      <c r="D98" s="554" t="str">
        <f>'第7回部分払（申告書等）'!D98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555" t="str">
        <f>'第7回部分払（申告書等）'!C100</f>
        <v>④</v>
      </c>
      <c r="D100" s="554">
        <f>'第7回部分払（申告書等）'!D100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3</v>
      </c>
      <c r="J100" s="474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7">
        <v>123.455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570">
        <f t="shared" si="6"/>
        <v>0</v>
      </c>
      <c r="G110" s="571"/>
      <c r="H110" s="466"/>
      <c r="I110" s="467"/>
    </row>
    <row r="111" spans="2:12" ht="16" hidden="1">
      <c r="B111" s="909"/>
      <c r="C111" s="910"/>
      <c r="D111" s="465"/>
      <c r="E111" s="464"/>
      <c r="F111" s="570">
        <f t="shared" si="6"/>
        <v>0</v>
      </c>
      <c r="G111" s="571"/>
      <c r="H111" s="466"/>
      <c r="I111" s="467"/>
    </row>
    <row r="112" spans="2:12" ht="16" hidden="1">
      <c r="B112" s="909"/>
      <c r="C112" s="910"/>
      <c r="D112" s="465"/>
      <c r="E112" s="464"/>
      <c r="F112" s="570">
        <f t="shared" si="6"/>
        <v>0</v>
      </c>
      <c r="G112" s="571"/>
      <c r="H112" s="466"/>
      <c r="I112" s="467"/>
    </row>
    <row r="113" spans="2:12" ht="16" hidden="1">
      <c r="B113" s="909"/>
      <c r="C113" s="910"/>
      <c r="D113" s="465"/>
      <c r="E113" s="464"/>
      <c r="F113" s="570">
        <f t="shared" si="6"/>
        <v>0</v>
      </c>
      <c r="G113" s="571"/>
      <c r="H113" s="466"/>
      <c r="I113" s="467"/>
    </row>
    <row r="114" spans="2:12" ht="16" hidden="1">
      <c r="B114" s="909"/>
      <c r="C114" s="910"/>
      <c r="D114" s="465"/>
      <c r="E114" s="464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SUM(D119:D127)</f>
        <v>44208160</v>
      </c>
      <c r="G119" s="490">
        <f>'第7回部分払（申告書等）'!G119-'第8回部分払（内訳書）'!E20</f>
        <v>-1</v>
      </c>
      <c r="I119" s="896">
        <f>'第7回部分払（申告書等）'!I119-'第8回部分払（内訳書）'!E21</f>
        <v>4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'第7回部分払（申告書等）'!G121-'第8回部分払（内訳書）'!E20+G61</f>
        <v>-1</v>
      </c>
    </row>
    <row r="122" spans="2:12">
      <c r="B122" s="494">
        <v>4</v>
      </c>
      <c r="C122" s="494" t="s">
        <v>262</v>
      </c>
      <c r="D122" s="495">
        <f>'第3回部分払（請求書）'!C16</f>
        <v>5734494</v>
      </c>
      <c r="E122" s="556"/>
    </row>
    <row r="123" spans="2:12">
      <c r="B123" s="494">
        <v>5</v>
      </c>
      <c r="C123" s="494" t="s">
        <v>263</v>
      </c>
      <c r="D123" s="495">
        <f>'第4回部分払（請求書）'!C16</f>
        <v>5703503</v>
      </c>
      <c r="E123" s="556"/>
    </row>
    <row r="124" spans="2:12">
      <c r="B124" s="494">
        <v>6</v>
      </c>
      <c r="C124" s="494" t="s">
        <v>264</v>
      </c>
      <c r="D124" s="495">
        <f>'第5回部分払（請求書）'!C16</f>
        <v>5203551</v>
      </c>
      <c r="E124" s="556"/>
    </row>
    <row r="125" spans="2:12">
      <c r="B125" s="494">
        <v>7</v>
      </c>
      <c r="C125" s="494" t="s">
        <v>265</v>
      </c>
      <c r="D125" s="495">
        <f>'第6回部分払（請求書）'!C16</f>
        <v>5263497</v>
      </c>
      <c r="E125" s="556"/>
    </row>
    <row r="126" spans="2:12">
      <c r="B126" s="494">
        <v>8</v>
      </c>
      <c r="C126" s="494" t="s">
        <v>266</v>
      </c>
      <c r="D126" s="495">
        <f>'第7回部分払（請求書）'!C16</f>
        <v>5203494</v>
      </c>
      <c r="E126" s="556"/>
    </row>
    <row r="127" spans="2:12" ht="15.5" thickBot="1">
      <c r="B127" s="487">
        <v>9</v>
      </c>
      <c r="C127" s="487" t="s">
        <v>267</v>
      </c>
      <c r="D127" s="561">
        <f>'第8回部分払（請求書）'!C16</f>
        <v>5270157</v>
      </c>
      <c r="E127" s="556"/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4wnjZf/sCRgYs1cxJ2ITx4wBLbJoBiK2uqevouF1xUZPVc89dAEw6GEgXEolVEnLCFMug/jfVvzPEmpgq/J/bA==" saltValue="zipF4s7fmtulH1AkLcHXow==" spinCount="100000" sheet="1" formatCells="0" formatRows="0"/>
  <mergeCells count="85">
    <mergeCell ref="J1:L1"/>
    <mergeCell ref="J2:L2"/>
    <mergeCell ref="C13:D13"/>
    <mergeCell ref="C14:D14"/>
    <mergeCell ref="E17:F17"/>
    <mergeCell ref="G17:H17"/>
    <mergeCell ref="D2:F4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9:H30"/>
    <mergeCell ref="B34:L36"/>
    <mergeCell ref="B39:L43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77:C77"/>
    <mergeCell ref="F77:G77"/>
    <mergeCell ref="H77:I77"/>
    <mergeCell ref="B78:C78"/>
    <mergeCell ref="F78:G78"/>
    <mergeCell ref="H78:I7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112:C112"/>
    <mergeCell ref="B107:C107"/>
    <mergeCell ref="F107:G107"/>
    <mergeCell ref="H107:I107"/>
    <mergeCell ref="B108:C108"/>
    <mergeCell ref="F108:G108"/>
    <mergeCell ref="H108:I108"/>
    <mergeCell ref="B109:C109"/>
    <mergeCell ref="F109:G109"/>
    <mergeCell ref="H109:I109"/>
    <mergeCell ref="B110:C110"/>
    <mergeCell ref="B111:C111"/>
    <mergeCell ref="B113:C113"/>
    <mergeCell ref="B114:C114"/>
    <mergeCell ref="F115:G115"/>
    <mergeCell ref="H115:I115"/>
    <mergeCell ref="I119:J119"/>
  </mergeCells>
  <phoneticPr fontId="4"/>
  <dataValidations count="8">
    <dataValidation type="list" allowBlank="1" showInputMessage="1" showErrorMessage="1" sqref="B16" xr:uid="{53ED6F27-9AAF-40C4-97C6-800A5F61019B}">
      <formula1>"業務従事実績表,業務従事実績／予定表"</formula1>
    </dataValidation>
    <dataValidation type="list" showInputMessage="1" sqref="H2" xr:uid="{092B0AA0-6ADD-41E8-90BD-37018C05437F}">
      <formula1>"　,芳沢　忍,松久　逸平"</formula1>
    </dataValidation>
    <dataValidation type="list" showInputMessage="1" showErrorMessage="1" sqref="J30:L30 J32:L32 J22:L22 J24:L24 J26:L26 J28:L28 C93 C95 C97 C99 C101:C102" xr:uid="{5E725459-0C77-419E-860C-C357B182749D}">
      <formula1>"　,①,②,③,④,⑤"</formula1>
    </dataValidation>
    <dataValidation type="list" showInputMessage="1" showErrorMessage="1" sqref="J19:L21 J23:L23 J25:L25 J27:L27 J29:L29" xr:uid="{BE5A819C-898D-4AA6-BB37-1FB11B70A765}">
      <formula1>"　,●"</formula1>
    </dataValidation>
    <dataValidation type="list" allowBlank="1" showInputMessage="1" showErrorMessage="1" sqref="C87" xr:uid="{9D83419C-61DB-4D7F-8D1F-8318F55070AB}">
      <formula1>"①未就学児,②小・中学校（日本人学校）,③小・中学校（インター）,④高等学校（日本人学校）,⑤高等学校（インター）"</formula1>
    </dataValidation>
    <dataValidation type="list" allowBlank="1" showInputMessage="1" showErrorMessage="1" sqref="E87" xr:uid="{1DFD0C90-3159-47B5-BAD0-1A9513F6B8FE}">
      <formula1>"円,ドル"</formula1>
    </dataValidation>
    <dataValidation type="list" allowBlank="1" showInputMessage="1" showErrorMessage="1" sqref="D2" xr:uid="{EAECFDF8-7933-4547-9FB6-B04AC19D6B28}">
      <formula1>"　,使用しない"</formula1>
    </dataValidation>
    <dataValidation type="list" showInputMessage="1" showErrorMessage="1" sqref="E92:E101" xr:uid="{9958F86F-E2A0-4C58-A205-CCB9999906AE}">
      <formula1>"　,円"</formula1>
    </dataValidation>
  </dataValidations>
  <hyperlinks>
    <hyperlink ref="G103" r:id="rId1" xr:uid="{0682AA53-C03A-4BE6-B166-31CDF420E4A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 xml:space="preserve">&amp;L
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7457" r:id="rId5" name="Check Box 1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7AEEAA8-ADB9-443E-8C3F-EB5AAEC53480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6E26C5F5-E3D8-4739-A16D-DBA2EFCC65AE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2E5E4CE2-3BB1-4F39-ADC4-1EF61AC7CC5E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94B8EF55-3261-47A9-9917-526D11DD32F0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7B776D2E-1657-49D0-8E46-189C99D0DF6D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72B34FAB-B7F7-48B5-9713-017CFAC4339F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13FB-0CE9-4550-9717-8D1094450275}">
  <sheetPr>
    <tabColor theme="7" tint="0.59999389629810485"/>
    <pageSetUpPr fitToPage="1"/>
  </sheetPr>
  <dimension ref="A1:I107"/>
  <sheetViews>
    <sheetView view="pageBreakPreview" topLeftCell="A12" zoomScaleNormal="70" zoomScaleSheetLayoutView="100" workbookViewId="0">
      <selection activeCell="C26" sqref="C26:D26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4.08984375" style="79" customWidth="1"/>
    <col min="6" max="6" width="4" style="79" bestFit="1" customWidth="1"/>
    <col min="7" max="7" width="13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3900000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3300000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'第8回部分払（申告書等）'!D56</f>
        <v>1100000</v>
      </c>
      <c r="D10" s="33" t="s">
        <v>138</v>
      </c>
      <c r="E10" s="199">
        <f>'第8回部分払（申告書等）'!G56+'第8回部分払（申告書等）'!I56</f>
        <v>3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600000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'第8回部分払（申告書等）'!D57</f>
        <v>200000</v>
      </c>
      <c r="D13" s="33" t="s">
        <v>138</v>
      </c>
      <c r="E13" s="199">
        <f>'第8回部分払（申告書等）'!G57+'第8回部分払（申告書等）'!I57</f>
        <v>3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1370157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484500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IF('第8回部分払（申告書等）'!I61="",0,'第8回部分払（申告書等）'!I61)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8回部分払（申告書等）'!I63:I67)-IF('見積書（入力用・見積根拠）'!$D$22="有",前金払請求金額内訳書!C13,0)*MIN(E20,前金払請求金額内訳書!$E$13-'第1回部分払（内訳書）'!$E$20-'第2回部分払（内訳書）'!$E$20-'第3回部分払（内訳書）'!$E$20-'第4回部分払（内訳書）'!$E$20-'第5回部分払（内訳書）'!$E$20-'第6回部分払（内訳書）'!$E$20-'第7回部分払（内訳書）'!$E$20)</f>
        <v>484500</v>
      </c>
      <c r="D20" s="33" t="s">
        <v>246</v>
      </c>
      <c r="E20" s="194">
        <f>SUM('第8回部分払（申告書等）'!G63:G67)</f>
        <v>0</v>
      </c>
    </row>
    <row r="21" spans="1:9" ht="17.149999999999999" customHeight="1">
      <c r="B21" s="80" t="s">
        <v>247</v>
      </c>
      <c r="C21" s="193">
        <f>SUM('第8回部分払（申告書等）'!I69:I73)</f>
        <v>0</v>
      </c>
      <c r="D21" s="33" t="s">
        <v>246</v>
      </c>
      <c r="E21" s="194">
        <f>SUM('第8回部分払（申告書等）'!G69:G73)</f>
        <v>0</v>
      </c>
    </row>
    <row r="22" spans="1:9" ht="17.149999999999999" customHeight="1">
      <c r="B22" s="33" t="s">
        <v>143</v>
      </c>
      <c r="C22" s="195">
        <f>'第8回部分払（申告書等）'!F85-見積内訳書!D22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666657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'第8回部分払（申告書等）'!H88</f>
        <v>222219</v>
      </c>
      <c r="D24" s="33" t="s">
        <v>138</v>
      </c>
      <c r="E24" s="199">
        <f>'第8回部分払（申告書等）'!I88</f>
        <v>3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219000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>
        <f>IF(E26="","",'第8回部分払（申告書等）'!H92)</f>
        <v>43000</v>
      </c>
      <c r="D26" s="33" t="str">
        <f t="shared" ref="D26:D35" si="0">IF(E26="","","円×")</f>
        <v>円×</v>
      </c>
      <c r="E26" s="199">
        <f>IF('第8回部分払（申告書等）'!I92+('第8回部分払（申告書等）'!J92+'第8回部分払（申告書等）'!K92)/30&lt;=0,"",ROUND('第8回部分払（申告書等）'!I92+('第8回部分払（申告書等）'!J92+'第8回部分払（申告書等）'!K92)/30,2))</f>
        <v>3</v>
      </c>
      <c r="F26" s="29" t="str">
        <f>IF(E26="","","=")</f>
        <v>=</v>
      </c>
      <c r="G26" s="597">
        <f>IFERROR(C26*E26,"")</f>
        <v>129000</v>
      </c>
      <c r="H26" s="180" t="str">
        <f>IF(G26="","","円")</f>
        <v>円</v>
      </c>
    </row>
    <row r="27" spans="1:9" ht="17.149999999999999" customHeight="1">
      <c r="B27" s="180" t="s">
        <v>249</v>
      </c>
      <c r="C27" s="187" t="str">
        <f>IF(E27="","",'第8回部分払（申告書等）'!H93)</f>
        <v/>
      </c>
      <c r="D27" s="33" t="str">
        <f t="shared" si="0"/>
        <v/>
      </c>
      <c r="E27" s="199" t="str">
        <f>IF('第8回部分払（申告書等）'!I93+('第8回部分払（申告書等）'!J93+'第8回部分払（申告書等）'!K93)/30&lt;=0,"",ROUND('第8回部分払（申告書等）'!I93+('第8回部分払（申告書等）'!J93+'第8回部分払（申告書等）'!K93)/30,2))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IF(E28="","",'第8回部分払（申告書等）'!H94)</f>
        <v/>
      </c>
      <c r="D28" s="33" t="str">
        <f t="shared" si="0"/>
        <v/>
      </c>
      <c r="E28" s="199" t="str">
        <f>IF('第8回部分払（申告書等）'!I94+('第8回部分払（申告書等）'!J94+'第8回部分払（申告書等）'!K94)/30&lt;=0,"",ROUND('第8回部分払（申告書等）'!I94+('第8回部分払（申告書等）'!J94+'第8回部分払（申告書等）'!K94)/30,2))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IF(E29="","",'第8回部分払（申告書等）'!H95)</f>
        <v/>
      </c>
      <c r="D29" s="33" t="str">
        <f t="shared" si="0"/>
        <v/>
      </c>
      <c r="E29" s="199" t="str">
        <f>IF('第8回部分払（申告書等）'!I95+('第8回部分払（申告書等）'!J95+'第8回部分払（申告書等）'!K95)/30&lt;=0,"",ROUND('第8回部分払（申告書等）'!I95+('第8回部分払（申告書等）'!J95+'第8回部分払（申告書等）'!K95)/30,2))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IF(E30="","",'第8回部分払（申告書等）'!H96)</f>
        <v/>
      </c>
      <c r="D30" s="33" t="str">
        <f t="shared" si="0"/>
        <v/>
      </c>
      <c r="E30" s="199" t="str">
        <f>IF('第8回部分払（申告書等）'!I96+('第8回部分払（申告書等）'!J96+'第8回部分払（申告書等）'!K96)/30&lt;=0,"",ROUND('第8回部分払（申告書等）'!I96+('第8回部分払（申告書等）'!J96+'第8回部分払（申告書等）'!K96)/30,2))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IF(E31="","",'第8回部分払（申告書等）'!H97)</f>
        <v/>
      </c>
      <c r="D31" s="33" t="str">
        <f t="shared" si="0"/>
        <v/>
      </c>
      <c r="E31" s="199" t="str">
        <f>IF('第8回部分払（申告書等）'!I97+('第8回部分払（申告書等）'!J97+'第8回部分払（申告書等）'!K97)/30&lt;=0,"",ROUND('第8回部分払（申告書等）'!I97+('第8回部分払（申告書等）'!J97+'第8回部分払（申告書等）'!K97)/30,2))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IF(E32="","",'第8回部分払（申告書等）'!H98)</f>
        <v/>
      </c>
      <c r="D32" s="33" t="str">
        <f t="shared" si="0"/>
        <v/>
      </c>
      <c r="E32" s="199" t="str">
        <f>IF('第8回部分払（申告書等）'!I98+('第8回部分払（申告書等）'!J98+'第8回部分払（申告書等）'!K98)/30&lt;=0,"",ROUND('第8回部分払（申告書等）'!I98+('第8回部分払（申告書等）'!J98+'第8回部分払（申告書等）'!K98)/30,2))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IF(E33="","",'第8回部分払（申告書等）'!H99)</f>
        <v/>
      </c>
      <c r="D33" s="33" t="str">
        <f t="shared" si="0"/>
        <v/>
      </c>
      <c r="E33" s="199" t="str">
        <f>IF('第8回部分払（申告書等）'!I99+('第8回部分払（申告書等）'!J99+'第8回部分払（申告書等）'!K99)/30&lt;=0,"",ROUND('第8回部分払（申告書等）'!I99+('第8回部分払（申告書等）'!J99+'第8回部分払（申告書等）'!K99)/30,2))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>
        <f>IF(E34="","",'第8回部分払（申告書等）'!H100)</f>
        <v>30000</v>
      </c>
      <c r="D34" s="33" t="str">
        <f t="shared" si="0"/>
        <v>円×</v>
      </c>
      <c r="E34" s="199">
        <f>IF('第8回部分払（申告書等）'!I100+('第8回部分払（申告書等）'!J100+'第8回部分払（申告書等）'!K100)/30&lt;=0,"",ROUND('第8回部分払（申告書等）'!I100+('第8回部分払（申告書等）'!J100+'第8回部分払（申告書等）'!K100)/30,2))</f>
        <v>3</v>
      </c>
      <c r="F34" s="29" t="str">
        <f t="shared" si="1"/>
        <v>=</v>
      </c>
      <c r="G34" s="597">
        <f t="shared" si="2"/>
        <v>90000</v>
      </c>
      <c r="H34" s="180" t="str">
        <f t="shared" si="3"/>
        <v>円</v>
      </c>
      <c r="I34" s="13"/>
    </row>
    <row r="35" spans="1:9" ht="17.149999999999999" customHeight="1">
      <c r="A35" s="200"/>
      <c r="B35" s="180" t="s">
        <v>249</v>
      </c>
      <c r="C35" s="187" t="str">
        <f>IF(E35="","",'第8回部分払（申告書等）'!H101)</f>
        <v/>
      </c>
      <c r="D35" s="33" t="str">
        <f t="shared" si="0"/>
        <v/>
      </c>
      <c r="E35" s="199" t="str">
        <f>IF('第8回部分払（申告書等）'!I101+('第8回部分払（申告書等）'!J101+'第8回部分払（申告書等）'!K101)/30&lt;=0,"",ROUND('第8回部分払（申告書等）'!I101+('第8回部分払（申告書等）'!J101+'第8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'第8回部分払（申告書等）'!F115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5270157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IF('第8回部分払（申告書等）'!D2="使用しない",0,C38-C42)</f>
        <v>5270157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RtjRVxxuIHDauKL+glSjpU6svI/Cb4ohjMAvhEDOtZHA00peWqX3AVoVEe7pdYzH4dCbZ7RhNEGjeu1saaz8aA==" saltValue="SrvRLsQW53tU7g1u/QhkSA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 xml:space="preserve">&amp;L
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BD88-5488-4DCC-93B4-69610C7F3076}">
  <sheetPr>
    <tabColor theme="7" tint="0.59999389629810485"/>
    <pageSetUpPr fitToPage="1"/>
  </sheetPr>
  <dimension ref="A1:D25"/>
  <sheetViews>
    <sheetView showGridLines="0" view="pageBreakPreview" topLeftCell="B4" zoomScale="85" zoomScaleNormal="51" zoomScaleSheetLayoutView="85" zoomScalePageLayoutView="25" workbookViewId="0">
      <selection activeCell="C20" sqref="C20:D24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'第8回部分払（申告書等）'!J2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'第7回部分払（請求書）'!C6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'第7回部分払（請求書）'!C7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'第8回部分払（内訳書）'!C44</f>
        <v>5270157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'第7回部分払（請求書）'!C20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spkICIcSoHz8Kz3Ii9W1fgxAdpzVJpGEwhgQyDGv4hCD4suMiZZale167pSn7ZuKC8m9fGeX3C12e8i1SCYrAQ==" saltValue="rrexY+6boVOr2E4vERPNUg==" spinCount="100000" sheet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  <colBreaks count="1" manualBreakCount="1">
    <brk id="1" max="4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7608-88BC-4362-BE17-47C59F5B6ABE}">
  <sheetPr>
    <tabColor theme="7" tint="0.79998168889431442"/>
    <pageSetUpPr fitToPage="1"/>
  </sheetPr>
  <dimension ref="A2:K36"/>
  <sheetViews>
    <sheetView topLeftCell="A10" workbookViewId="0">
      <selection activeCell="E31" sqref="E31:G31"/>
    </sheetView>
  </sheetViews>
  <sheetFormatPr defaultColWidth="8.7265625" defaultRowHeight="14"/>
  <cols>
    <col min="1" max="1" width="10.08984375" style="500" customWidth="1"/>
    <col min="2" max="2" width="8.7265625" style="500"/>
    <col min="3" max="3" width="10" style="500" customWidth="1"/>
    <col min="4" max="8" width="8.7265625" style="500"/>
    <col min="9" max="9" width="10.36328125" style="500" bestFit="1" customWidth="1"/>
    <col min="10" max="16384" width="8.7265625" style="500"/>
  </cols>
  <sheetData>
    <row r="2" spans="1:10">
      <c r="H2" s="550" t="s">
        <v>273</v>
      </c>
      <c r="I2" s="551"/>
      <c r="J2" s="551"/>
    </row>
    <row r="5" spans="1:10">
      <c r="A5" s="500" t="s">
        <v>168</v>
      </c>
    </row>
    <row r="6" spans="1:10">
      <c r="B6" s="500" t="s">
        <v>274</v>
      </c>
    </row>
    <row r="10" spans="1:10">
      <c r="H10" s="501" t="str">
        <f>'見積書（入力用・見積根拠）'!D3</f>
        <v>○村　〇〇（個人の場合）</v>
      </c>
      <c r="J10" s="500" t="s">
        <v>256</v>
      </c>
    </row>
    <row r="13" spans="1:10" ht="13" customHeight="1"/>
    <row r="14" spans="1:10">
      <c r="E14" s="500" t="s">
        <v>306</v>
      </c>
    </row>
    <row r="19" spans="1:11" ht="58" customHeight="1">
      <c r="A19" s="978" t="s">
        <v>302</v>
      </c>
      <c r="B19" s="978"/>
      <c r="C19" s="978"/>
      <c r="D19" s="978"/>
      <c r="E19" s="978"/>
      <c r="F19" s="978"/>
      <c r="G19" s="978"/>
      <c r="H19" s="978"/>
      <c r="I19" s="978"/>
      <c r="J19" s="978"/>
      <c r="K19" s="502"/>
    </row>
    <row r="20" spans="1:11">
      <c r="A20" s="743"/>
      <c r="B20" s="743"/>
      <c r="C20" s="743"/>
      <c r="D20" s="743"/>
      <c r="E20" s="743"/>
      <c r="F20" s="743"/>
      <c r="G20" s="743"/>
      <c r="H20" s="743"/>
      <c r="I20" s="743"/>
      <c r="J20" s="743"/>
      <c r="K20" s="743"/>
    </row>
    <row r="24" spans="1:11">
      <c r="E24" s="500" t="s">
        <v>175</v>
      </c>
    </row>
    <row r="29" spans="1:11">
      <c r="A29" s="500" t="s">
        <v>276</v>
      </c>
      <c r="C29" s="500" t="s">
        <v>277</v>
      </c>
      <c r="D29" s="500" t="s">
        <v>278</v>
      </c>
      <c r="E29" s="979" t="str">
        <f>'見積書（入力用・見積根拠）'!D5</f>
        <v>●●国●●アドバイザー</v>
      </c>
      <c r="F29" s="979"/>
      <c r="G29" s="979"/>
      <c r="H29" s="979"/>
      <c r="I29" s="979"/>
      <c r="J29" s="979"/>
    </row>
    <row r="30" spans="1:11" ht="29" customHeight="1">
      <c r="E30" s="979"/>
      <c r="F30" s="979"/>
      <c r="G30" s="979"/>
      <c r="H30" s="979"/>
      <c r="I30" s="979"/>
      <c r="J30" s="979"/>
    </row>
    <row r="31" spans="1:11">
      <c r="C31" s="500" t="s">
        <v>279</v>
      </c>
      <c r="D31" s="500" t="s">
        <v>278</v>
      </c>
      <c r="E31" s="980">
        <f>'第1回部分払（申告書等）'!C14</f>
        <v>46003</v>
      </c>
      <c r="F31" s="980"/>
      <c r="G31" s="980"/>
    </row>
    <row r="36" spans="1:6">
      <c r="A36" s="500" t="s">
        <v>280</v>
      </c>
      <c r="C36" s="500" t="s">
        <v>303</v>
      </c>
      <c r="F36" s="500" t="s">
        <v>281</v>
      </c>
    </row>
  </sheetData>
  <sheetProtection algorithmName="SHA-512" hashValue="KhGQjvPQq+LaRqcMMVJeJkes63Vyx2hmQVj99kucGVrq8mgBwocO6RhPLTvdTOczWAWfHo0PGwLk4j52LJv+/Q==" saltValue="pt0cZsVeuvdqgjbQyyOnRw==" spinCount="100000" sheet="1" objects="1" scenarios="1"/>
  <mergeCells count="3">
    <mergeCell ref="A19:J19"/>
    <mergeCell ref="E29:J30"/>
    <mergeCell ref="E31:G31"/>
  </mergeCells>
  <phoneticPr fontId="4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1628-1BDC-4226-A80A-8394552AE3C0}">
  <sheetPr>
    <tabColor rgb="FFA5FBCA"/>
    <pageSetUpPr fitToPage="1"/>
  </sheetPr>
  <dimension ref="B1:M145"/>
  <sheetViews>
    <sheetView view="pageBreakPreview" topLeftCell="A12" zoomScaleNormal="70" zoomScaleSheetLayoutView="100" workbookViewId="0">
      <selection activeCell="E31" sqref="E31:G31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995" t="s">
        <v>295</v>
      </c>
      <c r="E2" s="995"/>
      <c r="F2" s="995"/>
      <c r="G2" s="405" t="s">
        <v>112</v>
      </c>
      <c r="H2" s="84" t="s">
        <v>192</v>
      </c>
      <c r="I2" s="407" t="s">
        <v>259</v>
      </c>
      <c r="J2" s="930"/>
      <c r="K2" s="930"/>
      <c r="L2" s="930"/>
    </row>
    <row r="3" spans="2:12" ht="19.5">
      <c r="B3" s="402" t="s">
        <v>172</v>
      </c>
      <c r="C3" s="402"/>
      <c r="D3" s="995"/>
      <c r="E3" s="995"/>
      <c r="F3" s="995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995"/>
      <c r="E4" s="995"/>
      <c r="F4" s="995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90" t="str">
        <f>'第1回部分払（申告書等）'!$C$13</f>
        <v>●●</v>
      </c>
      <c r="D13" s="990"/>
    </row>
    <row r="14" spans="2:12" ht="19.5">
      <c r="B14" s="402" t="s">
        <v>179</v>
      </c>
      <c r="C14" s="991">
        <f>'第1回部分払（申告書等）'!C14</f>
        <v>46003</v>
      </c>
      <c r="D14" s="991"/>
      <c r="E14" s="413"/>
      <c r="F14" s="413"/>
    </row>
    <row r="15" spans="2:12">
      <c r="D15" s="414"/>
      <c r="E15" s="413"/>
      <c r="F15" s="415"/>
    </row>
    <row r="16" spans="2:12" ht="16" customHeight="1">
      <c r="B16" s="412" t="str">
        <f>'第1回部分払（申告書等）'!$B$16</f>
        <v>業務従事実績／予定表</v>
      </c>
      <c r="C16" s="402"/>
      <c r="H16" s="440"/>
      <c r="I16" s="497"/>
      <c r="K16" s="416"/>
      <c r="L16" s="416"/>
    </row>
    <row r="17" spans="2:13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IF(OR(MONTH(J18)=1,I17="年"),YEAR(J18),"")</f>
        <v>2027</v>
      </c>
      <c r="K17" s="418">
        <f>IF(MONTH(K18)=1,YEAR(K18),"")</f>
        <v>2028</v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>
        <f>EDATE('第8回部分払（申告書等）'!L18,1)</f>
        <v>46722</v>
      </c>
      <c r="K18" s="424">
        <f>DATE(YEAR($J$18),MONTH($J$18)+1,1)</f>
        <v>46753</v>
      </c>
      <c r="L18" s="424">
        <f t="shared" ref="L18" si="1">DATE(YEAR(K18),MONTH(K18)+1,1)</f>
        <v>46784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425">
        <f>'第1回部分払（申告書等）'!E19</f>
        <v>46006</v>
      </c>
      <c r="F19" s="102">
        <f>'第8回部分払（申告書等）'!F19</f>
        <v>46735</v>
      </c>
      <c r="G19" s="426" t="s">
        <v>189</v>
      </c>
      <c r="H19" s="426" t="s">
        <v>189</v>
      </c>
      <c r="I19" s="427" t="s">
        <v>190</v>
      </c>
      <c r="J19" s="105"/>
      <c r="K19" s="105"/>
      <c r="L19" s="105"/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573" t="str">
        <f>IF('第8回部分払（申告書等）'!E20="","",'第8回部分払（申告書等）'!E20)</f>
        <v/>
      </c>
      <c r="F20" s="573" t="str">
        <f>IF('第8回部分払（申告書等）'!F20="","",'第8回部分払（申告書等）'!F20)</f>
        <v/>
      </c>
      <c r="G20" s="426" t="s">
        <v>189</v>
      </c>
      <c r="H20" s="426" t="s">
        <v>189</v>
      </c>
      <c r="I20" s="429" t="s">
        <v>190</v>
      </c>
      <c r="J20" s="105"/>
      <c r="K20" s="105"/>
      <c r="L20" s="105"/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IF('第8回部分払（申告書等）'!E21="","",'第8回部分払（申告書等）'!E21)</f>
        <v>46073</v>
      </c>
      <c r="F21" s="900">
        <f>IF('第8回部分払（申告書等）'!F21="","",'第8回部分払（申告書等）'!F21)</f>
        <v>46735</v>
      </c>
      <c r="G21" s="900">
        <f>IF('第8回部分払（申告書等）'!G21="","",'第8回部分払（申告書等）'!G21)</f>
        <v>46073</v>
      </c>
      <c r="H21" s="900">
        <f>IF('第8回部分払（申告書等）'!H21="","",'第8回部分払（申告書等）'!H21)</f>
        <v>46731</v>
      </c>
      <c r="I21" s="430" t="s">
        <v>190</v>
      </c>
      <c r="J21" s="109"/>
      <c r="K21" s="109"/>
      <c r="L21" s="109"/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/>
      <c r="K22" s="111"/>
      <c r="L22" s="111"/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IF('第8回部分払（申告書等）'!E23="","",'第8回部分払（申告書等）'!E23)</f>
        <v>46073</v>
      </c>
      <c r="F23" s="900">
        <f>IF('第8回部分払（申告書等）'!F23="","",'第8回部分払（申告書等）'!F23)</f>
        <v>46735</v>
      </c>
      <c r="G23" s="900">
        <f>IF('第8回部分払（申告書等）'!G23="","",'第8回部分払（申告書等）'!G23)</f>
        <v>46096</v>
      </c>
      <c r="H23" s="900">
        <f>IF('第8回部分払（申告書等）'!H23="","",'第8回部分払（申告書等）'!H23)</f>
        <v>46726</v>
      </c>
      <c r="I23" s="432" t="s">
        <v>190</v>
      </c>
      <c r="J23" s="109"/>
      <c r="K23" s="109"/>
      <c r="L23" s="109"/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/>
      <c r="K24" s="111"/>
      <c r="L24" s="111"/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IF('第8回部分払（申告書等）'!E25="","",'第8回部分払（申告書等）'!E25)</f>
        <v>46073</v>
      </c>
      <c r="F25" s="900">
        <f>IF('第8回部分払（申告書等）'!F25="","",'第8回部分払（申告書等）'!F25)</f>
        <v>46735</v>
      </c>
      <c r="G25" s="900">
        <f>IF('第8回部分払（申告書等）'!G25="","",'第8回部分払（申告書等）'!G25)</f>
        <v>46096</v>
      </c>
      <c r="H25" s="900">
        <f>IF('第8回部分払（申告書等）'!H25="","",'第8回部分払（申告書等）'!H25)</f>
        <v>46726</v>
      </c>
      <c r="I25" s="430" t="s">
        <v>190</v>
      </c>
      <c r="J25" s="109"/>
      <c r="K25" s="109"/>
      <c r="L25" s="109"/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/>
      <c r="K26" s="111"/>
      <c r="L26" s="111"/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IF('第8回部分払（申告書等）'!E27="","",'第8回部分払（申告書等）'!E27)</f>
        <v>46073</v>
      </c>
      <c r="F27" s="900">
        <f>IF('第8回部分払（申告書等）'!F27="","",'第8回部分払（申告書等）'!F27)</f>
        <v>46735</v>
      </c>
      <c r="G27" s="900">
        <f>IF('第8回部分払（申告書等）'!G27="","",'第8回部分払（申告書等）'!G27)</f>
        <v>46078</v>
      </c>
      <c r="H27" s="900">
        <f>IF('第8回部分払（申告書等）'!H27="","",'第8回部分払（申告書等）'!H27)</f>
        <v>46733</v>
      </c>
      <c r="I27" s="430" t="s">
        <v>190</v>
      </c>
      <c r="J27" s="109"/>
      <c r="K27" s="109"/>
      <c r="L27" s="109"/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/>
      <c r="K28" s="111"/>
      <c r="L28" s="111"/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IF('第8回部分払（申告書等）'!E29="","",'第8回部分払（申告書等）'!E29)</f>
        <v>46073</v>
      </c>
      <c r="F29" s="900">
        <f>IF('第8回部分払（申告書等）'!F29="","",'第8回部分払（申告書等）'!F29)</f>
        <v>46735</v>
      </c>
      <c r="G29" s="900">
        <f>IF('第8回部分払（申告書等）'!G29="","",'第8回部分払（申告書等）'!G29)</f>
        <v>46078</v>
      </c>
      <c r="H29" s="900">
        <f>IF('第8回部分払（申告書等）'!H29="","",'第8回部分払（申告書等）'!H29)</f>
        <v>46733</v>
      </c>
      <c r="I29" s="430" t="s">
        <v>190</v>
      </c>
      <c r="J29" s="109"/>
      <c r="K29" s="109"/>
      <c r="L29" s="109"/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/>
      <c r="K30" s="111"/>
      <c r="L30" s="111"/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/>
      </c>
      <c r="K31" s="436" t="str">
        <f>IF(COUNTIF(K20,"●")+COUNTIF(K21,"●")+COUNTIF(K23,"●")+COUNTIF(K25,"●")+COUNTIF(K27,"●")+COUNTIF(K29,"●")&lt;=0,"","●")</f>
        <v/>
      </c>
      <c r="L31" s="436" t="str">
        <f>IF(COUNTIF(L20,"●")+COUNTIF(L21,"●")+COUNTIF(L23,"●")+COUNTIF(L25,"●")+COUNTIF(L27,"●")+COUNTIF(L29,"●")&lt;=0,"","●")</f>
        <v/>
      </c>
      <c r="M31" s="259"/>
    </row>
    <row r="32" spans="2:13" ht="17.149999999999999" customHeight="1">
      <c r="B32" s="402"/>
      <c r="C32" s="402"/>
      <c r="G32" s="437"/>
      <c r="H32" s="437"/>
      <c r="I32" s="438"/>
      <c r="J32" s="439"/>
      <c r="K32" s="439"/>
      <c r="L32" s="439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61" t="str">
        <f>IF('第8回部分払（申告書等）'!B46="","",'第8回部分払（申告書等）'!B46)</f>
        <v/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259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259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259"/>
    </row>
    <row r="37" spans="2:13" ht="17.149999999999999" customHeight="1">
      <c r="B37" s="440"/>
      <c r="C37" s="440"/>
      <c r="D37" s="440"/>
      <c r="E37" s="498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122"/>
      <c r="D38" s="218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445">
        <f>'第9回部分払（内訳書）'!C44</f>
        <v>0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'第8回部分払（申告書等）'!D56</f>
        <v>1100000</v>
      </c>
      <c r="E56" s="449" t="s">
        <v>50</v>
      </c>
      <c r="F56" s="450" t="s">
        <v>164</v>
      </c>
      <c r="G56" s="451">
        <f>COUNTIF(J19:L19,"●")</f>
        <v>0</v>
      </c>
      <c r="H56" s="471"/>
      <c r="I56" s="493"/>
      <c r="J56" s="131"/>
      <c r="L56" s="446"/>
      <c r="M56" s="229"/>
    </row>
    <row r="57" spans="2:13" ht="17.149999999999999" customHeight="1">
      <c r="B57" s="446" t="s">
        <v>206</v>
      </c>
      <c r="D57" s="448">
        <f>'第8回部分払（申告書等）'!D57</f>
        <v>200000</v>
      </c>
      <c r="E57" s="449" t="s">
        <v>50</v>
      </c>
      <c r="F57" s="450" t="s">
        <v>164</v>
      </c>
      <c r="G57" s="451">
        <f>COUNTIF(J31:L31,"●")</f>
        <v>0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'第4回部分払（申告書等）'!J31:'第4回部分払（申告書等）'!L31,"●")+COUNTIF('第5回部分払（申告書等）'!J31:'第5回部分払（申告書等）'!L31,"●")+COUNTIF('第6回部分払（申告書等）'!J31:'第6回部分払（申告書等）'!L31,"●")+COUNTIF('第7回部分払（申告書等）'!J31:'第7回部分払（申告書等）'!L31,"●")+COUNTIF('第8回部分払（申告書等）'!J31:'第8回部分払（申告書等）'!L31,"●")+COUNTIF(J31:L31,"●")),0)</f>
        <v>-0.17000000000000171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694"/>
      <c r="I58" s="697"/>
      <c r="J58" s="613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/>
      <c r="H63" s="457" t="s">
        <v>210</v>
      </c>
      <c r="I63" s="131">
        <f>D63*G63</f>
        <v>0</v>
      </c>
      <c r="J63" s="438" t="s">
        <v>50</v>
      </c>
    </row>
    <row r="64" spans="2:13" ht="17.149999999999999" customHeight="1">
      <c r="B64" s="370" t="s">
        <v>211</v>
      </c>
      <c r="D64" s="541">
        <v>250000</v>
      </c>
      <c r="E64" s="370" t="s">
        <v>50</v>
      </c>
      <c r="F64" s="410" t="s">
        <v>164</v>
      </c>
      <c r="G64" s="543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customHeight="1">
      <c r="B65" s="370" t="s">
        <v>212</v>
      </c>
      <c r="D65" s="541">
        <v>100000</v>
      </c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si="2"/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2"/>
        <v>0</v>
      </c>
      <c r="J67" s="438" t="s">
        <v>50</v>
      </c>
    </row>
    <row r="68" spans="2:10" s="632" customFormat="1" ht="16">
      <c r="B68" s="680" t="s">
        <v>316</v>
      </c>
      <c r="D68" s="680" t="s">
        <v>317</v>
      </c>
      <c r="E68" s="680"/>
      <c r="F68" s="680"/>
      <c r="G68" s="683"/>
      <c r="H68" s="682"/>
      <c r="I68" s="613"/>
      <c r="J68" s="667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/>
      <c r="H69" s="457" t="s">
        <v>210</v>
      </c>
      <c r="I69" s="131">
        <f>D69*G69</f>
        <v>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93" t="s">
        <v>41</v>
      </c>
      <c r="C77" s="994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4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4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4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4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199999</v>
      </c>
      <c r="I88" s="747">
        <f>IF('第8回部分払（申告書等）'!I88&gt;3,
      COUNTIF($J$19:$L$19,"●")-3,
     COUNTIF($J$19:$L$19,"●")
)</f>
        <v>0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>
        <f>'第8回部分払（申告書等）'!C92</f>
        <v>①</v>
      </c>
      <c r="D92" s="554">
        <f>'第8回部分払（申告書等）'!D92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0</v>
      </c>
      <c r="J92" s="474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-21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555" t="str">
        <f>'第8回部分払（申告書等）'!C94</f>
        <v>　</v>
      </c>
      <c r="D94" s="554" t="str">
        <f>'第8回部分払（申告書等）'!D94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-26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555" t="str">
        <f>'第8回部分払（申告書等）'!C96</f>
        <v>　</v>
      </c>
      <c r="D96" s="554" t="str">
        <f>'第8回部分払（申告書等）'!D96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-26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555" t="str">
        <f>'第8回部分払（申告書等）'!C98</f>
        <v>⑤</v>
      </c>
      <c r="D98" s="554" t="str">
        <f>'第8回部分払（申告書等）'!D98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-19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555" t="str">
        <f>'第8回部分払（申告書等）'!C100</f>
        <v>④</v>
      </c>
      <c r="D100" s="554">
        <f>'第8回部分払（申告書等）'!D100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0</v>
      </c>
      <c r="J100" s="474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-19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7">
        <v>111.111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570">
        <f t="shared" si="6"/>
        <v>0</v>
      </c>
      <c r="G110" s="571"/>
      <c r="H110" s="466"/>
      <c r="I110" s="467"/>
    </row>
    <row r="111" spans="2:12" ht="16" hidden="1">
      <c r="B111" s="909"/>
      <c r="C111" s="910"/>
      <c r="D111" s="465"/>
      <c r="E111" s="464"/>
      <c r="F111" s="570">
        <f t="shared" si="6"/>
        <v>0</v>
      </c>
      <c r="G111" s="571"/>
      <c r="H111" s="466"/>
      <c r="I111" s="467"/>
    </row>
    <row r="112" spans="2:12" ht="16" hidden="1">
      <c r="B112" s="909"/>
      <c r="C112" s="910"/>
      <c r="D112" s="465"/>
      <c r="E112" s="464"/>
      <c r="F112" s="570">
        <f t="shared" si="6"/>
        <v>0</v>
      </c>
      <c r="G112" s="571"/>
      <c r="H112" s="466"/>
      <c r="I112" s="467"/>
    </row>
    <row r="113" spans="2:12" ht="16" hidden="1">
      <c r="B113" s="909"/>
      <c r="C113" s="910"/>
      <c r="D113" s="465"/>
      <c r="E113" s="464"/>
      <c r="F113" s="570">
        <f t="shared" si="6"/>
        <v>0</v>
      </c>
      <c r="G113" s="571"/>
      <c r="H113" s="466"/>
      <c r="I113" s="467"/>
    </row>
    <row r="114" spans="2:12" ht="16" hidden="1">
      <c r="B114" s="909"/>
      <c r="C114" s="910"/>
      <c r="D114" s="465"/>
      <c r="E114" s="464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SUM(D119:D128)</f>
        <v>44208160</v>
      </c>
      <c r="G119" s="490">
        <f>'第8回部分払（申告書等）'!G119-'第9回部分払（内訳書）'!E20</f>
        <v>-1</v>
      </c>
      <c r="I119" s="896">
        <f>'第8回部分払（申告書等）'!I119-'第9回部分払（内訳書）'!E21</f>
        <v>4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'第8回部分払（申告書等）'!G121-'第9回部分払（内訳書）'!E20+G61</f>
        <v>-1</v>
      </c>
    </row>
    <row r="122" spans="2:12">
      <c r="B122" s="494">
        <v>4</v>
      </c>
      <c r="C122" s="494" t="s">
        <v>262</v>
      </c>
      <c r="D122" s="495">
        <f>'第3回部分払（請求書）'!C16</f>
        <v>5734494</v>
      </c>
      <c r="E122" s="556"/>
    </row>
    <row r="123" spans="2:12">
      <c r="B123" s="494">
        <v>5</v>
      </c>
      <c r="C123" s="494" t="s">
        <v>263</v>
      </c>
      <c r="D123" s="495">
        <f>'第4回部分払（請求書）'!C16</f>
        <v>5703503</v>
      </c>
      <c r="E123" s="556"/>
    </row>
    <row r="124" spans="2:12">
      <c r="B124" s="494">
        <v>6</v>
      </c>
      <c r="C124" s="494" t="s">
        <v>264</v>
      </c>
      <c r="D124" s="495">
        <f>'第5回部分払（請求書）'!C16</f>
        <v>5203551</v>
      </c>
      <c r="E124" s="556"/>
    </row>
    <row r="125" spans="2:12">
      <c r="B125" s="494">
        <v>7</v>
      </c>
      <c r="C125" s="494" t="s">
        <v>265</v>
      </c>
      <c r="D125" s="495">
        <f>'第6回部分払（請求書）'!C16</f>
        <v>5263497</v>
      </c>
      <c r="E125" s="556"/>
    </row>
    <row r="126" spans="2:12">
      <c r="B126" s="494">
        <v>8</v>
      </c>
      <c r="C126" s="494" t="s">
        <v>266</v>
      </c>
      <c r="D126" s="495">
        <f>'第7回部分払（請求書）'!C16</f>
        <v>5203494</v>
      </c>
      <c r="E126" s="556"/>
    </row>
    <row r="127" spans="2:12">
      <c r="B127" s="494">
        <v>9</v>
      </c>
      <c r="C127" s="494" t="s">
        <v>267</v>
      </c>
      <c r="D127" s="495">
        <f>'第8回部分払（請求書）'!C16</f>
        <v>5270157</v>
      </c>
      <c r="E127" s="556"/>
    </row>
    <row r="128" spans="2:12" ht="15.5" thickBot="1">
      <c r="B128" s="487">
        <v>10</v>
      </c>
      <c r="C128" s="487" t="s">
        <v>268</v>
      </c>
      <c r="D128" s="561">
        <f>'第9回部分払（請求書）'!C16</f>
        <v>0</v>
      </c>
      <c r="E128" s="556"/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944o2qTi/3M9qRBrarTcuSWa6F2zutvHpxnKhKBOfRf5RmasOB9uov3aaGsNayu6CkXj7qqOtyCnrLf47BD71w==" saltValue="w/zKMWdTkJZGxEoC7ycyjg==" spinCount="100000" sheet="1" formatCells="0" formatRows="0"/>
  <mergeCells count="85">
    <mergeCell ref="J1:L1"/>
    <mergeCell ref="J2:L2"/>
    <mergeCell ref="C13:D13"/>
    <mergeCell ref="C14:D14"/>
    <mergeCell ref="E17:F17"/>
    <mergeCell ref="G17:H17"/>
    <mergeCell ref="D2:F4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9:H30"/>
    <mergeCell ref="B34:L36"/>
    <mergeCell ref="B39:L43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77:C77"/>
    <mergeCell ref="F77:G77"/>
    <mergeCell ref="H77:I77"/>
    <mergeCell ref="B78:C78"/>
    <mergeCell ref="F78:G78"/>
    <mergeCell ref="H78:I7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112:C112"/>
    <mergeCell ref="B107:C107"/>
    <mergeCell ref="F107:G107"/>
    <mergeCell ref="H107:I107"/>
    <mergeCell ref="B108:C108"/>
    <mergeCell ref="F108:G108"/>
    <mergeCell ref="H108:I108"/>
    <mergeCell ref="B109:C109"/>
    <mergeCell ref="F109:G109"/>
    <mergeCell ref="H109:I109"/>
    <mergeCell ref="B110:C110"/>
    <mergeCell ref="B111:C111"/>
    <mergeCell ref="B113:C113"/>
    <mergeCell ref="B114:C114"/>
    <mergeCell ref="F115:G115"/>
    <mergeCell ref="H115:I115"/>
    <mergeCell ref="I119:J119"/>
  </mergeCells>
  <phoneticPr fontId="4"/>
  <dataValidations count="8">
    <dataValidation type="list" allowBlank="1" showInputMessage="1" showErrorMessage="1" sqref="E87" xr:uid="{EBB43E47-72B2-40BF-9194-7037BC0DDF32}">
      <formula1>"円,ドル"</formula1>
    </dataValidation>
    <dataValidation type="list" allowBlank="1" showInputMessage="1" showErrorMessage="1" sqref="C87" xr:uid="{3EBB4006-4B2C-4046-A648-F7E96EE124D2}">
      <formula1>"①未就学児,②小・中学校（日本人学校）,③小・中学校（インター）,④高等学校（日本人学校）,⑤高等学校（インター）"</formula1>
    </dataValidation>
    <dataValidation type="list" showInputMessage="1" showErrorMessage="1" sqref="J19:L21 J23:L23 J25:L25 J27:L27 J29:L29" xr:uid="{70B24B4B-D5CD-4058-9628-A8B8FAFB6D29}">
      <formula1>"　,●"</formula1>
    </dataValidation>
    <dataValidation type="list" showInputMessage="1" showErrorMessage="1" sqref="J30:L30 J32:L32 J22:L22 J24:L24 J26:L26 J28:L28 C93 C95 C97 C99 C101:C102" xr:uid="{CB16C994-992C-463F-BC99-470CEDF940EA}">
      <formula1>"　,①,②,③,④,⑤"</formula1>
    </dataValidation>
    <dataValidation type="list" showInputMessage="1" showErrorMessage="1" sqref="H2" xr:uid="{A951A5E8-1CDA-4DDF-AAA8-6D70366AED74}">
      <formula1>"　,芳沢　忍,角河　佳江"</formula1>
    </dataValidation>
    <dataValidation type="list" allowBlank="1" showInputMessage="1" showErrorMessage="1" sqref="B16" xr:uid="{1D19EC1A-90E3-4E3B-9076-C2DE2D0D35C7}">
      <formula1>"業務従事実績表,業務従事実績／予定表"</formula1>
    </dataValidation>
    <dataValidation type="list" allowBlank="1" showInputMessage="1" showErrorMessage="1" sqref="D2" xr:uid="{48B10106-AC4C-48F9-B7DB-2D1D66ED3F9F}">
      <formula1>"　,使用しない"</formula1>
    </dataValidation>
    <dataValidation type="list" showInputMessage="1" showErrorMessage="1" sqref="E92:E101" xr:uid="{47927E38-77C7-4164-96D0-F4490464098A}">
      <formula1>"　,円"</formula1>
    </dataValidation>
  </dataValidations>
  <hyperlinks>
    <hyperlink ref="G103" r:id="rId1" xr:uid="{33E84F6E-74C8-4520-8364-8EC1D0E53E5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>&amp;L様式：現地滞在型計算書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8481" r:id="rId5" name="Check Box 1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83" r:id="rId6" name="Check Box 3">
              <controlPr defaultSize="0" autoFill="0" autoLine="0" autoPict="0">
                <anchor moveWithCells="1">
                  <from>
                    <xdr:col>2</xdr:col>
                    <xdr:colOff>1123950</xdr:colOff>
                    <xdr:row>36</xdr:row>
                    <xdr:rowOff>209550</xdr:rowOff>
                  </from>
                  <to>
                    <xdr:col>4</xdr:col>
                    <xdr:colOff>488950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7987247-4650-4C65-B384-B78C383E3E57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52EC5E3B-C9E0-4009-97DE-A133515813C8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3D2E9AB4-EA16-4E0A-9D69-5A6CCC9AFFB4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EC007069-3B3F-4D7B-8CED-6BEA381C0E0F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BDB52386-B977-4DF2-81CA-2AACB1E50760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F48B384E-5943-4CB1-AADB-2ED9CB648A80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88208-B7E7-49AB-BCB1-919157324B50}">
  <sheetPr>
    <tabColor rgb="FFA5FBCA"/>
    <pageSetUpPr fitToPage="1"/>
  </sheetPr>
  <dimension ref="A1:I107"/>
  <sheetViews>
    <sheetView view="pageBreakPreview" topLeftCell="A8" zoomScaleNormal="70" zoomScaleSheetLayoutView="100" workbookViewId="0">
      <selection activeCell="E31" sqref="E31:G31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4.08984375" style="79" customWidth="1"/>
    <col min="6" max="6" width="4" style="79" bestFit="1" customWidth="1"/>
    <col min="7" max="7" width="13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-34000.000000000342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'第9回部分払（申告書等）'!D56</f>
        <v>1100000</v>
      </c>
      <c r="D10" s="33" t="s">
        <v>138</v>
      </c>
      <c r="E10" s="199">
        <f>'第9回部分払（申告書等）'!G56+'第9回部分払（申告書等）'!I56</f>
        <v>0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-34000.000000000342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'第9回部分払（申告書等）'!D57</f>
        <v>200000</v>
      </c>
      <c r="D13" s="33" t="s">
        <v>138</v>
      </c>
      <c r="E13" s="199">
        <f>'第9回部分払（申告書等）'!G57+'第9回部分払（申告書等）'!I57</f>
        <v>-0.17000000000000171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484500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484500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IF('第9回部分払（申告書等）'!I61="",0,'第9回部分払（申告書等）'!I61)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9回部分払（申告書等）'!I63:I67)-IF('見積書（入力用・見積根拠）'!$D$22="有",前金払請求金額内訳書!C13,0)*MIN(E20,前金払請求金額内訳書!$E$13-'第1回部分払（内訳書）'!$E$20-'第2回部分払（内訳書）'!$E$20-'第3回部分払（内訳書）'!$E$20-'第4回部分払（内訳書）'!$E$20-'第5回部分払（内訳書）'!$E$20-'第6回部分払（内訳書）'!$E$20-'第7回部分払（内訳書）'!$E$20-'第8回部分払（内訳書）'!$E$20)</f>
        <v>484500</v>
      </c>
      <c r="D20" s="33" t="s">
        <v>246</v>
      </c>
      <c r="E20" s="194">
        <f>SUM('第9回部分払（申告書等）'!G63:G67)</f>
        <v>0</v>
      </c>
    </row>
    <row r="21" spans="1:9" ht="17.149999999999999" customHeight="1">
      <c r="B21" s="80" t="s">
        <v>247</v>
      </c>
      <c r="C21" s="193">
        <f>SUM('第9回部分払（申告書等）'!I69:I73)</f>
        <v>0</v>
      </c>
      <c r="D21" s="33" t="s">
        <v>246</v>
      </c>
      <c r="E21" s="194">
        <f>SUM('第9回部分払（申告書等）'!G69:G73)</f>
        <v>0</v>
      </c>
    </row>
    <row r="22" spans="1:9" ht="17.149999999999999" customHeight="1">
      <c r="B22" s="33" t="s">
        <v>143</v>
      </c>
      <c r="C22" s="195">
        <f>'第9回部分払（申告書等）'!F85-見積内訳書!D22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0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'第9回部分払（申告書等）'!H88</f>
        <v>199999</v>
      </c>
      <c r="D24" s="33" t="s">
        <v>138</v>
      </c>
      <c r="E24" s="199">
        <f>'第9回部分払（申告書等）'!I88</f>
        <v>0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 t="str">
        <f>IF(E26="","",'第9回部分払（申告書等）'!H92)</f>
        <v/>
      </c>
      <c r="D26" s="33" t="str">
        <f t="shared" ref="D26:D35" si="0">IF(E26="","","円×")</f>
        <v/>
      </c>
      <c r="E26" s="199" t="str">
        <f>IF('第9回部分払（申告書等）'!I92+('第9回部分払（申告書等）'!J92+'第9回部分払（申告書等）'!K92)/30&lt;=0,"",ROUND('第9回部分払（申告書等）'!I92+('第9回部分払（申告書等）'!J92+'第9回部分払（申告書等）'!K92)/30,2))</f>
        <v/>
      </c>
      <c r="F26" s="29" t="str">
        <f>IF(E26="","","=")</f>
        <v/>
      </c>
      <c r="G26" s="597" t="str">
        <f>IFERROR(C26*E26,"")</f>
        <v/>
      </c>
      <c r="H26" s="180" t="str">
        <f>IF(G26="","","円")</f>
        <v/>
      </c>
    </row>
    <row r="27" spans="1:9" ht="17.149999999999999" customHeight="1">
      <c r="B27" s="180" t="s">
        <v>249</v>
      </c>
      <c r="C27" s="187" t="str">
        <f>IF(E27="","",'第9回部分払（申告書等）'!H93)</f>
        <v/>
      </c>
      <c r="D27" s="33" t="str">
        <f t="shared" si="0"/>
        <v/>
      </c>
      <c r="E27" s="199" t="str">
        <f>IF('第9回部分払（申告書等）'!I93+('第9回部分払（申告書等）'!J93+'第9回部分払（申告書等）'!K93)/30&lt;=0,"",ROUND('第9回部分払（申告書等）'!I93+('第9回部分払（申告書等）'!J93+'第9回部分払（申告書等）'!K93)/30,2))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IF(E28="","",'第9回部分払（申告書等）'!H94)</f>
        <v/>
      </c>
      <c r="D28" s="33" t="str">
        <f t="shared" si="0"/>
        <v/>
      </c>
      <c r="E28" s="199" t="str">
        <f>IF('第9回部分払（申告書等）'!I94+('第9回部分払（申告書等）'!J94+'第9回部分払（申告書等）'!K94)/30&lt;=0,"",ROUND('第9回部分払（申告書等）'!I94+('第9回部分払（申告書等）'!J94+'第9回部分払（申告書等）'!K94)/30,2))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IF(E29="","",'第9回部分払（申告書等）'!H95)</f>
        <v/>
      </c>
      <c r="D29" s="33" t="str">
        <f t="shared" si="0"/>
        <v/>
      </c>
      <c r="E29" s="199" t="str">
        <f>IF('第9回部分払（申告書等）'!I95+('第9回部分払（申告書等）'!J95+'第9回部分払（申告書等）'!K95)/30&lt;=0,"",ROUND('第9回部分払（申告書等）'!I95+('第9回部分払（申告書等）'!J95+'第9回部分払（申告書等）'!K95)/30,2))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IF(E30="","",'第9回部分払（申告書等）'!H96)</f>
        <v/>
      </c>
      <c r="D30" s="33" t="str">
        <f t="shared" si="0"/>
        <v/>
      </c>
      <c r="E30" s="199" t="str">
        <f>IF('第9回部分払（申告書等）'!I96+('第9回部分払（申告書等）'!J96+'第9回部分払（申告書等）'!K96)/30&lt;=0,"",ROUND('第9回部分払（申告書等）'!I96+('第9回部分払（申告書等）'!J96+'第9回部分払（申告書等）'!K96)/30,2))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IF(E31="","",'第9回部分払（申告書等）'!H97)</f>
        <v/>
      </c>
      <c r="D31" s="33" t="str">
        <f t="shared" si="0"/>
        <v/>
      </c>
      <c r="E31" s="199" t="str">
        <f>IF('第9回部分払（申告書等）'!I97+('第9回部分払（申告書等）'!J97+'第9回部分払（申告書等）'!K97)/30&lt;=0,"",ROUND('第9回部分払（申告書等）'!I97+('第9回部分払（申告書等）'!J97+'第9回部分払（申告書等）'!K97)/30,2))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IF(E32="","",'第9回部分払（申告書等）'!H98)</f>
        <v/>
      </c>
      <c r="D32" s="33" t="str">
        <f t="shared" si="0"/>
        <v/>
      </c>
      <c r="E32" s="199" t="str">
        <f>IF('第9回部分払（申告書等）'!I98+('第9回部分払（申告書等）'!J98+'第9回部分払（申告書等）'!K98)/30&lt;=0,"",ROUND('第9回部分払（申告書等）'!I98+('第9回部分払（申告書等）'!J98+'第9回部分払（申告書等）'!K98)/30,2))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IF(E33="","",'第9回部分払（申告書等）'!H99)</f>
        <v/>
      </c>
      <c r="D33" s="33" t="str">
        <f t="shared" si="0"/>
        <v/>
      </c>
      <c r="E33" s="199" t="str">
        <f>IF('第9回部分払（申告書等）'!I99+('第9回部分払（申告書等）'!J99+'第9回部分払（申告書等）'!K99)/30&lt;=0,"",ROUND('第9回部分払（申告書等）'!I99+('第9回部分払（申告書等）'!J99+'第9回部分払（申告書等）'!K99)/30,2))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 t="str">
        <f>IF(E34="","",'第9回部分払（申告書等）'!H100)</f>
        <v/>
      </c>
      <c r="D34" s="33" t="str">
        <f t="shared" si="0"/>
        <v/>
      </c>
      <c r="E34" s="199" t="str">
        <f>IF('第9回部分払（申告書等）'!I100+('第9回部分払（申告書等）'!J100+'第9回部分払（申告書等）'!K100)/30&lt;=0,"",ROUND('第9回部分払（申告書等）'!I100+('第9回部分払（申告書等）'!J100+'第9回部分払（申告書等）'!K100)/30,2))</f>
        <v/>
      </c>
      <c r="F34" s="29" t="str">
        <f t="shared" si="1"/>
        <v/>
      </c>
      <c r="G34" s="597" t="str">
        <f t="shared" si="2"/>
        <v/>
      </c>
      <c r="H34" s="180" t="str">
        <f t="shared" si="3"/>
        <v/>
      </c>
      <c r="I34" s="13"/>
    </row>
    <row r="35" spans="1:9" ht="17.149999999999999" customHeight="1">
      <c r="A35" s="200"/>
      <c r="B35" s="180" t="s">
        <v>249</v>
      </c>
      <c r="C35" s="187" t="str">
        <f>IF(E35="","",'第9回部分払（申告書等）'!H101)</f>
        <v/>
      </c>
      <c r="D35" s="33" t="str">
        <f t="shared" si="0"/>
        <v/>
      </c>
      <c r="E35" s="199" t="str">
        <f>IF('第9回部分払（申告書等）'!I101+('第9回部分払（申告書等）'!J101+'第9回部分払（申告書等）'!K101)/30&lt;=0,"",ROUND('第9回部分払（申告書等）'!I101+('第9回部分払（申告書等）'!J101+'第9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'第9回部分払（申告書等）'!F115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450499.99999999965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IF('第9回部分払（申告書等）'!D2="使用しない",0,C38-C42)</f>
        <v>0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ijzJbbV6b2ZMyWgDWT/n1WTj/Iq+v8UdrZCUrfYrUgQO4brVNs9YuvAlA/dbCeAPC7/2fwG+MUSciL6/2P+JDQ==" saltValue="yXzqryAe674BV2V0PLEVZA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>&amp;L様式：現地滞在型計算書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992C-FE8D-4014-B857-07262CA5AFC4}">
  <sheetPr>
    <tabColor rgb="FFA5FBCA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'第9回部分払（申告書等）'!J2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'第8回部分払（請求書）'!C6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'第8回部分払（請求書）'!C7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'第9回部分払（内訳書）'!C44</f>
        <v>0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'第8回部分払（請求書）'!C20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IAodSTMcWQGmIl4k8PmiMpWLcJOGtTQjl1z+3iVAL1Xl+djG5frZg9d3aacAjxhGxcPWowCnD0d/t9tabmhfuw==" saltValue="Z2GpZAxJ/HBtPQ15OGmCXw==" spinCount="100000" sheet="1" objects="1" scenarios="1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EFB8D-66A7-463C-B808-3EB5166DD979}">
  <sheetPr>
    <tabColor rgb="FF92D050"/>
    <pageSetUpPr fitToPage="1"/>
  </sheetPr>
  <dimension ref="B1:M145"/>
  <sheetViews>
    <sheetView view="pageBreakPreview" topLeftCell="A18" zoomScaleNormal="70" zoomScaleSheetLayoutView="100" workbookViewId="0">
      <selection activeCell="E31" sqref="E31:G31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995" t="s">
        <v>295</v>
      </c>
      <c r="E2" s="995"/>
      <c r="F2" s="995"/>
      <c r="G2" s="405" t="s">
        <v>112</v>
      </c>
      <c r="H2" s="84" t="s">
        <v>192</v>
      </c>
      <c r="I2" s="407" t="s">
        <v>259</v>
      </c>
      <c r="J2" s="930"/>
      <c r="K2" s="930"/>
      <c r="L2" s="930"/>
    </row>
    <row r="3" spans="2:12" ht="19.5">
      <c r="B3" s="402" t="s">
        <v>172</v>
      </c>
      <c r="C3" s="402"/>
      <c r="D3" s="995"/>
      <c r="E3" s="995"/>
      <c r="F3" s="995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995"/>
      <c r="E4" s="995"/>
      <c r="F4" s="995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90" t="str">
        <f>'第1回部分払（申告書等）'!$C$13</f>
        <v>●●</v>
      </c>
      <c r="D13" s="990"/>
    </row>
    <row r="14" spans="2:12" ht="19.5">
      <c r="B14" s="402" t="s">
        <v>179</v>
      </c>
      <c r="C14" s="991">
        <f>'第1回部分払（申告書等）'!C14</f>
        <v>46003</v>
      </c>
      <c r="D14" s="991"/>
      <c r="E14" s="413"/>
      <c r="F14" s="413"/>
    </row>
    <row r="15" spans="2:12">
      <c r="D15" s="414"/>
      <c r="E15" s="413"/>
      <c r="F15" s="415"/>
    </row>
    <row r="16" spans="2:12" ht="16" customHeight="1">
      <c r="B16" s="412" t="str">
        <f>'第1回部分払（申告書等）'!$B$16</f>
        <v>業務従事実績／予定表</v>
      </c>
      <c r="C16" s="402"/>
      <c r="H16" s="440"/>
      <c r="I16" s="497"/>
      <c r="K16" s="416"/>
      <c r="L16" s="416"/>
    </row>
    <row r="17" spans="2:13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IF(OR(MONTH(J18)=1,I17="年"),YEAR(J18),"")</f>
        <v>2028</v>
      </c>
      <c r="K17" s="418" t="str">
        <f>IF(MONTH(K18)=1,YEAR(K18),"")</f>
        <v/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>
        <f>EDATE('第9回部分払（申告書等）'!L18,1)</f>
        <v>46813</v>
      </c>
      <c r="K18" s="424">
        <f>DATE(YEAR($J$18),MONTH($J$18)+1,1)</f>
        <v>46844</v>
      </c>
      <c r="L18" s="424">
        <f t="shared" ref="L18" si="1">DATE(YEAR(K18),MONTH(K18)+1,1)</f>
        <v>46874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425">
        <f>'第1回部分払（申告書等）'!E19</f>
        <v>46006</v>
      </c>
      <c r="F19" s="102">
        <f>'第9回部分払（申告書等）'!F19</f>
        <v>46735</v>
      </c>
      <c r="G19" s="426" t="s">
        <v>189</v>
      </c>
      <c r="H19" s="426" t="s">
        <v>189</v>
      </c>
      <c r="I19" s="427" t="s">
        <v>190</v>
      </c>
      <c r="J19" s="105"/>
      <c r="K19" s="105"/>
      <c r="L19" s="105"/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573" t="str">
        <f>IF('第9回部分払（申告書等）'!E20="","",'第9回部分払（申告書等）'!E20)</f>
        <v/>
      </c>
      <c r="F20" s="573" t="str">
        <f>IF('第9回部分払（申告書等）'!F20="","",'第9回部分払（申告書等）'!F20)</f>
        <v/>
      </c>
      <c r="G20" s="426" t="s">
        <v>189</v>
      </c>
      <c r="H20" s="426" t="s">
        <v>189</v>
      </c>
      <c r="I20" s="429" t="s">
        <v>190</v>
      </c>
      <c r="J20" s="105"/>
      <c r="K20" s="105"/>
      <c r="L20" s="105"/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IF('第9回部分払（申告書等）'!E21="","",'第9回部分払（申告書等）'!E21)</f>
        <v>46073</v>
      </c>
      <c r="F21" s="900">
        <f>IF('第9回部分払（申告書等）'!F21="","",'第9回部分払（申告書等）'!F21)</f>
        <v>46735</v>
      </c>
      <c r="G21" s="900">
        <f>IF('第9回部分払（申告書等）'!G21="","",'第9回部分払（申告書等）'!G21)</f>
        <v>46073</v>
      </c>
      <c r="H21" s="900">
        <f>IF('第9回部分払（申告書等）'!H21="","",'第9回部分払（申告書等）'!H21)</f>
        <v>46731</v>
      </c>
      <c r="I21" s="430" t="s">
        <v>190</v>
      </c>
      <c r="J21" s="109"/>
      <c r="K21" s="109"/>
      <c r="L21" s="109"/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/>
      <c r="K22" s="111"/>
      <c r="L22" s="111"/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IF('第9回部分払（申告書等）'!E23="","",'第9回部分払（申告書等）'!E23)</f>
        <v>46073</v>
      </c>
      <c r="F23" s="900">
        <f>IF('第9回部分払（申告書等）'!F23="","",'第9回部分払（申告書等）'!F23)</f>
        <v>46735</v>
      </c>
      <c r="G23" s="900">
        <f>IF('第9回部分払（申告書等）'!G23="","",'第9回部分払（申告書等）'!G23)</f>
        <v>46096</v>
      </c>
      <c r="H23" s="900">
        <f>IF('第9回部分払（申告書等）'!H23="","",'第9回部分払（申告書等）'!H23)</f>
        <v>46726</v>
      </c>
      <c r="I23" s="432" t="s">
        <v>190</v>
      </c>
      <c r="J23" s="109"/>
      <c r="K23" s="109"/>
      <c r="L23" s="109"/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/>
      <c r="K24" s="111"/>
      <c r="L24" s="111"/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IF('第9回部分払（申告書等）'!E25="","",'第9回部分払（申告書等）'!E25)</f>
        <v>46073</v>
      </c>
      <c r="F25" s="900">
        <f>IF('第9回部分払（申告書等）'!F25="","",'第9回部分払（申告書等）'!F25)</f>
        <v>46735</v>
      </c>
      <c r="G25" s="900">
        <f>IF('第9回部分払（申告書等）'!G25="","",'第9回部分払（申告書等）'!G25)</f>
        <v>46096</v>
      </c>
      <c r="H25" s="900">
        <f>IF('第9回部分払（申告書等）'!H25="","",'第9回部分払（申告書等）'!H25)</f>
        <v>46726</v>
      </c>
      <c r="I25" s="430" t="s">
        <v>190</v>
      </c>
      <c r="J25" s="109"/>
      <c r="K25" s="109"/>
      <c r="L25" s="109"/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/>
      <c r="K26" s="111"/>
      <c r="L26" s="111"/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IF('第9回部分払（申告書等）'!E27="","",'第9回部分払（申告書等）'!E27)</f>
        <v>46073</v>
      </c>
      <c r="F27" s="900">
        <f>IF('第9回部分払（申告書等）'!F27="","",'第9回部分払（申告書等）'!F27)</f>
        <v>46735</v>
      </c>
      <c r="G27" s="900">
        <f>IF('第9回部分払（申告書等）'!G27="","",'第9回部分払（申告書等）'!G27)</f>
        <v>46078</v>
      </c>
      <c r="H27" s="900">
        <f>IF('第9回部分払（申告書等）'!H27="","",'第9回部分払（申告書等）'!H27)</f>
        <v>46733</v>
      </c>
      <c r="I27" s="430" t="s">
        <v>190</v>
      </c>
      <c r="J27" s="109"/>
      <c r="K27" s="109"/>
      <c r="L27" s="109"/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/>
      <c r="K28" s="111"/>
      <c r="L28" s="111"/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IF('第9回部分払（申告書等）'!E29="","",'第9回部分払（申告書等）'!E29)</f>
        <v>46073</v>
      </c>
      <c r="F29" s="900">
        <f>IF('第9回部分払（申告書等）'!F29="","",'第9回部分払（申告書等）'!F29)</f>
        <v>46735</v>
      </c>
      <c r="G29" s="900">
        <f>IF('第9回部分払（申告書等）'!G29="","",'第9回部分払（申告書等）'!G29)</f>
        <v>46078</v>
      </c>
      <c r="H29" s="900">
        <f>IF('第9回部分払（申告書等）'!H29="","",'第9回部分払（申告書等）'!H29)</f>
        <v>46733</v>
      </c>
      <c r="I29" s="430" t="s">
        <v>190</v>
      </c>
      <c r="J29" s="109"/>
      <c r="K29" s="109"/>
      <c r="L29" s="109"/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/>
      <c r="K30" s="111"/>
      <c r="L30" s="111"/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/>
      </c>
      <c r="K31" s="436" t="str">
        <f>IF(COUNTIF(K20,"●")+COUNTIF(K21,"●")+COUNTIF(K23,"●")+COUNTIF(K25,"●")+COUNTIF(K27,"●")+COUNTIF(K29,"●")&lt;=0,"","●")</f>
        <v/>
      </c>
      <c r="L31" s="436" t="str">
        <f>IF(COUNTIF(L20,"●")+COUNTIF(L21,"●")+COUNTIF(L23,"●")+COUNTIF(L25,"●")+COUNTIF(L27,"●")+COUNTIF(L29,"●")&lt;=0,"","●")</f>
        <v/>
      </c>
      <c r="M31" s="259"/>
    </row>
    <row r="32" spans="2:13" ht="17.149999999999999" customHeight="1">
      <c r="B32" s="402"/>
      <c r="C32" s="402"/>
      <c r="G32" s="437"/>
      <c r="H32" s="437"/>
      <c r="I32" s="438"/>
      <c r="J32" s="439"/>
      <c r="K32" s="439"/>
      <c r="L32" s="439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61" t="str">
        <f>IF('第9回部分払（申告書等）'!B46="","",'第9回部分払（申告書等）'!B46)</f>
        <v/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259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259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259"/>
    </row>
    <row r="37" spans="2:13" ht="17.149999999999999" customHeight="1">
      <c r="B37" s="440"/>
      <c r="C37" s="440"/>
      <c r="D37" s="440"/>
      <c r="E37" s="498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440"/>
      <c r="D38" s="497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445">
        <f>'第10回部分払（内訳書）'!C44</f>
        <v>0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'第9回部分払（申告書等）'!D56</f>
        <v>1100000</v>
      </c>
      <c r="E56" s="449" t="s">
        <v>50</v>
      </c>
      <c r="F56" s="450" t="s">
        <v>164</v>
      </c>
      <c r="G56" s="451">
        <f>COUNTIF(J19:L19,"●")</f>
        <v>0</v>
      </c>
      <c r="H56" s="471"/>
      <c r="I56" s="493"/>
      <c r="J56" s="131"/>
      <c r="L56" s="446"/>
      <c r="M56" s="229"/>
    </row>
    <row r="57" spans="2:13" ht="17.149999999999999" customHeight="1">
      <c r="B57" s="446" t="s">
        <v>206</v>
      </c>
      <c r="D57" s="448">
        <f>'第9回部分払（申告書等）'!D57</f>
        <v>200000</v>
      </c>
      <c r="E57" s="449" t="s">
        <v>50</v>
      </c>
      <c r="F57" s="450" t="s">
        <v>164</v>
      </c>
      <c r="G57" s="451">
        <f>COUNTIF(J31:L31,"●")</f>
        <v>0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'第4回部分払（申告書等）'!J31:'第4回部分払（申告書等）'!L31,"●")+COUNTIF('第5回部分払（申告書等）'!J31:'第5回部分払（申告書等）'!L31,"●")+COUNTIF('第6回部分払（申告書等）'!J31:'第6回部分払（申告書等）'!L31,"●")+COUNTIF('第7回部分払（申告書等）'!J31:'第7回部分払（申告書等）'!L31,"●")+COUNTIF('第8回部分払（申告書等）'!J31:'第8回部分払（申告書等）'!L31,"●")+COUNTIF('第9回部分払（申告書等）'!J31:'第9回部分払（申告書等）'!L31,"●")+COUNTIF(J31:L31,"●")),0)</f>
        <v>0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694"/>
      <c r="I58" s="697"/>
      <c r="J58" s="613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/>
      <c r="H63" s="457" t="s">
        <v>210</v>
      </c>
      <c r="I63" s="131">
        <f>D63*G63</f>
        <v>0</v>
      </c>
      <c r="J63" s="438" t="s">
        <v>50</v>
      </c>
    </row>
    <row r="64" spans="2:13" ht="17.149999999999999" customHeight="1">
      <c r="B64" s="370" t="s">
        <v>211</v>
      </c>
      <c r="D64" s="541">
        <v>250000</v>
      </c>
      <c r="E64" s="370" t="s">
        <v>50</v>
      </c>
      <c r="F64" s="410" t="s">
        <v>164</v>
      </c>
      <c r="G64" s="543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customHeight="1">
      <c r="B65" s="370" t="s">
        <v>212</v>
      </c>
      <c r="D65" s="541">
        <v>100000</v>
      </c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si="2"/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2"/>
        <v>0</v>
      </c>
      <c r="J67" s="438" t="s">
        <v>50</v>
      </c>
    </row>
    <row r="68" spans="2:10" s="632" customFormat="1" ht="16">
      <c r="B68" s="680" t="s">
        <v>316</v>
      </c>
      <c r="D68" s="680" t="s">
        <v>317</v>
      </c>
      <c r="E68" s="680"/>
      <c r="F68" s="680"/>
      <c r="G68" s="683"/>
      <c r="H68" s="682"/>
      <c r="I68" s="613"/>
      <c r="J68" s="667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/>
      <c r="H69" s="457" t="s">
        <v>210</v>
      </c>
      <c r="I69" s="131">
        <f>D69*G69</f>
        <v>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93" t="s">
        <v>41</v>
      </c>
      <c r="C77" s="994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4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4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4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4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199999</v>
      </c>
      <c r="I88" s="747">
        <f>IF('第8回部分払（申告書等）'!I88&gt;6,
      COUNTIF($J$19:$L$19,"●")-3,
     COUNTIF($J$19:$L$19,"●")
)</f>
        <v>0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>
        <f>'第9回部分払（申告書等）'!C92</f>
        <v>①</v>
      </c>
      <c r="D92" s="554">
        <f>'第9回部分払（申告書等）'!D92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0</v>
      </c>
      <c r="J92" s="474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555" t="str">
        <f>'第9回部分払（申告書等）'!C94</f>
        <v>　</v>
      </c>
      <c r="D94" s="554" t="str">
        <f>'第9回部分払（申告書等）'!D94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555" t="str">
        <f>'第9回部分払（申告書等）'!C96</f>
        <v>　</v>
      </c>
      <c r="D96" s="554" t="str">
        <f>'第9回部分払（申告書等）'!D96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555" t="str">
        <f>'第9回部分払（申告書等）'!C98</f>
        <v>⑤</v>
      </c>
      <c r="D98" s="554" t="str">
        <f>'第9回部分払（申告書等）'!D98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555" t="str">
        <f>'第9回部分払（申告書等）'!C100</f>
        <v>④</v>
      </c>
      <c r="D100" s="554">
        <f>'第9回部分払（申告書等）'!D100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0</v>
      </c>
      <c r="J100" s="474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7">
        <v>111.111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570">
        <f t="shared" si="6"/>
        <v>0</v>
      </c>
      <c r="G110" s="571"/>
      <c r="H110" s="466"/>
      <c r="I110" s="467"/>
    </row>
    <row r="111" spans="2:12" ht="16" hidden="1">
      <c r="B111" s="909"/>
      <c r="C111" s="910"/>
      <c r="D111" s="465"/>
      <c r="E111" s="464"/>
      <c r="F111" s="570">
        <f t="shared" si="6"/>
        <v>0</v>
      </c>
      <c r="G111" s="571"/>
      <c r="H111" s="466"/>
      <c r="I111" s="467"/>
    </row>
    <row r="112" spans="2:12" ht="16" hidden="1">
      <c r="B112" s="909"/>
      <c r="C112" s="910"/>
      <c r="D112" s="465"/>
      <c r="E112" s="464"/>
      <c r="F112" s="570">
        <f t="shared" si="6"/>
        <v>0</v>
      </c>
      <c r="G112" s="571"/>
      <c r="H112" s="466"/>
      <c r="I112" s="467"/>
    </row>
    <row r="113" spans="2:12" ht="16" hidden="1">
      <c r="B113" s="909"/>
      <c r="C113" s="910"/>
      <c r="D113" s="465"/>
      <c r="E113" s="464"/>
      <c r="F113" s="570">
        <f t="shared" si="6"/>
        <v>0</v>
      </c>
      <c r="G113" s="571"/>
      <c r="H113" s="466"/>
      <c r="I113" s="467"/>
    </row>
    <row r="114" spans="2:12" ht="16" hidden="1">
      <c r="B114" s="909"/>
      <c r="C114" s="910"/>
      <c r="D114" s="465"/>
      <c r="E114" s="464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SUM(D119:D129)</f>
        <v>44208160</v>
      </c>
      <c r="G119" s="490">
        <f>'第9回部分払（申告書等）'!G119-'第10回部分払（内訳書）'!E20</f>
        <v>-1</v>
      </c>
      <c r="I119" s="896">
        <f>'第9回部分払（申告書等）'!I119-'第10回部分払（内訳書）'!E21</f>
        <v>4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'第9回部分払（申告書等）'!G121-'第10回部分払（内訳書）'!E20+G61</f>
        <v>-1</v>
      </c>
    </row>
    <row r="122" spans="2:12">
      <c r="B122" s="494">
        <v>4</v>
      </c>
      <c r="C122" s="494" t="s">
        <v>262</v>
      </c>
      <c r="D122" s="495">
        <f>'第3回部分払（請求書）'!C16</f>
        <v>5734494</v>
      </c>
      <c r="E122" s="556"/>
    </row>
    <row r="123" spans="2:12">
      <c r="B123" s="494">
        <v>5</v>
      </c>
      <c r="C123" s="494" t="s">
        <v>263</v>
      </c>
      <c r="D123" s="495">
        <f>'第4回部分払（請求書）'!C16</f>
        <v>5703503</v>
      </c>
      <c r="E123" s="556"/>
    </row>
    <row r="124" spans="2:12">
      <c r="B124" s="494">
        <v>6</v>
      </c>
      <c r="C124" s="494" t="s">
        <v>264</v>
      </c>
      <c r="D124" s="495">
        <f>'第5回部分払（請求書）'!C16</f>
        <v>5203551</v>
      </c>
      <c r="E124" s="556"/>
    </row>
    <row r="125" spans="2:12">
      <c r="B125" s="494">
        <v>7</v>
      </c>
      <c r="C125" s="494" t="s">
        <v>265</v>
      </c>
      <c r="D125" s="495">
        <f>'第6回部分払（請求書）'!C16</f>
        <v>5263497</v>
      </c>
      <c r="E125" s="556"/>
    </row>
    <row r="126" spans="2:12">
      <c r="B126" s="494">
        <v>8</v>
      </c>
      <c r="C126" s="494" t="s">
        <v>266</v>
      </c>
      <c r="D126" s="495">
        <f>'第7回部分払（請求書）'!C16</f>
        <v>5203494</v>
      </c>
      <c r="E126" s="556"/>
    </row>
    <row r="127" spans="2:12">
      <c r="B127" s="494">
        <v>9</v>
      </c>
      <c r="C127" s="494" t="s">
        <v>267</v>
      </c>
      <c r="D127" s="495">
        <f>'第8回部分払（請求書）'!C16</f>
        <v>5270157</v>
      </c>
      <c r="E127" s="556"/>
    </row>
    <row r="128" spans="2:12">
      <c r="B128" s="494">
        <v>10</v>
      </c>
      <c r="C128" s="494" t="s">
        <v>268</v>
      </c>
      <c r="D128" s="495">
        <f>'第9回部分払（請求書）'!C16</f>
        <v>0</v>
      </c>
      <c r="E128" s="556"/>
    </row>
    <row r="129" spans="2:5" ht="15.5" thickBot="1">
      <c r="B129" s="487">
        <v>11</v>
      </c>
      <c r="C129" s="487" t="s">
        <v>269</v>
      </c>
      <c r="D129" s="561">
        <f>'第10回部分払（請求書）'!C16</f>
        <v>0</v>
      </c>
      <c r="E129" s="556"/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HZfJBgX6FsPox3kKVPcxlTmUKc7tTfXGuIKfNPZL6CbluRvTjSUVZYe5TnpbgORxOTsBe66kmlmoIlprD+XUeg==" saltValue="nqS2pE7gmVUch0jOuahURw==" spinCount="100000" sheet="1" formatCells="0" formatRows="0"/>
  <mergeCells count="85">
    <mergeCell ref="J1:L1"/>
    <mergeCell ref="J2:L2"/>
    <mergeCell ref="C13:D13"/>
    <mergeCell ref="C14:D14"/>
    <mergeCell ref="E17:F17"/>
    <mergeCell ref="G17:H17"/>
    <mergeCell ref="D2:F4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9:H30"/>
    <mergeCell ref="B34:L36"/>
    <mergeCell ref="B39:L43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77:C77"/>
    <mergeCell ref="F77:G77"/>
    <mergeCell ref="H77:I77"/>
    <mergeCell ref="B78:C78"/>
    <mergeCell ref="F78:G78"/>
    <mergeCell ref="H78:I7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112:C112"/>
    <mergeCell ref="B107:C107"/>
    <mergeCell ref="F107:G107"/>
    <mergeCell ref="H107:I107"/>
    <mergeCell ref="B108:C108"/>
    <mergeCell ref="F108:G108"/>
    <mergeCell ref="H108:I108"/>
    <mergeCell ref="B109:C109"/>
    <mergeCell ref="F109:G109"/>
    <mergeCell ref="H109:I109"/>
    <mergeCell ref="B110:C110"/>
    <mergeCell ref="B111:C111"/>
    <mergeCell ref="B113:C113"/>
    <mergeCell ref="B114:C114"/>
    <mergeCell ref="F115:G115"/>
    <mergeCell ref="H115:I115"/>
    <mergeCell ref="I119:J119"/>
  </mergeCells>
  <phoneticPr fontId="4"/>
  <dataValidations count="8">
    <dataValidation type="list" allowBlank="1" showInputMessage="1" showErrorMessage="1" sqref="B16" xr:uid="{C94DA897-5A7D-47C7-B401-98AD5314E370}">
      <formula1>"業務従事実績表,業務従事実績／予定表"</formula1>
    </dataValidation>
    <dataValidation type="list" showInputMessage="1" showErrorMessage="1" sqref="H2" xr:uid="{42650B67-928C-40BB-B4C2-0B7DAFF20667}">
      <formula1>"　,芳沢　忍,角河　佳江"</formula1>
    </dataValidation>
    <dataValidation type="list" showInputMessage="1" showErrorMessage="1" sqref="J30:L30 J32:L32 J22:L22 J24:L24 J26:L26 J28:L28 C93 C95 C97 C99 C101:C102" xr:uid="{E66DE6C8-6D9D-4EF5-BD4E-6CA458B7EC73}">
      <formula1>"　,①,②,③,④,⑤"</formula1>
    </dataValidation>
    <dataValidation type="list" showInputMessage="1" showErrorMessage="1" sqref="J19:L21 J23:L23 J25:L25 J27:L27 J29:L29" xr:uid="{84BD227A-0EA4-4B2B-9759-6A1EAEDF55F7}">
      <formula1>"　,●"</formula1>
    </dataValidation>
    <dataValidation type="list" allowBlank="1" showInputMessage="1" showErrorMessage="1" sqref="C87" xr:uid="{7A7DA368-779E-4CE9-9ABE-D0042CA5B43B}">
      <formula1>"①未就学児,②小・中学校（日本人学校）,③小・中学校（インター）,④高等学校（日本人学校）,⑤高等学校（インター）"</formula1>
    </dataValidation>
    <dataValidation type="list" allowBlank="1" showInputMessage="1" showErrorMessage="1" sqref="E87" xr:uid="{6632C9AB-9139-4D9E-A497-9ADC2EE4A06A}">
      <formula1>"円,ドル"</formula1>
    </dataValidation>
    <dataValidation type="list" allowBlank="1" showInputMessage="1" showErrorMessage="1" sqref="D2" xr:uid="{6A6F9B7F-EEEF-495F-9EDB-A24434A553B6}">
      <formula1>"　,使用しない"</formula1>
    </dataValidation>
    <dataValidation type="list" showInputMessage="1" showErrorMessage="1" sqref="E92:E101" xr:uid="{898FD928-57AB-4D55-A8F1-9FE82D56DC0D}">
      <formula1>"　,円"</formula1>
    </dataValidation>
  </dataValidations>
  <hyperlinks>
    <hyperlink ref="G103" r:id="rId1" xr:uid="{E5A1E6DA-1826-46D7-8FFE-39AB6A9C3DB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>&amp;L様式：現地滞在型計算書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9505" r:id="rId5" name="Check Box 1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C1F9499-FB29-438C-A1C4-5D373A7099AD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3" id="{BAA26641-6C17-44EF-9FF6-283A80F488B7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2" id="{F723A80F-52DD-46E5-9E96-2FB1C72D1E83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1" id="{685A931B-9A35-41CB-A493-0256D58053DF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3B4D8FD2-DC75-4141-BF85-6181EA5187C6}">
            <xm:f>見積内訳書!$D$41-$H$53</xm:f>
            <x14:dxf>
              <font>
                <strike val="0"/>
                <color rgb="FFFF0000"/>
              </font>
            </x14:dxf>
          </x14:cfRule>
          <xm:sqref>D103</xm:sqref>
        </x14:conditionalFormatting>
        <x14:conditionalFormatting xmlns:xm="http://schemas.microsoft.com/office/excel/2006/main">
          <x14:cfRule type="cellIs" priority="5" operator="greaterThanOrEqual" id="{7128D62A-FCFD-4CE7-B953-DF427397D830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C4578-8A26-48C1-9E2D-E9E2A29E9798}">
  <sheetPr>
    <tabColor rgb="FF92D050"/>
    <pageSetUpPr fitToPage="1"/>
  </sheetPr>
  <dimension ref="A1:I107"/>
  <sheetViews>
    <sheetView view="pageBreakPreview" topLeftCell="A7" zoomScaleNormal="70" zoomScaleSheetLayoutView="100" workbookViewId="0">
      <selection activeCell="E31" sqref="E31:G31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4.08984375" style="79" customWidth="1"/>
    <col min="6" max="6" width="4" style="79" bestFit="1" customWidth="1"/>
    <col min="7" max="7" width="13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'第10回部分払（申告書等）'!D56</f>
        <v>1100000</v>
      </c>
      <c r="D10" s="33" t="s">
        <v>138</v>
      </c>
      <c r="E10" s="199">
        <f>'第10回部分払（申告書等）'!G56+'第10回部分払（申告書等）'!I56</f>
        <v>0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0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'第10回部分払（申告書等）'!D57</f>
        <v>200000</v>
      </c>
      <c r="D13" s="33" t="s">
        <v>138</v>
      </c>
      <c r="E13" s="199">
        <f>'第10回部分払（申告書等）'!G57+'第10回部分払（申告書等）'!I57</f>
        <v>0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484500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484500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IF('第10回部分払（申告書等）'!I61="",0,'第10回部分払（申告書等）'!I61)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10回部分払（申告書等）'!I63:I67)-IF('見積書（入力用・見積根拠）'!$D$22="有",前金払請求金額内訳書!C13,0)*MIN(E20,前金払請求金額内訳書!$E$13-'第1回部分払（内訳書）'!$E$20-'第2回部分払（内訳書）'!$E$20-'第3回部分払（内訳書）'!$E$20-'第4回部分払（内訳書）'!$E$20-'第5回部分払（内訳書）'!$E$20-'第6回部分払（内訳書）'!$E$20-'第7回部分払（内訳書）'!$E$20-'第8回部分払（内訳書）'!$E$20-'第9回部分払（内訳書）'!$E$20)</f>
        <v>484500</v>
      </c>
      <c r="D20" s="33" t="s">
        <v>246</v>
      </c>
      <c r="E20" s="194">
        <f>SUM('第10回部分払（申告書等）'!G63:G67)</f>
        <v>0</v>
      </c>
    </row>
    <row r="21" spans="1:9" ht="17.149999999999999" customHeight="1">
      <c r="B21" s="80" t="s">
        <v>247</v>
      </c>
      <c r="C21" s="193">
        <f>SUM('第10回部分払（申告書等）'!I69:I73)</f>
        <v>0</v>
      </c>
      <c r="D21" s="33" t="s">
        <v>246</v>
      </c>
      <c r="E21" s="194">
        <f>SUM('第10回部分払（申告書等）'!G69:G73)</f>
        <v>0</v>
      </c>
    </row>
    <row r="22" spans="1:9" ht="17.149999999999999" customHeight="1">
      <c r="B22" s="33" t="s">
        <v>143</v>
      </c>
      <c r="C22" s="195">
        <f>'第10回部分払（申告書等）'!F85-見積内訳書!D22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0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'第10回部分払（申告書等）'!H88</f>
        <v>199999</v>
      </c>
      <c r="D24" s="33" t="s">
        <v>138</v>
      </c>
      <c r="E24" s="199">
        <f>'第10回部分払（申告書等）'!I88</f>
        <v>0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 t="str">
        <f>IF(E26="","",'第10回部分払（申告書等）'!H92)</f>
        <v/>
      </c>
      <c r="D26" s="33" t="str">
        <f t="shared" ref="D26:D35" si="0">IF(E26="","","円×")</f>
        <v/>
      </c>
      <c r="E26" s="199" t="str">
        <f>IF('第10回部分払（申告書等）'!I92+('第10回部分払（申告書等）'!J92+'第10回部分払（申告書等）'!K92)/30&lt;=0,"",ROUND('第10回部分払（申告書等）'!I92+('第10回部分払（申告書等）'!J92+'第10回部分払（申告書等）'!K92)/30,2))</f>
        <v/>
      </c>
      <c r="F26" s="29" t="str">
        <f>IF(E26="","","=")</f>
        <v/>
      </c>
      <c r="G26" s="597" t="str">
        <f>IFERROR(C26*E26,"")</f>
        <v/>
      </c>
      <c r="H26" s="180" t="str">
        <f>IF(G26="","","円")</f>
        <v/>
      </c>
    </row>
    <row r="27" spans="1:9" ht="17.149999999999999" customHeight="1">
      <c r="B27" s="180" t="s">
        <v>249</v>
      </c>
      <c r="C27" s="187" t="str">
        <f>IF(E27="","",'第10回部分払（申告書等）'!H93)</f>
        <v/>
      </c>
      <c r="D27" s="33" t="str">
        <f t="shared" si="0"/>
        <v/>
      </c>
      <c r="E27" s="199" t="str">
        <f>IF('第10回部分払（申告書等）'!I93+('第10回部分払（申告書等）'!J93+'第10回部分払（申告書等）'!K93)/30&lt;=0,"",ROUND('第10回部分払（申告書等）'!I93+('第10回部分払（申告書等）'!J93+'第10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IF(E28="","",'第10回部分払（申告書等）'!H94)</f>
        <v/>
      </c>
      <c r="D28" s="33" t="str">
        <f t="shared" si="0"/>
        <v/>
      </c>
      <c r="E28" s="199" t="str">
        <f>IF('第10回部分払（申告書等）'!I94+('第10回部分払（申告書等）'!J94+'第10回部分払（申告書等）'!K94)/30&lt;=0,"",ROUND('第10回部分払（申告書等）'!I94+('第10回部分払（申告書等）'!J94+'第10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IF(E29="","",'第10回部分払（申告書等）'!H95)</f>
        <v/>
      </c>
      <c r="D29" s="33" t="str">
        <f t="shared" si="0"/>
        <v/>
      </c>
      <c r="E29" s="199" t="str">
        <f>IF('第10回部分払（申告書等）'!I95+('第10回部分払（申告書等）'!J95+'第10回部分払（申告書等）'!K95)/30&lt;=0,"",ROUND('第10回部分払（申告書等）'!I95+('第10回部分払（申告書等）'!J95+'第10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IF(E30="","",'第10回部分払（申告書等）'!H96)</f>
        <v/>
      </c>
      <c r="D30" s="33" t="str">
        <f t="shared" si="0"/>
        <v/>
      </c>
      <c r="E30" s="199" t="str">
        <f>IF('第10回部分払（申告書等）'!I96+('第10回部分払（申告書等）'!J96+'第10回部分払（申告書等）'!K96)/30&lt;=0,"",ROUND('第10回部分払（申告書等）'!I96+('第10回部分払（申告書等）'!J96+'第10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IF(E31="","",'第10回部分払（申告書等）'!H97)</f>
        <v/>
      </c>
      <c r="D31" s="33" t="str">
        <f t="shared" si="0"/>
        <v/>
      </c>
      <c r="E31" s="199" t="str">
        <f>IF('第10回部分払（申告書等）'!I97+('第10回部分払（申告書等）'!J97+'第10回部分払（申告書等）'!K97)/30&lt;=0,"",ROUND('第10回部分払（申告書等）'!I97+('第10回部分払（申告書等）'!J97+'第10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IF(E32="","",'第10回部分払（申告書等）'!H98)</f>
        <v/>
      </c>
      <c r="D32" s="33" t="str">
        <f t="shared" si="0"/>
        <v/>
      </c>
      <c r="E32" s="199" t="str">
        <f>IF('第10回部分払（申告書等）'!I98+('第10回部分払（申告書等）'!J98+'第10回部分払（申告書等）'!K98)/30&lt;=0,"",ROUND('第10回部分払（申告書等）'!I98+('第10回部分払（申告書等）'!J98+'第10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IF(E33="","",'第10回部分払（申告書等）'!H99)</f>
        <v/>
      </c>
      <c r="D33" s="33" t="str">
        <f t="shared" si="0"/>
        <v/>
      </c>
      <c r="E33" s="199" t="str">
        <f>IF('第10回部分払（申告書等）'!I99+('第10回部分払（申告書等）'!J99+'第10回部分払（申告書等）'!K99)/30&lt;=0,"",ROUND('第10回部分払（申告書等）'!I99+('第10回部分払（申告書等）'!J99+'第10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 t="str">
        <f>IF(E34="","",'第10回部分払（申告書等）'!H100)</f>
        <v/>
      </c>
      <c r="D34" s="33" t="str">
        <f t="shared" si="0"/>
        <v/>
      </c>
      <c r="E34" s="199" t="str">
        <f>IF('第10回部分払（申告書等）'!I100+('第10回部分払（申告書等）'!J100+'第10回部分払（申告書等）'!K100)/30&lt;=0,"",ROUND('第10回部分払（申告書等）'!I100+('第10回部分払（申告書等）'!J100+'第10回部分払（申告書等）'!K100)/30,2))</f>
        <v/>
      </c>
      <c r="F34" s="29" t="str">
        <f t="shared" si="1"/>
        <v/>
      </c>
      <c r="G34" s="597" t="str">
        <f t="shared" si="2"/>
        <v/>
      </c>
      <c r="H34" s="180" t="str">
        <f t="shared" si="3"/>
        <v/>
      </c>
      <c r="I34" s="13"/>
    </row>
    <row r="35" spans="1:9" ht="17.149999999999999" customHeight="1">
      <c r="A35" s="200"/>
      <c r="B35" s="180" t="s">
        <v>249</v>
      </c>
      <c r="C35" s="187" t="str">
        <f>IF(E35="","",'第10回部分払（申告書等）'!H101)</f>
        <v/>
      </c>
      <c r="D35" s="33" t="str">
        <f t="shared" si="0"/>
        <v/>
      </c>
      <c r="E35" s="199" t="str">
        <f>IF('第10回部分払（申告書等）'!I101+('第10回部分払（申告書等）'!J101+'第10回部分払（申告書等）'!K101)/30&lt;=0,"",ROUND('第10回部分払（申告書等）'!I101+('第10回部分払（申告書等）'!J101+'第10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'第10回部分払（申告書等）'!F115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484500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IF('第10回部分払（申告書等）'!D2="使用しない",0,C38-C42)</f>
        <v>0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YTcd3vXsu1lOaEz7vgVBWdo+bkVzL1gDxZlIbetYUA3HhTZ5C74IGAHtHvml3/ttpAIW5gBTERQn8Gbnc662VA==" saltValue="Sh8eMPktnAzp5pZ1zlF2eQ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>&amp;L様式：現地滞在型計算書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842C-F571-4B4D-90C3-60A5CCFEA1D5}">
  <sheetPr>
    <tabColor rgb="FFCCFFFF"/>
    <pageSetUpPr fitToPage="1"/>
  </sheetPr>
  <dimension ref="A1:J46"/>
  <sheetViews>
    <sheetView showGridLines="0" topLeftCell="B5" zoomScale="85" zoomScaleNormal="85" zoomScaleSheetLayoutView="85" zoomScalePageLayoutView="25" workbookViewId="0">
      <selection activeCell="J17" sqref="J17"/>
    </sheetView>
  </sheetViews>
  <sheetFormatPr defaultColWidth="9.90625" defaultRowHeight="16" outlineLevelRow="1"/>
  <cols>
    <col min="1" max="1" width="58.453125" style="229" hidden="1" customWidth="1"/>
    <col min="2" max="2" width="7.6328125" style="229" customWidth="1"/>
    <col min="3" max="3" width="42.6328125" style="229" customWidth="1"/>
    <col min="4" max="4" width="29" style="229" customWidth="1"/>
    <col min="5" max="5" width="7.6328125" style="229" customWidth="1"/>
    <col min="6" max="6" width="13.36328125" style="229" customWidth="1"/>
    <col min="7" max="7" width="9.453125" style="229" customWidth="1"/>
    <col min="8" max="8" width="16.26953125" style="367" customWidth="1"/>
    <col min="9" max="9" width="4.54296875" style="229" customWidth="1"/>
    <col min="10" max="16384" width="9.90625" style="229"/>
  </cols>
  <sheetData>
    <row r="1" spans="1:8" ht="28" customHeight="1">
      <c r="A1" s="227" t="s">
        <v>27</v>
      </c>
      <c r="B1" s="540" t="str">
        <f>IF(B3="契約金額内訳書","【附属書Ⅱ】","別紙")</f>
        <v>別紙</v>
      </c>
      <c r="C1" s="326"/>
      <c r="D1" s="326"/>
      <c r="E1" s="326"/>
      <c r="F1" s="540"/>
      <c r="G1" s="879"/>
      <c r="H1" s="879"/>
    </row>
    <row r="2" spans="1:8" s="231" customFormat="1" ht="28" customHeight="1">
      <c r="A2" s="230" t="s">
        <v>29</v>
      </c>
      <c r="B2" s="328"/>
      <c r="C2" s="329"/>
      <c r="D2" s="329"/>
      <c r="E2" s="329"/>
      <c r="F2" s="329"/>
      <c r="G2" s="330"/>
      <c r="H2" s="331"/>
    </row>
    <row r="3" spans="1:8" s="236" customFormat="1" ht="28" customHeight="1">
      <c r="B3" s="880" t="s">
        <v>339</v>
      </c>
      <c r="C3" s="880"/>
      <c r="D3" s="880"/>
      <c r="E3" s="880"/>
      <c r="F3" s="880"/>
      <c r="G3" s="880"/>
      <c r="H3" s="880"/>
    </row>
    <row r="4" spans="1:8" s="231" customFormat="1" ht="28" customHeight="1">
      <c r="B4" s="306" t="s">
        <v>129</v>
      </c>
      <c r="C4" s="329"/>
      <c r="D4" s="329"/>
      <c r="E4" s="329"/>
      <c r="F4" s="329"/>
      <c r="G4" s="329"/>
      <c r="H4" s="329"/>
    </row>
    <row r="5" spans="1:8" s="236" customFormat="1" ht="73" customHeight="1">
      <c r="A5" s="230" t="s">
        <v>42</v>
      </c>
      <c r="B5" s="231"/>
      <c r="C5" s="878" t="str">
        <f>見積書表紙!A11</f>
        <v>●●国●●アドバイザー</v>
      </c>
      <c r="D5" s="878"/>
      <c r="E5" s="878"/>
      <c r="F5" s="878"/>
      <c r="G5" s="878"/>
      <c r="H5" s="878"/>
    </row>
    <row r="6" spans="1:8" s="231" customFormat="1" ht="28" customHeight="1">
      <c r="B6" s="328"/>
      <c r="C6" s="329"/>
      <c r="D6" s="329"/>
      <c r="E6" s="329"/>
      <c r="F6" s="329"/>
      <c r="G6" s="329"/>
      <c r="H6" s="329"/>
    </row>
    <row r="7" spans="1:8" s="236" customFormat="1" ht="28" customHeight="1">
      <c r="B7" s="306" t="s">
        <v>130</v>
      </c>
      <c r="C7" s="326"/>
      <c r="D7" s="332">
        <f>D12+D16</f>
        <v>30766000</v>
      </c>
      <c r="E7" s="333" t="s">
        <v>131</v>
      </c>
      <c r="F7" s="334"/>
      <c r="G7" s="326"/>
      <c r="H7" s="334"/>
    </row>
    <row r="8" spans="1:8" s="246" customFormat="1" ht="28" customHeight="1">
      <c r="B8" s="335"/>
      <c r="C8" s="326" t="s">
        <v>132</v>
      </c>
      <c r="D8" s="326">
        <f>'見積書（入力用・見積根拠）'!D6</f>
        <v>3</v>
      </c>
      <c r="E8" s="336" t="s">
        <v>46</v>
      </c>
      <c r="F8" s="337"/>
      <c r="G8" s="337"/>
      <c r="H8" s="338"/>
    </row>
    <row r="9" spans="1:8" s="236" customFormat="1" ht="28" customHeight="1">
      <c r="B9" s="326"/>
      <c r="C9" s="326" t="s">
        <v>133</v>
      </c>
      <c r="D9" s="339">
        <f>'見積書（入力用・見積根拠）'!L27</f>
        <v>24</v>
      </c>
      <c r="E9" s="336" t="s">
        <v>134</v>
      </c>
      <c r="F9" s="340"/>
      <c r="G9" s="340"/>
      <c r="H9" s="333"/>
    </row>
    <row r="10" spans="1:8" s="236" customFormat="1" ht="28" customHeight="1">
      <c r="B10" s="326"/>
      <c r="C10" s="326" t="s">
        <v>135</v>
      </c>
      <c r="D10" s="333"/>
      <c r="E10" s="341"/>
      <c r="F10" s="333"/>
      <c r="G10" s="333"/>
      <c r="H10" s="333"/>
    </row>
    <row r="11" spans="1:8" s="236" customFormat="1" ht="28" customHeight="1">
      <c r="B11" s="326"/>
      <c r="C11" s="306" t="s">
        <v>136</v>
      </c>
      <c r="D11" s="326"/>
      <c r="E11" s="328"/>
      <c r="F11" s="339"/>
      <c r="G11" s="342"/>
      <c r="H11" s="343"/>
    </row>
    <row r="12" spans="1:8" s="236" customFormat="1" ht="28" customHeight="1">
      <c r="A12" s="248" t="s">
        <v>55</v>
      </c>
      <c r="B12" s="333"/>
      <c r="C12" s="344"/>
      <c r="D12" s="345">
        <f>D13*F13</f>
        <v>26400000</v>
      </c>
      <c r="E12" s="326" t="s">
        <v>131</v>
      </c>
      <c r="F12" s="326"/>
      <c r="G12" s="326"/>
      <c r="H12" s="346"/>
    </row>
    <row r="13" spans="1:8" s="236" customFormat="1" ht="28" customHeight="1">
      <c r="A13" s="248"/>
      <c r="B13" s="326"/>
      <c r="C13" s="347" t="s">
        <v>137</v>
      </c>
      <c r="D13" s="348">
        <f>'見積書（入力用・見積根拠）'!E8</f>
        <v>1100000</v>
      </c>
      <c r="E13" s="328" t="s">
        <v>138</v>
      </c>
      <c r="F13" s="339">
        <f>'見積書（入力用・見積根拠）'!L27</f>
        <v>24</v>
      </c>
      <c r="G13" s="342" t="s">
        <v>134</v>
      </c>
      <c r="H13" s="343"/>
    </row>
    <row r="14" spans="1:8" s="236" customFormat="1" ht="28" customHeight="1">
      <c r="A14" s="248"/>
      <c r="B14" s="326"/>
      <c r="C14" s="347"/>
      <c r="D14" s="348"/>
      <c r="E14" s="328"/>
      <c r="F14" s="339"/>
      <c r="G14" s="342"/>
      <c r="H14" s="343"/>
    </row>
    <row r="15" spans="1:8" s="236" customFormat="1" ht="28" customHeight="1">
      <c r="B15" s="326"/>
      <c r="C15" s="349" t="s">
        <v>139</v>
      </c>
      <c r="D15" s="327"/>
      <c r="E15" s="328"/>
      <c r="F15" s="339"/>
      <c r="G15" s="342"/>
      <c r="H15" s="343"/>
    </row>
    <row r="16" spans="1:8" s="236" customFormat="1" ht="28" customHeight="1">
      <c r="B16" s="326"/>
      <c r="C16" s="344"/>
      <c r="D16" s="345">
        <f>D17*F17</f>
        <v>4366000</v>
      </c>
      <c r="E16" s="326" t="s">
        <v>131</v>
      </c>
      <c r="F16" s="326"/>
      <c r="G16" s="326"/>
      <c r="H16" s="343"/>
    </row>
    <row r="17" spans="1:10" s="236" customFormat="1" ht="28" customHeight="1">
      <c r="B17" s="326"/>
      <c r="C17" s="347" t="s">
        <v>137</v>
      </c>
      <c r="D17" s="348">
        <f>IF('見積書（入力用・見積根拠）'!E9="",0,'見積書（入力用・見積根拠）'!E9-'見積書（入力用・見積根拠）'!E8)</f>
        <v>200000</v>
      </c>
      <c r="E17" s="328" t="s">
        <v>138</v>
      </c>
      <c r="F17" s="339">
        <f>IF('見積書（入力用・見積根拠）'!L39="",0,'見積書（入力用・見積根拠）'!L39)</f>
        <v>21.83</v>
      </c>
      <c r="G17" s="342" t="s">
        <v>134</v>
      </c>
      <c r="H17" s="343"/>
    </row>
    <row r="18" spans="1:10" s="236" customFormat="1" ht="28" customHeight="1">
      <c r="B18" s="326"/>
      <c r="C18" s="326"/>
      <c r="D18" s="326"/>
      <c r="E18" s="333"/>
      <c r="F18" s="343"/>
      <c r="G18" s="343"/>
      <c r="H18" s="343"/>
    </row>
    <row r="19" spans="1:10" s="236" customFormat="1" ht="28" customHeight="1">
      <c r="B19" s="306" t="s">
        <v>140</v>
      </c>
      <c r="C19" s="326"/>
      <c r="D19" s="350">
        <f>SUM(D20,D22,D26,D28,D34)</f>
        <v>15263742</v>
      </c>
      <c r="E19" s="333" t="s">
        <v>131</v>
      </c>
      <c r="F19" s="326"/>
      <c r="G19" s="333"/>
      <c r="H19" s="326"/>
    </row>
    <row r="20" spans="1:10" s="236" customFormat="1" ht="28" customHeight="1">
      <c r="A20" s="248" t="s">
        <v>75</v>
      </c>
      <c r="B20" s="326"/>
      <c r="C20" s="326" t="s">
        <v>141</v>
      </c>
      <c r="D20" s="351">
        <f>D21*F21</f>
        <v>5814000</v>
      </c>
      <c r="E20" s="333" t="s">
        <v>131</v>
      </c>
      <c r="F20" s="326"/>
      <c r="G20" s="326"/>
      <c r="H20" s="352"/>
    </row>
    <row r="21" spans="1:10" s="236" customFormat="1" ht="28" customHeight="1">
      <c r="A21" s="248"/>
      <c r="B21" s="326"/>
      <c r="C21" s="347" t="s">
        <v>137</v>
      </c>
      <c r="D21" s="348">
        <f>'見積書（入力用・見積根拠）'!E20</f>
        <v>969000</v>
      </c>
      <c r="E21" s="328" t="s">
        <v>138</v>
      </c>
      <c r="F21" s="759">
        <f>COUNTA('見積書（入力用・見積根拠）'!D27:D33)</f>
        <v>6</v>
      </c>
      <c r="G21" s="342" t="s">
        <v>142</v>
      </c>
      <c r="H21" s="352"/>
    </row>
    <row r="22" spans="1:10" s="236" customFormat="1" ht="28" customHeight="1">
      <c r="A22" s="248"/>
      <c r="B22" s="326"/>
      <c r="C22" s="326" t="s">
        <v>143</v>
      </c>
      <c r="D22" s="354">
        <f>'見積書（入力用・見積根拠）'!U7</f>
        <v>0</v>
      </c>
      <c r="E22" s="333" t="s">
        <v>131</v>
      </c>
      <c r="F22" s="353"/>
      <c r="G22" s="342"/>
      <c r="H22" s="352"/>
    </row>
    <row r="23" spans="1:10" s="236" customFormat="1" ht="28" hidden="1" customHeight="1" outlineLevel="1">
      <c r="A23" s="248"/>
      <c r="B23" s="326"/>
      <c r="C23" s="355" t="str">
        <f>'見積書（入力用・見積根拠）'!R4</f>
        <v>戦争特約保険料</v>
      </c>
      <c r="D23" s="354">
        <f>'見積書（入力用・見積根拠）'!S4</f>
        <v>0</v>
      </c>
      <c r="E23" s="328" t="s">
        <v>138</v>
      </c>
      <c r="F23" s="353">
        <f>'見積書（入力用・見積根拠）'!T4</f>
        <v>0</v>
      </c>
      <c r="G23" s="356" t="s">
        <v>142</v>
      </c>
      <c r="H23" s="352"/>
    </row>
    <row r="24" spans="1:10" s="236" customFormat="1" ht="28" hidden="1" customHeight="1" outlineLevel="1">
      <c r="A24" s="248"/>
      <c r="B24" s="326"/>
      <c r="C24" s="355">
        <f>'見積書（入力用・見積根拠）'!R5</f>
        <v>0</v>
      </c>
      <c r="D24" s="354">
        <f>'見積書（入力用・見積根拠）'!S5</f>
        <v>0</v>
      </c>
      <c r="E24" s="328" t="s">
        <v>138</v>
      </c>
      <c r="F24" s="353">
        <f>'見積書（入力用・見積根拠）'!T5</f>
        <v>0</v>
      </c>
      <c r="G24" s="356" t="s">
        <v>142</v>
      </c>
      <c r="H24" s="352"/>
    </row>
    <row r="25" spans="1:10" s="236" customFormat="1" ht="28" hidden="1" customHeight="1" outlineLevel="1">
      <c r="A25" s="248"/>
      <c r="B25" s="326"/>
      <c r="C25" s="355">
        <f>'見積書（入力用・見積根拠）'!R6</f>
        <v>0</v>
      </c>
      <c r="D25" s="354">
        <f>'見積書（入力用・見積根拠）'!S6</f>
        <v>0</v>
      </c>
      <c r="E25" s="328" t="s">
        <v>138</v>
      </c>
      <c r="F25" s="353">
        <f>'見積書（入力用・見積根拠）'!T6</f>
        <v>0</v>
      </c>
      <c r="G25" s="356" t="s">
        <v>142</v>
      </c>
      <c r="H25" s="352"/>
    </row>
    <row r="26" spans="1:10" s="236" customFormat="1" ht="28" customHeight="1" collapsed="1">
      <c r="B26" s="326"/>
      <c r="C26" s="326" t="s">
        <v>144</v>
      </c>
      <c r="D26" s="354">
        <f>D27*F27</f>
        <v>4799952</v>
      </c>
      <c r="E26" s="333" t="s">
        <v>131</v>
      </c>
      <c r="F26" s="353"/>
      <c r="G26" s="326"/>
      <c r="H26" s="352"/>
    </row>
    <row r="27" spans="1:10" s="236" customFormat="1" ht="28" customHeight="1">
      <c r="B27" s="326"/>
      <c r="C27" s="347" t="s">
        <v>137</v>
      </c>
      <c r="D27" s="348">
        <f>'見積書（入力用・見積根拠）'!K19</f>
        <v>199998</v>
      </c>
      <c r="E27" s="328" t="s">
        <v>138</v>
      </c>
      <c r="F27" s="760">
        <f>'見積書（入力用・見積根拠）'!L27</f>
        <v>24</v>
      </c>
      <c r="G27" s="342" t="s">
        <v>145</v>
      </c>
      <c r="H27" s="507" t="s">
        <v>347</v>
      </c>
      <c r="I27" s="622">
        <f>'見積書（入力用・見積根拠）'!G22</f>
        <v>3</v>
      </c>
      <c r="J27" s="622" t="s">
        <v>348</v>
      </c>
    </row>
    <row r="28" spans="1:10" s="236" customFormat="1" ht="28" customHeight="1">
      <c r="B28" s="326"/>
      <c r="C28" s="326" t="s">
        <v>146</v>
      </c>
      <c r="D28" s="351">
        <f>D29*F29+D30*F30+D31*F31+D32*F32+D33*F33</f>
        <v>4649790</v>
      </c>
      <c r="E28" s="333" t="s">
        <v>131</v>
      </c>
      <c r="F28" s="357"/>
      <c r="G28" s="326"/>
      <c r="H28" s="352"/>
    </row>
    <row r="29" spans="1:10" s="236" customFormat="1" ht="28" customHeight="1">
      <c r="A29" s="248" t="s">
        <v>90</v>
      </c>
      <c r="B29" s="326"/>
      <c r="C29" s="347" t="s">
        <v>147</v>
      </c>
      <c r="D29" s="348">
        <f>'見積書（入力用・見積根拠）'!E12</f>
        <v>43000</v>
      </c>
      <c r="E29" s="328" t="s">
        <v>138</v>
      </c>
      <c r="F29" s="339">
        <f>SUMIF('見積書（入力用・見積根拠）'!$M$29:$M$38,"①",'見積書（入力用・見積根拠）'!$L$29:$L$38)</f>
        <v>21.83</v>
      </c>
      <c r="G29" s="342" t="s">
        <v>145</v>
      </c>
      <c r="H29" s="352"/>
    </row>
    <row r="30" spans="1:10" s="236" customFormat="1" ht="28" customHeight="1">
      <c r="B30" s="326"/>
      <c r="C30" s="347" t="s">
        <v>148</v>
      </c>
      <c r="D30" s="348">
        <f>'見積書（入力用・見積根拠）'!E14</f>
        <v>10000</v>
      </c>
      <c r="E30" s="328" t="s">
        <v>138</v>
      </c>
      <c r="F30" s="339">
        <f>SUMIF('見積書（入力用・見積根拠）'!$M$29:$M$38,"②",'見積書（入力用・見積根拠）'!$L$29:$L$38)</f>
        <v>21.83</v>
      </c>
      <c r="G30" s="342" t="s">
        <v>145</v>
      </c>
      <c r="H30" s="352"/>
    </row>
    <row r="31" spans="1:10" s="236" customFormat="1" ht="28" customHeight="1">
      <c r="B31" s="326"/>
      <c r="C31" s="347" t="s">
        <v>149</v>
      </c>
      <c r="D31" s="348">
        <f>'見積書（入力用・見積根拠）'!E15</f>
        <v>50000</v>
      </c>
      <c r="E31" s="328" t="s">
        <v>138</v>
      </c>
      <c r="F31" s="339">
        <f>SUMIF('見積書（入力用・見積根拠）'!$M$29:$M$38,"③",'見積書（入力用・見積根拠）'!$L$29:$L$38)</f>
        <v>21.83</v>
      </c>
      <c r="G31" s="342" t="s">
        <v>145</v>
      </c>
      <c r="H31" s="352"/>
    </row>
    <row r="32" spans="1:10" s="236" customFormat="1" ht="28" customHeight="1">
      <c r="B32" s="326"/>
      <c r="C32" s="347" t="s">
        <v>150</v>
      </c>
      <c r="D32" s="348">
        <f>'見積書（入力用・見積根拠）'!E17</f>
        <v>30000</v>
      </c>
      <c r="E32" s="328" t="s">
        <v>138</v>
      </c>
      <c r="F32" s="339">
        <f>SUMIF('見積書（入力用・見積根拠）'!$M$29:$M$38,"④",'見積書（入力用・見積根拠）'!$L$29:$L$38)</f>
        <v>21.83</v>
      </c>
      <c r="G32" s="342" t="s">
        <v>145</v>
      </c>
      <c r="H32" s="352"/>
    </row>
    <row r="33" spans="1:8" s="236" customFormat="1" ht="28" customHeight="1">
      <c r="A33" s="257"/>
      <c r="B33" s="326" t="s">
        <v>151</v>
      </c>
      <c r="C33" s="347" t="s">
        <v>152</v>
      </c>
      <c r="D33" s="348">
        <f>'見積書（入力用・見積根拠）'!E18</f>
        <v>80000</v>
      </c>
      <c r="E33" s="328" t="s">
        <v>138</v>
      </c>
      <c r="F33" s="339">
        <f>SUMIF('見積書（入力用・見積根拠）'!$M$29:$M$38,"⑤",'見積書（入力用・見積根拠）'!$L$29:$L$38)</f>
        <v>21.83</v>
      </c>
      <c r="G33" s="342" t="s">
        <v>145</v>
      </c>
      <c r="H33" s="352"/>
    </row>
    <row r="34" spans="1:8" s="236" customFormat="1" ht="28" customHeight="1">
      <c r="A34" s="248" t="s">
        <v>103</v>
      </c>
      <c r="B34" s="326"/>
      <c r="C34" s="333" t="s">
        <v>153</v>
      </c>
      <c r="D34" s="348">
        <f>'見積書（入力用・見積根拠）'!U15</f>
        <v>0</v>
      </c>
      <c r="E34" s="333" t="s">
        <v>131</v>
      </c>
      <c r="F34" s="357"/>
      <c r="G34" s="326"/>
      <c r="H34" s="333"/>
    </row>
    <row r="35" spans="1:8" s="236" customFormat="1" ht="28" hidden="1" customHeight="1" outlineLevel="1">
      <c r="A35" s="248"/>
      <c r="B35" s="326"/>
      <c r="C35" s="358" t="str">
        <f>'見積書（入力用・見積根拠）'!R12</f>
        <v>介助帯同者旅費</v>
      </c>
      <c r="D35" s="348">
        <f>'見積書（入力用・見積根拠）'!S12</f>
        <v>0</v>
      </c>
      <c r="E35" s="328" t="s">
        <v>138</v>
      </c>
      <c r="F35" s="326">
        <f>'見積書（入力用・見積根拠）'!T12</f>
        <v>0</v>
      </c>
      <c r="G35" s="359"/>
      <c r="H35" s="333"/>
    </row>
    <row r="36" spans="1:8" s="236" customFormat="1" ht="28" hidden="1" customHeight="1" outlineLevel="1">
      <c r="A36" s="248"/>
      <c r="B36" s="326"/>
      <c r="C36" s="358">
        <f>'見積書（入力用・見積根拠）'!R13</f>
        <v>0</v>
      </c>
      <c r="D36" s="348">
        <f>'見積書（入力用・見積根拠）'!S13</f>
        <v>0</v>
      </c>
      <c r="E36" s="328" t="s">
        <v>138</v>
      </c>
      <c r="F36" s="326">
        <f>'見積書（入力用・見積根拠）'!T13</f>
        <v>0</v>
      </c>
      <c r="G36" s="359"/>
      <c r="H36" s="333"/>
    </row>
    <row r="37" spans="1:8" s="236" customFormat="1" ht="28" hidden="1" customHeight="1" outlineLevel="1">
      <c r="A37" s="248"/>
      <c r="B37" s="326"/>
      <c r="C37" s="358">
        <f>'見積書（入力用・見積根拠）'!R14</f>
        <v>0</v>
      </c>
      <c r="D37" s="348">
        <f>'見積書（入力用・見積根拠）'!S14</f>
        <v>0</v>
      </c>
      <c r="E37" s="328" t="s">
        <v>138</v>
      </c>
      <c r="F37" s="326">
        <f>'見積書（入力用・見積根拠）'!T14</f>
        <v>0</v>
      </c>
      <c r="G37" s="359"/>
      <c r="H37" s="333"/>
    </row>
    <row r="38" spans="1:8" s="259" customFormat="1" ht="28" customHeight="1" collapsed="1">
      <c r="A38" s="236" t="s">
        <v>107</v>
      </c>
      <c r="B38" s="326"/>
      <c r="C38" s="360"/>
      <c r="D38" s="361"/>
      <c r="E38" s="360"/>
      <c r="F38" s="357"/>
      <c r="G38" s="326"/>
      <c r="H38" s="333"/>
    </row>
    <row r="39" spans="1:8" s="259" customFormat="1" ht="28" customHeight="1">
      <c r="A39" s="236"/>
      <c r="B39" s="306" t="s">
        <v>154</v>
      </c>
      <c r="C39" s="326"/>
      <c r="D39" s="362">
        <f>D19+D7</f>
        <v>46029742</v>
      </c>
      <c r="E39" s="333" t="s">
        <v>131</v>
      </c>
      <c r="F39" s="357"/>
      <c r="G39" s="326"/>
      <c r="H39" s="333"/>
    </row>
    <row r="40" spans="1:8" s="260" customFormat="1" ht="28" customHeight="1">
      <c r="A40" s="236"/>
      <c r="B40" s="326"/>
      <c r="C40" s="326"/>
      <c r="D40" s="326"/>
      <c r="E40" s="326"/>
      <c r="F40" s="326"/>
      <c r="G40" s="333"/>
      <c r="H40" s="326"/>
    </row>
    <row r="41" spans="1:8" s="259" customFormat="1" ht="28" customHeight="1">
      <c r="A41" s="236"/>
      <c r="B41" s="326"/>
      <c r="C41" s="363" t="s">
        <v>155</v>
      </c>
      <c r="D41" s="350">
        <f>D39</f>
        <v>46029742</v>
      </c>
      <c r="E41" s="364" t="s">
        <v>131</v>
      </c>
      <c r="F41" s="365"/>
      <c r="G41" s="366"/>
      <c r="H41" s="326"/>
    </row>
    <row r="42" spans="1:8" s="259" customFormat="1" ht="28" customHeight="1">
      <c r="A42" s="236"/>
      <c r="B42" s="236"/>
      <c r="C42" s="261" t="s">
        <v>156</v>
      </c>
      <c r="D42" s="261"/>
      <c r="E42" s="261"/>
      <c r="F42" s="261"/>
      <c r="G42" s="261"/>
      <c r="H42" s="261"/>
    </row>
    <row r="43" spans="1:8" s="259" customFormat="1" ht="28" customHeight="1">
      <c r="A43" s="236"/>
      <c r="B43" s="229"/>
      <c r="C43" s="229"/>
      <c r="D43" s="229"/>
      <c r="E43" s="229"/>
      <c r="F43" s="229"/>
      <c r="G43" s="229"/>
      <c r="H43" s="367"/>
    </row>
    <row r="44" spans="1:8" ht="20.5" customHeight="1">
      <c r="A44" s="261"/>
    </row>
    <row r="45" spans="1:8" ht="28" customHeight="1">
      <c r="A45" s="264" t="s">
        <v>111</v>
      </c>
    </row>
    <row r="46" spans="1:8" ht="14.15" customHeight="1">
      <c r="A46" s="267"/>
    </row>
  </sheetData>
  <sheetProtection algorithmName="SHA-512" hashValue="/lJfYW5fVbpDzrOxyEwQbUqjqLV8Odgjfd3BzeK9XTBKp7Uuge8XiXU0mzEXDlTDYW6xp+x1PBV2fXHO5uYTLg==" saltValue="ST15CVrNVLrANOx+/aa3dw==" spinCount="100000" sheet="1" objects="1" scenarios="1"/>
  <mergeCells count="3">
    <mergeCell ref="C5:H5"/>
    <mergeCell ref="G1:H1"/>
    <mergeCell ref="B3:H3"/>
  </mergeCells>
  <phoneticPr fontId="4"/>
  <dataValidations count="1">
    <dataValidation type="list" allowBlank="1" showInputMessage="1" sqref="B3:H3" xr:uid="{30A71CA9-1D24-4084-ADAA-95AA545F6DC7}">
      <formula1>"見積金額内訳書,最終見積金額内訳書,契約金額内訳書"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Header xml:space="preserve">&amp;L
</oddHeader>
  </headerFooter>
  <colBreaks count="1" manualBreakCount="1">
    <brk id="1" max="39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3D5B-A5D7-4470-9D3E-E0EDEC5B27E1}">
  <sheetPr>
    <tabColor rgb="FF92D050"/>
    <pageSetUpPr fitToPage="1"/>
  </sheetPr>
  <dimension ref="A1:D25"/>
  <sheetViews>
    <sheetView showGridLines="0" view="pageBreakPreview" topLeftCell="B4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'第10回部分払（申告書等）'!J2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'第9回部分払（請求書）'!C6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'第9回部分払（請求書）'!C7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'第10回部分払（内訳書）'!C44</f>
        <v>0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'第9回部分払（請求書）'!C20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tB+hgNm3ioTJ5HGLOOMdzU+kHQ+tHjXP7nbuAT5gnMMIQUh+kk3ZVW2/mDGGfiWYjmrI/D85nlh+kHNESrEnMg==" saltValue="hnWLkI9GEPNIja4xgPMZbw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858E-1A7B-4179-8988-1B3711EEE975}">
  <sheetPr>
    <tabColor theme="6" tint="0.59999389629810485"/>
    <pageSetUpPr fitToPage="1"/>
  </sheetPr>
  <dimension ref="A2:K36"/>
  <sheetViews>
    <sheetView topLeftCell="A10" workbookViewId="0">
      <selection activeCell="E31" sqref="E31:G31"/>
    </sheetView>
  </sheetViews>
  <sheetFormatPr defaultColWidth="8.7265625" defaultRowHeight="14"/>
  <cols>
    <col min="1" max="1" width="10.08984375" style="500" customWidth="1"/>
    <col min="2" max="2" width="8.7265625" style="500"/>
    <col min="3" max="3" width="10" style="500" customWidth="1"/>
    <col min="4" max="8" width="8.7265625" style="500"/>
    <col min="9" max="9" width="10.36328125" style="500" bestFit="1" customWidth="1"/>
    <col min="10" max="16384" width="8.7265625" style="500"/>
  </cols>
  <sheetData>
    <row r="2" spans="1:10">
      <c r="H2" s="550" t="s">
        <v>273</v>
      </c>
      <c r="I2" s="551"/>
      <c r="J2" s="551"/>
    </row>
    <row r="5" spans="1:10">
      <c r="A5" s="500" t="s">
        <v>168</v>
      </c>
    </row>
    <row r="6" spans="1:10">
      <c r="B6" s="500" t="s">
        <v>274</v>
      </c>
    </row>
    <row r="10" spans="1:10">
      <c r="H10" s="501" t="str">
        <f>'見積書（入力用・見積根拠）'!D3</f>
        <v>○村　〇〇（個人の場合）</v>
      </c>
      <c r="J10" s="500" t="s">
        <v>256</v>
      </c>
    </row>
    <row r="13" spans="1:10" ht="13" customHeight="1"/>
    <row r="14" spans="1:10">
      <c r="E14" s="500" t="s">
        <v>306</v>
      </c>
    </row>
    <row r="19" spans="1:11" ht="58" customHeight="1">
      <c r="A19" s="978" t="s">
        <v>302</v>
      </c>
      <c r="B19" s="978"/>
      <c r="C19" s="978"/>
      <c r="D19" s="978"/>
      <c r="E19" s="978"/>
      <c r="F19" s="978"/>
      <c r="G19" s="978"/>
      <c r="H19" s="978"/>
      <c r="I19" s="978"/>
      <c r="J19" s="978"/>
      <c r="K19" s="502"/>
    </row>
    <row r="20" spans="1:11">
      <c r="A20" s="743"/>
      <c r="B20" s="743"/>
      <c r="C20" s="743"/>
      <c r="D20" s="743"/>
      <c r="E20" s="743"/>
      <c r="F20" s="743"/>
      <c r="G20" s="743"/>
      <c r="H20" s="743"/>
      <c r="I20" s="743"/>
      <c r="J20" s="743"/>
      <c r="K20" s="743"/>
    </row>
    <row r="24" spans="1:11">
      <c r="E24" s="500" t="s">
        <v>175</v>
      </c>
    </row>
    <row r="29" spans="1:11">
      <c r="A29" s="500" t="s">
        <v>276</v>
      </c>
      <c r="C29" s="500" t="s">
        <v>277</v>
      </c>
      <c r="D29" s="500" t="s">
        <v>278</v>
      </c>
      <c r="E29" s="979" t="str">
        <f>'見積書（入力用・見積根拠）'!D5</f>
        <v>●●国●●アドバイザー</v>
      </c>
      <c r="F29" s="979"/>
      <c r="G29" s="979"/>
      <c r="H29" s="979"/>
      <c r="I29" s="979"/>
      <c r="J29" s="979"/>
    </row>
    <row r="30" spans="1:11" ht="29" customHeight="1">
      <c r="E30" s="979"/>
      <c r="F30" s="979"/>
      <c r="G30" s="979"/>
      <c r="H30" s="979"/>
      <c r="I30" s="979"/>
      <c r="J30" s="979"/>
    </row>
    <row r="31" spans="1:11">
      <c r="C31" s="500" t="s">
        <v>279</v>
      </c>
      <c r="D31" s="500" t="s">
        <v>278</v>
      </c>
      <c r="E31" s="980">
        <f>'第1回部分払（申告書等）'!C14</f>
        <v>46003</v>
      </c>
      <c r="F31" s="980"/>
      <c r="G31" s="980"/>
    </row>
    <row r="36" spans="1:6">
      <c r="A36" s="500" t="s">
        <v>280</v>
      </c>
      <c r="C36" s="500" t="s">
        <v>303</v>
      </c>
      <c r="F36" s="500" t="s">
        <v>281</v>
      </c>
    </row>
  </sheetData>
  <sheetProtection algorithmName="SHA-512" hashValue="pPZNRQEcYIBY3lhEWP95q9az1B9UE5BrF305RmwqmiqvQcHJ1hk1elGYUkG3nHJkg13lF9Mp4kK/c5lrxTSKsw==" saltValue="yra9JH5FgcHRrv7mbpVfdA==" spinCount="100000" sheet="1" objects="1" scenarios="1"/>
  <mergeCells count="3">
    <mergeCell ref="A19:J19"/>
    <mergeCell ref="E29:J30"/>
    <mergeCell ref="E31:G31"/>
  </mergeCells>
  <phoneticPr fontId="4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89CAF-E7DD-4D04-9123-787209876FC0}">
  <sheetPr>
    <tabColor theme="8" tint="0.59999389629810485"/>
    <pageSetUpPr fitToPage="1"/>
  </sheetPr>
  <dimension ref="B1:M145"/>
  <sheetViews>
    <sheetView view="pageBreakPreview" topLeftCell="A16" zoomScaleNormal="70" zoomScaleSheetLayoutView="100" workbookViewId="0">
      <selection activeCell="E31" sqref="E31:G31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995" t="s">
        <v>295</v>
      </c>
      <c r="E2" s="995"/>
      <c r="F2" s="995"/>
      <c r="G2" s="405" t="s">
        <v>112</v>
      </c>
      <c r="H2" s="84" t="s">
        <v>192</v>
      </c>
      <c r="I2" s="407" t="s">
        <v>259</v>
      </c>
      <c r="J2" s="930"/>
      <c r="K2" s="930"/>
      <c r="L2" s="930"/>
    </row>
    <row r="3" spans="2:12" ht="19.5">
      <c r="B3" s="402" t="s">
        <v>172</v>
      </c>
      <c r="C3" s="402"/>
      <c r="D3" s="995"/>
      <c r="E3" s="995"/>
      <c r="F3" s="995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995"/>
      <c r="E4" s="995"/>
      <c r="F4" s="995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90" t="str">
        <f>'第1回部分払（申告書等）'!$C$13</f>
        <v>●●</v>
      </c>
      <c r="D13" s="990"/>
    </row>
    <row r="14" spans="2:12" ht="19.5">
      <c r="B14" s="402" t="s">
        <v>179</v>
      </c>
      <c r="C14" s="991">
        <f>'第1回部分払（申告書等）'!C14</f>
        <v>46003</v>
      </c>
      <c r="D14" s="991"/>
      <c r="E14" s="413"/>
      <c r="F14" s="413"/>
    </row>
    <row r="15" spans="2:12">
      <c r="D15" s="414"/>
      <c r="E15" s="413"/>
      <c r="F15" s="415"/>
    </row>
    <row r="16" spans="2:12" ht="16" customHeight="1">
      <c r="B16" s="412" t="str">
        <f>'第1回部分払（申告書等）'!$B$16</f>
        <v>業務従事実績／予定表</v>
      </c>
      <c r="C16" s="402"/>
      <c r="H16" s="440"/>
      <c r="I16" s="497"/>
      <c r="K16" s="416"/>
      <c r="L16" s="416"/>
    </row>
    <row r="17" spans="2:13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IF(OR(MONTH(J18)=1,I17="年"),YEAR(J18),"")</f>
        <v>2028</v>
      </c>
      <c r="K17" s="418" t="str">
        <f>IF(MONTH(K18)=1,YEAR(K18),"")</f>
        <v/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>
        <f>EDATE('第10回部分払（申告書等）'!L18,1)</f>
        <v>46905</v>
      </c>
      <c r="K18" s="424">
        <f>DATE(YEAR($J$18),MONTH($J$18)+1,1)</f>
        <v>46935</v>
      </c>
      <c r="L18" s="424">
        <f t="shared" ref="L18" si="1">DATE(YEAR(K18),MONTH(K18)+1,1)</f>
        <v>46966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425">
        <f>'第1回部分払（申告書等）'!E19</f>
        <v>46006</v>
      </c>
      <c r="F19" s="102">
        <f>'第10回部分払（申告書等）'!F19</f>
        <v>46735</v>
      </c>
      <c r="G19" s="426" t="s">
        <v>189</v>
      </c>
      <c r="H19" s="426" t="s">
        <v>189</v>
      </c>
      <c r="I19" s="427" t="s">
        <v>190</v>
      </c>
      <c r="J19" s="105"/>
      <c r="K19" s="105"/>
      <c r="L19" s="105"/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573" t="str">
        <f>IF('第10回部分払（申告書等）'!E20="","",'第10回部分払（申告書等）'!E20)</f>
        <v/>
      </c>
      <c r="F20" s="573" t="str">
        <f>IF('第10回部分払（申告書等）'!F20="","",'第10回部分払（申告書等）'!F20)</f>
        <v/>
      </c>
      <c r="G20" s="426" t="s">
        <v>189</v>
      </c>
      <c r="H20" s="426" t="s">
        <v>189</v>
      </c>
      <c r="I20" s="429" t="s">
        <v>190</v>
      </c>
      <c r="J20" s="105"/>
      <c r="K20" s="105"/>
      <c r="L20" s="105"/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IF('第10回部分払（申告書等）'!E21="","",'第10回部分払（申告書等）'!E21)</f>
        <v>46073</v>
      </c>
      <c r="F21" s="900">
        <f>IF('第10回部分払（申告書等）'!F21="","",'第10回部分払（申告書等）'!F21)</f>
        <v>46735</v>
      </c>
      <c r="G21" s="900">
        <f>IF('第10回部分払（申告書等）'!G21="","",'第10回部分払（申告書等）'!G21)</f>
        <v>46073</v>
      </c>
      <c r="H21" s="900">
        <f>IF('第10回部分払（申告書等）'!H21="","",'第10回部分払（申告書等）'!H21)</f>
        <v>46731</v>
      </c>
      <c r="I21" s="430" t="s">
        <v>190</v>
      </c>
      <c r="J21" s="109"/>
      <c r="K21" s="109"/>
      <c r="L21" s="109"/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/>
      <c r="K22" s="111"/>
      <c r="L22" s="111"/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IF('第10回部分払（申告書等）'!E23="","",'第10回部分払（申告書等）'!E23)</f>
        <v>46073</v>
      </c>
      <c r="F23" s="900">
        <f>IF('第10回部分払（申告書等）'!F23="","",'第10回部分払（申告書等）'!F23)</f>
        <v>46735</v>
      </c>
      <c r="G23" s="900">
        <f>IF('第10回部分払（申告書等）'!G23="","",'第10回部分払（申告書等）'!G23)</f>
        <v>46096</v>
      </c>
      <c r="H23" s="900">
        <f>IF('第10回部分払（申告書等）'!H23="","",'第10回部分払（申告書等）'!H23)</f>
        <v>46726</v>
      </c>
      <c r="I23" s="432" t="s">
        <v>190</v>
      </c>
      <c r="J23" s="109"/>
      <c r="K23" s="109"/>
      <c r="L23" s="109"/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/>
      <c r="K24" s="111"/>
      <c r="L24" s="111"/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IF('第10回部分払（申告書等）'!E25="","",'第10回部分払（申告書等）'!E25)</f>
        <v>46073</v>
      </c>
      <c r="F25" s="900">
        <f>IF('第10回部分払（申告書等）'!F25="","",'第10回部分払（申告書等）'!F25)</f>
        <v>46735</v>
      </c>
      <c r="G25" s="900">
        <f>IF('第10回部分払（申告書等）'!G25="","",'第10回部分払（申告書等）'!G25)</f>
        <v>46096</v>
      </c>
      <c r="H25" s="900">
        <f>IF('第10回部分払（申告書等）'!H25="","",'第10回部分払（申告書等）'!H25)</f>
        <v>46726</v>
      </c>
      <c r="I25" s="430" t="s">
        <v>190</v>
      </c>
      <c r="J25" s="109"/>
      <c r="K25" s="109"/>
      <c r="L25" s="109"/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/>
      <c r="K26" s="111"/>
      <c r="L26" s="111"/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IF('第10回部分払（申告書等）'!E27="","",'第10回部分払（申告書等）'!E27)</f>
        <v>46073</v>
      </c>
      <c r="F27" s="900">
        <f>IF('第10回部分払（申告書等）'!F27="","",'第10回部分払（申告書等）'!F27)</f>
        <v>46735</v>
      </c>
      <c r="G27" s="900">
        <f>IF('第10回部分払（申告書等）'!G27="","",'第10回部分払（申告書等）'!G27)</f>
        <v>46078</v>
      </c>
      <c r="H27" s="900">
        <f>IF('第10回部分払（申告書等）'!H27="","",'第10回部分払（申告書等）'!H27)</f>
        <v>46733</v>
      </c>
      <c r="I27" s="430" t="s">
        <v>190</v>
      </c>
      <c r="J27" s="109"/>
      <c r="K27" s="109"/>
      <c r="L27" s="109"/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/>
      <c r="K28" s="111"/>
      <c r="L28" s="111"/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IF('第10回部分払（申告書等）'!E29="","",'第10回部分払（申告書等）'!E29)</f>
        <v>46073</v>
      </c>
      <c r="F29" s="900">
        <f>IF('第10回部分払（申告書等）'!F29="","",'第10回部分払（申告書等）'!F29)</f>
        <v>46735</v>
      </c>
      <c r="G29" s="900">
        <f>IF('第10回部分払（申告書等）'!G29="","",'第10回部分払（申告書等）'!G29)</f>
        <v>46078</v>
      </c>
      <c r="H29" s="900">
        <f>IF('第10回部分払（申告書等）'!H29="","",'第10回部分払（申告書等）'!H29)</f>
        <v>46733</v>
      </c>
      <c r="I29" s="430" t="s">
        <v>190</v>
      </c>
      <c r="J29" s="109"/>
      <c r="K29" s="109"/>
      <c r="L29" s="109"/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/>
      <c r="K30" s="111"/>
      <c r="L30" s="111"/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/>
      </c>
      <c r="K31" s="436" t="str">
        <f>IF(COUNTIF(K20,"●")+COUNTIF(K21,"●")+COUNTIF(K23,"●")+COUNTIF(K25,"●")+COUNTIF(K27,"●")+COUNTIF(K29,"●")&lt;=0,"","●")</f>
        <v/>
      </c>
      <c r="L31" s="436" t="str">
        <f>IF(COUNTIF(L20,"●")+COUNTIF(L21,"●")+COUNTIF(L23,"●")+COUNTIF(L25,"●")+COUNTIF(L27,"●")+COUNTIF(L29,"●")&lt;=0,"","●")</f>
        <v/>
      </c>
      <c r="M31" s="259"/>
    </row>
    <row r="32" spans="2:13" ht="17.149999999999999" customHeight="1">
      <c r="B32" s="402"/>
      <c r="C32" s="402"/>
      <c r="G32" s="437"/>
      <c r="H32" s="437"/>
      <c r="I32" s="438"/>
      <c r="J32" s="439"/>
      <c r="K32" s="439"/>
      <c r="L32" s="439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61" t="str">
        <f>IF('第10回部分払（申告書等）'!B46="","",'第10回部分払（申告書等）'!B46)</f>
        <v/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259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259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259"/>
    </row>
    <row r="37" spans="2:13" ht="17.149999999999999" customHeight="1">
      <c r="B37" s="440"/>
      <c r="C37" s="440"/>
      <c r="D37" s="440"/>
      <c r="E37" s="498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122"/>
      <c r="D38" s="218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445">
        <f>'第11回部分払（内訳書）'!C44</f>
        <v>0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'第10回部分払（申告書等）'!D56</f>
        <v>1100000</v>
      </c>
      <c r="E56" s="449" t="s">
        <v>50</v>
      </c>
      <c r="F56" s="450" t="s">
        <v>164</v>
      </c>
      <c r="G56" s="451">
        <f>COUNTIF(J19:L19,"●")</f>
        <v>0</v>
      </c>
      <c r="H56" s="471"/>
      <c r="I56" s="493"/>
      <c r="J56" s="131"/>
      <c r="L56" s="446"/>
      <c r="M56" s="229"/>
    </row>
    <row r="57" spans="2:13" ht="17.149999999999999" customHeight="1">
      <c r="B57" s="446" t="s">
        <v>206</v>
      </c>
      <c r="D57" s="448">
        <f>'第10回部分払（申告書等）'!D57</f>
        <v>200000</v>
      </c>
      <c r="E57" s="449" t="s">
        <v>50</v>
      </c>
      <c r="F57" s="450" t="s">
        <v>164</v>
      </c>
      <c r="G57" s="451">
        <f>COUNTIF(J31:L31,"●")</f>
        <v>0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'第4回部分払（申告書等）'!J31:'第4回部分払（申告書等）'!L31,"●")+COUNTIF('第5回部分払（申告書等）'!J31:'第5回部分払（申告書等）'!L31,"●")+COUNTIF('第6回部分払（申告書等）'!J31:'第6回部分払（申告書等）'!L31,"●")+COUNTIF('第7回部分払（申告書等）'!J31:'第7回部分払（申告書等）'!L31,"●")+COUNTIF('第8回部分払（申告書等）'!J31:'第8回部分払（申告書等）'!L31,"●")+COUNTIF('第9回部分払（申告書等）'!J31:'第9回部分払（申告書等）'!L31,"●")+COUNTIF('第10回部分払（申告書等）'!J31:'第10回部分払（申告書等）'!L31,"●")+COUNTIF(J31:L31,"●")),0)</f>
        <v>0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694"/>
      <c r="I58" s="697"/>
      <c r="J58" s="613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/>
      <c r="H63" s="457" t="s">
        <v>210</v>
      </c>
      <c r="I63" s="131">
        <f>D63*G63</f>
        <v>0</v>
      </c>
      <c r="J63" s="438" t="s">
        <v>50</v>
      </c>
    </row>
    <row r="64" spans="2:13" ht="17.149999999999999" customHeight="1">
      <c r="B64" s="370" t="s">
        <v>211</v>
      </c>
      <c r="D64" s="541">
        <v>250000</v>
      </c>
      <c r="E64" s="370" t="s">
        <v>50</v>
      </c>
      <c r="F64" s="410" t="s">
        <v>164</v>
      </c>
      <c r="G64" s="543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customHeight="1">
      <c r="B65" s="370" t="s">
        <v>212</v>
      </c>
      <c r="D65" s="541">
        <v>100000</v>
      </c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si="2"/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2"/>
        <v>0</v>
      </c>
      <c r="J67" s="438" t="s">
        <v>50</v>
      </c>
    </row>
    <row r="68" spans="2:10" s="632" customFormat="1" ht="16">
      <c r="B68" s="680" t="s">
        <v>316</v>
      </c>
      <c r="D68" s="680" t="s">
        <v>317</v>
      </c>
      <c r="E68" s="680"/>
      <c r="F68" s="680"/>
      <c r="G68" s="683"/>
      <c r="H68" s="682"/>
      <c r="I68" s="613"/>
      <c r="J68" s="667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/>
      <c r="H69" s="457" t="s">
        <v>210</v>
      </c>
      <c r="I69" s="131">
        <f>D69*G69</f>
        <v>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93" t="s">
        <v>41</v>
      </c>
      <c r="C77" s="994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4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4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4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4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200010</v>
      </c>
      <c r="I88" s="747">
        <f>IF('第8回部分払（申告書等）'!I88&gt;9,
      COUNTIF($J$19:$L$19,"●")-3,
     COUNTIF($J$19:$L$19,"●")
)</f>
        <v>0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>
        <f>'第10回部分払（申告書等）'!C92</f>
        <v>①</v>
      </c>
      <c r="D92" s="554">
        <f>'第10回部分払（申告書等）'!D92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0</v>
      </c>
      <c r="J92" s="474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555" t="str">
        <f>'第10回部分払（申告書等）'!C94</f>
        <v>　</v>
      </c>
      <c r="D94" s="554" t="str">
        <f>'第10回部分払（申告書等）'!D94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555" t="str">
        <f>'第10回部分払（申告書等）'!C96</f>
        <v>　</v>
      </c>
      <c r="D96" s="554" t="str">
        <f>'第10回部分払（申告書等）'!D96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555" t="str">
        <f>'第10回部分払（申告書等）'!C98</f>
        <v>⑤</v>
      </c>
      <c r="D98" s="554" t="str">
        <f>'第10回部分払（申告書等）'!D98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555" t="str">
        <f>'第10回部分払（申告書等）'!C100</f>
        <v>④</v>
      </c>
      <c r="D100" s="554">
        <f>'第10回部分払（申告書等）'!D100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0</v>
      </c>
      <c r="J100" s="474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7">
        <v>111.117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570">
        <f t="shared" si="6"/>
        <v>0</v>
      </c>
      <c r="G110" s="571"/>
      <c r="H110" s="466"/>
      <c r="I110" s="467"/>
    </row>
    <row r="111" spans="2:12" ht="16" hidden="1">
      <c r="B111" s="909"/>
      <c r="C111" s="910"/>
      <c r="D111" s="465"/>
      <c r="E111" s="464"/>
      <c r="F111" s="570">
        <f t="shared" si="6"/>
        <v>0</v>
      </c>
      <c r="G111" s="571"/>
      <c r="H111" s="466"/>
      <c r="I111" s="467"/>
    </row>
    <row r="112" spans="2:12" ht="16" hidden="1">
      <c r="B112" s="909"/>
      <c r="C112" s="910"/>
      <c r="D112" s="465"/>
      <c r="E112" s="464"/>
      <c r="F112" s="570">
        <f t="shared" si="6"/>
        <v>0</v>
      </c>
      <c r="G112" s="571"/>
      <c r="H112" s="466"/>
      <c r="I112" s="467"/>
    </row>
    <row r="113" spans="2:12" ht="16" hidden="1">
      <c r="B113" s="909"/>
      <c r="C113" s="910"/>
      <c r="D113" s="465"/>
      <c r="E113" s="464"/>
      <c r="F113" s="570">
        <f t="shared" si="6"/>
        <v>0</v>
      </c>
      <c r="G113" s="571"/>
      <c r="H113" s="466"/>
      <c r="I113" s="467"/>
    </row>
    <row r="114" spans="2:12" ht="16" hidden="1">
      <c r="B114" s="909"/>
      <c r="C114" s="910"/>
      <c r="D114" s="465"/>
      <c r="E114" s="464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SUM(D119:D130)</f>
        <v>44208160</v>
      </c>
      <c r="G119" s="490">
        <f>'第10回部分払（申告書等）'!G119-'第11回部分払（内訳書）'!E20</f>
        <v>-1</v>
      </c>
      <c r="I119" s="896">
        <f>'第10回部分払（申告書等）'!I119-'第11回部分払（内訳書）'!E21</f>
        <v>4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'第10回部分払（申告書等）'!G121-'第11回部分払（内訳書）'!E20+G61</f>
        <v>-1</v>
      </c>
    </row>
    <row r="122" spans="2:12">
      <c r="B122" s="494">
        <v>4</v>
      </c>
      <c r="C122" s="494" t="s">
        <v>262</v>
      </c>
      <c r="D122" s="495">
        <f>'第3回部分払（請求書）'!C16</f>
        <v>5734494</v>
      </c>
      <c r="E122" s="556"/>
    </row>
    <row r="123" spans="2:12">
      <c r="B123" s="494">
        <v>5</v>
      </c>
      <c r="C123" s="494" t="s">
        <v>263</v>
      </c>
      <c r="D123" s="495">
        <f>'第4回部分払（請求書）'!C16</f>
        <v>5703503</v>
      </c>
      <c r="E123" s="556"/>
    </row>
    <row r="124" spans="2:12">
      <c r="B124" s="494">
        <v>6</v>
      </c>
      <c r="C124" s="494" t="s">
        <v>264</v>
      </c>
      <c r="D124" s="495">
        <f>'第5回部分払（請求書）'!C16</f>
        <v>5203551</v>
      </c>
      <c r="E124" s="556"/>
    </row>
    <row r="125" spans="2:12">
      <c r="B125" s="494">
        <v>7</v>
      </c>
      <c r="C125" s="494" t="s">
        <v>265</v>
      </c>
      <c r="D125" s="495">
        <f>'第6回部分払（請求書）'!C16</f>
        <v>5263497</v>
      </c>
      <c r="E125" s="556"/>
    </row>
    <row r="126" spans="2:12">
      <c r="B126" s="494">
        <v>8</v>
      </c>
      <c r="C126" s="494" t="s">
        <v>266</v>
      </c>
      <c r="D126" s="495">
        <f>'第7回部分払（請求書）'!C16</f>
        <v>5203494</v>
      </c>
      <c r="E126" s="556"/>
    </row>
    <row r="127" spans="2:12">
      <c r="B127" s="494">
        <v>9</v>
      </c>
      <c r="C127" s="494" t="s">
        <v>267</v>
      </c>
      <c r="D127" s="495">
        <f>'第8回部分払（請求書）'!C16</f>
        <v>5270157</v>
      </c>
      <c r="E127" s="556"/>
    </row>
    <row r="128" spans="2:12">
      <c r="B128" s="494">
        <v>10</v>
      </c>
      <c r="C128" s="494" t="s">
        <v>268</v>
      </c>
      <c r="D128" s="495">
        <f>'第9回部分払（請求書）'!C16</f>
        <v>0</v>
      </c>
      <c r="E128" s="556"/>
    </row>
    <row r="129" spans="2:5">
      <c r="B129" s="494">
        <v>11</v>
      </c>
      <c r="C129" s="494" t="s">
        <v>269</v>
      </c>
      <c r="D129" s="495">
        <f>'第10回部分払（請求書）'!C16</f>
        <v>0</v>
      </c>
      <c r="E129" s="556"/>
    </row>
    <row r="130" spans="2:5" ht="15.5" thickBot="1">
      <c r="B130" s="487">
        <v>12</v>
      </c>
      <c r="C130" s="487" t="s">
        <v>270</v>
      </c>
      <c r="D130" s="561">
        <f>'第11回部分払（請求書）'!C16</f>
        <v>0</v>
      </c>
      <c r="E130" s="556"/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jzBzwhklqPzL4OrJhWRjR68edSF9hqXiqPqmyKx1JbwJHhNViWkxZqV7alnpKDsxNkxBDxo44CW3Eyb4cLkd0A==" saltValue="dwr6hWwnu302e21uYrlejg==" spinCount="100000" sheet="1" formatCells="0" formatRows="0"/>
  <mergeCells count="85">
    <mergeCell ref="J1:L1"/>
    <mergeCell ref="J2:L2"/>
    <mergeCell ref="C13:D13"/>
    <mergeCell ref="C14:D14"/>
    <mergeCell ref="E17:F17"/>
    <mergeCell ref="G17:H17"/>
    <mergeCell ref="D2:F4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9:H30"/>
    <mergeCell ref="B34:L36"/>
    <mergeCell ref="B39:L43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77:C77"/>
    <mergeCell ref="F77:G77"/>
    <mergeCell ref="H77:I77"/>
    <mergeCell ref="B78:C78"/>
    <mergeCell ref="F78:G78"/>
    <mergeCell ref="H78:I7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112:C112"/>
    <mergeCell ref="B107:C107"/>
    <mergeCell ref="F107:G107"/>
    <mergeCell ref="H107:I107"/>
    <mergeCell ref="B108:C108"/>
    <mergeCell ref="F108:G108"/>
    <mergeCell ref="H108:I108"/>
    <mergeCell ref="B109:C109"/>
    <mergeCell ref="F109:G109"/>
    <mergeCell ref="H109:I109"/>
    <mergeCell ref="B110:C110"/>
    <mergeCell ref="B111:C111"/>
    <mergeCell ref="B113:C113"/>
    <mergeCell ref="B114:C114"/>
    <mergeCell ref="F115:G115"/>
    <mergeCell ref="H115:I115"/>
    <mergeCell ref="I119:J119"/>
  </mergeCells>
  <phoneticPr fontId="4"/>
  <dataValidations count="8">
    <dataValidation type="list" allowBlank="1" showInputMessage="1" showErrorMessage="1" sqref="E87" xr:uid="{E8D3D063-4737-4AF5-A4DF-B77410E54304}">
      <formula1>"円,ドル"</formula1>
    </dataValidation>
    <dataValidation type="list" allowBlank="1" showInputMessage="1" showErrorMessage="1" sqref="C87" xr:uid="{DC293DDF-6C7B-4861-AEFC-E1F7C40CC6E4}">
      <formula1>"①未就学児,②小・中学校（日本人学校）,③小・中学校（インター）,④高等学校（日本人学校）,⑤高等学校（インター）"</formula1>
    </dataValidation>
    <dataValidation type="list" showInputMessage="1" showErrorMessage="1" sqref="J19:L21 J23:L23 J25:L25 J27:L27 J29:L29" xr:uid="{4832F0C9-B475-4D7A-9CB8-C5693EAC1422}">
      <formula1>"　,●"</formula1>
    </dataValidation>
    <dataValidation type="list" showInputMessage="1" showErrorMessage="1" sqref="J30:L30 J32:L32 J22:L22 J24:L24 J26:L26 J28:L28 C93 C95 C97 C99 C101:C102" xr:uid="{1C2842AC-3937-4DB6-8B86-1E3A5639639A}">
      <formula1>"　,①,②,③,④,⑤"</formula1>
    </dataValidation>
    <dataValidation type="list" showInputMessage="1" showErrorMessage="1" sqref="H2" xr:uid="{FC6102F9-A2A9-4DFD-8A6B-C9BE943D1427}">
      <formula1>"　,芳沢　忍,角河　佳江"</formula1>
    </dataValidation>
    <dataValidation type="list" allowBlank="1" showInputMessage="1" showErrorMessage="1" sqref="B16" xr:uid="{CAA98594-9BE7-45A5-8ACC-7D5F66495F4B}">
      <formula1>"業務従事実績表,業務従事実績／予定表"</formula1>
    </dataValidation>
    <dataValidation type="list" allowBlank="1" showInputMessage="1" showErrorMessage="1" sqref="D2" xr:uid="{4959CE8D-35C6-4ECE-A3E4-B7C2B6BDCB64}">
      <formula1>"　,使用しない"</formula1>
    </dataValidation>
    <dataValidation type="list" showInputMessage="1" showErrorMessage="1" sqref="E92:E101" xr:uid="{E50AA5DE-B75B-4004-BC11-951EBB1B7179}">
      <formula1>"　,円"</formula1>
    </dataValidation>
  </dataValidations>
  <hyperlinks>
    <hyperlink ref="G103" r:id="rId1" xr:uid="{1D51018A-E718-43DB-9524-D5084F980F1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>&amp;L様式：現地滞在型計算書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0529" r:id="rId5" name="Check Box 1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1" r:id="rId6" name="Check Box 3">
              <controlPr defaultSize="0" autoFill="0" autoLine="0" autoPict="0">
                <anchor moveWithCells="1">
                  <from>
                    <xdr:col>2</xdr:col>
                    <xdr:colOff>1123950</xdr:colOff>
                    <xdr:row>36</xdr:row>
                    <xdr:rowOff>209550</xdr:rowOff>
                  </from>
                  <to>
                    <xdr:col>4</xdr:col>
                    <xdr:colOff>488950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C43377A-D9B3-4CA4-9390-9BFB6093A358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C6013F3B-DDD0-42A3-942C-431C0CD0B372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EBA43DBF-5E20-4829-ADD3-7F844289E86E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AC779938-615A-4389-9614-6CF9D5AE38BB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8E5B8652-9260-44A3-9A7D-7A01D1BB5CB0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852126C0-D1AD-4135-8359-F18013E8F517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2518-5084-474B-A705-1AB63605BE28}">
  <sheetPr>
    <tabColor theme="8" tint="0.59999389629810485"/>
    <pageSetUpPr fitToPage="1"/>
  </sheetPr>
  <dimension ref="A1:I107"/>
  <sheetViews>
    <sheetView view="pageBreakPreview" topLeftCell="A13" zoomScaleNormal="70" zoomScaleSheetLayoutView="100" workbookViewId="0">
      <selection activeCell="E31" sqref="E31:G31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4.08984375" style="79" customWidth="1"/>
    <col min="6" max="6" width="4" style="79" bestFit="1" customWidth="1"/>
    <col min="7" max="7" width="13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'第11回部分払（申告書等）'!D56</f>
        <v>1100000</v>
      </c>
      <c r="D10" s="33" t="s">
        <v>138</v>
      </c>
      <c r="E10" s="199">
        <f>'第11回部分払（申告書等）'!G56+'第11回部分払（申告書等）'!I56</f>
        <v>0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0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'第11回部分払（申告書等）'!D57</f>
        <v>200000</v>
      </c>
      <c r="D13" s="33" t="s">
        <v>138</v>
      </c>
      <c r="E13" s="199">
        <f>'第11回部分払（申告書等）'!G57+'第11回部分払（申告書等）'!I57</f>
        <v>0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484500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484500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IF('第11回部分払（申告書等）'!I61="",0,'第11回部分払（申告書等）'!I61)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11回部分払（申告書等）'!I63:I67)-IF('見積書（入力用・見積根拠）'!$D$22="有",前金払請求金額内訳書!C13,0)*MIN(E20,前金払請求金額内訳書!$E$13-'第1回部分払（内訳書）'!$E$20-'第2回部分払（内訳書）'!$E$20-'第3回部分払（内訳書）'!$E$20-'第4回部分払（内訳書）'!$E$20-'第5回部分払（内訳書）'!$E$20-'第6回部分払（内訳書）'!$E$20-'第7回部分払（内訳書）'!$E$20-'第8回部分払（内訳書）'!$E$20-'第9回部分払（内訳書）'!$E$20-'第10回部分払（内訳書）'!$E$20)</f>
        <v>484500</v>
      </c>
      <c r="D20" s="33" t="s">
        <v>246</v>
      </c>
      <c r="E20" s="194">
        <f>SUM('第11回部分払（申告書等）'!G63:G67)</f>
        <v>0</v>
      </c>
    </row>
    <row r="21" spans="1:9" ht="17.149999999999999" customHeight="1">
      <c r="B21" s="80" t="s">
        <v>247</v>
      </c>
      <c r="C21" s="193">
        <f>SUM('第11回部分払（申告書等）'!I69:I73)</f>
        <v>0</v>
      </c>
      <c r="D21" s="33" t="s">
        <v>246</v>
      </c>
      <c r="E21" s="194">
        <f>SUM('第11回部分払（申告書等）'!G69:G73)</f>
        <v>0</v>
      </c>
    </row>
    <row r="22" spans="1:9" ht="17.149999999999999" customHeight="1">
      <c r="B22" s="33" t="s">
        <v>143</v>
      </c>
      <c r="C22" s="195">
        <f>'第11回部分払（申告書等）'!F85-見積内訳書!D22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0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'第11回部分払（申告書等）'!H88</f>
        <v>200010</v>
      </c>
      <c r="D24" s="33" t="s">
        <v>138</v>
      </c>
      <c r="E24" s="199">
        <f>'第11回部分払（申告書等）'!I88</f>
        <v>0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 t="str">
        <f>IF(E26="","",'第11回部分払（申告書等）'!H92)</f>
        <v/>
      </c>
      <c r="D26" s="33" t="str">
        <f t="shared" ref="D26:D35" si="0">IF(E26="","","円×")</f>
        <v/>
      </c>
      <c r="E26" s="199" t="str">
        <f>IF('第11回部分払（申告書等）'!I92+('第11回部分払（申告書等）'!J92+'第11回部分払（申告書等）'!K92)/30&lt;=0,"",ROUND('第11回部分払（申告書等）'!I92+('第11回部分払（申告書等）'!J92+'第11回部分払（申告書等）'!K92)/30,2))</f>
        <v/>
      </c>
      <c r="F26" s="29" t="str">
        <f>IF(E26="","","=")</f>
        <v/>
      </c>
      <c r="G26" s="597" t="str">
        <f>IFERROR(C26*E26,"")</f>
        <v/>
      </c>
      <c r="H26" s="180" t="str">
        <f>IF(G26="","","円")</f>
        <v/>
      </c>
    </row>
    <row r="27" spans="1:9" ht="17.149999999999999" customHeight="1">
      <c r="B27" s="180" t="s">
        <v>249</v>
      </c>
      <c r="C27" s="187" t="str">
        <f>IF(E27="","",'第11回部分払（申告書等）'!H93)</f>
        <v/>
      </c>
      <c r="D27" s="33" t="str">
        <f t="shared" si="0"/>
        <v/>
      </c>
      <c r="E27" s="199" t="str">
        <f>IF('第11回部分払（申告書等）'!I93+('第11回部分払（申告書等）'!J93+'第11回部分払（申告書等）'!K93)/30&lt;=0,"",ROUND('第11回部分払（申告書等）'!I93+('第11回部分払（申告書等）'!J93+'第11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IF(E28="","",'第11回部分払（申告書等）'!H94)</f>
        <v/>
      </c>
      <c r="D28" s="33" t="str">
        <f t="shared" si="0"/>
        <v/>
      </c>
      <c r="E28" s="199" t="str">
        <f>IF('第11回部分払（申告書等）'!I94+('第11回部分払（申告書等）'!J94+'第11回部分払（申告書等）'!K94)/30&lt;=0,"",ROUND('第11回部分払（申告書等）'!I94+('第11回部分払（申告書等）'!J94+'第11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IF(E29="","",'第11回部分払（申告書等）'!H95)</f>
        <v/>
      </c>
      <c r="D29" s="33" t="str">
        <f t="shared" si="0"/>
        <v/>
      </c>
      <c r="E29" s="199" t="str">
        <f>IF('第11回部分払（申告書等）'!I95+('第11回部分払（申告書等）'!J95+'第11回部分払（申告書等）'!K95)/30&lt;=0,"",ROUND('第11回部分払（申告書等）'!I95+('第11回部分払（申告書等）'!J95+'第11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IF(E30="","",'第11回部分払（申告書等）'!H96)</f>
        <v/>
      </c>
      <c r="D30" s="33" t="str">
        <f t="shared" si="0"/>
        <v/>
      </c>
      <c r="E30" s="199" t="str">
        <f>IF('第11回部分払（申告書等）'!I96+('第11回部分払（申告書等）'!J96+'第11回部分払（申告書等）'!K96)/30&lt;=0,"",ROUND('第11回部分払（申告書等）'!I96+('第11回部分払（申告書等）'!J96+'第11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IF(E31="","",'第11回部分払（申告書等）'!H97)</f>
        <v/>
      </c>
      <c r="D31" s="33" t="str">
        <f t="shared" si="0"/>
        <v/>
      </c>
      <c r="E31" s="199" t="str">
        <f>IF('第11回部分払（申告書等）'!I97+('第11回部分払（申告書等）'!J97+'第11回部分払（申告書等）'!K97)/30&lt;=0,"",ROUND('第11回部分払（申告書等）'!I97+('第11回部分払（申告書等）'!J97+'第11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IF(E32="","",'第11回部分払（申告書等）'!H98)</f>
        <v/>
      </c>
      <c r="D32" s="33" t="str">
        <f t="shared" si="0"/>
        <v/>
      </c>
      <c r="E32" s="199" t="str">
        <f>IF('第11回部分払（申告書等）'!I98+('第11回部分払（申告書等）'!J98+'第11回部分払（申告書等）'!K98)/30&lt;=0,"",ROUND('第11回部分払（申告書等）'!I98+('第11回部分払（申告書等）'!J98+'第11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IF(E33="","",'第11回部分払（申告書等）'!H99)</f>
        <v/>
      </c>
      <c r="D33" s="33" t="str">
        <f t="shared" si="0"/>
        <v/>
      </c>
      <c r="E33" s="199" t="str">
        <f>IF('第11回部分払（申告書等）'!I99+('第11回部分払（申告書等）'!J99+'第11回部分払（申告書等）'!K99)/30&lt;=0,"",ROUND('第11回部分払（申告書等）'!I99+('第11回部分払（申告書等）'!J99+'第11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 t="str">
        <f>IF(E34="","",'第11回部分払（申告書等）'!H100)</f>
        <v/>
      </c>
      <c r="D34" s="33" t="str">
        <f t="shared" si="0"/>
        <v/>
      </c>
      <c r="E34" s="199" t="str">
        <f>IF('第11回部分払（申告書等）'!I100+('第11回部分払（申告書等）'!J100+'第11回部分払（申告書等）'!K100)/30&lt;=0,"",ROUND('第11回部分払（申告書等）'!I100+('第11回部分払（申告書等）'!J100+'第11回部分払（申告書等）'!K100)/30,2))</f>
        <v/>
      </c>
      <c r="F34" s="29" t="str">
        <f t="shared" si="1"/>
        <v/>
      </c>
      <c r="G34" s="597" t="str">
        <f t="shared" si="2"/>
        <v/>
      </c>
      <c r="H34" s="180" t="str">
        <f t="shared" si="3"/>
        <v/>
      </c>
      <c r="I34" s="13"/>
    </row>
    <row r="35" spans="1:9" ht="17.149999999999999" customHeight="1">
      <c r="A35" s="200"/>
      <c r="B35" s="180" t="s">
        <v>249</v>
      </c>
      <c r="C35" s="187" t="str">
        <f>IF(E35="","",'第11回部分払（申告書等）'!H101)</f>
        <v/>
      </c>
      <c r="D35" s="33" t="str">
        <f t="shared" si="0"/>
        <v/>
      </c>
      <c r="E35" s="199" t="str">
        <f>IF('第11回部分払（申告書等）'!I101+('第11回部分払（申告書等）'!J101+'第11回部分払（申告書等）'!K101)/30&lt;=0,"",ROUND('第11回部分払（申告書等）'!I101+('第11回部分払（申告書等）'!J101+'第11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'第11回部分払（申告書等）'!F115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484500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IF('第11回部分払（申告書等）'!D2="使用しない",0,C38-C42)</f>
        <v>0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M4GhIyaDwxWaUXDR7N/GD6FiZ2pZ8GHOBCpvtUMl1oI0s0z08HaBYwAMfno4sQ7nSj8hy4BPZ3ux8TZcq9CrEw==" saltValue="dA/n7Ig57+SzWGT3nLf/8g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>&amp;L様式：現地滞在型計算書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48FB-7A03-4A44-AA65-970376F66C40}">
  <sheetPr>
    <tabColor theme="8" tint="0.59999389629810485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'第11回部分払（申告書等）'!J2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'第10回部分払（請求書）'!C6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'第10回部分払（請求書）'!C7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'第11回部分払（内訳書）'!C44</f>
        <v>0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'第10回部分払（請求書）'!C20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iwvj6WTVMQpwq3BaNlD/xxBHEbz7DXAFq9soMnOm3g7tsQ4A1I3IfVx4DwgAnA4ls/AVaCAFeUUNcOZgsKll2g==" saltValue="+e8eq9GfLRRBxatCnwuaSQ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07B5-8349-417D-8757-7D8AB338CE22}">
  <sheetPr>
    <tabColor theme="5" tint="0.59999389629810485"/>
    <pageSetUpPr fitToPage="1"/>
  </sheetPr>
  <dimension ref="B1:M145"/>
  <sheetViews>
    <sheetView view="pageBreakPreview" topLeftCell="A12" zoomScaleNormal="70" zoomScaleSheetLayoutView="100" workbookViewId="0">
      <selection activeCell="E31" sqref="E31:G31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995" t="s">
        <v>295</v>
      </c>
      <c r="E2" s="995"/>
      <c r="F2" s="995"/>
      <c r="G2" s="405" t="s">
        <v>112</v>
      </c>
      <c r="H2" s="84" t="s">
        <v>192</v>
      </c>
      <c r="I2" s="407" t="s">
        <v>259</v>
      </c>
      <c r="J2" s="930"/>
      <c r="K2" s="930"/>
      <c r="L2" s="930"/>
    </row>
    <row r="3" spans="2:12" ht="19.5">
      <c r="B3" s="402" t="s">
        <v>172</v>
      </c>
      <c r="C3" s="402"/>
      <c r="D3" s="995"/>
      <c r="E3" s="995"/>
      <c r="F3" s="995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995"/>
      <c r="E4" s="995"/>
      <c r="F4" s="995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90" t="str">
        <f>'第1回部分払（申告書等）'!$C$13</f>
        <v>●●</v>
      </c>
      <c r="D13" s="990"/>
    </row>
    <row r="14" spans="2:12" ht="19.5">
      <c r="B14" s="402" t="s">
        <v>179</v>
      </c>
      <c r="C14" s="991">
        <f>'第1回部分払（申告書等）'!C14</f>
        <v>46003</v>
      </c>
      <c r="D14" s="991"/>
      <c r="E14" s="413"/>
      <c r="F14" s="413"/>
    </row>
    <row r="15" spans="2:12">
      <c r="D15" s="414"/>
      <c r="E15" s="413"/>
      <c r="F15" s="415"/>
    </row>
    <row r="16" spans="2:12" ht="16" customHeight="1">
      <c r="B16" s="412" t="str">
        <f>'第1回部分払（申告書等）'!$B$16</f>
        <v>業務従事実績／予定表</v>
      </c>
      <c r="C16" s="402"/>
      <c r="H16" s="440"/>
      <c r="I16" s="497"/>
      <c r="K16" s="416"/>
      <c r="L16" s="416"/>
    </row>
    <row r="17" spans="2:13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IF(OR(MONTH(J18)=1,I17="年"),YEAR(J18),"")</f>
        <v>2028</v>
      </c>
      <c r="K17" s="418" t="str">
        <f>IF(MONTH(K18)=1,YEAR(K18),"")</f>
        <v/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>
        <f>EDATE('第11回部分払（申告書等）'!L18,1)</f>
        <v>46997</v>
      </c>
      <c r="K18" s="424">
        <f>DATE(YEAR($J$18),MONTH($J$18)+1,1)</f>
        <v>47027</v>
      </c>
      <c r="L18" s="424">
        <f t="shared" ref="L18" si="1">DATE(YEAR(K18),MONTH(K18)+1,1)</f>
        <v>47058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425">
        <f>'第1回部分払（申告書等）'!E19</f>
        <v>46006</v>
      </c>
      <c r="F19" s="102">
        <f>'第11回部分払（申告書等）'!F19</f>
        <v>46735</v>
      </c>
      <c r="G19" s="426" t="s">
        <v>189</v>
      </c>
      <c r="H19" s="426" t="s">
        <v>189</v>
      </c>
      <c r="I19" s="427" t="s">
        <v>190</v>
      </c>
      <c r="J19" s="105"/>
      <c r="K19" s="105"/>
      <c r="L19" s="105"/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573" t="str">
        <f>IF('第11回部分払（申告書等）'!E20="","",'第11回部分払（申告書等）'!E20)</f>
        <v/>
      </c>
      <c r="F20" s="573" t="str">
        <f>IF('第11回部分払（申告書等）'!F20="","",'第11回部分払（申告書等）'!F20)</f>
        <v/>
      </c>
      <c r="G20" s="426" t="s">
        <v>189</v>
      </c>
      <c r="H20" s="426" t="s">
        <v>189</v>
      </c>
      <c r="I20" s="429" t="s">
        <v>190</v>
      </c>
      <c r="J20" s="105"/>
      <c r="K20" s="105"/>
      <c r="L20" s="105"/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IF('第11回部分払（申告書等）'!E21="","",'第11回部分払（申告書等）'!E21)</f>
        <v>46073</v>
      </c>
      <c r="F21" s="900">
        <f>IF('第11回部分払（申告書等）'!F21="","",'第11回部分払（申告書等）'!F21)</f>
        <v>46735</v>
      </c>
      <c r="G21" s="900">
        <f>IF('第11回部分払（申告書等）'!G21="","",'第11回部分払（申告書等）'!G21)</f>
        <v>46073</v>
      </c>
      <c r="H21" s="900">
        <f>IF('第11回部分払（申告書等）'!H21="","",'第11回部分払（申告書等）'!H21)</f>
        <v>46731</v>
      </c>
      <c r="I21" s="430" t="s">
        <v>190</v>
      </c>
      <c r="J21" s="109"/>
      <c r="K21" s="109"/>
      <c r="L21" s="109"/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/>
      <c r="K22" s="111"/>
      <c r="L22" s="111"/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IF('第11回部分払（申告書等）'!E23="","",'第11回部分払（申告書等）'!E23)</f>
        <v>46073</v>
      </c>
      <c r="F23" s="900">
        <f>IF('第11回部分払（申告書等）'!F23="","",'第11回部分払（申告書等）'!F23)</f>
        <v>46735</v>
      </c>
      <c r="G23" s="900">
        <f>IF('第11回部分払（申告書等）'!G23="","",'第11回部分払（申告書等）'!G23)</f>
        <v>46096</v>
      </c>
      <c r="H23" s="900">
        <f>IF('第11回部分払（申告書等）'!H23="","",'第11回部分払（申告書等）'!H23)</f>
        <v>46726</v>
      </c>
      <c r="I23" s="432" t="s">
        <v>190</v>
      </c>
      <c r="J23" s="109"/>
      <c r="K23" s="109"/>
      <c r="L23" s="109"/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/>
      <c r="K24" s="111"/>
      <c r="L24" s="111"/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IF('第11回部分払（申告書等）'!E25="","",'第11回部分払（申告書等）'!E25)</f>
        <v>46073</v>
      </c>
      <c r="F25" s="900">
        <f>IF('第11回部分払（申告書等）'!F25="","",'第11回部分払（申告書等）'!F25)</f>
        <v>46735</v>
      </c>
      <c r="G25" s="900">
        <f>IF('第11回部分払（申告書等）'!G25="","",'第11回部分払（申告書等）'!G25)</f>
        <v>46096</v>
      </c>
      <c r="H25" s="900">
        <f>IF('第11回部分払（申告書等）'!H25="","",'第11回部分払（申告書等）'!H25)</f>
        <v>46726</v>
      </c>
      <c r="I25" s="430" t="s">
        <v>190</v>
      </c>
      <c r="J25" s="109"/>
      <c r="K25" s="109"/>
      <c r="L25" s="109"/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/>
      <c r="K26" s="111"/>
      <c r="L26" s="111"/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IF('第11回部分払（申告書等）'!E27="","",'第11回部分払（申告書等）'!E27)</f>
        <v>46073</v>
      </c>
      <c r="F27" s="900">
        <f>IF('第11回部分払（申告書等）'!F27="","",'第11回部分払（申告書等）'!F27)</f>
        <v>46735</v>
      </c>
      <c r="G27" s="900">
        <f>IF('第11回部分払（申告書等）'!G27="","",'第11回部分払（申告書等）'!G27)</f>
        <v>46078</v>
      </c>
      <c r="H27" s="900">
        <f>IF('第11回部分払（申告書等）'!H27="","",'第11回部分払（申告書等）'!H27)</f>
        <v>46733</v>
      </c>
      <c r="I27" s="430" t="s">
        <v>190</v>
      </c>
      <c r="J27" s="109"/>
      <c r="K27" s="109"/>
      <c r="L27" s="109"/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/>
      <c r="K28" s="111"/>
      <c r="L28" s="111"/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IF('第11回部分払（申告書等）'!E29="","",'第11回部分払（申告書等）'!E29)</f>
        <v>46073</v>
      </c>
      <c r="F29" s="900">
        <f>IF('第11回部分払（申告書等）'!F29="","",'第11回部分払（申告書等）'!F29)</f>
        <v>46735</v>
      </c>
      <c r="G29" s="900">
        <f>IF('第11回部分払（申告書等）'!G29="","",'第11回部分払（申告書等）'!G29)</f>
        <v>46078</v>
      </c>
      <c r="H29" s="900">
        <f>IF('第11回部分払（申告書等）'!H29="","",'第11回部分払（申告書等）'!H29)</f>
        <v>46733</v>
      </c>
      <c r="I29" s="430" t="s">
        <v>190</v>
      </c>
      <c r="J29" s="109"/>
      <c r="K29" s="109"/>
      <c r="L29" s="109"/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/>
      <c r="K30" s="111"/>
      <c r="L30" s="111"/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/>
      </c>
      <c r="K31" s="436" t="str">
        <f>IF(COUNTIF(K20,"●")+COUNTIF(K21,"●")+COUNTIF(K23,"●")+COUNTIF(K25,"●")+COUNTIF(K27,"●")+COUNTIF(K29,"●")&lt;=0,"","●")</f>
        <v/>
      </c>
      <c r="L31" s="436" t="str">
        <f>IF(COUNTIF(L20,"●")+COUNTIF(L21,"●")+COUNTIF(L23,"●")+COUNTIF(L25,"●")+COUNTIF(L27,"●")+COUNTIF(L29,"●")&lt;=0,"","●")</f>
        <v/>
      </c>
      <c r="M31" s="259"/>
    </row>
    <row r="32" spans="2:13" ht="17.149999999999999" customHeight="1">
      <c r="B32" s="402"/>
      <c r="C32" s="402"/>
      <c r="G32" s="437"/>
      <c r="H32" s="437"/>
      <c r="I32" s="438"/>
      <c r="J32" s="439"/>
      <c r="K32" s="439"/>
      <c r="L32" s="439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61" t="str">
        <f>IF('第11回部分払（申告書等）'!B46="","",'第11回部分払（申告書等）'!B46)</f>
        <v/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259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259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259"/>
    </row>
    <row r="37" spans="2:13" ht="17.149999999999999" customHeight="1">
      <c r="B37" s="440"/>
      <c r="C37" s="440"/>
      <c r="D37" s="440"/>
      <c r="E37" s="498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440"/>
      <c r="D38" s="497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445">
        <f>'第12回部分払（内訳書）'!C44</f>
        <v>0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'第11回部分払（申告書等）'!D56</f>
        <v>1100000</v>
      </c>
      <c r="E56" s="449" t="s">
        <v>50</v>
      </c>
      <c r="F56" s="450" t="s">
        <v>164</v>
      </c>
      <c r="G56" s="451">
        <f>COUNTIF(J19:L19,"●")</f>
        <v>0</v>
      </c>
      <c r="H56" s="471"/>
      <c r="I56" s="493"/>
      <c r="J56" s="131"/>
      <c r="L56" s="446"/>
      <c r="M56" s="229"/>
    </row>
    <row r="57" spans="2:13" ht="17.149999999999999" customHeight="1">
      <c r="B57" s="446" t="s">
        <v>206</v>
      </c>
      <c r="D57" s="448">
        <f>'第11回部分払（申告書等）'!D57</f>
        <v>200000</v>
      </c>
      <c r="E57" s="449" t="s">
        <v>50</v>
      </c>
      <c r="F57" s="450" t="s">
        <v>164</v>
      </c>
      <c r="G57" s="451">
        <f>COUNTIF(J31:L31,"●")</f>
        <v>0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'第4回部分払（申告書等）'!J31:'第4回部分払（申告書等）'!L31,"●")+COUNTIF('第5回部分払（申告書等）'!J31:'第5回部分払（申告書等）'!L31,"●")+COUNTIF('第6回部分払（申告書等）'!J31:'第6回部分払（申告書等）'!L31,"●")+COUNTIF('第7回部分払（申告書等）'!J31:'第7回部分払（申告書等）'!L31,"●")+COUNTIF('第8回部分払（申告書等）'!J31:'第8回部分払（申告書等）'!L31,"●")+COUNTIF('第9回部分払（申告書等）'!J31:'第9回部分払（申告書等）'!L31,"●")+COUNTIF('第10回部分払（申告書等）'!J31:'第10回部分払（申告書等）'!L31,"●")+COUNTIF('第11回部分払（申告書等）'!J31:'第11回部分払（申告書等）'!L31,"●")+COUNTIF(J31:L31,"●")),0)</f>
        <v>0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694"/>
      <c r="I58" s="697"/>
      <c r="J58" s="613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/>
      <c r="H63" s="457" t="s">
        <v>210</v>
      </c>
      <c r="I63" s="131">
        <f>D63*G63</f>
        <v>0</v>
      </c>
      <c r="J63" s="438" t="s">
        <v>50</v>
      </c>
    </row>
    <row r="64" spans="2:13" ht="17.149999999999999" customHeight="1">
      <c r="B64" s="370" t="s">
        <v>211</v>
      </c>
      <c r="D64" s="541">
        <v>250000</v>
      </c>
      <c r="E64" s="370" t="s">
        <v>50</v>
      </c>
      <c r="F64" s="410" t="s">
        <v>164</v>
      </c>
      <c r="G64" s="543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customHeight="1">
      <c r="B65" s="370" t="s">
        <v>212</v>
      </c>
      <c r="D65" s="541">
        <v>100000</v>
      </c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si="2"/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2"/>
        <v>0</v>
      </c>
      <c r="J67" s="438" t="s">
        <v>50</v>
      </c>
    </row>
    <row r="68" spans="2:10" s="632" customFormat="1" ht="16">
      <c r="B68" s="680" t="s">
        <v>316</v>
      </c>
      <c r="D68" s="680" t="s">
        <v>317</v>
      </c>
      <c r="E68" s="680"/>
      <c r="F68" s="680"/>
      <c r="G68" s="683"/>
      <c r="H68" s="682"/>
      <c r="I68" s="613"/>
      <c r="J68" s="667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/>
      <c r="H69" s="457" t="s">
        <v>210</v>
      </c>
      <c r="I69" s="131">
        <f>D69*G69</f>
        <v>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93" t="s">
        <v>41</v>
      </c>
      <c r="C77" s="994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4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4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4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4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200012</v>
      </c>
      <c r="I88" s="747">
        <f>IF('第8回部分払（申告書等）'!I88=12,
     IF('見積書（入力用・見積根拠）'!$L$27-前金払請求金額内訳書!$G$16&gt;=24, 12, '見積書（入力用・見積根拠）'!$L$27-前金払請求金額内訳書!$G$16-'第4回部分払（申告書等）'!I88-'第8回部分払（申告書等）'!I88),
     COUNTIF($J$19:$L$19,"●")
)</f>
        <v>0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>
        <f>'第11回部分払（申告書等）'!C92</f>
        <v>①</v>
      </c>
      <c r="D92" s="554">
        <f>'第11回部分払（申告書等）'!D92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0</v>
      </c>
      <c r="J92" s="474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555" t="str">
        <f>'第11回部分払（申告書等）'!C94</f>
        <v>　</v>
      </c>
      <c r="D94" s="554" t="str">
        <f>'第11回部分払（申告書等）'!D94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555" t="str">
        <f>'第11回部分払（申告書等）'!C96</f>
        <v>　</v>
      </c>
      <c r="D96" s="554" t="str">
        <f>'第11回部分払（申告書等）'!D96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555" t="str">
        <f>'第11回部分払（申告書等）'!C98</f>
        <v>⑤</v>
      </c>
      <c r="D98" s="554" t="str">
        <f>'第11回部分払（申告書等）'!D98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555" t="str">
        <f>'第11回部分払（申告書等）'!C100</f>
        <v>④</v>
      </c>
      <c r="D100" s="554">
        <f>'第11回部分払（申告書等）'!D100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0</v>
      </c>
      <c r="J100" s="474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7">
        <v>111.11799999999999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570">
        <f t="shared" si="6"/>
        <v>0</v>
      </c>
      <c r="G110" s="571"/>
      <c r="H110" s="466"/>
      <c r="I110" s="467"/>
    </row>
    <row r="111" spans="2:12" ht="16" hidden="1">
      <c r="B111" s="909"/>
      <c r="C111" s="910"/>
      <c r="D111" s="465"/>
      <c r="E111" s="464"/>
      <c r="F111" s="570">
        <f t="shared" si="6"/>
        <v>0</v>
      </c>
      <c r="G111" s="571"/>
      <c r="H111" s="466"/>
      <c r="I111" s="467"/>
    </row>
    <row r="112" spans="2:12" ht="16" hidden="1">
      <c r="B112" s="909"/>
      <c r="C112" s="910"/>
      <c r="D112" s="465"/>
      <c r="E112" s="464"/>
      <c r="F112" s="570">
        <f t="shared" si="6"/>
        <v>0</v>
      </c>
      <c r="G112" s="571"/>
      <c r="H112" s="466"/>
      <c r="I112" s="467"/>
    </row>
    <row r="113" spans="2:12" ht="16" hidden="1">
      <c r="B113" s="909"/>
      <c r="C113" s="910"/>
      <c r="D113" s="465"/>
      <c r="E113" s="464"/>
      <c r="F113" s="570">
        <f t="shared" si="6"/>
        <v>0</v>
      </c>
      <c r="G113" s="571"/>
      <c r="H113" s="466"/>
      <c r="I113" s="467"/>
    </row>
    <row r="114" spans="2:12" ht="16" hidden="1">
      <c r="B114" s="909"/>
      <c r="C114" s="910"/>
      <c r="D114" s="465"/>
      <c r="E114" s="464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SUM(D119:D131)</f>
        <v>44208160</v>
      </c>
      <c r="G119" s="490">
        <f>'第11回部分払（申告書等）'!G119-'第12回部分払（内訳書）'!E20</f>
        <v>-1</v>
      </c>
      <c r="I119" s="896">
        <f>'第11回部分払（申告書等）'!I119-'第12回部分払（内訳書）'!E21</f>
        <v>4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'第11回部分払（申告書等）'!G121-'第12回部分払（内訳書）'!E20+G61</f>
        <v>-1</v>
      </c>
    </row>
    <row r="122" spans="2:12">
      <c r="B122" s="494">
        <v>4</v>
      </c>
      <c r="C122" s="494" t="s">
        <v>262</v>
      </c>
      <c r="D122" s="495">
        <f>'第3回部分払（請求書）'!C16</f>
        <v>5734494</v>
      </c>
      <c r="E122" s="556"/>
    </row>
    <row r="123" spans="2:12">
      <c r="B123" s="494">
        <v>5</v>
      </c>
      <c r="C123" s="494" t="s">
        <v>263</v>
      </c>
      <c r="D123" s="495">
        <f>'第4回部分払（請求書）'!C16</f>
        <v>5703503</v>
      </c>
      <c r="E123" s="556"/>
    </row>
    <row r="124" spans="2:12">
      <c r="B124" s="494">
        <v>6</v>
      </c>
      <c r="C124" s="494" t="s">
        <v>264</v>
      </c>
      <c r="D124" s="495">
        <f>'第5回部分払（請求書）'!C16</f>
        <v>5203551</v>
      </c>
      <c r="E124" s="556"/>
    </row>
    <row r="125" spans="2:12">
      <c r="B125" s="494">
        <v>7</v>
      </c>
      <c r="C125" s="494" t="s">
        <v>265</v>
      </c>
      <c r="D125" s="495">
        <f>'第6回部分払（請求書）'!C16</f>
        <v>5263497</v>
      </c>
      <c r="E125" s="556"/>
    </row>
    <row r="126" spans="2:12">
      <c r="B126" s="494">
        <v>8</v>
      </c>
      <c r="C126" s="494" t="s">
        <v>266</v>
      </c>
      <c r="D126" s="495">
        <f>'第7回部分払（請求書）'!C16</f>
        <v>5203494</v>
      </c>
      <c r="E126" s="556"/>
    </row>
    <row r="127" spans="2:12">
      <c r="B127" s="494">
        <v>9</v>
      </c>
      <c r="C127" s="494" t="s">
        <v>267</v>
      </c>
      <c r="D127" s="495">
        <f>'第8回部分払（請求書）'!C16</f>
        <v>5270157</v>
      </c>
      <c r="E127" s="556"/>
    </row>
    <row r="128" spans="2:12">
      <c r="B128" s="494">
        <v>10</v>
      </c>
      <c r="C128" s="494" t="s">
        <v>268</v>
      </c>
      <c r="D128" s="495">
        <f>'第9回部分払（請求書）'!C16</f>
        <v>0</v>
      </c>
      <c r="E128" s="556"/>
    </row>
    <row r="129" spans="2:5">
      <c r="B129" s="494">
        <v>11</v>
      </c>
      <c r="C129" s="494" t="s">
        <v>269</v>
      </c>
      <c r="D129" s="495">
        <f>'第10回部分払（請求書）'!C16</f>
        <v>0</v>
      </c>
      <c r="E129" s="556"/>
    </row>
    <row r="130" spans="2:5">
      <c r="B130" s="494">
        <v>12</v>
      </c>
      <c r="C130" s="494" t="s">
        <v>270</v>
      </c>
      <c r="D130" s="495">
        <f>'第11回部分払（請求書）'!C16</f>
        <v>0</v>
      </c>
      <c r="E130" s="556"/>
    </row>
    <row r="131" spans="2:5" ht="15.5" thickBot="1">
      <c r="B131" s="487">
        <v>13</v>
      </c>
      <c r="C131" s="487" t="s">
        <v>271</v>
      </c>
      <c r="D131" s="561">
        <f>'第12回部分払（請求書）'!C16</f>
        <v>0</v>
      </c>
      <c r="E131" s="556"/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pWe9dhLgIa6VhQzAsRxMA1Pma+Qz1f0MAfQ0NUQPs3ltdWgG1uNfPW79ZaHVJc3h5pqZsspUjP5jV7VjbrYp0g==" saltValue="GdtwIC7f7hNYABwQZumfPw==" spinCount="100000" sheet="1" formatCells="0" formatRows="0"/>
  <mergeCells count="85">
    <mergeCell ref="J1:L1"/>
    <mergeCell ref="J2:L2"/>
    <mergeCell ref="C13:D13"/>
    <mergeCell ref="C14:D14"/>
    <mergeCell ref="E17:F17"/>
    <mergeCell ref="G17:H17"/>
    <mergeCell ref="D2:F4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9:H30"/>
    <mergeCell ref="B34:L36"/>
    <mergeCell ref="B39:L43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77:C77"/>
    <mergeCell ref="F77:G77"/>
    <mergeCell ref="H77:I77"/>
    <mergeCell ref="B78:C78"/>
    <mergeCell ref="F78:G78"/>
    <mergeCell ref="H78:I7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112:C112"/>
    <mergeCell ref="B107:C107"/>
    <mergeCell ref="F107:G107"/>
    <mergeCell ref="H107:I107"/>
    <mergeCell ref="B108:C108"/>
    <mergeCell ref="F108:G108"/>
    <mergeCell ref="H108:I108"/>
    <mergeCell ref="B109:C109"/>
    <mergeCell ref="F109:G109"/>
    <mergeCell ref="H109:I109"/>
    <mergeCell ref="B110:C110"/>
    <mergeCell ref="B111:C111"/>
    <mergeCell ref="B113:C113"/>
    <mergeCell ref="B114:C114"/>
    <mergeCell ref="F115:G115"/>
    <mergeCell ref="H115:I115"/>
    <mergeCell ref="I119:J119"/>
  </mergeCells>
  <phoneticPr fontId="4"/>
  <dataValidations count="8">
    <dataValidation type="list" allowBlank="1" showInputMessage="1" showErrorMessage="1" sqref="B16" xr:uid="{358C6A05-AB9D-4FBC-A732-2E19F57A4DD8}">
      <formula1>"業務従事実績表,業務従事実績／予定表"</formula1>
    </dataValidation>
    <dataValidation type="list" showInputMessage="1" showErrorMessage="1" sqref="H2" xr:uid="{934DE454-36E2-4F78-A180-35BDA56C0032}">
      <formula1>"　,芳沢　忍,角河　佳江"</formula1>
    </dataValidation>
    <dataValidation type="list" showInputMessage="1" showErrorMessage="1" sqref="J30:L30 J32:L32 J22:L22 J24:L24 J26:L26 J28:L28 C93 C95 C97 C99 C101:C102" xr:uid="{94A0AA45-AEF4-4F25-A8D4-499BDD9AA7C4}">
      <formula1>"　,①,②,③,④,⑤"</formula1>
    </dataValidation>
    <dataValidation type="list" showInputMessage="1" showErrorMessage="1" sqref="J19:L21 J23:L23 J25:L25 J27:L27 J29:L29" xr:uid="{ECA8D8DB-CCA1-481F-8278-833EB4305E40}">
      <formula1>"　,●"</formula1>
    </dataValidation>
    <dataValidation type="list" allowBlank="1" showInputMessage="1" showErrorMessage="1" sqref="C87" xr:uid="{A5599641-16B7-4032-AB9B-EA4888ED1FB2}">
      <formula1>"①未就学児,②小・中学校（日本人学校）,③小・中学校（インター）,④高等学校（日本人学校）,⑤高等学校（インター）"</formula1>
    </dataValidation>
    <dataValidation type="list" allowBlank="1" showInputMessage="1" showErrorMessage="1" sqref="E87" xr:uid="{5A64B33A-DB5E-449E-8492-62C51FE2CB8E}">
      <formula1>"円,ドル"</formula1>
    </dataValidation>
    <dataValidation type="list" allowBlank="1" showInputMessage="1" showErrorMessage="1" sqref="D2" xr:uid="{A2543713-4A59-4CBA-A3CA-D171BF6A8223}">
      <formula1>"　,使用しない"</formula1>
    </dataValidation>
    <dataValidation type="list" showInputMessage="1" showErrorMessage="1" sqref="E92:E101" xr:uid="{1C43634A-F270-4614-B906-E82D66D66ABA}">
      <formula1>"　,円"</formula1>
    </dataValidation>
  </dataValidations>
  <hyperlinks>
    <hyperlink ref="G103" r:id="rId1" xr:uid="{6334A991-5572-4B92-B1CA-8817688C1BA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>&amp;L様式：現地滞在型計算書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1553" r:id="rId5" name="Check Box 1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DA71CF4-6A9F-4B25-A58E-8F731DB44FA3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6E884DB3-48BA-44E1-B3AF-45149A5BFDB7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AB11E83E-2945-46A8-BF39-3AA054D1063F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2C853E2C-8D2D-485C-82EC-D9A81E23FC48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8BCFA067-9347-4C5C-8073-58390FC526A8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B0E31E9F-15A9-4DC5-9060-5055F6BEA4ED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D0BF1-AAAC-4B2E-BBC7-61BA96FAABE3}">
  <sheetPr>
    <tabColor theme="5" tint="0.59999389629810485"/>
    <pageSetUpPr fitToPage="1"/>
  </sheetPr>
  <dimension ref="A1:I107"/>
  <sheetViews>
    <sheetView view="pageBreakPreview" topLeftCell="A11" zoomScaleNormal="70" zoomScaleSheetLayoutView="100" workbookViewId="0">
      <selection activeCell="E31" sqref="E31:G31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4.08984375" style="79" customWidth="1"/>
    <col min="6" max="6" width="4" style="79" bestFit="1" customWidth="1"/>
    <col min="7" max="7" width="13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'第12回部分払（申告書等）'!D56</f>
        <v>1100000</v>
      </c>
      <c r="D10" s="33" t="s">
        <v>138</v>
      </c>
      <c r="E10" s="199">
        <f>'第12回部分払（申告書等）'!G56+'第12回部分払（申告書等）'!I56</f>
        <v>0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0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'第12回部分払（申告書等）'!D57</f>
        <v>200000</v>
      </c>
      <c r="D13" s="33" t="s">
        <v>138</v>
      </c>
      <c r="E13" s="199">
        <f>'第12回部分払（申告書等）'!G57+'第12回部分払（申告書等）'!I57</f>
        <v>0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0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IF('第12回部分払（申告書等）'!I61="",0,'第12回部分払（申告書等）'!I61)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SUM('第12回部分払（申告書等）'!I63:I67)-前金払請求金額内訳書!C13*E20</f>
        <v>0</v>
      </c>
      <c r="D20" s="33" t="s">
        <v>246</v>
      </c>
      <c r="E20" s="194">
        <f>SUM('第12回部分払（申告書等）'!G63:G67)</f>
        <v>0</v>
      </c>
    </row>
    <row r="21" spans="1:9" ht="17.149999999999999" customHeight="1">
      <c r="B21" s="80" t="s">
        <v>247</v>
      </c>
      <c r="C21" s="193">
        <f>SUM('第12回部分払（申告書等）'!I69:I73)</f>
        <v>0</v>
      </c>
      <c r="D21" s="33" t="s">
        <v>246</v>
      </c>
      <c r="E21" s="194">
        <f>SUM('第12回部分払（申告書等）'!G69:G73)</f>
        <v>0</v>
      </c>
    </row>
    <row r="22" spans="1:9" ht="17.149999999999999" customHeight="1">
      <c r="B22" s="33" t="s">
        <v>143</v>
      </c>
      <c r="C22" s="195">
        <f>'第12回部分払（申告書等）'!F85-見積内訳書!D22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0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'第12回部分払（申告書等）'!H88</f>
        <v>200012</v>
      </c>
      <c r="D24" s="33" t="s">
        <v>138</v>
      </c>
      <c r="E24" s="199">
        <f>'第12回部分払（申告書等）'!I88</f>
        <v>0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 t="str">
        <f>IF(E26="","",'第12回部分払（申告書等）'!H92)</f>
        <v/>
      </c>
      <c r="D26" s="33" t="str">
        <f t="shared" ref="D26:D35" si="0">IF(E26="","","円×")</f>
        <v/>
      </c>
      <c r="E26" s="199" t="str">
        <f>IF('第12回部分払（申告書等）'!I92+('第12回部分払（申告書等）'!J92+'第12回部分払（申告書等）'!K92)/30&lt;=0,"",ROUND('第12回部分払（申告書等）'!I92+('第12回部分払（申告書等）'!J92+'第12回部分払（申告書等）'!K92)/30,2))</f>
        <v/>
      </c>
      <c r="F26" s="29" t="str">
        <f>IF(E26="","","=")</f>
        <v/>
      </c>
      <c r="G26" s="597" t="str">
        <f>IFERROR(C26*E26,"")</f>
        <v/>
      </c>
      <c r="H26" s="180" t="str">
        <f>IF(G26="","","円")</f>
        <v/>
      </c>
    </row>
    <row r="27" spans="1:9" ht="17.149999999999999" customHeight="1">
      <c r="B27" s="180" t="s">
        <v>249</v>
      </c>
      <c r="C27" s="187" t="str">
        <f>IF(E27="","",'第12回部分払（申告書等）'!H93)</f>
        <v/>
      </c>
      <c r="D27" s="33" t="str">
        <f t="shared" si="0"/>
        <v/>
      </c>
      <c r="E27" s="199" t="str">
        <f>IF('第12回部分払（申告書等）'!I93+('第12回部分払（申告書等）'!J93+'第12回部分払（申告書等）'!K93)/30&lt;=0,"",ROUND('第12回部分払（申告書等）'!I93+('第12回部分払（申告書等）'!J93+'第12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IF(E28="","",'第12回部分払（申告書等）'!H94)</f>
        <v/>
      </c>
      <c r="D28" s="33" t="str">
        <f t="shared" si="0"/>
        <v/>
      </c>
      <c r="E28" s="199" t="str">
        <f>IF('第12回部分払（申告書等）'!I94+('第12回部分払（申告書等）'!J94+'第12回部分払（申告書等）'!K94)/30&lt;=0,"",ROUND('第12回部分払（申告書等）'!I94+('第12回部分払（申告書等）'!J94+'第12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IF(E29="","",'第12回部分払（申告書等）'!H95)</f>
        <v/>
      </c>
      <c r="D29" s="33" t="str">
        <f t="shared" si="0"/>
        <v/>
      </c>
      <c r="E29" s="199" t="str">
        <f>IF('第12回部分払（申告書等）'!I95+('第12回部分払（申告書等）'!J95+'第12回部分払（申告書等）'!K95)/30&lt;=0,"",ROUND('第12回部分払（申告書等）'!I95+('第12回部分払（申告書等）'!J95+'第12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IF(E30="","",'第12回部分払（申告書等）'!H96)</f>
        <v/>
      </c>
      <c r="D30" s="33" t="str">
        <f t="shared" si="0"/>
        <v/>
      </c>
      <c r="E30" s="199" t="str">
        <f>IF('第12回部分払（申告書等）'!I96+('第12回部分払（申告書等）'!J96+'第12回部分払（申告書等）'!K96)/30&lt;=0,"",ROUND('第12回部分払（申告書等）'!I96+('第12回部分払（申告書等）'!J96+'第12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IF(E31="","",'第12回部分払（申告書等）'!H97)</f>
        <v/>
      </c>
      <c r="D31" s="33" t="str">
        <f t="shared" si="0"/>
        <v/>
      </c>
      <c r="E31" s="199" t="str">
        <f>IF('第12回部分払（申告書等）'!I97+('第12回部分払（申告書等）'!J97+'第12回部分払（申告書等）'!K97)/30&lt;=0,"",ROUND('第12回部分払（申告書等）'!I97+('第12回部分払（申告書等）'!J97+'第12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IF(E32="","",'第12回部分払（申告書等）'!H98)</f>
        <v/>
      </c>
      <c r="D32" s="33" t="str">
        <f t="shared" si="0"/>
        <v/>
      </c>
      <c r="E32" s="199" t="str">
        <f>IF('第12回部分払（申告書等）'!I98+('第12回部分払（申告書等）'!J98+'第12回部分払（申告書等）'!K98)/30&lt;=0,"",ROUND('第12回部分払（申告書等）'!I98+('第12回部分払（申告書等）'!J98+'第12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IF(E33="","",'第12回部分払（申告書等）'!H99)</f>
        <v/>
      </c>
      <c r="D33" s="33" t="str">
        <f t="shared" si="0"/>
        <v/>
      </c>
      <c r="E33" s="199" t="str">
        <f>IF('第12回部分払（申告書等）'!I99+('第12回部分払（申告書等）'!J99+'第12回部分払（申告書等）'!K99)/30&lt;=0,"",ROUND('第12回部分払（申告書等）'!I99+('第12回部分払（申告書等）'!J99+'第12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 t="str">
        <f>IF(E34="","",'第12回部分払（申告書等）'!H100)</f>
        <v/>
      </c>
      <c r="D34" s="33" t="str">
        <f t="shared" si="0"/>
        <v/>
      </c>
      <c r="E34" s="199" t="str">
        <f>IF('第12回部分払（申告書等）'!I100+('第12回部分払（申告書等）'!J100+'第12回部分払（申告書等）'!K100)/30&lt;=0,"",ROUND('第12回部分払（申告書等）'!I100+('第12回部分払（申告書等）'!J100+'第12回部分払（申告書等）'!K100)/30,2))</f>
        <v/>
      </c>
      <c r="F34" s="29" t="str">
        <f t="shared" si="1"/>
        <v/>
      </c>
      <c r="G34" s="597" t="str">
        <f t="shared" si="2"/>
        <v/>
      </c>
      <c r="H34" s="180" t="str">
        <f t="shared" si="3"/>
        <v/>
      </c>
      <c r="I34" s="13"/>
    </row>
    <row r="35" spans="1:9" ht="17.149999999999999" customHeight="1">
      <c r="A35" s="200"/>
      <c r="B35" s="180" t="s">
        <v>249</v>
      </c>
      <c r="C35" s="187" t="str">
        <f>IF(E35="","",'第12回部分払（申告書等）'!H101)</f>
        <v/>
      </c>
      <c r="D35" s="33" t="str">
        <f t="shared" si="0"/>
        <v/>
      </c>
      <c r="E35" s="199" t="str">
        <f>IF('第12回部分払（申告書等）'!I101+('第12回部分払（申告書等）'!J101+'第12回部分払（申告書等）'!K101)/30&lt;=0,"",ROUND('第12回部分払（申告書等）'!I101+('第12回部分払（申告書等）'!J101+'第12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'第12回部分払（申告書等）'!F115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0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IF('第12回部分払（申告書等）'!D2="使用しない",0,C38-C42)</f>
        <v>0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4bffoOuLxU1b/y1LGP0aXE2xVPSdR8/jLc0Sk34Aoa16cTfoxxlbaGArfVM91Dm2uqxiWhn05FDjSJ9SixSbiQ==" saltValue="42ra6g5Tj0cFgwIXJcVI5w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>&amp;L様式：現地滞在型計算書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CADE-C939-4662-A224-05A8D91FF7B9}">
  <sheetPr>
    <tabColor theme="5" tint="0.59999389629810485"/>
    <pageSetUpPr fitToPage="1"/>
  </sheetPr>
  <dimension ref="A1:D25"/>
  <sheetViews>
    <sheetView showGridLines="0" view="pageBreakPreview" topLeftCell="B4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'第12回部分払（申告書等）'!J2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'第11回部分払（請求書）'!C6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'第11回部分払（請求書）'!C7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'第12回部分払（内訳書）'!C44</f>
        <v>0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'第11回部分払（請求書）'!C20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RAr2YXaz9WPgSQyWJnjOC2EtWxc0IAVNq39f5F8HYhlOtwJ1y+nJl27PBwVmj6trwl0kwocGP662Gk3Q5Us/9w==" saltValue="iF1hWFqzgG4ti4pCT6Y/tw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9C70-F48C-4447-B28B-32DED1616F3B}">
  <sheetPr>
    <tabColor theme="9" tint="0.59999389629810485"/>
    <pageSetUpPr fitToPage="1"/>
  </sheetPr>
  <dimension ref="B1:M145"/>
  <sheetViews>
    <sheetView view="pageBreakPreview" topLeftCell="A11" zoomScaleNormal="70" zoomScaleSheetLayoutView="100" workbookViewId="0">
      <selection activeCell="E31" sqref="E31:G31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995" t="s">
        <v>295</v>
      </c>
      <c r="E2" s="995"/>
      <c r="F2" s="995"/>
      <c r="G2" s="405" t="s">
        <v>112</v>
      </c>
      <c r="H2" s="84" t="s">
        <v>192</v>
      </c>
      <c r="I2" s="407" t="s">
        <v>259</v>
      </c>
      <c r="J2" s="930"/>
      <c r="K2" s="930"/>
      <c r="L2" s="930"/>
    </row>
    <row r="3" spans="2:12" ht="19.5">
      <c r="B3" s="402" t="s">
        <v>172</v>
      </c>
      <c r="C3" s="402"/>
      <c r="D3" s="995"/>
      <c r="E3" s="995"/>
      <c r="F3" s="995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995"/>
      <c r="E4" s="995"/>
      <c r="F4" s="995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90" t="str">
        <f>'第1回部分払（申告書等）'!$C$13</f>
        <v>●●</v>
      </c>
      <c r="D13" s="990"/>
    </row>
    <row r="14" spans="2:12" ht="19.5">
      <c r="B14" s="402" t="s">
        <v>179</v>
      </c>
      <c r="C14" s="991">
        <f>'第1回部分払（申告書等）'!C14</f>
        <v>46003</v>
      </c>
      <c r="D14" s="991"/>
      <c r="E14" s="413"/>
      <c r="F14" s="413"/>
    </row>
    <row r="15" spans="2:12">
      <c r="D15" s="414"/>
      <c r="E15" s="413"/>
      <c r="F15" s="415"/>
    </row>
    <row r="16" spans="2:12" ht="16" customHeight="1">
      <c r="B16" s="412" t="str">
        <f>'第1回部分払（申告書等）'!$B$16</f>
        <v>業務従事実績／予定表</v>
      </c>
      <c r="C16" s="402"/>
      <c r="H16" s="440"/>
      <c r="I16" s="497"/>
      <c r="K16" s="416"/>
      <c r="L16" s="416"/>
    </row>
    <row r="17" spans="2:13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IF(OR(MONTH(J18)=1,I17="年"),YEAR(J18),"")</f>
        <v>2028</v>
      </c>
      <c r="K17" s="418">
        <f>IF(MONTH(K18)=1,YEAR(K18),"")</f>
        <v>2029</v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>
        <f>EDATE('第12回部分払（申告書等）'!L18,1)</f>
        <v>47088</v>
      </c>
      <c r="K18" s="424">
        <f>DATE(YEAR($J$18),MONTH($J$18)+1,1)</f>
        <v>47119</v>
      </c>
      <c r="L18" s="424">
        <f t="shared" ref="L18" si="1">DATE(YEAR(K18),MONTH(K18)+1,1)</f>
        <v>47150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425">
        <f>'第1回部分払（申告書等）'!E19</f>
        <v>46006</v>
      </c>
      <c r="F19" s="102">
        <f>'第11回部分払（申告書等）'!F19</f>
        <v>46735</v>
      </c>
      <c r="G19" s="426" t="s">
        <v>189</v>
      </c>
      <c r="H19" s="426" t="s">
        <v>189</v>
      </c>
      <c r="I19" s="427" t="s">
        <v>190</v>
      </c>
      <c r="J19" s="105"/>
      <c r="K19" s="105"/>
      <c r="L19" s="105"/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573" t="str">
        <f>IF('第12回部分払（申告書等）'!E20="","",'第12回部分払（申告書等）'!E20)</f>
        <v/>
      </c>
      <c r="F20" s="573" t="str">
        <f>IF('第12回部分払（申告書等）'!F20="","",'第12回部分払（申告書等）'!F20)</f>
        <v/>
      </c>
      <c r="G20" s="426" t="s">
        <v>189</v>
      </c>
      <c r="H20" s="426" t="s">
        <v>189</v>
      </c>
      <c r="I20" s="429" t="s">
        <v>190</v>
      </c>
      <c r="J20" s="105"/>
      <c r="K20" s="105"/>
      <c r="L20" s="105"/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IF('第12回部分払（申告書等）'!E21="","",'第12回部分払（申告書等）'!E21)</f>
        <v>46073</v>
      </c>
      <c r="F21" s="900">
        <f>IF('第12回部分払（申告書等）'!F21="","",'第12回部分払（申告書等）'!F21)</f>
        <v>46735</v>
      </c>
      <c r="G21" s="900">
        <f>IF('第12回部分払（申告書等）'!G21="","",'第12回部分払（申告書等）'!G21)</f>
        <v>46073</v>
      </c>
      <c r="H21" s="900">
        <f>IF('第12回部分払（申告書等）'!H21="","",'第12回部分払（申告書等）'!H21)</f>
        <v>46731</v>
      </c>
      <c r="I21" s="430" t="s">
        <v>190</v>
      </c>
      <c r="J21" s="109"/>
      <c r="K21" s="109"/>
      <c r="L21" s="109"/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/>
      <c r="K22" s="111"/>
      <c r="L22" s="111"/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IF('第12回部分払（申告書等）'!E23="","",'第12回部分払（申告書等）'!E23)</f>
        <v>46073</v>
      </c>
      <c r="F23" s="900">
        <f>IF('第12回部分払（申告書等）'!F23="","",'第12回部分払（申告書等）'!F23)</f>
        <v>46735</v>
      </c>
      <c r="G23" s="900">
        <f>IF('第12回部分払（申告書等）'!G23="","",'第12回部分払（申告書等）'!G23)</f>
        <v>46096</v>
      </c>
      <c r="H23" s="900">
        <f>IF('第12回部分払（申告書等）'!H23="","",'第12回部分払（申告書等）'!H23)</f>
        <v>46726</v>
      </c>
      <c r="I23" s="432" t="s">
        <v>190</v>
      </c>
      <c r="J23" s="109"/>
      <c r="K23" s="109"/>
      <c r="L23" s="109"/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/>
      <c r="K24" s="111"/>
      <c r="L24" s="111"/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IF('第12回部分払（申告書等）'!E25="","",'第12回部分払（申告書等）'!E25)</f>
        <v>46073</v>
      </c>
      <c r="F25" s="900">
        <f>IF('第12回部分払（申告書等）'!F25="","",'第12回部分払（申告書等）'!F25)</f>
        <v>46735</v>
      </c>
      <c r="G25" s="900">
        <f>IF('第12回部分払（申告書等）'!G25="","",'第12回部分払（申告書等）'!G25)</f>
        <v>46096</v>
      </c>
      <c r="H25" s="900">
        <f>IF('第12回部分払（申告書等）'!H25="","",'第12回部分払（申告書等）'!H25)</f>
        <v>46726</v>
      </c>
      <c r="I25" s="430" t="s">
        <v>190</v>
      </c>
      <c r="J25" s="109"/>
      <c r="K25" s="109"/>
      <c r="L25" s="109"/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/>
      <c r="K26" s="111"/>
      <c r="L26" s="111"/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IF('第12回部分払（申告書等）'!E27="","",'第12回部分払（申告書等）'!E27)</f>
        <v>46073</v>
      </c>
      <c r="F27" s="900">
        <f>IF('第12回部分払（申告書等）'!F27="","",'第12回部分払（申告書等）'!F27)</f>
        <v>46735</v>
      </c>
      <c r="G27" s="900">
        <f>IF('第12回部分払（申告書等）'!G27="","",'第12回部分払（申告書等）'!G27)</f>
        <v>46078</v>
      </c>
      <c r="H27" s="900">
        <f>IF('第12回部分払（申告書等）'!H27="","",'第12回部分払（申告書等）'!H27)</f>
        <v>46733</v>
      </c>
      <c r="I27" s="430" t="s">
        <v>190</v>
      </c>
      <c r="J27" s="109"/>
      <c r="K27" s="109"/>
      <c r="L27" s="109"/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/>
      <c r="K28" s="111"/>
      <c r="L28" s="111"/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IF('第12回部分払（申告書等）'!E29="","",'第12回部分払（申告書等）'!E29)</f>
        <v>46073</v>
      </c>
      <c r="F29" s="900">
        <f>IF('第12回部分払（申告書等）'!F29="","",'第12回部分払（申告書等）'!F29)</f>
        <v>46735</v>
      </c>
      <c r="G29" s="900">
        <f>IF('第12回部分払（申告書等）'!G29="","",'第12回部分払（申告書等）'!G29)</f>
        <v>46078</v>
      </c>
      <c r="H29" s="900">
        <f>IF('第12回部分払（申告書等）'!H29="","",'第12回部分払（申告書等）'!H29)</f>
        <v>46733</v>
      </c>
      <c r="I29" s="430" t="s">
        <v>190</v>
      </c>
      <c r="J29" s="109"/>
      <c r="K29" s="109"/>
      <c r="L29" s="109"/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/>
      <c r="K30" s="111"/>
      <c r="L30" s="111"/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/>
      </c>
      <c r="K31" s="436" t="str">
        <f>IF(COUNTIF(K20,"●")+COUNTIF(K21,"●")+COUNTIF(K23,"●")+COUNTIF(K25,"●")+COUNTIF(K27,"●")+COUNTIF(K29,"●")&lt;=0,"","●")</f>
        <v/>
      </c>
      <c r="L31" s="436" t="str">
        <f>IF(COUNTIF(L20,"●")+COUNTIF(L21,"●")+COUNTIF(L23,"●")+COUNTIF(L25,"●")+COUNTIF(L27,"●")+COUNTIF(L29,"●")&lt;=0,"","●")</f>
        <v/>
      </c>
      <c r="M31" s="259"/>
    </row>
    <row r="32" spans="2:13" ht="17.149999999999999" customHeight="1">
      <c r="B32" s="402"/>
      <c r="C32" s="402"/>
      <c r="G32" s="437"/>
      <c r="H32" s="437"/>
      <c r="I32" s="438"/>
      <c r="J32" s="439"/>
      <c r="K32" s="439"/>
      <c r="L32" s="439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61" t="str">
        <f>IF('第12回部分払（申告書等）'!B46="","",'第12回部分払（申告書等）'!B46)</f>
        <v/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259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259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259"/>
    </row>
    <row r="37" spans="2:13" ht="17.149999999999999" customHeight="1">
      <c r="B37" s="440"/>
      <c r="C37" s="440"/>
      <c r="D37" s="440"/>
      <c r="E37" s="498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122"/>
      <c r="D38" s="218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56"/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customHeight="1">
      <c r="B46" s="956"/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445">
        <f>'第13回部分払（内訳書）'!C44</f>
        <v>0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'第12回部分払（申告書等）'!D56</f>
        <v>1100000</v>
      </c>
      <c r="E56" s="449" t="s">
        <v>50</v>
      </c>
      <c r="F56" s="450" t="s">
        <v>164</v>
      </c>
      <c r="G56" s="451">
        <f>COUNTIF(J19:L19,"●")</f>
        <v>0</v>
      </c>
      <c r="H56" s="471"/>
      <c r="I56" s="493"/>
      <c r="J56" s="131"/>
      <c r="L56" s="446"/>
      <c r="M56" s="229"/>
    </row>
    <row r="57" spans="2:13" ht="17.149999999999999" customHeight="1">
      <c r="B57" s="446" t="s">
        <v>206</v>
      </c>
      <c r="D57" s="448">
        <f>'第12回部分払（申告書等）'!D57</f>
        <v>200000</v>
      </c>
      <c r="E57" s="449" t="s">
        <v>50</v>
      </c>
      <c r="F57" s="450" t="s">
        <v>164</v>
      </c>
      <c r="G57" s="451">
        <f>COUNTIF(J31:L31,"●")</f>
        <v>0</v>
      </c>
      <c r="H57" s="694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'第4回部分払（申告書等）'!J31:'第4回部分払（申告書等）'!L31,"●")+COUNTIF('第5回部分払（申告書等）'!J31:'第5回部分払（申告書等）'!L31,"●")+COUNTIF('第6回部分払（申告書等）'!J31:'第6回部分払（申告書等）'!L31,"●")+COUNTIF('第7回部分払（申告書等）'!J31:'第7回部分払（申告書等）'!L31,"●")+COUNTIF('第8回部分払（申告書等）'!J31:'第8回部分払（申告書等）'!L31,"●")+COUNTIF('第9回部分払（申告書等）'!J31:'第9回部分払（申告書等）'!L31,"●")+COUNTIF('第10回部分払（申告書等）'!J31:'第10回部分払（申告書等）'!L31,"●")+COUNTIF('第11回部分払（申告書等）'!J31:'第11回部分払（申告書等）'!L31,"●")+COUNTIF('第12回部分払（申告書等）'!J31:'第12回部分払（申告書等）'!L31,"●")+COUNTIF(J31:L31,"●")),0)</f>
        <v>0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694"/>
      <c r="I58" s="697"/>
      <c r="J58" s="613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/>
      <c r="H63" s="457" t="s">
        <v>210</v>
      </c>
      <c r="I63" s="131">
        <f>D63*G63</f>
        <v>0</v>
      </c>
      <c r="J63" s="438" t="s">
        <v>50</v>
      </c>
    </row>
    <row r="64" spans="2:13" ht="17.149999999999999" customHeight="1">
      <c r="B64" s="370" t="s">
        <v>211</v>
      </c>
      <c r="D64" s="541">
        <v>250000</v>
      </c>
      <c r="E64" s="370" t="s">
        <v>50</v>
      </c>
      <c r="F64" s="410" t="s">
        <v>164</v>
      </c>
      <c r="G64" s="543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customHeight="1">
      <c r="B65" s="370" t="s">
        <v>212</v>
      </c>
      <c r="D65" s="541">
        <v>100000</v>
      </c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si="2"/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2"/>
        <v>0</v>
      </c>
      <c r="J67" s="438" t="s">
        <v>50</v>
      </c>
    </row>
    <row r="68" spans="2:10" s="632" customFormat="1" ht="16">
      <c r="B68" s="680" t="s">
        <v>316</v>
      </c>
      <c r="D68" s="680" t="s">
        <v>317</v>
      </c>
      <c r="E68" s="680"/>
      <c r="F68" s="680"/>
      <c r="G68" s="683"/>
      <c r="H68" s="682"/>
      <c r="I68" s="613"/>
      <c r="J68" s="667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/>
      <c r="H69" s="457" t="s">
        <v>210</v>
      </c>
      <c r="I69" s="131">
        <f>D69*G69</f>
        <v>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93" t="s">
        <v>41</v>
      </c>
      <c r="C77" s="994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4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4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4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4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239797</v>
      </c>
      <c r="I88" s="747">
        <f>IF('第12回部分払（申告書等）'!I88&gt;3,
      COUNTIF($J$19:$L$19,"●")-3,
     COUNTIF($J$19:$L$19,"●")
)</f>
        <v>0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>
        <f>'第12回部分払（申告書等）'!C92</f>
        <v>①</v>
      </c>
      <c r="D92" s="554">
        <f>'第12回部分払（申告書等）'!D92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0</v>
      </c>
      <c r="J92" s="474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0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555" t="str">
        <f>'第12回部分払（申告書等）'!C94</f>
        <v>　</v>
      </c>
      <c r="D94" s="554" t="str">
        <f>'第12回部分払（申告書等）'!D94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555" t="str">
        <f>'第12回部分払（申告書等）'!C96</f>
        <v>　</v>
      </c>
      <c r="D96" s="554" t="str">
        <f>'第12回部分払（申告書等）'!D96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555" t="str">
        <f>'第12回部分払（申告書等）'!C98</f>
        <v>⑤</v>
      </c>
      <c r="D98" s="554" t="str">
        <f>'第12回部分払（申告書等）'!D98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0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555" t="str">
        <f>'第12回部分払（申告書等）'!C100</f>
        <v>④</v>
      </c>
      <c r="D100" s="554">
        <f>'第12回部分払（申告書等）'!D100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0</v>
      </c>
      <c r="J100" s="474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0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7">
        <v>133.221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570">
        <f t="shared" si="6"/>
        <v>0</v>
      </c>
      <c r="G110" s="571"/>
      <c r="H110" s="466"/>
      <c r="I110" s="467"/>
    </row>
    <row r="111" spans="2:12" ht="16" hidden="1">
      <c r="B111" s="909"/>
      <c r="C111" s="910"/>
      <c r="D111" s="465"/>
      <c r="E111" s="464"/>
      <c r="F111" s="570">
        <f t="shared" si="6"/>
        <v>0</v>
      </c>
      <c r="G111" s="571"/>
      <c r="H111" s="466"/>
      <c r="I111" s="467"/>
    </row>
    <row r="112" spans="2:12" ht="16" hidden="1">
      <c r="B112" s="909"/>
      <c r="C112" s="910"/>
      <c r="D112" s="465"/>
      <c r="E112" s="464"/>
      <c r="F112" s="570">
        <f t="shared" si="6"/>
        <v>0</v>
      </c>
      <c r="G112" s="571"/>
      <c r="H112" s="466"/>
      <c r="I112" s="467"/>
    </row>
    <row r="113" spans="2:12" ht="16" hidden="1">
      <c r="B113" s="909"/>
      <c r="C113" s="910"/>
      <c r="D113" s="465"/>
      <c r="E113" s="464"/>
      <c r="F113" s="570">
        <f t="shared" si="6"/>
        <v>0</v>
      </c>
      <c r="G113" s="571"/>
      <c r="H113" s="466"/>
      <c r="I113" s="467"/>
    </row>
    <row r="114" spans="2:12" ht="16" hidden="1">
      <c r="B114" s="909"/>
      <c r="C114" s="910"/>
      <c r="D114" s="465"/>
      <c r="E114" s="464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260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SUM(D119:D132)</f>
        <v>44208160</v>
      </c>
      <c r="G119" s="490">
        <f>'第12回部分払（申告書等）'!G119-'第13回部分払（内訳書）'!E20</f>
        <v>-1</v>
      </c>
      <c r="I119" s="896">
        <f>'第12回部分払（申告書等）'!I119-'第13回部分払（内訳書）'!E21</f>
        <v>4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'第12回部分払（申告書等）'!G121-'第13回部分払（内訳書）'!E20+G61</f>
        <v>-1</v>
      </c>
    </row>
    <row r="122" spans="2:12">
      <c r="B122" s="494">
        <v>4</v>
      </c>
      <c r="C122" s="494" t="s">
        <v>262</v>
      </c>
      <c r="D122" s="495">
        <f>'第3回部分払（請求書）'!C16</f>
        <v>5734494</v>
      </c>
      <c r="E122" s="556"/>
    </row>
    <row r="123" spans="2:12">
      <c r="B123" s="494">
        <v>5</v>
      </c>
      <c r="C123" s="494" t="s">
        <v>263</v>
      </c>
      <c r="D123" s="495">
        <f>'第4回部分払（請求書）'!C16</f>
        <v>5703503</v>
      </c>
      <c r="E123" s="556"/>
    </row>
    <row r="124" spans="2:12">
      <c r="B124" s="494">
        <v>6</v>
      </c>
      <c r="C124" s="494" t="s">
        <v>264</v>
      </c>
      <c r="D124" s="495">
        <f>'第5回部分払（請求書）'!C16</f>
        <v>5203551</v>
      </c>
      <c r="E124" s="556"/>
    </row>
    <row r="125" spans="2:12">
      <c r="B125" s="494">
        <v>7</v>
      </c>
      <c r="C125" s="494" t="s">
        <v>265</v>
      </c>
      <c r="D125" s="495">
        <f>'第6回部分払（請求書）'!C16</f>
        <v>5263497</v>
      </c>
      <c r="E125" s="556"/>
    </row>
    <row r="126" spans="2:12">
      <c r="B126" s="494">
        <v>8</v>
      </c>
      <c r="C126" s="494" t="s">
        <v>266</v>
      </c>
      <c r="D126" s="495">
        <f>'第7回部分払（請求書）'!C16</f>
        <v>5203494</v>
      </c>
      <c r="E126" s="556"/>
    </row>
    <row r="127" spans="2:12">
      <c r="B127" s="494">
        <v>9</v>
      </c>
      <c r="C127" s="494" t="s">
        <v>267</v>
      </c>
      <c r="D127" s="495">
        <f>'第8回部分払（請求書）'!C16</f>
        <v>5270157</v>
      </c>
      <c r="E127" s="556"/>
    </row>
    <row r="128" spans="2:12">
      <c r="B128" s="494">
        <v>10</v>
      </c>
      <c r="C128" s="494" t="s">
        <v>268</v>
      </c>
      <c r="D128" s="495">
        <f>'第9回部分払（請求書）'!C16</f>
        <v>0</v>
      </c>
      <c r="E128" s="556"/>
    </row>
    <row r="129" spans="2:5">
      <c r="B129" s="494">
        <v>11</v>
      </c>
      <c r="C129" s="494" t="s">
        <v>269</v>
      </c>
      <c r="D129" s="495">
        <f>'第10回部分払（請求書）'!C16</f>
        <v>0</v>
      </c>
      <c r="E129" s="556"/>
    </row>
    <row r="130" spans="2:5">
      <c r="B130" s="494">
        <v>12</v>
      </c>
      <c r="C130" s="494" t="s">
        <v>270</v>
      </c>
      <c r="D130" s="495">
        <f>'第11回部分払（請求書）'!C16</f>
        <v>0</v>
      </c>
      <c r="E130" s="556"/>
    </row>
    <row r="131" spans="2:5">
      <c r="B131" s="494">
        <v>13</v>
      </c>
      <c r="C131" s="494" t="s">
        <v>271</v>
      </c>
      <c r="D131" s="495">
        <f>'第12回部分払（請求書）'!C16</f>
        <v>0</v>
      </c>
      <c r="E131" s="556"/>
    </row>
    <row r="132" spans="2:5" ht="15.5" thickBot="1">
      <c r="B132" s="487">
        <v>14</v>
      </c>
      <c r="C132" s="487" t="s">
        <v>272</v>
      </c>
      <c r="D132" s="561">
        <f>'第13回部分払（請求書）'!C16</f>
        <v>0</v>
      </c>
      <c r="E132" s="556"/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k5nLZmA8NrFJdzl5Vu42M1oyNSGedBX2kgvkR6A0wwLc0VRJsYhhIs3qUcGUKk659rT/tAewglHQbhQA0V7/EA==" saltValue="AKr6/Ouw+6g8A1NEM7KQZQ==" spinCount="100000" sheet="1" formatCells="0" formatRows="0"/>
  <mergeCells count="85">
    <mergeCell ref="J1:L1"/>
    <mergeCell ref="J2:L2"/>
    <mergeCell ref="C13:D13"/>
    <mergeCell ref="C14:D14"/>
    <mergeCell ref="E17:F17"/>
    <mergeCell ref="G17:H17"/>
    <mergeCell ref="D2:F4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9:H30"/>
    <mergeCell ref="B34:L36"/>
    <mergeCell ref="B39:L43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77:C77"/>
    <mergeCell ref="F77:G77"/>
    <mergeCell ref="H77:I77"/>
    <mergeCell ref="B78:C78"/>
    <mergeCell ref="F78:G78"/>
    <mergeCell ref="H78:I7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112:C112"/>
    <mergeCell ref="B107:C107"/>
    <mergeCell ref="F107:G107"/>
    <mergeCell ref="H107:I107"/>
    <mergeCell ref="B108:C108"/>
    <mergeCell ref="F108:G108"/>
    <mergeCell ref="H108:I108"/>
    <mergeCell ref="B109:C109"/>
    <mergeCell ref="F109:G109"/>
    <mergeCell ref="H109:I109"/>
    <mergeCell ref="B110:C110"/>
    <mergeCell ref="B111:C111"/>
    <mergeCell ref="B113:C113"/>
    <mergeCell ref="B114:C114"/>
    <mergeCell ref="F115:G115"/>
    <mergeCell ref="H115:I115"/>
    <mergeCell ref="I119:J119"/>
  </mergeCells>
  <phoneticPr fontId="4"/>
  <dataValidations count="8">
    <dataValidation type="list" allowBlank="1" showInputMessage="1" showErrorMessage="1" sqref="E87" xr:uid="{F76C3285-3932-4D8F-895A-FD4C3519A51B}">
      <formula1>"円,ドル"</formula1>
    </dataValidation>
    <dataValidation type="list" allowBlank="1" showInputMessage="1" showErrorMessage="1" sqref="C87" xr:uid="{263E14A1-B42A-41B9-85FD-252FDBC40967}">
      <formula1>"①未就学児,②小・中学校（日本人学校）,③小・中学校（インター）,④高等学校（日本人学校）,⑤高等学校（インター）"</formula1>
    </dataValidation>
    <dataValidation type="list" showInputMessage="1" showErrorMessage="1" sqref="J19:L21 J23:L23 J25:L25 J27:L27 J29:L29" xr:uid="{88D88E1E-5458-4AF3-84F7-03DCA0D81422}">
      <formula1>"　,●"</formula1>
    </dataValidation>
    <dataValidation type="list" showInputMessage="1" showErrorMessage="1" sqref="J30:L30 J32:L32 J22:L22 J24:L24 J26:L26 J28:L28 C93 C95 C97 C99 C101:C102" xr:uid="{24179A5F-ACA8-4990-BB6C-330FF581123D}">
      <formula1>"　,①,②,③,④,⑤"</formula1>
    </dataValidation>
    <dataValidation type="list" showInputMessage="1" showErrorMessage="1" sqref="H2" xr:uid="{000E2CE6-67C3-42F3-99BA-D8E4AAB93267}">
      <formula1>"　,芳沢　忍,角河　佳江"</formula1>
    </dataValidation>
    <dataValidation type="list" allowBlank="1" showInputMessage="1" showErrorMessage="1" sqref="B16" xr:uid="{1FAA9C5D-647E-4D77-B127-F2125D320131}">
      <formula1>"業務従事実績表,業務従事実績／予定表"</formula1>
    </dataValidation>
    <dataValidation type="list" allowBlank="1" showInputMessage="1" showErrorMessage="1" sqref="D2" xr:uid="{6AA301DC-E41B-4559-AC7E-106E00017C4F}">
      <formula1>"　,使用しない"</formula1>
    </dataValidation>
    <dataValidation type="list" showInputMessage="1" showErrorMessage="1" sqref="E92:E101" xr:uid="{45509484-6182-48DE-95EF-47A3EBB0FA13}">
      <formula1>"　,円"</formula1>
    </dataValidation>
  </dataValidations>
  <hyperlinks>
    <hyperlink ref="G103" r:id="rId1" xr:uid="{970FA8A5-659C-4F5C-B836-B0A25091A62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>&amp;L様式：現地滞在型計算書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2817" r:id="rId5" name="Check Box 1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19" r:id="rId6" name="Check Box 3">
              <controlPr defaultSize="0" autoFill="0" autoLine="0" autoPict="0">
                <anchor moveWithCells="1">
                  <from>
                    <xdr:col>2</xdr:col>
                    <xdr:colOff>1123950</xdr:colOff>
                    <xdr:row>36</xdr:row>
                    <xdr:rowOff>209550</xdr:rowOff>
                  </from>
                  <to>
                    <xdr:col>4</xdr:col>
                    <xdr:colOff>488950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EB8D5FE-2F60-4385-92F4-88DFC124A6FF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FC183789-EB29-4EF4-BDE7-421CDFAA7761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E91E0EFD-3F80-4E1B-A044-DB91F969A47E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9752B62A-EC70-4A69-929B-D808243040E6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0BC7A69E-323F-4FE5-81A5-F8D480FDF2C8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4509BE43-72C3-4C5D-92BA-E55167EA7511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3C169-F9AA-4D10-BD09-8D45DE60BA24}">
  <sheetPr>
    <tabColor theme="9" tint="0.59999389629810485"/>
    <pageSetUpPr fitToPage="1"/>
  </sheetPr>
  <dimension ref="A1:I107"/>
  <sheetViews>
    <sheetView view="pageBreakPreview" topLeftCell="A12" zoomScaleNormal="70" zoomScaleSheetLayoutView="100" workbookViewId="0">
      <selection activeCell="E31" sqref="E31:G31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4.08984375" style="79" customWidth="1"/>
    <col min="6" max="6" width="4" style="79" bestFit="1" customWidth="1"/>
    <col min="7" max="7" width="13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'第13回部分払（申告書等）'!D56</f>
        <v>1100000</v>
      </c>
      <c r="D10" s="33" t="s">
        <v>138</v>
      </c>
      <c r="E10" s="199">
        <f>'第13回部分払（申告書等）'!G56+'第13回部分払（申告書等）'!I56</f>
        <v>0</v>
      </c>
      <c r="F10" s="183"/>
      <c r="G10" s="599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9"/>
      <c r="H11" s="9"/>
    </row>
    <row r="12" spans="1:8" ht="19.5">
      <c r="A12" s="33"/>
      <c r="B12" s="185"/>
      <c r="C12" s="186">
        <f>C13*E13</f>
        <v>0</v>
      </c>
      <c r="D12" s="33" t="s">
        <v>131</v>
      </c>
      <c r="E12" s="33"/>
      <c r="F12" s="33"/>
      <c r="G12" s="599"/>
      <c r="H12" s="9"/>
    </row>
    <row r="13" spans="1:8" ht="19.5">
      <c r="A13" s="33"/>
      <c r="B13" s="180" t="s">
        <v>137</v>
      </c>
      <c r="C13" s="187">
        <f>'第13回部分払（申告書等）'!D57</f>
        <v>200000</v>
      </c>
      <c r="D13" s="33" t="s">
        <v>138</v>
      </c>
      <c r="E13" s="199">
        <f>'第13回部分払（申告書等）'!G57+'第13回部分払（申告書等）'!I57</f>
        <v>0</v>
      </c>
      <c r="F13" s="183"/>
      <c r="G13" s="599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0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IF('第13回部分払（申告書等）'!I61="",0,'第13回部分払（申告書等）'!I61)</f>
        <v>0</v>
      </c>
      <c r="D19" s="180" t="s">
        <v>131</v>
      </c>
      <c r="E19" s="762">
        <f>'第2回部分払（申告書等）'!G61</f>
        <v>0</v>
      </c>
    </row>
    <row r="20" spans="1:9" ht="17.149999999999999" customHeight="1">
      <c r="B20" s="80" t="s">
        <v>245</v>
      </c>
      <c r="C20" s="193">
        <f>SUM('第13回部分払（申告書等）'!I63:I67)-前金払請求金額内訳書!C13*E20</f>
        <v>0</v>
      </c>
      <c r="D20" s="33" t="s">
        <v>246</v>
      </c>
      <c r="E20" s="194">
        <f>SUM('第13回部分払（申告書等）'!G63:G67)</f>
        <v>0</v>
      </c>
    </row>
    <row r="21" spans="1:9" ht="17.149999999999999" customHeight="1">
      <c r="B21" s="80" t="s">
        <v>247</v>
      </c>
      <c r="C21" s="193">
        <f>SUM('第13回部分払（申告書等）'!I69:I73)</f>
        <v>0</v>
      </c>
      <c r="D21" s="33" t="s">
        <v>246</v>
      </c>
      <c r="E21" s="194">
        <f>SUM('第13回部分払（申告書等）'!G69:G73)</f>
        <v>0</v>
      </c>
    </row>
    <row r="22" spans="1:9" ht="17.149999999999999" customHeight="1">
      <c r="B22" s="33" t="s">
        <v>143</v>
      </c>
      <c r="C22" s="195">
        <f>'第13回部分払（申告書等）'!F85-見積内訳書!D22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0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'第13回部分払（申告書等）'!H88</f>
        <v>239797</v>
      </c>
      <c r="D24" s="33" t="s">
        <v>138</v>
      </c>
      <c r="E24" s="199">
        <f>'第13回部分払（申告書等）'!I88</f>
        <v>0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 t="str">
        <f>IF(E26="","",'第13回部分払（申告書等）'!H92)</f>
        <v/>
      </c>
      <c r="D26" s="33" t="str">
        <f t="shared" ref="D26:D35" si="0">IF(E26="","","円×")</f>
        <v/>
      </c>
      <c r="E26" s="199" t="str">
        <f>IF('第13回部分払（申告書等）'!I92+('第13回部分払（申告書等）'!J92+'第13回部分払（申告書等）'!K92)/30&lt;=0,"",ROUND('第13回部分払（申告書等）'!I92+('第13回部分払（申告書等）'!J92+'第13回部分払（申告書等）'!K92)/30,2))</f>
        <v/>
      </c>
      <c r="F26" s="29" t="str">
        <f>IF(E26="","","=")</f>
        <v/>
      </c>
      <c r="G26" s="597" t="str">
        <f>IFERROR(C26*E26,"")</f>
        <v/>
      </c>
      <c r="H26" s="180" t="str">
        <f>IF(G26="","","円")</f>
        <v/>
      </c>
    </row>
    <row r="27" spans="1:9" ht="17.149999999999999" customHeight="1">
      <c r="B27" s="180" t="s">
        <v>249</v>
      </c>
      <c r="C27" s="187" t="str">
        <f>IF(E27="","",'第13回部分払（申告書等）'!H93)</f>
        <v/>
      </c>
      <c r="D27" s="33" t="str">
        <f t="shared" si="0"/>
        <v/>
      </c>
      <c r="E27" s="199" t="str">
        <f>IF('第13回部分払（申告書等）'!I93+('第13回部分払（申告書等）'!J93+'第13回部分払（申告書等）'!K93)/30&lt;=0,"",ROUND('第13回部分払（申告書等）'!I93+('第13回部分払（申告書等）'!J93+'第13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IF(E28="","",'第13回部分払（申告書等）'!H94)</f>
        <v/>
      </c>
      <c r="D28" s="33" t="str">
        <f t="shared" si="0"/>
        <v/>
      </c>
      <c r="E28" s="199" t="str">
        <f>IF('第13回部分払（申告書等）'!I94+('第13回部分払（申告書等）'!J94+'第13回部分払（申告書等）'!K94)/30&lt;=0,"",ROUND('第13回部分払（申告書等）'!I94+('第13回部分払（申告書等）'!J94+'第13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IF(E29="","",'第13回部分払（申告書等）'!H95)</f>
        <v/>
      </c>
      <c r="D29" s="33" t="str">
        <f t="shared" si="0"/>
        <v/>
      </c>
      <c r="E29" s="199" t="str">
        <f>IF('第13回部分払（申告書等）'!I95+('第13回部分払（申告書等）'!J95+'第13回部分払（申告書等）'!K95)/30&lt;=0,"",ROUND('第13回部分払（申告書等）'!I95+('第13回部分払（申告書等）'!J95+'第13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IF(E30="","",'第13回部分払（申告書等）'!H96)</f>
        <v/>
      </c>
      <c r="D30" s="33" t="str">
        <f t="shared" si="0"/>
        <v/>
      </c>
      <c r="E30" s="199" t="str">
        <f>IF('第13回部分払（申告書等）'!I96+('第13回部分払（申告書等）'!J96+'第13回部分払（申告書等）'!K96)/30&lt;=0,"",ROUND('第13回部分払（申告書等）'!I96+('第13回部分払（申告書等）'!J96+'第13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IF(E31="","",'第13回部分払（申告書等）'!H97)</f>
        <v/>
      </c>
      <c r="D31" s="33" t="str">
        <f t="shared" si="0"/>
        <v/>
      </c>
      <c r="E31" s="199" t="str">
        <f>IF('第13回部分払（申告書等）'!I97+('第13回部分払（申告書等）'!J97+'第13回部分払（申告書等）'!K97)/30&lt;=0,"",ROUND('第13回部分払（申告書等）'!I97+('第13回部分払（申告書等）'!J97+'第13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IF(E32="","",'第13回部分払（申告書等）'!H98)</f>
        <v/>
      </c>
      <c r="D32" s="33" t="str">
        <f t="shared" si="0"/>
        <v/>
      </c>
      <c r="E32" s="199" t="str">
        <f>IF('第13回部分払（申告書等）'!I98+('第13回部分払（申告書等）'!J98+'第13回部分払（申告書等）'!K98)/30&lt;=0,"",ROUND('第13回部分払（申告書等）'!I98+('第13回部分払（申告書等）'!J98+'第13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IF(E33="","",'第13回部分払（申告書等）'!H99)</f>
        <v/>
      </c>
      <c r="D33" s="33" t="str">
        <f t="shared" si="0"/>
        <v/>
      </c>
      <c r="E33" s="199" t="str">
        <f>IF('第13回部分払（申告書等）'!I99+('第13回部分払（申告書等）'!J99+'第13回部分払（申告書等）'!K99)/30&lt;=0,"",ROUND('第13回部分払（申告書等）'!I99+('第13回部分払（申告書等）'!J99+'第13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 t="str">
        <f>IF(E34="","",'第13回部分払（申告書等）'!H100)</f>
        <v/>
      </c>
      <c r="D34" s="33" t="str">
        <f t="shared" si="0"/>
        <v/>
      </c>
      <c r="E34" s="199" t="str">
        <f>IF('第13回部分払（申告書等）'!I100+('第13回部分払（申告書等）'!J100+'第13回部分払（申告書等）'!K100)/30&lt;=0,"",ROUND('第13回部分払（申告書等）'!I100+('第13回部分払（申告書等）'!J100+'第13回部分払（申告書等）'!K100)/30,2))</f>
        <v/>
      </c>
      <c r="F34" s="29" t="str">
        <f t="shared" si="1"/>
        <v/>
      </c>
      <c r="G34" s="597" t="str">
        <f t="shared" si="2"/>
        <v/>
      </c>
      <c r="H34" s="180" t="str">
        <f t="shared" si="3"/>
        <v/>
      </c>
      <c r="I34" s="13"/>
    </row>
    <row r="35" spans="1:9" ht="17.149999999999999" customHeight="1">
      <c r="A35" s="200"/>
      <c r="B35" s="180" t="s">
        <v>249</v>
      </c>
      <c r="C35" s="187" t="str">
        <f>IF(E35="","",'第13回部分払（申告書等）'!H101)</f>
        <v/>
      </c>
      <c r="D35" s="33" t="str">
        <f t="shared" si="0"/>
        <v/>
      </c>
      <c r="E35" s="199" t="str">
        <f>IF('第13回部分払（申告書等）'!I101+('第13回部分払（申告書等）'!J101+'第13回部分払（申告書等）'!K101)/30&lt;=0,"",ROUND('第13回部分払（申告書等）'!I101+('第13回部分払（申告書等）'!J101+'第13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'第13回部分払（申告書等）'!F115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0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IF('第13回部分払（申告書等）'!D2="使用しない",0,C38-C42)</f>
        <v>0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ljnlba8HltBxmSxXmdK8eVE+9mLA4gBFlmsq/Cao3nVZ50WIOI7HTf4lb+YQG4focZ3aAEGzrgHqlxr55REaCg==" saltValue="VCzKZyQD5PNdAFxyECpRVQ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>&amp;L様式：現地滞在型計算書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7142-F520-4244-9C3A-BD0DF3BF42C2}">
  <sheetPr>
    <tabColor rgb="FF92D050"/>
    <pageSetUpPr fitToPage="1"/>
  </sheetPr>
  <dimension ref="A1:E33"/>
  <sheetViews>
    <sheetView topLeftCell="A2" zoomScale="85" zoomScaleNormal="85" workbookViewId="0">
      <selection activeCell="B21" sqref="B21:C26"/>
    </sheetView>
  </sheetViews>
  <sheetFormatPr defaultColWidth="8.7265625" defaultRowHeight="16"/>
  <cols>
    <col min="1" max="1" width="24.453125" style="4" customWidth="1"/>
    <col min="2" max="2" width="60.36328125" style="4" customWidth="1"/>
    <col min="3" max="3" width="20.08984375" style="4" customWidth="1"/>
    <col min="4" max="4" width="11.6328125" style="32" customWidth="1"/>
    <col min="5" max="5" width="19.08984375" style="31" customWidth="1"/>
    <col min="6" max="16384" width="8.7265625" style="79"/>
  </cols>
  <sheetData>
    <row r="1" spans="1:5" ht="24.5">
      <c r="A1" s="3"/>
      <c r="B1" s="5" t="s">
        <v>121</v>
      </c>
      <c r="C1" s="368">
        <v>45983</v>
      </c>
      <c r="D1" s="17"/>
      <c r="E1" s="78"/>
    </row>
    <row r="2" spans="1:5" ht="24.5">
      <c r="A2" s="881" t="s">
        <v>122</v>
      </c>
      <c r="B2" s="882"/>
      <c r="D2" s="19"/>
      <c r="E2" s="19"/>
    </row>
    <row r="3" spans="1:5" ht="24.5">
      <c r="A3" s="881" t="s">
        <v>123</v>
      </c>
      <c r="B3" s="882"/>
      <c r="C3" s="769"/>
      <c r="D3" s="883"/>
      <c r="E3" s="883"/>
    </row>
    <row r="4" spans="1:5" ht="24.5">
      <c r="A4" s="884" t="str">
        <f>'見積書（入力用・見積根拠）'!D3</f>
        <v>○村　〇〇（個人の場合）</v>
      </c>
      <c r="B4" s="885"/>
      <c r="C4" s="765" t="s">
        <v>330</v>
      </c>
      <c r="D4" s="770"/>
      <c r="E4" s="770"/>
    </row>
    <row r="5" spans="1:5" s="317" customFormat="1" ht="35" customHeight="1">
      <c r="A5" s="779"/>
      <c r="B5" s="872" t="s">
        <v>334</v>
      </c>
      <c r="C5" s="873"/>
      <c r="D5" s="768"/>
    </row>
    <row r="6" spans="1:5" s="317" customFormat="1" ht="20" customHeight="1">
      <c r="A6" s="779"/>
      <c r="B6" s="874" t="str">
        <f>見積書表紙!B6</f>
        <v>（電話番号）</v>
      </c>
      <c r="C6" s="875"/>
      <c r="D6" s="768"/>
    </row>
    <row r="7" spans="1:5" s="317" customFormat="1" ht="20" customHeight="1">
      <c r="A7" s="779"/>
      <c r="B7" s="876" t="str">
        <f>見積書表紙!B7</f>
        <v>（メールアドレス）</v>
      </c>
      <c r="C7" s="877"/>
      <c r="D7" s="768"/>
    </row>
    <row r="8" spans="1:5" ht="24.5">
      <c r="C8" s="769"/>
      <c r="D8" s="771"/>
      <c r="E8" s="772"/>
    </row>
    <row r="9" spans="1:5" ht="24.5">
      <c r="D9" s="222"/>
      <c r="E9" s="221"/>
    </row>
    <row r="10" spans="1:5" ht="24.5">
      <c r="A10" s="886" t="str">
        <f>'見積書（入力用・見積根拠）'!D4</f>
        <v>25a●●●●●</v>
      </c>
      <c r="B10" s="886"/>
      <c r="C10" s="886"/>
      <c r="D10" s="222"/>
      <c r="E10" s="223"/>
    </row>
    <row r="11" spans="1:5" ht="46.5" customHeight="1">
      <c r="A11" s="889" t="str">
        <f>'見積書（入力用・見積根拠）'!D5</f>
        <v>●●国●●アドバイザー</v>
      </c>
      <c r="B11" s="889"/>
      <c r="C11" s="889"/>
      <c r="D11" s="222"/>
      <c r="E11" s="223"/>
    </row>
    <row r="12" spans="1:5" ht="24.5">
      <c r="A12" s="890" t="s">
        <v>157</v>
      </c>
      <c r="B12" s="890"/>
      <c r="C12" s="890"/>
      <c r="D12" s="222"/>
      <c r="E12" s="224"/>
    </row>
    <row r="13" spans="1:5" ht="24.5">
      <c r="A13" s="11"/>
      <c r="D13" s="222"/>
      <c r="E13" s="225"/>
    </row>
    <row r="14" spans="1:5" ht="24.5">
      <c r="A14" s="11"/>
      <c r="D14" s="222"/>
      <c r="E14" s="226"/>
    </row>
    <row r="15" spans="1:5" ht="24.5">
      <c r="A15" s="887" t="s">
        <v>124</v>
      </c>
      <c r="B15" s="882"/>
      <c r="D15" s="23"/>
      <c r="E15" s="26"/>
    </row>
    <row r="16" spans="1:5" ht="24.5">
      <c r="A16" s="11"/>
      <c r="D16" s="21"/>
      <c r="E16" s="24"/>
    </row>
    <row r="17" spans="1:5" ht="24.5">
      <c r="A17" s="12" t="s">
        <v>289</v>
      </c>
      <c r="B17" s="220">
        <f>前金払請求金額内訳書!C25</f>
        <v>3506994</v>
      </c>
      <c r="D17" s="21"/>
      <c r="E17" s="24"/>
    </row>
    <row r="18" spans="1:5" ht="24.5">
      <c r="A18" s="888"/>
      <c r="B18" s="882"/>
      <c r="D18" s="16"/>
      <c r="E18" s="21"/>
    </row>
    <row r="19" spans="1:5" ht="24.5">
      <c r="A19" s="3"/>
      <c r="C19" s="4" t="s">
        <v>127</v>
      </c>
      <c r="E19" s="16"/>
    </row>
    <row r="20" spans="1:5" ht="24.5">
      <c r="A20" s="3"/>
      <c r="E20" s="16"/>
    </row>
    <row r="21" spans="1:5" ht="24.65" customHeight="1">
      <c r="B21" s="861" t="str">
        <f>見積書表紙!B24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C21" s="861"/>
      <c r="E21" s="16"/>
    </row>
    <row r="22" spans="1:5" ht="24.5">
      <c r="B22" s="861"/>
      <c r="C22" s="861"/>
      <c r="E22" s="16"/>
    </row>
    <row r="23" spans="1:5" ht="24.5">
      <c r="B23" s="861"/>
      <c r="C23" s="861"/>
      <c r="E23" s="16"/>
    </row>
    <row r="24" spans="1:5" ht="24.5">
      <c r="B24" s="861"/>
      <c r="C24" s="861"/>
      <c r="E24" s="16"/>
    </row>
    <row r="25" spans="1:5" ht="24.5">
      <c r="B25" s="861"/>
      <c r="C25" s="861"/>
      <c r="E25" s="16"/>
    </row>
    <row r="26" spans="1:5" ht="24.5">
      <c r="B26" s="861"/>
      <c r="C26" s="861"/>
      <c r="E26" s="16"/>
    </row>
    <row r="27" spans="1:5" ht="24.5">
      <c r="E27" s="16"/>
    </row>
    <row r="28" spans="1:5" ht="24.5">
      <c r="E28" s="22"/>
    </row>
    <row r="29" spans="1:5" ht="24.5">
      <c r="E29" s="16"/>
    </row>
    <row r="30" spans="1:5" ht="24.5">
      <c r="E30" s="16"/>
    </row>
    <row r="31" spans="1:5" ht="24.5">
      <c r="E31" s="21"/>
    </row>
    <row r="32" spans="1:5" ht="24.5">
      <c r="E32" s="27"/>
    </row>
    <row r="33" spans="5:5">
      <c r="E33" s="30"/>
    </row>
  </sheetData>
  <sheetProtection algorithmName="SHA-512" hashValue="UEvLOfxCRacAtf7kLP2i2mL4FAK+KIKmiPFYRkgWbJcXWLoOgZbacoBmVmm5gNswDMH8qit2zHmskRjefGC66A==" saltValue="D5ZfXZAR2HUgEdD4rCAzUQ==" spinCount="100000" sheet="1" scenarios="1" formatRows="0"/>
  <mergeCells count="13">
    <mergeCell ref="A15:B15"/>
    <mergeCell ref="B21:C26"/>
    <mergeCell ref="A18:B18"/>
    <mergeCell ref="A11:C11"/>
    <mergeCell ref="A12:C12"/>
    <mergeCell ref="A2:B2"/>
    <mergeCell ref="A3:B3"/>
    <mergeCell ref="D3:E3"/>
    <mergeCell ref="A4:B4"/>
    <mergeCell ref="A10:C10"/>
    <mergeCell ref="B5:C5"/>
    <mergeCell ref="B6:C6"/>
    <mergeCell ref="B7:C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horizontalDpi="300" verticalDpi="300" r:id="rId1"/>
  <headerFooter>
    <oddHeader xml:space="preserve">&amp;L
</oddHeader>
  </headerFooter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BEEB-D8DB-4432-A25F-0402026F14E8}">
  <sheetPr>
    <tabColor theme="9" tint="0.59999389629810485"/>
    <pageSetUpPr fitToPage="1"/>
  </sheetPr>
  <dimension ref="A1:D25"/>
  <sheetViews>
    <sheetView showGridLines="0" view="pageBreakPreview" topLeftCell="B4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'第13回部分払（申告書等）'!J2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'第12回部分払（請求書）'!C6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'第12回部分払（請求書）'!C7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'第13回部分払（内訳書）'!C44</f>
        <v>0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'第12回部分払（請求書）'!C20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ibpLTYszuR1wU/vqkg9t6XBcxbGj7zxTSDpPMtJ/X/GUyryUx41qLJ7FkZ9NYOiuBS0iQzx/lFU6apBUAuuu2A==" saltValue="N6NQgloMQXqmuIX2s8FNOg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02154-B78E-4301-A67C-B91B820BC7DC}">
  <sheetPr>
    <tabColor theme="6" tint="0.59999389629810485"/>
    <pageSetUpPr fitToPage="1"/>
  </sheetPr>
  <dimension ref="A2:K36"/>
  <sheetViews>
    <sheetView workbookViewId="0">
      <selection activeCell="E31" sqref="E31:G31"/>
    </sheetView>
  </sheetViews>
  <sheetFormatPr defaultColWidth="8.7265625" defaultRowHeight="14"/>
  <cols>
    <col min="1" max="1" width="10.08984375" style="500" customWidth="1"/>
    <col min="2" max="2" width="8.7265625" style="500"/>
    <col min="3" max="3" width="10" style="500" customWidth="1"/>
    <col min="4" max="8" width="8.7265625" style="500"/>
    <col min="9" max="9" width="10.36328125" style="500" bestFit="1" customWidth="1"/>
    <col min="10" max="16384" width="8.7265625" style="500"/>
  </cols>
  <sheetData>
    <row r="2" spans="1:10">
      <c r="H2" s="550" t="s">
        <v>273</v>
      </c>
      <c r="I2" s="551"/>
      <c r="J2" s="551"/>
    </row>
    <row r="5" spans="1:10">
      <c r="A5" s="500" t="s">
        <v>168</v>
      </c>
    </row>
    <row r="6" spans="1:10">
      <c r="B6" s="500" t="s">
        <v>274</v>
      </c>
    </row>
    <row r="10" spans="1:10">
      <c r="H10" s="501" t="str">
        <f>'見積書（入力用・見積根拠）'!D3</f>
        <v>○村　〇〇（個人の場合）</v>
      </c>
      <c r="J10" s="500" t="s">
        <v>256</v>
      </c>
    </row>
    <row r="13" spans="1:10" ht="13" customHeight="1"/>
    <row r="14" spans="1:10">
      <c r="E14" s="500" t="s">
        <v>275</v>
      </c>
    </row>
    <row r="19" spans="1:11" ht="58" customHeight="1">
      <c r="A19" s="996" t="s">
        <v>304</v>
      </c>
      <c r="B19" s="996"/>
      <c r="C19" s="996"/>
      <c r="D19" s="996"/>
      <c r="E19" s="996"/>
      <c r="F19" s="996"/>
      <c r="G19" s="996"/>
      <c r="H19" s="996"/>
      <c r="I19" s="996"/>
      <c r="J19" s="996"/>
      <c r="K19" s="502"/>
    </row>
    <row r="20" spans="1:11">
      <c r="A20" s="743"/>
      <c r="B20" s="743"/>
      <c r="C20" s="743"/>
      <c r="D20" s="743"/>
      <c r="E20" s="743"/>
      <c r="F20" s="743"/>
      <c r="G20" s="743"/>
      <c r="H20" s="743"/>
      <c r="I20" s="743"/>
      <c r="J20" s="743"/>
      <c r="K20" s="743"/>
    </row>
    <row r="24" spans="1:11">
      <c r="E24" s="500" t="s">
        <v>175</v>
      </c>
    </row>
    <row r="29" spans="1:11">
      <c r="A29" s="500" t="s">
        <v>276</v>
      </c>
      <c r="C29" s="500" t="s">
        <v>277</v>
      </c>
      <c r="D29" s="500" t="s">
        <v>278</v>
      </c>
      <c r="E29" s="979" t="str">
        <f>'見積書（入力用・見積根拠）'!D5</f>
        <v>●●国●●アドバイザー</v>
      </c>
      <c r="F29" s="979"/>
      <c r="G29" s="979"/>
      <c r="H29" s="979"/>
      <c r="I29" s="979"/>
      <c r="J29" s="979"/>
    </row>
    <row r="30" spans="1:11" ht="29" customHeight="1">
      <c r="E30" s="979"/>
      <c r="F30" s="979"/>
      <c r="G30" s="979"/>
      <c r="H30" s="979"/>
      <c r="I30" s="979"/>
      <c r="J30" s="979"/>
    </row>
    <row r="31" spans="1:11">
      <c r="C31" s="500" t="s">
        <v>279</v>
      </c>
      <c r="D31" s="500" t="s">
        <v>278</v>
      </c>
      <c r="E31" s="980">
        <f>'第1回部分払（申告書等）'!C14</f>
        <v>46003</v>
      </c>
      <c r="F31" s="980"/>
      <c r="G31" s="980"/>
    </row>
    <row r="36" spans="1:6">
      <c r="A36" s="500" t="s">
        <v>280</v>
      </c>
      <c r="C36" s="500" t="s">
        <v>305</v>
      </c>
      <c r="F36" s="500" t="s">
        <v>281</v>
      </c>
    </row>
  </sheetData>
  <sheetProtection algorithmName="SHA-512" hashValue="Lc3p/pb0kG1vU23OBgMcpkjhk2jjURz05WkjywxLQxFb8/G9ADWTFQ5m9vBIQmnTWbE7Vf4tDlgoBHejsnLlpQ==" saltValue="R4G5fiQan7sYLoXJYedpMA==" spinCount="100000" sheet="1" objects="1" scenarios="1"/>
  <mergeCells count="3">
    <mergeCell ref="A19:J19"/>
    <mergeCell ref="E29:J30"/>
    <mergeCell ref="E31:G31"/>
  </mergeCells>
  <phoneticPr fontId="4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FD0B-5F1B-42B3-BE05-CD6D48250F9A}">
  <sheetPr>
    <tabColor rgb="FF7030A0"/>
    <pageSetUpPr fitToPage="1"/>
  </sheetPr>
  <dimension ref="B1:M135"/>
  <sheetViews>
    <sheetView view="pageBreakPreview" topLeftCell="A20" zoomScaleNormal="70" zoomScaleSheetLayoutView="100" workbookViewId="0">
      <selection activeCell="B34" sqref="B34:L36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403"/>
      <c r="E2" s="402"/>
      <c r="G2" s="405" t="s">
        <v>112</v>
      </c>
      <c r="H2" s="406" t="s">
        <v>192</v>
      </c>
      <c r="I2" s="407" t="s">
        <v>282</v>
      </c>
      <c r="J2" s="997"/>
      <c r="K2" s="997"/>
      <c r="L2" s="997"/>
    </row>
    <row r="3" spans="2:12" ht="19.5">
      <c r="B3" s="402" t="s">
        <v>172</v>
      </c>
      <c r="C3" s="402"/>
      <c r="D3" s="403"/>
      <c r="E3" s="402"/>
      <c r="F3" s="402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403"/>
      <c r="E4" s="370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E6" s="412"/>
      <c r="F6" s="411" t="s">
        <v>299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E7" s="402"/>
      <c r="F7" s="634" t="s">
        <v>300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E8" s="402"/>
      <c r="F8" s="403" t="s">
        <v>283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990" t="str">
        <f>'第1回部分払（申告書等）'!$C$13</f>
        <v>●●</v>
      </c>
      <c r="D13" s="990"/>
    </row>
    <row r="14" spans="2:12" ht="19.5">
      <c r="B14" s="402" t="s">
        <v>179</v>
      </c>
      <c r="C14" s="991">
        <f>'第1回部分払（申告書等）'!C14</f>
        <v>46003</v>
      </c>
      <c r="D14" s="991"/>
      <c r="E14" s="413"/>
      <c r="F14" s="413"/>
    </row>
    <row r="15" spans="2:12">
      <c r="D15" s="414"/>
      <c r="E15" s="413"/>
      <c r="F15" s="415"/>
    </row>
    <row r="16" spans="2:12" ht="16" customHeight="1">
      <c r="B16" s="412" t="s">
        <v>284</v>
      </c>
      <c r="C16" s="402"/>
      <c r="H16" s="440"/>
      <c r="I16" s="497"/>
      <c r="K16" s="416"/>
      <c r="L16" s="416"/>
    </row>
    <row r="17" spans="2:13" ht="17.149999999999999" customHeight="1">
      <c r="B17" s="402"/>
      <c r="C17" s="402"/>
      <c r="D17" s="403"/>
      <c r="E17" s="898" t="s">
        <v>285</v>
      </c>
      <c r="F17" s="899"/>
      <c r="G17" s="898" t="s">
        <v>286</v>
      </c>
      <c r="H17" s="899"/>
      <c r="I17" s="417" t="s">
        <v>183</v>
      </c>
      <c r="J17" s="418">
        <f>IF(OR(MONTH(J18)=1,I17="年"),YEAR(J18),"")</f>
        <v>2027</v>
      </c>
      <c r="K17" s="418">
        <f>IF(MONTH(K18)=1,YEAR(K18),"")</f>
        <v>2028</v>
      </c>
      <c r="L17" s="418" t="str">
        <f t="shared" ref="L17" si="0">IF(MONTH(L18)=1,YEAR(L18),"")</f>
        <v/>
      </c>
    </row>
    <row r="18" spans="2:13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 cm="1">
        <f t="array" ref="J18">EDATE(_xlfn.IFS(AND(I32&gt;=13,I32&lt;=15),'第4回部分払（申告書等）'!L18, I32&lt;=18,'第5回部分払（申告書等）'!L18, I32&lt;=21,'第6回部分払（申告書等）'!L18, I32&lt;=24,'第7回部分払（申告書等）'!L18, I32&lt;=27,'第8回部分払（申告書等）'!L18, I32&lt;=30,'第9回部分払（申告書等）'!L18, I32&lt;=33,'第10回部分払（申告書等）'!L18, I32&lt;=36,'第11回部分払（申告書等）'!L18, I32&lt;=39,'第12回部分払（申告書等）'!L18, I32&lt;=42,'第13回部分払（申告書等）'!L18, TRUE,""),1)</f>
        <v>46722</v>
      </c>
      <c r="K18" s="424">
        <f>DATE(YEAR($J$18),MONTH($J$18)+1,1)</f>
        <v>46753</v>
      </c>
      <c r="L18" s="424">
        <f t="shared" ref="L18" si="1">DATE(YEAR(K18),MONTH(K18)+1,1)</f>
        <v>46784</v>
      </c>
    </row>
    <row r="19" spans="2:13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425">
        <f>'第1回部分払（申告書等）'!E19</f>
        <v>46006</v>
      </c>
      <c r="F19" s="756">
        <f>'第13回部分払（申告書等）'!F19</f>
        <v>46735</v>
      </c>
      <c r="G19" s="426" t="s">
        <v>189</v>
      </c>
      <c r="H19" s="426" t="s">
        <v>189</v>
      </c>
      <c r="I19" s="427" t="s">
        <v>190</v>
      </c>
      <c r="J19" s="610" t="s">
        <v>191</v>
      </c>
      <c r="K19" s="610"/>
      <c r="L19" s="610"/>
    </row>
    <row r="20" spans="2:13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755" t="str" cm="1">
        <f t="array" ref="E20">_xlfn.IFS(
  AND($I$32&gt;=13, $I$32&lt;=15), '第4回部分払（申告書等）'!E20,
  $I$32&lt;=18,                '第5回部分払（申告書等）'!E20,
  $I$32&lt;=21,                '第6回部分払（申告書等）'!E20,
  $I$32&lt;=24,                '第7回部分払（申告書等）'!E20,
  $I$32&lt;=27,                '第8回部分払（申告書等）'!E20,
  $I$32&lt;=30,                '第9回部分払（申告書等）'!E20,
  $I$32&lt;=33,                '第10回部分払（申告書等）'!E20,
  $I$32&lt;=36,                '第11回部分払（申告書等）'!E20,
  $I$32&lt;=39,                '第12回部分払（申告書等）'!E20,
  $I$32&lt;=42,                '第13回部分払（申告書等）'!E20,
  TRUE,                   ""
)</f>
        <v/>
      </c>
      <c r="F20" s="755" t="str" cm="1">
        <f t="array" ref="F20">_xlfn.IFS(
  AND($I$32&gt;=13, $I$32&lt;=15), '第4回部分払（申告書等）'!F20,
  $I$32&lt;=18,                '第5回部分払（申告書等）'!F20,
  $I$32&lt;=21,                '第6回部分払（申告書等）'!F20,
  $I$32&lt;=24,                '第7回部分払（申告書等）'!F20,
  $I$32&lt;=27,                '第8回部分払（申告書等）'!F20,
  $I$32&lt;=30,                '第9回部分払（申告書等）'!F20,
  $I$32&lt;=33,                '第10回部分払（申告書等）'!F20,
  $I$32&lt;=36,                '第11回部分払（申告書等）'!F20,
  $I$32&lt;=39,                '第12回部分払（申告書等）'!F20,
  $I$32&lt;=42,                '第13回部分払（申告書等）'!F20,
  TRUE,                   ""
)</f>
        <v/>
      </c>
      <c r="G20" s="426" t="s">
        <v>189</v>
      </c>
      <c r="H20" s="426" t="s">
        <v>189</v>
      </c>
      <c r="I20" s="429" t="s">
        <v>190</v>
      </c>
      <c r="J20" s="610" t="s">
        <v>192</v>
      </c>
      <c r="K20" s="610"/>
      <c r="L20" s="610"/>
    </row>
    <row r="21" spans="2:13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 cm="1">
        <f t="array" ref="E21">_xlfn.IFS(
  AND($I$32&gt;=13, $I$32&lt;=15), '第4回部分払（申告書等）'!E21,
  $I$32&lt;=18,                '第5回部分払（申告書等）'!E21,
  $I$32&lt;=21,                '第6回部分払（申告書等）'!E21,
  $I$32&lt;=24,                '第7回部分払（申告書等）'!E21,
  $I$32&lt;=27,                '第8回部分払（申告書等）'!E21,
  $I$32&lt;=30,                '第9回部分払（申告書等）'!E21,
  $I$32&lt;=33,                '第10回部分払（申告書等）'!E21,
  $I$32&lt;=36,                '第11回部分払（申告書等）'!E21,
  $I$32&lt;=39,                '第12回部分払（申告書等）'!E21,
  $I$32&lt;=42,                '第13回部分払（申告書等）'!E21,
  TRUE,                   ""
)</f>
        <v>46073</v>
      </c>
      <c r="F21" s="900" cm="1">
        <f t="array" ref="F21">_xlfn.IFS(
  AND($I$32&gt;=13, $I$32&lt;=15), '第4回部分払（申告書等）'!F21,
  $I$32&lt;=18,                '第5回部分払（申告書等）'!F21,
  $I$32&lt;=21,                '第6回部分払（申告書等）'!F21,
  $I$32&lt;=24,                '第7回部分払（申告書等）'!F21,
  $I$32&lt;=27,                '第8回部分払（申告書等）'!F21,
  $I$32&lt;=30,                '第9回部分払（申告書等）'!F21,
  $I$32&lt;=33,                '第10回部分払（申告書等）'!F21,
  $I$32&lt;=36,                '第11回部分払（申告書等）'!F21,
  $I$32&lt;=39,                '第12回部分払（申告書等）'!F21,
  $I$32&lt;=42,                '第13回部分払（申告書等）'!F21,
  TRUE,                   ""
)</f>
        <v>46735</v>
      </c>
      <c r="G21" s="900" cm="1">
        <f t="array" ref="G21">_xlfn.IFS(
  AND($I$32&gt;=13, $I$32&lt;=15), '第4回部分払（申告書等）'!G21,
  $I$32&lt;=18,                '第5回部分払（申告書等）'!G21,
  $I$32&lt;=21,                '第6回部分払（申告書等）'!G21,
  $I$32&lt;=24,                '第7回部分払（申告書等）'!G21,
  $I$32&lt;=27,                '第8回部分払（申告書等）'!G21,
  $I$32&lt;=30,                '第9回部分払（申告書等）'!G21,
  $I$32&lt;=33,                '第10回部分払（申告書等）'!G21,
  $I$32&lt;=36,                '第11回部分払（申告書等）'!G21,
  $I$32&lt;=39,                '第12回部分払（申告書等）'!G21,
  $I$32&lt;=42,                '第13回部分払（申告書等）'!G21,
  TRUE,                   ""
)</f>
        <v>46073</v>
      </c>
      <c r="H21" s="900" cm="1">
        <f t="array" ref="H21">_xlfn.IFS(
  AND($I$32&gt;=13, $I$32&lt;=15), '第4回部分払（申告書等）'!H21,
  $I$32&lt;=18,                '第5回部分払（申告書等）'!H21,
  $I$32&lt;=21,                '第6回部分払（申告書等）'!H21,
  $I$32&lt;=24,                '第7回部分払（申告書等）'!H21,
  $I$32&lt;=27,                '第8回部分払（申告書等）'!H21,
  $I$32&lt;=30,                '第9回部分払（申告書等）'!H21,
  $I$32&lt;=33,                '第10回部分払（申告書等）'!H21,
  $I$32&lt;=36,                '第11回部分払（申告書等）'!H21,
  $I$32&lt;=39,                '第12回部分払（申告書等）'!H21,
  $I$32&lt;=42,                '第13回部分払（申告書等）'!H21,
  TRUE,                   ""
)</f>
        <v>46731</v>
      </c>
      <c r="I21" s="430" t="s">
        <v>190</v>
      </c>
      <c r="J21" s="611"/>
      <c r="K21" s="611"/>
      <c r="L21" s="611"/>
    </row>
    <row r="22" spans="2:13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612"/>
      <c r="K22" s="612"/>
      <c r="L22" s="612"/>
    </row>
    <row r="23" spans="2:13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 cm="1">
        <f t="array" ref="E23">_xlfn.IFS(
  AND($I$32&gt;=13, $I$32&lt;=15), '第4回部分払（申告書等）'!E23,
  $I$32&lt;=18,                '第5回部分払（申告書等）'!E23,
  $I$32&lt;=21,                '第6回部分払（申告書等）'!E23,
  $I$32&lt;=24,                '第7回部分払（申告書等）'!E23,
  $I$32&lt;=27,                '第8回部分払（申告書等）'!E23,
  $I$32&lt;=30,                '第9回部分払（申告書等）'!E23,
  $I$32&lt;=33,                '第10回部分払（申告書等）'!E23,
  $I$32&lt;=36,                '第11回部分払（申告書等）'!E23,
  $I$32&lt;=39,                '第12回部分払（申告書等）'!E23,
  $I$32&lt;=42,                '第13回部分払（申告書等）'!E23,
  TRUE,                   ""
)</f>
        <v>46073</v>
      </c>
      <c r="F23" s="900" cm="1">
        <f t="array" ref="F23">_xlfn.IFS(
  AND($I$32&gt;=13, $I$32&lt;=15), '第4回部分払（申告書等）'!F23,
  $I$32&lt;=18,                '第5回部分払（申告書等）'!F23,
  $I$32&lt;=21,                '第6回部分払（申告書等）'!F23,
  $I$32&lt;=24,                '第7回部分払（申告書等）'!F23,
  $I$32&lt;=27,                '第8回部分払（申告書等）'!F23,
  $I$32&lt;=30,                '第9回部分払（申告書等）'!F23,
  $I$32&lt;=33,                '第10回部分払（申告書等）'!F23,
  $I$32&lt;=36,                '第11回部分払（申告書等）'!F23,
  $I$32&lt;=39,                '第12回部分払（申告書等）'!F23,
  $I$32&lt;=42,                '第13回部分払（申告書等）'!F23,
  TRUE,                   ""
)</f>
        <v>46735</v>
      </c>
      <c r="G23" s="900" cm="1">
        <f t="array" ref="G23">_xlfn.IFS(
  AND($I$32&gt;=13, $I$32&lt;=15), '第4回部分払（申告書等）'!G23,
  $I$32&lt;=18,                '第5回部分払（申告書等）'!G23,
  $I$32&lt;=21,                '第6回部分払（申告書等）'!G23,
  $I$32&lt;=24,                '第7回部分払（申告書等）'!G23,
  $I$32&lt;=27,                '第8回部分払（申告書等）'!G23,
  $I$32&lt;=30,                '第9回部分払（申告書等）'!G23,
  $I$32&lt;=33,                '第10回部分払（申告書等）'!G23,
  $I$32&lt;=36,                '第11回部分払（申告書等）'!G23,
  $I$32&lt;=39,                '第12回部分払（申告書等）'!G23,
  $I$32&lt;=42,                '第13回部分払（申告書等）'!G23,
  TRUE,                   ""
)</f>
        <v>46096</v>
      </c>
      <c r="H23" s="900" cm="1">
        <f t="array" ref="H23">_xlfn.IFS(
  AND($I$32&gt;=13, $I$32&lt;=15), '第4回部分払（申告書等）'!H23,
  $I$32&lt;=18,                '第5回部分払（申告書等）'!H23,
  $I$32&lt;=21,                '第6回部分払（申告書等）'!H23,
  $I$32&lt;=24,                '第7回部分払（申告書等）'!H23,
  $I$32&lt;=27,                '第8回部分払（申告書等）'!H23,
  $I$32&lt;=30,                '第9回部分払（申告書等）'!H23,
  $I$32&lt;=33,                '第10回部分払（申告書等）'!H23,
  $I$32&lt;=36,                '第11回部分払（申告書等）'!H23,
  $I$32&lt;=39,                '第12回部分払（申告書等）'!H23,
  $I$32&lt;=42,                '第13回部分払（申告書等）'!H23,
  TRUE,                   ""
)</f>
        <v>46726</v>
      </c>
      <c r="I23" s="432" t="s">
        <v>190</v>
      </c>
      <c r="J23" s="611"/>
      <c r="K23" s="611"/>
      <c r="L23" s="611"/>
    </row>
    <row r="24" spans="2:13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612"/>
      <c r="K24" s="612"/>
      <c r="L24" s="612"/>
    </row>
    <row r="25" spans="2:13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 cm="1">
        <f t="array" ref="E25">_xlfn.IFS(
  AND($I$32&gt;=13, $I$32&lt;=15), '第4回部分払（申告書等）'!E25,
  $I$32&lt;=18,                '第5回部分払（申告書等）'!E25,
  $I$32&lt;=21,                '第6回部分払（申告書等）'!E25,
  $I$32&lt;=24,                '第7回部分払（申告書等）'!E25,
  $I$32&lt;=27,                '第8回部分払（申告書等）'!E25,
  $I$32&lt;=30,                '第9回部分払（申告書等）'!E25,
  $I$32&lt;=33,                '第10回部分払（申告書等）'!E25,
  $I$32&lt;=36,                '第11回部分払（申告書等）'!E25,
  $I$32&lt;=39,                '第12回部分払（申告書等）'!E25,
  $I$32&lt;=42,                '第13回部分払（申告書等）'!E25,
  TRUE,                   ""
)</f>
        <v>46073</v>
      </c>
      <c r="F25" s="900" cm="1">
        <f t="array" ref="F25">_xlfn.IFS(
  AND($I$32&gt;=13, $I$32&lt;=15), '第4回部分払（申告書等）'!F25,
  $I$32&lt;=18,                '第5回部分払（申告書等）'!F25,
  $I$32&lt;=21,                '第6回部分払（申告書等）'!F25,
  $I$32&lt;=24,                '第7回部分払（申告書等）'!F25,
  $I$32&lt;=27,                '第8回部分払（申告書等）'!F25,
  $I$32&lt;=30,                '第9回部分払（申告書等）'!F25,
  $I$32&lt;=33,                '第10回部分払（申告書等）'!F25,
  $I$32&lt;=36,                '第11回部分払（申告書等）'!F25,
  $I$32&lt;=39,                '第12回部分払（申告書等）'!F25,
  $I$32&lt;=42,                '第13回部分払（申告書等）'!F25,
  TRUE,                   ""
)</f>
        <v>46735</v>
      </c>
      <c r="G25" s="900" cm="1">
        <f t="array" ref="G25">_xlfn.IFS(
  AND($I$32&gt;=13, $I$32&lt;=15), '第4回部分払（申告書等）'!G25,
  $I$32&lt;=18,                '第5回部分払（申告書等）'!G25,
  $I$32&lt;=21,                '第6回部分払（申告書等）'!G25,
  $I$32&lt;=24,                '第7回部分払（申告書等）'!G25,
  $I$32&lt;=27,                '第8回部分払（申告書等）'!G25,
  $I$32&lt;=30,                '第9回部分払（申告書等）'!G25,
  $I$32&lt;=33,                '第10回部分払（申告書等）'!G25,
  $I$32&lt;=36,                '第11回部分払（申告書等）'!G25,
  $I$32&lt;=39,                '第12回部分払（申告書等）'!G25,
  $I$32&lt;=42,                '第13回部分払（申告書等）'!G25,
  TRUE,                   ""
)</f>
        <v>46096</v>
      </c>
      <c r="H25" s="900" cm="1">
        <f t="array" ref="H25">_xlfn.IFS(
  AND($I$32&gt;=13, $I$32&lt;=15), '第4回部分払（申告書等）'!H25,
  $I$32&lt;=18,                '第5回部分払（申告書等）'!H25,
  $I$32&lt;=21,                '第6回部分払（申告書等）'!H25,
  $I$32&lt;=24,                '第7回部分払（申告書等）'!H25,
  $I$32&lt;=27,                '第8回部分払（申告書等）'!H25,
  $I$32&lt;=30,                '第9回部分払（申告書等）'!H25,
  $I$32&lt;=33,                '第10回部分払（申告書等）'!H25,
  $I$32&lt;=36,                '第11回部分払（申告書等）'!H25,
  $I$32&lt;=39,                '第12回部分払（申告書等）'!H25,
  $I$32&lt;=42,                '第13回部分払（申告書等）'!H25,
  TRUE,                   ""
)</f>
        <v>46726</v>
      </c>
      <c r="I25" s="430" t="s">
        <v>190</v>
      </c>
      <c r="J25" s="611"/>
      <c r="K25" s="611"/>
      <c r="L25" s="611"/>
    </row>
    <row r="26" spans="2:13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612"/>
      <c r="K26" s="612"/>
      <c r="L26" s="612"/>
    </row>
    <row r="27" spans="2:13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 cm="1">
        <f t="array" ref="E27">_xlfn.IFS(
  AND($I$32&gt;=13, $I$32&lt;=15), '第4回部分払（申告書等）'!E27,
  $I$32&lt;=18,                '第5回部分払（申告書等）'!E27,
  $I$32&lt;=21,                '第6回部分払（申告書等）'!E27,
  $I$32&lt;=24,                '第7回部分払（申告書等）'!E27,
  $I$32&lt;=27,                '第8回部分払（申告書等）'!E27,
  $I$32&lt;=30,                '第9回部分払（申告書等）'!E27,
  $I$32&lt;=33,                '第10回部分払（申告書等）'!E27,
  $I$32&lt;=36,                '第11回部分払（申告書等）'!E27,
  $I$32&lt;=39,                '第12回部分払（申告書等）'!E27,
  $I$32&lt;=42,                '第13回部分払（申告書等）'!E27,
  TRUE,                   ""
)</f>
        <v>46073</v>
      </c>
      <c r="F27" s="900" cm="1">
        <f t="array" ref="F27">_xlfn.IFS(
  AND($I$32&gt;=13, $I$32&lt;=15), '第4回部分払（申告書等）'!F27,
  $I$32&lt;=18,                '第5回部分払（申告書等）'!F27,
  $I$32&lt;=21,                '第6回部分払（申告書等）'!F27,
  $I$32&lt;=24,                '第7回部分払（申告書等）'!F27,
  $I$32&lt;=27,                '第8回部分払（申告書等）'!F27,
  $I$32&lt;=30,                '第9回部分払（申告書等）'!F27,
  $I$32&lt;=33,                '第10回部分払（申告書等）'!F27,
  $I$32&lt;=36,                '第11回部分払（申告書等）'!F27,
  $I$32&lt;=39,                '第12回部分払（申告書等）'!F27,
  $I$32&lt;=42,                '第13回部分払（申告書等）'!F27,
  TRUE,                   ""
)</f>
        <v>46735</v>
      </c>
      <c r="G27" s="900" cm="1">
        <f t="array" ref="G27">_xlfn.IFS(
  AND($I$32&gt;=13, $I$32&lt;=15), '第4回部分払（申告書等）'!G27,
  $I$32&lt;=18,                '第5回部分払（申告書等）'!G27,
  $I$32&lt;=21,                '第6回部分払（申告書等）'!G27,
  $I$32&lt;=24,                '第7回部分払（申告書等）'!G27,
  $I$32&lt;=27,                '第8回部分払（申告書等）'!G27,
  $I$32&lt;=30,                '第9回部分払（申告書等）'!G27,
  $I$32&lt;=33,                '第10回部分払（申告書等）'!G27,
  $I$32&lt;=36,                '第11回部分払（申告書等）'!G27,
  $I$32&lt;=39,                '第12回部分払（申告書等）'!G27,
  $I$32&lt;=42,                '第13回部分払（申告書等）'!G27,
  TRUE,                   ""
)</f>
        <v>46078</v>
      </c>
      <c r="H27" s="900" cm="1">
        <f t="array" ref="H27">_xlfn.IFS(
  AND($I$32&gt;=13, $I$32&lt;=15), '第4回部分払（申告書等）'!H27,
  $I$32&lt;=18,                '第5回部分払（申告書等）'!H27,
  $I$32&lt;=21,                '第6回部分払（申告書等）'!H27,
  $I$32&lt;=24,                '第7回部分払（申告書等）'!H27,
  $I$32&lt;=27,                '第8回部分払（申告書等）'!H27,
  $I$32&lt;=30,                '第9回部分払（申告書等）'!H27,
  $I$32&lt;=33,                '第10回部分払（申告書等）'!H27,
  $I$32&lt;=36,                '第11回部分払（申告書等）'!H27,
  $I$32&lt;=39,                '第12回部分払（申告書等）'!H27,
  $I$32&lt;=42,                '第13回部分払（申告書等）'!H27,
  TRUE,                   ""
)</f>
        <v>46733</v>
      </c>
      <c r="I27" s="430" t="s">
        <v>190</v>
      </c>
      <c r="J27" s="611"/>
      <c r="K27" s="611"/>
      <c r="L27" s="611"/>
    </row>
    <row r="28" spans="2:13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612"/>
      <c r="K28" s="612"/>
      <c r="L28" s="612"/>
      <c r="M28" s="236"/>
    </row>
    <row r="29" spans="2:13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 cm="1">
        <f t="array" ref="E29">_xlfn.IFS(
  AND($I$32&gt;=13, $I$32&lt;=15), '第4回部分払（申告書等）'!E29,
  $I$32&lt;=18,                '第5回部分払（申告書等）'!E29,
  $I$32&lt;=21,                '第6回部分払（申告書等）'!E29,
  $I$32&lt;=24,                '第7回部分払（申告書等）'!E29,
  $I$32&lt;=27,                '第8回部分払（申告書等）'!E29,
  $I$32&lt;=30,                '第9回部分払（申告書等）'!E29,
  $I$32&lt;=33,                '第10回部分払（申告書等）'!E29,
  $I$32&lt;=36,                '第11回部分払（申告書等）'!E29,
  $I$32&lt;=39,                '第12回部分払（申告書等）'!E29,
  $I$32&lt;=42,                '第13回部分払（申告書等）'!E29,
  TRUE,                   ""
)</f>
        <v>46073</v>
      </c>
      <c r="F29" s="900" cm="1">
        <f t="array" ref="F29">_xlfn.IFS(
  AND($I$32&gt;=13, $I$32&lt;=15), '第4回部分払（申告書等）'!F29,
  $I$32&lt;=18,                '第5回部分払（申告書等）'!F29,
  $I$32&lt;=21,                '第6回部分払（申告書等）'!F29,
  $I$32&lt;=24,                '第7回部分払（申告書等）'!F29,
  $I$32&lt;=27,                '第8回部分払（申告書等）'!F29,
  $I$32&lt;=30,                '第9回部分払（申告書等）'!F29,
  $I$32&lt;=33,                '第10回部分払（申告書等）'!F29,
  $I$32&lt;=36,                '第11回部分払（申告書等）'!F29,
  $I$32&lt;=39,                '第12回部分払（申告書等）'!F29,
  $I$32&lt;=42,                '第13回部分払（申告書等）'!F29,
  TRUE,                   ""
)</f>
        <v>46735</v>
      </c>
      <c r="G29" s="900" cm="1">
        <f t="array" ref="G29">_xlfn.IFS(
  AND($I$32&gt;=13, $I$32&lt;=15), '第4回部分払（申告書等）'!G29,
  $I$32&lt;=18,                '第5回部分払（申告書等）'!G29,
  $I$32&lt;=21,                '第6回部分払（申告書等）'!G29,
  $I$32&lt;=24,                '第7回部分払（申告書等）'!G29,
  $I$32&lt;=27,                '第8回部分払（申告書等）'!G29,
  $I$32&lt;=30,                '第9回部分払（申告書等）'!G29,
  $I$32&lt;=33,                '第10回部分払（申告書等）'!G29,
  $I$32&lt;=36,                '第11回部分払（申告書等）'!G29,
  $I$32&lt;=39,                '第12回部分払（申告書等）'!G29,
  $I$32&lt;=42,                '第13回部分払（申告書等）'!G29,
  TRUE,                   ""
)</f>
        <v>46078</v>
      </c>
      <c r="H29" s="900" cm="1">
        <f t="array" ref="H29">_xlfn.IFS(
  AND($I$32&gt;=13, $I$32&lt;=15), '第4回部分払（申告書等）'!H29,
  $I$32&lt;=18,                '第5回部分払（申告書等）'!H29,
  $I$32&lt;=21,                '第6回部分払（申告書等）'!H29,
  $I$32&lt;=24,                '第7回部分払（申告書等）'!H29,
  $I$32&lt;=27,                '第8回部分払（申告書等）'!H29,
  $I$32&lt;=30,                '第9回部分払（申告書等）'!H29,
  $I$32&lt;=33,                '第10回部分払（申告書等）'!H29,
  $I$32&lt;=36,                '第11回部分払（申告書等）'!H29,
  $I$32&lt;=39,                '第12回部分払（申告書等）'!H29,
  $I$32&lt;=42,                '第13回部分払（申告書等）'!H29,
  TRUE,                   ""
)</f>
        <v>46733</v>
      </c>
      <c r="I29" s="430" t="s">
        <v>190</v>
      </c>
      <c r="J29" s="611"/>
      <c r="K29" s="611"/>
      <c r="L29" s="611"/>
      <c r="M29" s="236"/>
    </row>
    <row r="30" spans="2:13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612"/>
      <c r="K30" s="612"/>
      <c r="L30" s="612"/>
      <c r="M30" s="259"/>
    </row>
    <row r="31" spans="2:13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/>
      </c>
      <c r="K31" s="436" t="str">
        <f>IF(COUNTIF(K20,"●")+COUNTIF(K21,"●")+COUNTIF(K23,"●")+COUNTIF(K25,"●")+COUNTIF(K27,"●")+COUNTIF(K29,"●")&lt;=0,"","●")</f>
        <v/>
      </c>
      <c r="L31" s="436" t="str">
        <f>IF(COUNTIF(L20,"●")+COUNTIF(L21,"●")+COUNTIF(L23,"●")+COUNTIF(L25,"●")+COUNTIF(L27,"●")+COUNTIF(L29,"●")&lt;=0,"","●")</f>
        <v/>
      </c>
      <c r="M31" s="259"/>
    </row>
    <row r="32" spans="2:13" ht="17.149999999999999" customHeight="1">
      <c r="B32" s="402"/>
      <c r="C32" s="402"/>
      <c r="E32" s="639"/>
      <c r="F32" s="752" t="s">
        <v>310</v>
      </c>
      <c r="G32" s="751">
        <f>ROUND((YEAR(F19)*12+MONTH(F19))-(YEAR(E19)*12+MONTH(E19))-IF(F19&lt;MIN(DATE(YEAR(F19),MONTH(F19),DAY(E19)),EOMONTH(F19,0))-1,1,0)+IF(F19=MIN(DATE(YEAR(F19),MONTH(F19),DAY(E19)),EOMONTH(F19,0))-1,0,IF(F19&gt;=MIN(DATE(YEAR(F19),MONTH(F19),DAY(E19)),EOMONTH(F19,0)),(F19-MIN(DATE(YEAR(F19),MONTH(F19),DAY(E19)),EOMONTH(F19,0))+1)/30,(F19-MIN(DATE(YEAR(F19),MONTH(F19)-1,DAY(E19)),EOMONTH(F19,-1))+1)/30))-IF(AND(DAY(E19)=1,F19=EOMONTH(F19,0)),IF(F19&gt;=MIN(DATE(YEAR(F19),MONTH(F19),DAY(E19)),EOMONTH(F19,0)),(F19-MIN(DATE(YEAR(F19),MONTH(F19),DAY(E19)),EOMONTH(F19,0))+1)/30,(F19-MIN(DATE(YEAR(F19),MONTH(F19)-1,DAY(E19)),EOMONTH(19,-1))+1)/30),0),2)</f>
        <v>24</v>
      </c>
      <c r="H32" s="749" t="s">
        <v>309</v>
      </c>
      <c r="I32" s="776">
        <f>(YEAR($F$19)-YEAR($E$19))*12 + (MONTH($F$19)-MONTH($E$19)) + 1</f>
        <v>25</v>
      </c>
      <c r="J32" s="439"/>
      <c r="K32" s="439"/>
      <c r="L32" s="439"/>
      <c r="M32" s="260"/>
    </row>
    <row r="33" spans="2:13" ht="17.149999999999999" customHeight="1" thickBot="1">
      <c r="B33" s="412" t="s">
        <v>196</v>
      </c>
      <c r="I33" s="745"/>
      <c r="J33"/>
      <c r="K33" s="745"/>
      <c r="M33" s="259"/>
    </row>
    <row r="34" spans="2:13" ht="17.149999999999999" customHeight="1">
      <c r="B34" s="961" cm="1">
        <f t="array" ref="B34">_xlfn.IFS(AND(I32&gt;=13,I32&lt;=15),'第4回部分払（申告書等）'!B46, I32&lt;=18,'第5回部分払（申告書等）'!B46, I32&lt;=21,'第6回部分払（申告書等）'!B46, I32&lt;=24,'第7回部分払（申告書等）'!B46, I32&lt;=27,'第8回部分払（申告書等）'!B46, I32&lt;=30,'第9回部分払（申告書等）'!B46, I32&lt;=33,'第10回部分払（申告書等）'!B46, I32&lt;=36,'第11回部分払（申告書等）'!B46, I32&lt;=39,'第12回部分払（申告書等）'!B46, I32&lt;=42,'第13回部分払（申告書等）'!B46, TRUE,"")</f>
        <v>0</v>
      </c>
      <c r="C34" s="962"/>
      <c r="D34" s="962"/>
      <c r="E34" s="962"/>
      <c r="F34" s="962"/>
      <c r="G34" s="962"/>
      <c r="H34" s="962"/>
      <c r="I34" s="962"/>
      <c r="J34" s="962"/>
      <c r="K34" s="962"/>
      <c r="L34" s="963"/>
      <c r="M34" s="259"/>
    </row>
    <row r="35" spans="2:13" ht="17.149999999999999" customHeight="1">
      <c r="B35" s="964"/>
      <c r="C35" s="965"/>
      <c r="D35" s="965"/>
      <c r="E35" s="965"/>
      <c r="F35" s="965"/>
      <c r="G35" s="965"/>
      <c r="H35" s="965"/>
      <c r="I35" s="965"/>
      <c r="J35" s="965"/>
      <c r="K35" s="965"/>
      <c r="L35" s="966"/>
      <c r="M35" s="259"/>
    </row>
    <row r="36" spans="2:13" ht="17.149999999999999" customHeight="1" thickBot="1">
      <c r="B36" s="967"/>
      <c r="C36" s="968"/>
      <c r="D36" s="968"/>
      <c r="E36" s="968"/>
      <c r="F36" s="968"/>
      <c r="G36" s="968"/>
      <c r="H36" s="968"/>
      <c r="I36" s="968"/>
      <c r="J36" s="968"/>
      <c r="K36" s="968"/>
      <c r="L36" s="969"/>
      <c r="M36" s="259"/>
    </row>
    <row r="37" spans="2:13" ht="17.149999999999999" customHeight="1">
      <c r="B37" s="440"/>
      <c r="C37" s="440"/>
      <c r="D37" s="440"/>
      <c r="E37" s="498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440"/>
      <c r="D38" s="497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61" t="s">
        <v>301</v>
      </c>
      <c r="C39" s="962"/>
      <c r="D39" s="962"/>
      <c r="E39" s="962"/>
      <c r="F39" s="962"/>
      <c r="G39" s="962"/>
      <c r="H39" s="962"/>
      <c r="I39" s="962"/>
      <c r="J39" s="962"/>
      <c r="K39" s="962"/>
      <c r="L39" s="963"/>
      <c r="M39" s="229"/>
    </row>
    <row r="40" spans="2:13" ht="17.149999999999999" customHeight="1">
      <c r="B40" s="964"/>
      <c r="C40" s="965"/>
      <c r="D40" s="965"/>
      <c r="E40" s="965"/>
      <c r="F40" s="965"/>
      <c r="G40" s="965"/>
      <c r="H40" s="965"/>
      <c r="I40" s="965"/>
      <c r="J40" s="965"/>
      <c r="K40" s="965"/>
      <c r="L40" s="966"/>
      <c r="M40" s="229"/>
    </row>
    <row r="41" spans="2:13" ht="17.149999999999999" customHeight="1">
      <c r="B41" s="964"/>
      <c r="C41" s="965"/>
      <c r="D41" s="965"/>
      <c r="E41" s="965"/>
      <c r="F41" s="965"/>
      <c r="G41" s="965"/>
      <c r="H41" s="965"/>
      <c r="I41" s="965"/>
      <c r="J41" s="965"/>
      <c r="K41" s="965"/>
      <c r="L41" s="966"/>
      <c r="M41" s="229"/>
    </row>
    <row r="42" spans="2:13" ht="17.149999999999999" customHeight="1">
      <c r="B42" s="964"/>
      <c r="C42" s="965"/>
      <c r="D42" s="965"/>
      <c r="E42" s="965"/>
      <c r="F42" s="965"/>
      <c r="G42" s="965"/>
      <c r="H42" s="965"/>
      <c r="I42" s="965"/>
      <c r="J42" s="965"/>
      <c r="K42" s="965"/>
      <c r="L42" s="966"/>
      <c r="M42" s="229"/>
    </row>
    <row r="43" spans="2:13" ht="17.149999999999999" customHeight="1" thickBot="1">
      <c r="B43" s="967"/>
      <c r="C43" s="968"/>
      <c r="D43" s="968"/>
      <c r="E43" s="968"/>
      <c r="F43" s="968"/>
      <c r="G43" s="968"/>
      <c r="H43" s="968"/>
      <c r="I43" s="968"/>
      <c r="J43" s="968"/>
      <c r="K43" s="968"/>
      <c r="L43" s="969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hidden="1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hidden="1" customHeight="1">
      <c r="B46" s="961"/>
      <c r="C46" s="962"/>
      <c r="D46" s="962"/>
      <c r="E46" s="962"/>
      <c r="F46" s="962"/>
      <c r="G46" s="962"/>
      <c r="H46" s="962"/>
      <c r="I46" s="962"/>
      <c r="J46" s="962"/>
      <c r="K46" s="962"/>
      <c r="L46" s="963"/>
      <c r="M46" s="229"/>
    </row>
    <row r="47" spans="2:13" ht="17.149999999999999" hidden="1" customHeight="1">
      <c r="B47" s="964"/>
      <c r="C47" s="965"/>
      <c r="D47" s="965"/>
      <c r="E47" s="965"/>
      <c r="F47" s="965"/>
      <c r="G47" s="965"/>
      <c r="H47" s="965"/>
      <c r="I47" s="965"/>
      <c r="J47" s="965"/>
      <c r="K47" s="965"/>
      <c r="L47" s="966"/>
      <c r="M47" s="229"/>
    </row>
    <row r="48" spans="2:13" ht="17.149999999999999" hidden="1" customHeight="1" thickBot="1">
      <c r="B48" s="967"/>
      <c r="C48" s="968"/>
      <c r="D48" s="968"/>
      <c r="E48" s="968"/>
      <c r="F48" s="968"/>
      <c r="G48" s="968"/>
      <c r="H48" s="968"/>
      <c r="I48" s="968"/>
      <c r="J48" s="968"/>
      <c r="K48" s="968"/>
      <c r="L48" s="969"/>
      <c r="M48" s="229"/>
    </row>
    <row r="49" spans="2:13" ht="17.149999999999999" hidden="1" customHeight="1" thickBot="1"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445">
        <f>'最終確定払（内訳書）（個人）'!C44</f>
        <v>4292677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'第13回部分払（申告書等）'!D56</f>
        <v>1100000</v>
      </c>
      <c r="E56" s="449" t="s">
        <v>50</v>
      </c>
      <c r="F56" s="450" t="s">
        <v>164</v>
      </c>
      <c r="G56" s="451">
        <f>COUNTIF(J19:L19,"●")</f>
        <v>1</v>
      </c>
      <c r="H56" s="471" t="s">
        <v>307</v>
      </c>
      <c r="I56" s="750">
        <f>G32-(COUNTIF('第1回部分払（申告書等）'!J19:'第1回部分払（申告書等）'!L19,"●")+COUNTIF('第2回部分払（申告書等）'!J19:'第2回部分払（申告書等）'!L19,"●")+COUNTIF('第3回部分払（申告書等）'!J19:'第3回部分払（申告書等）'!L19,"●")+COUNTIF('第4回部分払（申告書等）'!J19:'第4回部分払（申告書等）'!L19,"●")+COUNTIF('第5回部分払（申告書等）'!J19:'第5回部分払（申告書等）'!L19,"●")+COUNTIF('第6回部分払（申告書等）'!J19:'第6回部分払（申告書等）'!L19,"●")+COUNTIF('第7回部分払（申告書等）'!J19:'第7回部分払（申告書等）'!L19,"●")+COUNTIF('第8回部分払（申告書等）'!J19:'第8回部分払（申告書等）'!L19,"●")+COUNTIF('第9回部分払（申告書等）'!J19:'第9回部分払（申告書等）'!L19,"●")+COUNTIF('第10回部分払（申告書等）'!J19:'第10回部分払（申告書等）'!L19,"●")+COUNTIF('第11回部分払（申告書等）'!J19:'第11回部分払（申告書等）'!L19,"●")+COUNTIF('第12回部分払（申告書等）'!J19:'第12回部分払（申告書等）'!L19,"●")+COUNTIF('第13回部分払（申告書等）'!J19:'第13回部分払（申告書等）'!L19,"●")+COUNTIF(J31:L31,"●"))</f>
        <v>0</v>
      </c>
      <c r="J56" s="748" t="s">
        <v>308</v>
      </c>
      <c r="L56" s="716"/>
      <c r="M56" s="716"/>
    </row>
    <row r="57" spans="2:13" ht="17.149999999999999" customHeight="1">
      <c r="B57" s="446" t="s">
        <v>206</v>
      </c>
      <c r="D57" s="448">
        <f>'第13回部分払（申告書等）'!D57</f>
        <v>200000</v>
      </c>
      <c r="E57" s="449" t="s">
        <v>50</v>
      </c>
      <c r="F57" s="450" t="s">
        <v>164</v>
      </c>
      <c r="G57" s="451">
        <f>COUNTIF(J31:L31,"●")</f>
        <v>0</v>
      </c>
      <c r="H57" s="471" t="s">
        <v>307</v>
      </c>
      <c r="I57" s="750">
        <f>IF(AND($F$31&gt;=EOMONTH($J$18,-1)+1,$F$31&lt;=EOMONTH($L$18,0)),G31-(COUNTIF('第1回部分払（申告書等）'!J31:'第1回部分払（申告書等）'!L31,"●")+COUNTIF('第2回部分払（申告書等）'!J31:'第2回部分払（申告書等）'!L31,"●")+COUNTIF('第3回部分払（申告書等）'!J31:'第3回部分払（申告書等）'!L31,"●")+COUNTIF('第4回部分払（申告書等）'!J31:'第4回部分払（申告書等）'!L31,"●")+COUNTIF('第5回部分払（申告書等）'!J31:'第5回部分払（申告書等）'!L31,"●")+COUNTIF('第6回部分払（申告書等）'!J31:'第6回部分払（申告書等）'!L31,"●")+COUNTIF('第7回部分払（申告書等）'!J31:'第7回部分払（申告書等）'!L31,"●")+COUNTIF('第8回部分払（申告書等）'!J31:'第8回部分払（申告書等）'!L31,"●")+COUNTIF('第9回部分払（申告書等）'!J31:'第9回部分払（申告書等）'!L31,"●")+COUNTIF('第10回部分払（申告書等）'!J31:'第10回部分払（申告書等）'!L31,"●")+COUNTIF('第11回部分払（申告書等）'!J31:'第11回部分払（申告書等）'!L31,"●")+COUNTIF('第12回部分払（申告書等）'!J31:'第12回部分払（申告書等）'!L31,"●")+COUNTIF('第13回部分払（申告書等）'!J31:'第13回部分払（申告書等）'!L31,"●")+COUNTIF(J31:L31,"●")),0)</f>
        <v>-0.17000000000000171</v>
      </c>
      <c r="J57" s="748" t="s">
        <v>308</v>
      </c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471"/>
      <c r="I58" s="697"/>
      <c r="J58" s="131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s="632" customFormat="1" ht="17.149999999999999" hidden="1" customHeight="1">
      <c r="B62" s="680" t="s">
        <v>313</v>
      </c>
      <c r="C62" s="680"/>
      <c r="D62" s="680" t="s">
        <v>315</v>
      </c>
      <c r="E62" s="680"/>
      <c r="F62" s="681"/>
      <c r="G62" s="680"/>
      <c r="H62" s="680"/>
      <c r="I62" s="680"/>
      <c r="J62" s="680"/>
      <c r="K62" s="680"/>
      <c r="L62" s="680"/>
    </row>
    <row r="63" spans="2:13" ht="17.149999999999999" hidden="1" customHeight="1">
      <c r="B63" s="370" t="s">
        <v>209</v>
      </c>
      <c r="D63" s="455">
        <v>500000</v>
      </c>
      <c r="E63" s="370" t="s">
        <v>50</v>
      </c>
      <c r="F63" s="410" t="s">
        <v>164</v>
      </c>
      <c r="G63" s="456"/>
      <c r="H63" s="457" t="s">
        <v>210</v>
      </c>
      <c r="I63" s="131">
        <f>D63*G63</f>
        <v>0</v>
      </c>
      <c r="J63" s="438" t="s">
        <v>50</v>
      </c>
    </row>
    <row r="64" spans="2:13" ht="17.149999999999999" hidden="1" customHeight="1">
      <c r="B64" s="370" t="s">
        <v>211</v>
      </c>
      <c r="D64" s="455">
        <v>250000</v>
      </c>
      <c r="E64" s="370" t="s">
        <v>50</v>
      </c>
      <c r="F64" s="410" t="s">
        <v>164</v>
      </c>
      <c r="G64" s="456"/>
      <c r="H64" s="457" t="s">
        <v>210</v>
      </c>
      <c r="I64" s="131">
        <f t="shared" ref="I64:I67" si="2">D64*G64</f>
        <v>0</v>
      </c>
      <c r="J64" s="438" t="s">
        <v>50</v>
      </c>
    </row>
    <row r="65" spans="2:10" ht="17.149999999999999" hidden="1" customHeight="1">
      <c r="B65" s="370" t="s">
        <v>212</v>
      </c>
      <c r="D65" s="455">
        <v>100000</v>
      </c>
      <c r="E65" s="370" t="s">
        <v>50</v>
      </c>
      <c r="F65" s="410" t="s">
        <v>164</v>
      </c>
      <c r="G65" s="456"/>
      <c r="H65" s="457" t="s">
        <v>210</v>
      </c>
      <c r="I65" s="131">
        <f t="shared" si="2"/>
        <v>0</v>
      </c>
      <c r="J65" s="438" t="s">
        <v>50</v>
      </c>
    </row>
    <row r="66" spans="2:10" ht="17.149999999999999" hidden="1" customHeight="1">
      <c r="B66" s="370" t="s">
        <v>213</v>
      </c>
      <c r="D66" s="458"/>
      <c r="E66" s="370" t="s">
        <v>50</v>
      </c>
      <c r="F66" s="410" t="s">
        <v>164</v>
      </c>
      <c r="G66" s="456"/>
      <c r="H66" s="457" t="s">
        <v>210</v>
      </c>
      <c r="I66" s="131">
        <f t="shared" si="2"/>
        <v>0</v>
      </c>
      <c r="J66" s="438" t="s">
        <v>50</v>
      </c>
    </row>
    <row r="67" spans="2:10" ht="17.149999999999999" hidden="1" customHeight="1">
      <c r="B67" s="370" t="s">
        <v>214</v>
      </c>
      <c r="D67" s="458"/>
      <c r="E67" s="370" t="s">
        <v>50</v>
      </c>
      <c r="F67" s="410" t="s">
        <v>164</v>
      </c>
      <c r="G67" s="456"/>
      <c r="H67" s="457" t="s">
        <v>210</v>
      </c>
      <c r="I67" s="131">
        <f t="shared" si="2"/>
        <v>0</v>
      </c>
      <c r="J67" s="438" t="s">
        <v>50</v>
      </c>
    </row>
    <row r="68" spans="2:10" s="632" customFormat="1" ht="16">
      <c r="B68" s="680" t="s">
        <v>316</v>
      </c>
      <c r="D68" s="680" t="s">
        <v>317</v>
      </c>
      <c r="E68" s="680"/>
      <c r="F68" s="680"/>
      <c r="G68" s="683"/>
      <c r="H68" s="682"/>
      <c r="I68" s="613"/>
      <c r="J68" s="667"/>
    </row>
    <row r="69" spans="2:10" ht="16">
      <c r="B69" s="370" t="s">
        <v>209</v>
      </c>
      <c r="D69" s="552">
        <v>500000</v>
      </c>
      <c r="E69" s="370" t="s">
        <v>50</v>
      </c>
      <c r="F69" s="410" t="s">
        <v>164</v>
      </c>
      <c r="G69" s="543">
        <v>5</v>
      </c>
      <c r="H69" s="457" t="s">
        <v>210</v>
      </c>
      <c r="I69" s="131">
        <f>D69*G69</f>
        <v>2500000</v>
      </c>
      <c r="J69" s="438" t="s">
        <v>50</v>
      </c>
    </row>
    <row r="70" spans="2:10" ht="16">
      <c r="B70" s="370" t="s">
        <v>211</v>
      </c>
      <c r="D70" s="552"/>
      <c r="E70" s="370" t="s">
        <v>50</v>
      </c>
      <c r="F70" s="410" t="s">
        <v>164</v>
      </c>
      <c r="G70" s="543"/>
      <c r="H70" s="457" t="s">
        <v>210</v>
      </c>
      <c r="I70" s="131">
        <f t="shared" ref="I70:I73" si="3">D70*G70</f>
        <v>0</v>
      </c>
      <c r="J70" s="438" t="s">
        <v>50</v>
      </c>
    </row>
    <row r="71" spans="2:10" ht="16">
      <c r="B71" s="370" t="s">
        <v>212</v>
      </c>
      <c r="D71" s="552"/>
      <c r="E71" s="370" t="s">
        <v>50</v>
      </c>
      <c r="F71" s="410" t="s">
        <v>164</v>
      </c>
      <c r="G71" s="543"/>
      <c r="H71" s="457" t="s">
        <v>210</v>
      </c>
      <c r="I71" s="131">
        <f t="shared" si="3"/>
        <v>0</v>
      </c>
      <c r="J71" s="438" t="s">
        <v>50</v>
      </c>
    </row>
    <row r="72" spans="2:10" ht="16">
      <c r="B72" s="370" t="s">
        <v>213</v>
      </c>
      <c r="D72" s="553"/>
      <c r="E72" s="370" t="s">
        <v>50</v>
      </c>
      <c r="F72" s="410" t="s">
        <v>164</v>
      </c>
      <c r="G72" s="543"/>
      <c r="H72" s="457" t="s">
        <v>210</v>
      </c>
      <c r="I72" s="131">
        <f t="shared" si="3"/>
        <v>0</v>
      </c>
      <c r="J72" s="438" t="s">
        <v>50</v>
      </c>
    </row>
    <row r="73" spans="2:10" ht="16">
      <c r="B73" s="370" t="s">
        <v>214</v>
      </c>
      <c r="D73" s="553"/>
      <c r="E73" s="370" t="s">
        <v>50</v>
      </c>
      <c r="F73" s="410" t="s">
        <v>164</v>
      </c>
      <c r="G73" s="543"/>
      <c r="H73" s="457" t="s">
        <v>210</v>
      </c>
      <c r="I73" s="131">
        <f t="shared" si="3"/>
        <v>0</v>
      </c>
      <c r="J73" s="438" t="s">
        <v>50</v>
      </c>
    </row>
    <row r="74" spans="2:10" ht="16">
      <c r="D74" s="370"/>
      <c r="E74" s="370"/>
      <c r="G74" s="410"/>
      <c r="I74" s="748"/>
    </row>
    <row r="75" spans="2:10" ht="16.5" thickBot="1">
      <c r="B75" s="461" t="s">
        <v>215</v>
      </c>
      <c r="C75" s="136"/>
      <c r="D75" s="233"/>
      <c r="E75" s="234"/>
      <c r="F75" s="235"/>
      <c r="G75" s="410"/>
      <c r="I75" s="748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07"/>
      <c r="C77" s="908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4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4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4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4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4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4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4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242177</v>
      </c>
      <c r="I88" s="470">
        <f>G32-SUM(前金払請求金額内訳書!G16+'第1回部分払（申告書等）'!I88+'第2回部分払（申告書等）'!I88+'第3回部分払（申告書等）'!I88+'第4回部分払（申告書等）'!I88+'第5回部分払（申告書等）'!I88+'第6回部分払（申告書等）'!I88+'第7回部分払（申告書等）'!I88+'第8回部分払（申告書等）'!I88+'第9回部分払（申告書等）'!I88+'第10回部分払（申告書等）'!I88+'第11回部分払（申告書等）'!I88+'第12回部分払（申告書等）'!I88+'第13回部分払（申告書等）'!I88)</f>
        <v>-3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693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555" t="str" cm="1">
        <f t="array" ref="C92">_xlfn.IFS(
  AND($I$32&gt;=13, $I$32&lt;=15), '第4回部分払（申告書等）'!C92,
  $I$32&lt;=18,                '第5回部分払（申告書等）'!C92,
  $I$32&lt;=21,                '第6回部分払（申告書等）'!C92,
  $I$32&lt;=24,                '第7回部分払（申告書等）'!C92,
  $I$32&lt;=27,                '第8回部分払（申告書等）'!C92,
  $I$32&lt;=30,                '第9回部分払（申告書等）'!C92,
  $I$32&lt;=33,                '第10回部分払（申告書等）'!C92,
  $I$32&lt;=36,                '第11回部分払（申告書等）'!C92,
  $I$32&lt;=39,                '第12回部分払（申告書等）'!C92,
  $I$32&lt;=42,                '第13回部分払（申告書等）'!C92,
  TRUE,                   ""
)</f>
        <v>①</v>
      </c>
      <c r="D92" s="560" cm="1">
        <f t="array" ref="D92">_xlfn.IFS(
  AND($I$32&gt;=13, $I$32&lt;=15), '第4回部分払（申告書等）'!D92,
  $I$32&lt;=18,                '第5回部分払（申告書等）'!D92,
  $I$32&lt;=21,                '第6回部分払（申告書等）'!D92,
  $I$32&lt;=24,                '第7回部分払（申告書等）'!D92,
  $I$32&lt;=27,                '第8回部分払（申告書等）'!D92,
  $I$32&lt;=30,                '第9回部分払（申告書等）'!D92,
  $I$32&lt;=33,                '第10回部分払（申告書等）'!D92,
  $I$32&lt;=36,                '第11回部分払（申告書等）'!D92,
  $I$32&lt;=39,                '第12回部分払（申告書等）'!D92,
  $I$32&lt;=42,                '第13回部分払（申告書等）'!D92,
  TRUE,                   ""
)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0</v>
      </c>
      <c r="J92" s="526">
        <f>IF(AND($G$21&gt;=EOMONTH($J$18,-1)+1,$G$21&lt;=EOMONTH($L$18,0)),_xlfn.DAYS(EOMONTH($G$21,-1)+1,$G$21),0)</f>
        <v>0</v>
      </c>
      <c r="K92" s="153">
        <f>IF(AND($D$93="",$H$21&gt;=EOMONTH($J$18,-1)+1,$H$21&lt;=EOMONTH($L$18,0)),_xlfn.DAYS($H$21+1,EOMONTH($H$21,0))-1,0)</f>
        <v>-21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147"/>
      <c r="H93" s="618" t="str">
        <f t="shared" ref="H93:H101" si="5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725" t="str" cm="1">
        <f t="array" ref="C94">_xlfn.IFS(
  AND($I$32&gt;=13, $I$32&lt;=15), '第4回部分払（申告書等）'!C94,
  $I$32&lt;=18,                '第5回部分払（申告書等）'!C94,
  $I$32&lt;=21,                '第6回部分払（申告書等）'!C94,
  $I$32&lt;=24,                '第7回部分払（申告書等）'!C94,
  $I$32&lt;=27,                '第8回部分払（申告書等）'!C94,
  $I$32&lt;=30,                '第9回部分払（申告書等）'!C94,
  $I$32&lt;=33,                '第10回部分払（申告書等）'!C94,
  $I$32&lt;=36,                '第11回部分払（申告書等）'!C94,
  $I$32&lt;=39,                '第12回部分払（申告書等）'!C94,
  $I$32&lt;=42,                '第13回部分払（申告書等）'!C94,
  TRUE,                   ""
)</f>
        <v>　</v>
      </c>
      <c r="D94" s="560" t="str" cm="1">
        <f t="array" ref="D94">_xlfn.IFS(
  AND($I$32&gt;=13, $I$32&lt;=15), '第4回部分払（申告書等）'!D94,
  $I$32&lt;=18,                '第5回部分払（申告書等）'!D94,
  $I$32&lt;=21,                '第6回部分払（申告書等）'!D94,
  $I$32&lt;=24,                '第7回部分払（申告書等）'!D94,
  $I$32&lt;=27,                '第8回部分払（申告書等）'!D94,
  $I$32&lt;=30,                '第9回部分払（申告書等）'!D94,
  $I$32&lt;=33,                '第10回部分払（申告書等）'!D94,
  $I$32&lt;=36,                '第11回部分払（申告書等）'!D94,
  $I$32&lt;=39,                '第12回部分払（申告書等）'!D94,
  $I$32&lt;=42,                '第13回部分払（申告書等）'!D94,
  TRUE,                   ""
)</f>
        <v/>
      </c>
      <c r="E94" s="784" t="s">
        <v>131</v>
      </c>
      <c r="F94" s="472"/>
      <c r="G94" s="147"/>
      <c r="H94" s="618" t="str">
        <f t="shared" si="5"/>
        <v/>
      </c>
      <c r="I94" s="696">
        <f>IF(D94="",0,IF(COUNTIF(J24:L24,C94)=0,0,COUNTIF(J24:L24,C94)-I95))</f>
        <v>0</v>
      </c>
      <c r="J94" s="526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-26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147"/>
      <c r="H95" s="618" t="str">
        <f t="shared" si="5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725" t="str" cm="1">
        <f t="array" ref="C96">_xlfn.IFS(
  AND($I$32&gt;=13, $I$32&lt;=15), '第4回部分払（申告書等）'!C96,
  $I$32&lt;=18,                '第5回部分払（申告書等）'!C96,
  $I$32&lt;=21,                '第6回部分払（申告書等）'!C96,
  $I$32&lt;=24,                '第7回部分払（申告書等）'!C96,
  $I$32&lt;=27,                '第8回部分払（申告書等）'!C96,
  $I$32&lt;=30,                '第9回部分払（申告書等）'!C96,
  $I$32&lt;=33,                '第10回部分払（申告書等）'!C96,
  $I$32&lt;=36,                '第11回部分払（申告書等）'!C96,
  $I$32&lt;=39,                '第12回部分払（申告書等）'!C96,
  $I$32&lt;=42,                '第13回部分払（申告書等）'!C96,
  TRUE,                   ""
)</f>
        <v>　</v>
      </c>
      <c r="D96" s="560" t="str" cm="1">
        <f t="array" ref="D96">_xlfn.IFS(
  AND($I$32&gt;=13, $I$32&lt;=15), '第4回部分払（申告書等）'!D96,
  $I$32&lt;=18,                '第5回部分払（申告書等）'!D96,
  $I$32&lt;=21,                '第6回部分払（申告書等）'!D96,
  $I$32&lt;=24,                '第7回部分払（申告書等）'!D96,
  $I$32&lt;=27,                '第8回部分払（申告書等）'!D96,
  $I$32&lt;=30,                '第9回部分払（申告書等）'!D96,
  $I$32&lt;=33,                '第10回部分払（申告書等）'!D96,
  $I$32&lt;=36,                '第11回部分払（申告書等）'!D96,
  $I$32&lt;=39,                '第12回部分払（申告書等）'!D96,
  $I$32&lt;=42,                '第13回部分払（申告書等）'!D96,
  TRUE,                   ""
)</f>
        <v/>
      </c>
      <c r="E96" s="784" t="s">
        <v>131</v>
      </c>
      <c r="F96" s="472"/>
      <c r="G96" s="147"/>
      <c r="H96" s="618" t="str">
        <f t="shared" si="5"/>
        <v/>
      </c>
      <c r="I96" s="696">
        <f>IF(D96="",0,IF(COUNTIF(J26:L26,C96)=0,0,COUNTIF(J26:L26,C96)-I97))</f>
        <v>0</v>
      </c>
      <c r="J96" s="526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-26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147"/>
      <c r="H97" s="618" t="str">
        <f t="shared" si="5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725" t="str" cm="1">
        <f t="array" ref="C98">_xlfn.IFS(
  AND($I$32&gt;=13, $I$32&lt;=15), '第4回部分払（申告書等）'!C98,
  $I$32&lt;=18,                '第5回部分払（申告書等）'!C98,
  $I$32&lt;=21,                '第6回部分払（申告書等）'!C98,
  $I$32&lt;=24,                '第7回部分払（申告書等）'!C98,
  $I$32&lt;=27,                '第8回部分払（申告書等）'!C98,
  $I$32&lt;=30,                '第9回部分払（申告書等）'!C98,
  $I$32&lt;=33,                '第10回部分払（申告書等）'!C98,
  $I$32&lt;=36,                '第11回部分払（申告書等）'!C98,
  $I$32&lt;=39,                '第12回部分払（申告書等）'!C98,
  $I$32&lt;=42,                '第13回部分払（申告書等）'!C98,
  TRUE,                   ""
)</f>
        <v>⑤</v>
      </c>
      <c r="D98" s="560" t="str" cm="1">
        <f t="array" ref="D98">_xlfn.IFS(
  AND($I$32&gt;=13, $I$32&lt;=15), '第4回部分払（申告書等）'!D98,
  $I$32&lt;=18,                '第5回部分払（申告書等）'!D98,
  $I$32&lt;=21,                '第6回部分払（申告書等）'!D98,
  $I$32&lt;=24,                '第7回部分払（申告書等）'!D98,
  $I$32&lt;=27,                '第8回部分払（申告書等）'!D98,
  $I$32&lt;=30,                '第9回部分払（申告書等）'!D98,
  $I$32&lt;=33,                '第10回部分払（申告書等）'!D98,
  $I$32&lt;=36,                '第11回部分払（申告書等）'!D98,
  $I$32&lt;=39,                '第12回部分払（申告書等）'!D98,
  $I$32&lt;=42,                '第13回部分払（申告書等）'!D98,
  TRUE,                   ""
)</f>
        <v/>
      </c>
      <c r="E98" s="784" t="s">
        <v>131</v>
      </c>
      <c r="F98" s="472"/>
      <c r="G98" s="147"/>
      <c r="H98" s="618" t="str">
        <f t="shared" si="5"/>
        <v/>
      </c>
      <c r="I98" s="696">
        <f>IF(D98="",0,IF(COUNTIF(J28:L28,C98)=0,0,COUNTIF(J28:L28,C98)-I99))</f>
        <v>0</v>
      </c>
      <c r="J98" s="526">
        <f>IF(AND($G$27&gt;=EOMONTH($J$18,-1)+1,$G$27&lt;=EOMONTH($L$18,0)),_xlfn.DAYS(EOMONTH($G$27,-1)+1,$G$27),0)</f>
        <v>0</v>
      </c>
      <c r="K98" s="153">
        <f>IF(AND($D$99="",$H$27&gt;=EOMONTH($J$18,-1)+1,$H$27&lt;=EOMONTH($L$18,0)),_xlfn.DAYS($H$27+1,EOMONTH($H$27,0))-1,0)</f>
        <v>-19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147"/>
      <c r="H99" s="618" t="str">
        <f t="shared" si="5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725" t="str" cm="1">
        <f t="array" ref="C100">_xlfn.IFS(
  AND($I$32&gt;=13, $I$32&lt;=15), '第4回部分払（申告書等）'!C100,
  $I$32&lt;=18,                '第5回部分払（申告書等）'!C100,
  $I$32&lt;=21,                '第6回部分払（申告書等）'!C100,
  $I$32&lt;=24,                '第7回部分払（申告書等）'!C100,
  $I$32&lt;=27,                '第8回部分払（申告書等）'!C100,
  $I$32&lt;=30,                '第9回部分払（申告書等）'!C100,
  $I$32&lt;=33,                '第10回部分払（申告書等）'!C100,
  $I$32&lt;=36,                '第11回部分払（申告書等）'!C100,
  $I$32&lt;=39,                '第12回部分払（申告書等）'!C100,
  $I$32&lt;=42,                '第13回部分払（申告書等）'!C100,
  TRUE,                   ""
)</f>
        <v>④</v>
      </c>
      <c r="D100" s="560" cm="1">
        <f t="array" ref="D100">_xlfn.IFS(
  AND($I$32&gt;=13, $I$32&lt;=15), '第4回部分払（申告書等）'!D100,
  $I$32&lt;=18,                '第5回部分払（申告書等）'!D100,
  $I$32&lt;=21,                '第6回部分払（申告書等）'!D100,
  $I$32&lt;=24,                '第7回部分払（申告書等）'!D100,
  $I$32&lt;=27,                '第8回部分払（申告書等）'!D100,
  $I$32&lt;=30,                '第9回部分払（申告書等）'!D100,
  $I$32&lt;=33,                '第10回部分払（申告書等）'!D100,
  $I$32&lt;=36,                '第11回部分払（申告書等）'!D100,
  $I$32&lt;=39,                '第12回部分払（申告書等）'!D100,
  $I$32&lt;=42,                '第13回部分払（申告書等）'!D100,
  TRUE,                   ""
)</f>
        <v>30000</v>
      </c>
      <c r="E100" s="784" t="s">
        <v>131</v>
      </c>
      <c r="F100" s="472"/>
      <c r="G100" s="147"/>
      <c r="H100" s="618">
        <f t="shared" si="5"/>
        <v>30000</v>
      </c>
      <c r="I100" s="696">
        <f>IF(D100="",0,IF(COUNTIF(J30:L30,C100)=0,0,COUNTIF(J30:L30,C100)-I101))</f>
        <v>0</v>
      </c>
      <c r="J100" s="526">
        <f>IF(AND($G$29&gt;=EOMONTH($J$18,-1)+1,$G$29&lt;=EOMONTH($L$18,0)),_xlfn.DAYS(EOMONTH($G$29,-1)+1,$G$29),0)</f>
        <v>0</v>
      </c>
      <c r="K100" s="153">
        <f>IF(AND($D$101="",$H$29&gt;=EOMONTH($J$18,-1)+1,$H$29&lt;=EOMONTH($L$18,0)),_xlfn.DAYS($H$29+1,EOMONTH($H$29,0))-1,0)</f>
        <v>-19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147"/>
      <c r="H101" s="618" t="str">
        <f t="shared" si="5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 t="s">
        <v>230</v>
      </c>
      <c r="H102" s="147"/>
      <c r="I102" s="469"/>
      <c r="J102" s="470"/>
      <c r="K102" s="470"/>
      <c r="L102" s="446"/>
    </row>
    <row r="103" spans="2:12" ht="16">
      <c r="B103" s="250" t="s">
        <v>231</v>
      </c>
      <c r="C103" s="469"/>
      <c r="D103" s="586">
        <v>134.54300000000001</v>
      </c>
      <c r="E103" s="479" t="s">
        <v>77</v>
      </c>
      <c r="F103" s="447"/>
      <c r="G103" s="548" t="s">
        <v>232</v>
      </c>
      <c r="H103" s="446"/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6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6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570">
        <f t="shared" si="6"/>
        <v>0</v>
      </c>
      <c r="G110" s="571"/>
      <c r="H110" s="466"/>
      <c r="I110" s="467"/>
    </row>
    <row r="111" spans="2:12" ht="16" hidden="1">
      <c r="B111" s="909"/>
      <c r="C111" s="910"/>
      <c r="D111" s="465"/>
      <c r="E111" s="464"/>
      <c r="F111" s="570">
        <f t="shared" si="6"/>
        <v>0</v>
      </c>
      <c r="G111" s="571"/>
      <c r="H111" s="466"/>
      <c r="I111" s="467"/>
    </row>
    <row r="112" spans="2:12" ht="16" hidden="1">
      <c r="B112" s="909"/>
      <c r="C112" s="910"/>
      <c r="D112" s="465"/>
      <c r="E112" s="464"/>
      <c r="F112" s="570">
        <f t="shared" si="6"/>
        <v>0</v>
      </c>
      <c r="G112" s="571"/>
      <c r="H112" s="466"/>
      <c r="I112" s="467"/>
    </row>
    <row r="113" spans="2:12" ht="16" hidden="1">
      <c r="B113" s="909"/>
      <c r="C113" s="910"/>
      <c r="D113" s="465"/>
      <c r="E113" s="464"/>
      <c r="F113" s="570">
        <f t="shared" si="6"/>
        <v>0</v>
      </c>
      <c r="G113" s="571"/>
      <c r="H113" s="466"/>
      <c r="I113" s="467"/>
    </row>
    <row r="114" spans="2:12" ht="16" hidden="1">
      <c r="B114" s="909"/>
      <c r="C114" s="910"/>
      <c r="D114" s="465"/>
      <c r="E114" s="464"/>
      <c r="F114" s="570">
        <f t="shared" si="6"/>
        <v>0</v>
      </c>
      <c r="G114" s="571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28">
        <f>SUM(F107:F114)</f>
        <v>0</v>
      </c>
      <c r="G115" s="92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H117" s="632"/>
      <c r="I117" s="632" t="s">
        <v>322</v>
      </c>
    </row>
    <row r="118" spans="2:12" ht="15.5" thickBot="1">
      <c r="B118" s="483" t="s">
        <v>234</v>
      </c>
      <c r="C118" s="484" t="s">
        <v>235</v>
      </c>
      <c r="D118" s="485" t="s">
        <v>236</v>
      </c>
      <c r="E118" s="556" t="s">
        <v>287</v>
      </c>
      <c r="G118" s="764" t="s">
        <v>319</v>
      </c>
      <c r="H118" s="632"/>
      <c r="I118" s="708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SUM(D119:D133)</f>
        <v>48500837</v>
      </c>
      <c r="G119" s="490">
        <f>'第13回部分払（申告書等）'!G119-'最終確定払（内訳書）（個人）'!E20</f>
        <v>-1</v>
      </c>
      <c r="I119" s="896">
        <f>'第13回部分払（申告書等）'!I119-'最終確定払（内訳書）（個人）'!E21</f>
        <v>-1</v>
      </c>
      <c r="J119" s="897"/>
    </row>
    <row r="120" spans="2:12" ht="14.15" customHeight="1" thickBot="1">
      <c r="B120" s="494">
        <v>2</v>
      </c>
      <c r="C120" s="494" t="s">
        <v>239</v>
      </c>
      <c r="D120" s="495">
        <f>'第1回部分払（請求書）'!C16</f>
        <v>4191473</v>
      </c>
      <c r="E120" s="556"/>
      <c r="G120" s="639" t="s">
        <v>323</v>
      </c>
    </row>
    <row r="121" spans="2:12" ht="15.5" thickBot="1">
      <c r="B121" s="494">
        <v>3</v>
      </c>
      <c r="C121" s="494" t="s">
        <v>261</v>
      </c>
      <c r="D121" s="495">
        <f>'第2回部分払（請求書）'!C16</f>
        <v>4130997</v>
      </c>
      <c r="E121" s="556"/>
      <c r="G121" s="711">
        <f>'第13回部分払（申告書等）'!G121-'最終確定払（内訳書）（個人）'!E20+G61</f>
        <v>-1</v>
      </c>
    </row>
    <row r="122" spans="2:12">
      <c r="B122" s="494">
        <v>4</v>
      </c>
      <c r="C122" s="494" t="s">
        <v>262</v>
      </c>
      <c r="D122" s="495">
        <f>'第3回部分払（請求書）'!C16</f>
        <v>5734494</v>
      </c>
      <c r="E122" s="556"/>
    </row>
    <row r="123" spans="2:12">
      <c r="B123" s="494">
        <v>5</v>
      </c>
      <c r="C123" s="494" t="s">
        <v>263</v>
      </c>
      <c r="D123" s="495">
        <f>'第4回部分払（請求書）'!C16</f>
        <v>5703503</v>
      </c>
      <c r="E123" s="556"/>
    </row>
    <row r="124" spans="2:12">
      <c r="B124" s="494">
        <v>6</v>
      </c>
      <c r="C124" s="494" t="s">
        <v>264</v>
      </c>
      <c r="D124" s="495">
        <f>'第5回部分払（請求書）'!C16</f>
        <v>5203551</v>
      </c>
      <c r="E124" s="556"/>
    </row>
    <row r="125" spans="2:12">
      <c r="B125" s="494">
        <v>7</v>
      </c>
      <c r="C125" s="494" t="s">
        <v>265</v>
      </c>
      <c r="D125" s="495">
        <f>'第6回部分払（請求書）'!C16</f>
        <v>5263497</v>
      </c>
      <c r="E125" s="556"/>
    </row>
    <row r="126" spans="2:12">
      <c r="B126" s="494">
        <v>8</v>
      </c>
      <c r="C126" s="494" t="s">
        <v>266</v>
      </c>
      <c r="D126" s="495">
        <f>'第7回部分払（請求書）'!C16</f>
        <v>5203494</v>
      </c>
      <c r="E126" s="556"/>
    </row>
    <row r="127" spans="2:12">
      <c r="B127" s="494">
        <v>9</v>
      </c>
      <c r="C127" s="494" t="s">
        <v>267</v>
      </c>
      <c r="D127" s="495">
        <f>'第8回部分払（請求書）'!C16</f>
        <v>5270157</v>
      </c>
      <c r="E127" s="556"/>
    </row>
    <row r="128" spans="2:12">
      <c r="B128" s="494">
        <v>10</v>
      </c>
      <c r="C128" s="494" t="s">
        <v>268</v>
      </c>
      <c r="D128" s="495">
        <f>'第9回部分払（請求書）'!C16</f>
        <v>0</v>
      </c>
      <c r="E128" s="556"/>
    </row>
    <row r="129" spans="2:12">
      <c r="B129" s="494">
        <v>11</v>
      </c>
      <c r="C129" s="494" t="s">
        <v>269</v>
      </c>
      <c r="D129" s="495">
        <f>'第10回部分払（請求書）'!C16</f>
        <v>0</v>
      </c>
      <c r="E129" s="556"/>
    </row>
    <row r="130" spans="2:12">
      <c r="B130" s="494">
        <v>12</v>
      </c>
      <c r="C130" s="494" t="s">
        <v>270</v>
      </c>
      <c r="D130" s="495">
        <f>'第11回部分払（請求書）'!C16</f>
        <v>0</v>
      </c>
      <c r="E130" s="556"/>
    </row>
    <row r="131" spans="2:12">
      <c r="B131" s="494">
        <v>13</v>
      </c>
      <c r="C131" s="494" t="s">
        <v>271</v>
      </c>
      <c r="D131" s="495">
        <f>'第12回部分払（請求書）'!C16</f>
        <v>0</v>
      </c>
      <c r="E131" s="556"/>
    </row>
    <row r="132" spans="2:12">
      <c r="B132" s="494">
        <v>14</v>
      </c>
      <c r="C132" s="494" t="s">
        <v>272</v>
      </c>
      <c r="D132" s="495">
        <f>'第13回部分払（請求書）'!C16</f>
        <v>0</v>
      </c>
      <c r="E132" s="556"/>
    </row>
    <row r="133" spans="2:12" ht="15.5" thickBot="1">
      <c r="B133" s="491">
        <v>15</v>
      </c>
      <c r="C133" s="491" t="s">
        <v>293</v>
      </c>
      <c r="D133" s="492">
        <f>'最終確定払（請求書）（個人）'!C16</f>
        <v>4292677</v>
      </c>
      <c r="E133" s="556"/>
    </row>
    <row r="135" spans="2:12" ht="19.5">
      <c r="C135" s="402"/>
      <c r="D135" s="403"/>
      <c r="E135" s="403"/>
      <c r="F135" s="402"/>
      <c r="G135" s="402"/>
      <c r="H135" s="402"/>
      <c r="I135" s="402"/>
      <c r="J135" s="402"/>
      <c r="K135" s="402"/>
      <c r="L135" s="402"/>
    </row>
  </sheetData>
  <sheetProtection algorithmName="SHA-512" hashValue="Ua5U9tmNlJnrNzHg6BTTki5WEUkt09ToQ3mxikLaubvCJZ+VN20q/42RhkVBhw/VeUXoXDuElWwVMB9xsfeEKg==" saltValue="I4/nmpl/Wp0uU4AYfAm+WA==" spinCount="100000" sheet="1" formatCells="0" formatRows="0"/>
  <mergeCells count="84">
    <mergeCell ref="J1:L1"/>
    <mergeCell ref="J2:L2"/>
    <mergeCell ref="E17:F17"/>
    <mergeCell ref="G17:H17"/>
    <mergeCell ref="B21:B22"/>
    <mergeCell ref="C21:C22"/>
    <mergeCell ref="D21:D22"/>
    <mergeCell ref="E21:E22"/>
    <mergeCell ref="F21:F22"/>
    <mergeCell ref="G21:G22"/>
    <mergeCell ref="H21:H22"/>
    <mergeCell ref="C13:D13"/>
    <mergeCell ref="C14:D14"/>
    <mergeCell ref="B23:B24"/>
    <mergeCell ref="C23:C24"/>
    <mergeCell ref="D23:D24"/>
    <mergeCell ref="E23:E24"/>
    <mergeCell ref="F23:F24"/>
    <mergeCell ref="G23:G24"/>
    <mergeCell ref="H23:H24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9:H30"/>
    <mergeCell ref="B34:L36"/>
    <mergeCell ref="B39:L43"/>
    <mergeCell ref="B46:L48"/>
    <mergeCell ref="B76:C76"/>
    <mergeCell ref="F76:G76"/>
    <mergeCell ref="H76:I76"/>
    <mergeCell ref="B29:B30"/>
    <mergeCell ref="C29:C30"/>
    <mergeCell ref="D29:D30"/>
    <mergeCell ref="E29:E30"/>
    <mergeCell ref="F29:F30"/>
    <mergeCell ref="G29:G30"/>
    <mergeCell ref="B77:C77"/>
    <mergeCell ref="F77:G77"/>
    <mergeCell ref="H77:I77"/>
    <mergeCell ref="B78:C78"/>
    <mergeCell ref="F78:G78"/>
    <mergeCell ref="H78:I78"/>
    <mergeCell ref="B106:C106"/>
    <mergeCell ref="F106:G106"/>
    <mergeCell ref="H106:I106"/>
    <mergeCell ref="B79:C79"/>
    <mergeCell ref="F79:G79"/>
    <mergeCell ref="H79:I79"/>
    <mergeCell ref="B80:C80"/>
    <mergeCell ref="B81:C81"/>
    <mergeCell ref="B82:C82"/>
    <mergeCell ref="B83:C83"/>
    <mergeCell ref="B84:C84"/>
    <mergeCell ref="B85:E85"/>
    <mergeCell ref="F85:G85"/>
    <mergeCell ref="H85:I85"/>
    <mergeCell ref="B112:C112"/>
    <mergeCell ref="B107:C107"/>
    <mergeCell ref="F107:G107"/>
    <mergeCell ref="H107:I107"/>
    <mergeCell ref="B108:C108"/>
    <mergeCell ref="F108:G108"/>
    <mergeCell ref="H108:I108"/>
    <mergeCell ref="B109:C109"/>
    <mergeCell ref="F109:G109"/>
    <mergeCell ref="H109:I109"/>
    <mergeCell ref="B110:C110"/>
    <mergeCell ref="B111:C111"/>
    <mergeCell ref="B113:C113"/>
    <mergeCell ref="B114:C114"/>
    <mergeCell ref="F115:G115"/>
    <mergeCell ref="H115:I115"/>
    <mergeCell ref="I119:J119"/>
  </mergeCells>
  <phoneticPr fontId="4"/>
  <dataValidations count="7">
    <dataValidation type="list" allowBlank="1" showInputMessage="1" showErrorMessage="1" sqref="E87" xr:uid="{D9A8637F-59E5-4848-8179-8C23B4819D6E}">
      <formula1>"円,ドル"</formula1>
    </dataValidation>
    <dataValidation type="list" allowBlank="1" showInputMessage="1" showErrorMessage="1" sqref="C87" xr:uid="{CB63ECB2-1005-4B78-9913-9D12899E8718}">
      <formula1>"①未就学児,②小・中学校（日本人学校）,③小・中学校（インター）,④高等学校（日本人学校）,⑤高等学校（インター）"</formula1>
    </dataValidation>
    <dataValidation type="list" showInputMessage="1" sqref="J19:L21 J23:L23 J25:L25 J27:L27 J29:L29" xr:uid="{32998FE2-B4E7-4CF3-B557-91ADBD72236A}">
      <formula1>"　,●"</formula1>
    </dataValidation>
    <dataValidation type="list" showInputMessage="1" showErrorMessage="1" sqref="C101:C102 J32:L32 C93 C95 C97 C99" xr:uid="{350CB1FB-99F0-4C59-A2F1-B3A75D51361A}">
      <formula1>"　,①,②,③,④,⑤"</formula1>
    </dataValidation>
    <dataValidation type="list" showInputMessage="1" sqref="H2" xr:uid="{9EED6E42-17B0-4A75-B7AE-948EC40BA525}">
      <formula1>"　,芳沢　忍,松久　逸平"</formula1>
    </dataValidation>
    <dataValidation type="list" showInputMessage="1" sqref="J22:L22 J24:L24 J26:L26 J28:L28 J30:L30" xr:uid="{D2AE09F7-A69F-410B-89FD-5B58759BBC8A}">
      <formula1>"　,①,②,③,④,⑤"</formula1>
    </dataValidation>
    <dataValidation type="list" showInputMessage="1" showErrorMessage="1" sqref="E92:E101" xr:uid="{52066CB1-1174-441B-B47B-D848D0708BA3}">
      <formula1>"　,円"</formula1>
    </dataValidation>
  </dataValidations>
  <hyperlinks>
    <hyperlink ref="G103" r:id="rId1" xr:uid="{7E4771C4-8DB4-449D-A187-472CB21C92A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 xml:space="preserve">&amp;L
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501" r:id="rId5" name="Check Box 13">
              <controlPr defaultSize="0" autoFill="0" autoLine="0" autoPict="0">
                <anchor moveWithCells="1">
                  <from>
                    <xdr:col>7</xdr:col>
                    <xdr:colOff>1143000</xdr:colOff>
                    <xdr:row>14</xdr:row>
                    <xdr:rowOff>165100</xdr:rowOff>
                  </from>
                  <to>
                    <xdr:col>10</xdr:col>
                    <xdr:colOff>400050</xdr:colOff>
                    <xdr:row>16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4982605-E83A-4CE1-921A-ECAC4EBA8BE0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BFA0CB41-C043-4277-A492-8E7847DBB379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E04C7D89-9CED-4821-B31C-7FA5D1D01AF9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87045F7B-30EB-4C79-B702-BD1AD17C1B32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FC7A4C9D-D786-41C2-9760-948FD7CDC0E9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</x14:conditionalFormatting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08EF-B118-4C40-B187-3A9EEFC4C74B}">
  <sheetPr>
    <tabColor rgb="FF7030A0"/>
    <pageSetUpPr fitToPage="1"/>
  </sheetPr>
  <dimension ref="A1:I107"/>
  <sheetViews>
    <sheetView view="pageBreakPreview" topLeftCell="A7" zoomScaleNormal="70" zoomScaleSheetLayoutView="100" workbookViewId="0">
      <selection activeCell="C26" sqref="C26:D35"/>
    </sheetView>
  </sheetViews>
  <sheetFormatPr defaultColWidth="8.90625" defaultRowHeight="15"/>
  <cols>
    <col min="1" max="1" width="8.08984375" style="370" customWidth="1"/>
    <col min="2" max="2" width="49.90625" style="370" customWidth="1"/>
    <col min="3" max="3" width="30.08984375" style="370" customWidth="1"/>
    <col min="4" max="4" width="7.453125" style="370" customWidth="1"/>
    <col min="5" max="5" width="14.90625" style="370" customWidth="1"/>
    <col min="6" max="6" width="4" style="370" bestFit="1" customWidth="1"/>
    <col min="7" max="7" width="11.08984375" style="605" customWidth="1"/>
    <col min="8" max="26" width="4.90625" style="370" customWidth="1"/>
    <col min="27" max="16384" width="8.90625" style="370"/>
  </cols>
  <sheetData>
    <row r="1" spans="1:8" ht="24.5">
      <c r="A1" s="326" t="str">
        <f>IF(A3="契約金額内訳書","【附属書Ⅱ】","")</f>
        <v/>
      </c>
      <c r="B1" s="326"/>
      <c r="C1" s="326"/>
      <c r="D1" s="326"/>
      <c r="E1" s="503"/>
      <c r="F1" s="998"/>
      <c r="G1" s="998"/>
      <c r="H1" s="998"/>
    </row>
    <row r="2" spans="1:8" ht="24.5">
      <c r="A2" s="326"/>
      <c r="B2" s="566"/>
      <c r="C2" s="566"/>
      <c r="D2" s="566"/>
      <c r="E2" s="566"/>
      <c r="F2" s="504"/>
      <c r="G2" s="331"/>
      <c r="H2" s="231"/>
    </row>
    <row r="3" spans="1:8" ht="24.5">
      <c r="A3" s="999" t="s">
        <v>240</v>
      </c>
      <c r="B3" s="999"/>
      <c r="C3" s="999"/>
      <c r="D3" s="999"/>
      <c r="E3" s="999"/>
      <c r="F3" s="999"/>
      <c r="G3" s="999"/>
      <c r="H3" s="236"/>
    </row>
    <row r="4" spans="1:8" ht="21.65" customHeight="1">
      <c r="A4" s="306"/>
      <c r="B4" s="566"/>
      <c r="C4" s="566"/>
      <c r="D4" s="566"/>
      <c r="E4" s="566"/>
      <c r="F4" s="566"/>
      <c r="G4" s="600"/>
      <c r="H4" s="231"/>
    </row>
    <row r="5" spans="1:8" ht="24.5">
      <c r="A5" s="236"/>
      <c r="B5" s="1000"/>
      <c r="C5" s="1000"/>
      <c r="D5" s="1000"/>
      <c r="E5" s="1000"/>
      <c r="F5" s="1000"/>
      <c r="G5" s="1000"/>
      <c r="H5" s="236"/>
    </row>
    <row r="6" spans="1:8" ht="19.5">
      <c r="A6" s="228"/>
      <c r="B6" s="505"/>
      <c r="C6" s="505"/>
      <c r="D6" s="505"/>
      <c r="E6" s="505"/>
      <c r="F6" s="505"/>
      <c r="G6" s="601"/>
      <c r="H6" s="231"/>
    </row>
    <row r="7" spans="1:8" ht="21" customHeight="1">
      <c r="A7" s="506" t="s">
        <v>130</v>
      </c>
      <c r="B7" s="228"/>
      <c r="C7" s="179">
        <f>+C9+C12</f>
        <v>1065999.9999999998</v>
      </c>
      <c r="D7" s="507" t="s">
        <v>131</v>
      </c>
      <c r="E7" s="507"/>
      <c r="F7" s="228"/>
      <c r="G7" s="513"/>
      <c r="H7" s="236"/>
    </row>
    <row r="8" spans="1:8" ht="19.5">
      <c r="A8" s="228"/>
      <c r="B8" s="508" t="s">
        <v>241</v>
      </c>
      <c r="C8" s="228"/>
      <c r="D8" s="228"/>
      <c r="E8" s="509"/>
      <c r="F8" s="183"/>
      <c r="G8" s="602"/>
      <c r="H8" s="236"/>
    </row>
    <row r="9" spans="1:8" ht="19.5">
      <c r="A9" s="507"/>
      <c r="B9" s="511"/>
      <c r="C9" s="186">
        <f>C10*E10</f>
        <v>1100000</v>
      </c>
      <c r="D9" s="228" t="s">
        <v>131</v>
      </c>
      <c r="E9" s="228"/>
      <c r="F9" s="228"/>
      <c r="G9" s="594"/>
      <c r="H9" s="236"/>
    </row>
    <row r="10" spans="1:8" ht="21" customHeight="1">
      <c r="A10" s="228"/>
      <c r="B10" s="507" t="s">
        <v>242</v>
      </c>
      <c r="C10" s="187">
        <f>'最終確定払（申告書）（個人）'!D56</f>
        <v>1100000</v>
      </c>
      <c r="D10" s="228" t="s">
        <v>138</v>
      </c>
      <c r="E10" s="512">
        <f>'最終確定払（申告書）（個人）'!G56+'最終確定払（申告書）（個人）'!I56</f>
        <v>1</v>
      </c>
      <c r="F10" s="183"/>
      <c r="G10" s="603"/>
      <c r="H10" s="236"/>
    </row>
    <row r="11" spans="1:8" ht="19.5">
      <c r="A11" s="228"/>
      <c r="B11" s="506" t="s">
        <v>243</v>
      </c>
      <c r="C11" s="513"/>
      <c r="D11" s="228"/>
      <c r="E11" s="509"/>
      <c r="F11" s="183"/>
      <c r="G11" s="603"/>
      <c r="H11" s="236"/>
    </row>
    <row r="12" spans="1:8" ht="19.5">
      <c r="A12" s="228"/>
      <c r="B12" s="511"/>
      <c r="C12" s="186">
        <f>C13*E13</f>
        <v>-34000.000000000342</v>
      </c>
      <c r="D12" s="228" t="s">
        <v>131</v>
      </c>
      <c r="E12" s="228"/>
      <c r="F12" s="228"/>
      <c r="G12" s="603"/>
      <c r="H12" s="236"/>
    </row>
    <row r="13" spans="1:8" ht="19.5">
      <c r="A13" s="228"/>
      <c r="B13" s="507" t="s">
        <v>137</v>
      </c>
      <c r="C13" s="187">
        <f>'最終確定払（申告書）（個人）'!D57</f>
        <v>200000</v>
      </c>
      <c r="D13" s="228" t="s">
        <v>138</v>
      </c>
      <c r="E13" s="512">
        <f>'最終確定払（申告書）（個人）'!G57+'最終確定払（申告書）（個人）'!I57</f>
        <v>-0.17000000000000171</v>
      </c>
      <c r="F13" s="183"/>
      <c r="G13" s="603"/>
      <c r="H13" s="236"/>
    </row>
    <row r="14" spans="1:8" ht="19.5">
      <c r="A14" s="228"/>
      <c r="B14" s="228"/>
      <c r="C14" s="228"/>
      <c r="D14" s="507"/>
      <c r="E14" s="510"/>
      <c r="F14" s="510"/>
      <c r="G14" s="602"/>
      <c r="H14" s="236"/>
    </row>
    <row r="15" spans="1:8" ht="19.5">
      <c r="A15" s="228"/>
      <c r="B15" s="228"/>
      <c r="C15" s="190"/>
      <c r="D15" s="507"/>
      <c r="E15" s="228"/>
      <c r="F15" s="507"/>
      <c r="G15" s="513"/>
      <c r="H15" s="236"/>
    </row>
    <row r="16" spans="1:8" ht="16" customHeight="1">
      <c r="A16" s="506" t="s">
        <v>140</v>
      </c>
      <c r="B16" s="228"/>
      <c r="C16" s="191">
        <f>SUM(C18,C22,C23,C25,C36)</f>
        <v>3226677</v>
      </c>
      <c r="D16" s="507" t="s">
        <v>131</v>
      </c>
      <c r="E16" s="228"/>
      <c r="F16" s="228"/>
      <c r="G16" s="604"/>
      <c r="H16" s="236"/>
    </row>
    <row r="17" spans="1:9" ht="17.149999999999999" customHeight="1">
      <c r="A17" s="228"/>
      <c r="B17" s="507"/>
      <c r="C17" s="187"/>
      <c r="D17" s="228"/>
      <c r="E17" s="514"/>
      <c r="F17" s="183"/>
      <c r="G17" s="604"/>
      <c r="H17" s="236"/>
    </row>
    <row r="18" spans="1:9" ht="17.149999999999999" customHeight="1">
      <c r="B18" s="402" t="s">
        <v>244</v>
      </c>
      <c r="C18" s="515">
        <f>C19+C20+C21</f>
        <v>2984500</v>
      </c>
      <c r="D18" s="507" t="s">
        <v>131</v>
      </c>
      <c r="E18" s="402"/>
    </row>
    <row r="19" spans="1:9" s="79" customFormat="1" ht="17.149999999999999" hidden="1" customHeight="1">
      <c r="B19" s="80" t="s">
        <v>324</v>
      </c>
      <c r="C19" s="193">
        <f>-'見積書（入力用・見積根拠）'!$E$20/2*E19</f>
        <v>484500</v>
      </c>
      <c r="D19" s="180" t="s">
        <v>131</v>
      </c>
      <c r="E19" s="762">
        <f>'最終確定払（申告書）（個人）'!G121</f>
        <v>-1</v>
      </c>
      <c r="G19" s="596"/>
    </row>
    <row r="20" spans="1:9" ht="17.149999999999999" customHeight="1">
      <c r="B20" s="402" t="s">
        <v>245</v>
      </c>
      <c r="C20" s="515">
        <f>SUM('最終確定払（申告書）（個人）'!I63:I67)-前金払請求金額内訳書!C13*E20</f>
        <v>0</v>
      </c>
      <c r="D20" s="228" t="s">
        <v>246</v>
      </c>
      <c r="E20" s="516">
        <f>SUM('最終確定払（申告書）（個人）'!G63:G67)</f>
        <v>0</v>
      </c>
    </row>
    <row r="21" spans="1:9" ht="17.149999999999999" customHeight="1">
      <c r="B21" s="402" t="s">
        <v>247</v>
      </c>
      <c r="C21" s="515">
        <f>SUM('最終確定払（申告書）（個人）'!I69:I73)</f>
        <v>2500000</v>
      </c>
      <c r="D21" s="228" t="s">
        <v>246</v>
      </c>
      <c r="E21" s="516">
        <f>SUM('最終確定払（申告書）（個人）'!G69:G73)</f>
        <v>5</v>
      </c>
    </row>
    <row r="22" spans="1:9" ht="17.149999999999999" customHeight="1">
      <c r="B22" s="228" t="s">
        <v>143</v>
      </c>
      <c r="C22" s="195">
        <f>'最終確定払（申告書）（個人）'!F85-見積内訳書!D22</f>
        <v>0</v>
      </c>
      <c r="D22" s="507" t="s">
        <v>131</v>
      </c>
      <c r="E22" s="228"/>
      <c r="F22" s="228"/>
      <c r="G22" s="604"/>
      <c r="H22" s="236"/>
    </row>
    <row r="23" spans="1:9" ht="17.149999999999999" customHeight="1">
      <c r="A23" s="403"/>
      <c r="B23" s="228" t="s">
        <v>144</v>
      </c>
      <c r="C23" s="195">
        <f>C24*E24</f>
        <v>242177</v>
      </c>
      <c r="D23" s="507" t="s">
        <v>131</v>
      </c>
      <c r="E23" s="228"/>
      <c r="F23" s="228"/>
      <c r="G23" s="604"/>
      <c r="H23" s="236"/>
    </row>
    <row r="24" spans="1:9" ht="17.149999999999999" customHeight="1">
      <c r="A24" s="403"/>
      <c r="B24" s="507" t="s">
        <v>137</v>
      </c>
      <c r="C24" s="187">
        <f>'最終確定払（申告書）（個人）'!H88</f>
        <v>242177</v>
      </c>
      <c r="D24" s="228" t="s">
        <v>138</v>
      </c>
      <c r="E24" s="512">
        <f>'最終確定払（申告書）（個人）'!G56+'最終確定払（申告書）（個人）'!I56</f>
        <v>1</v>
      </c>
      <c r="F24" s="183"/>
      <c r="G24" s="604"/>
      <c r="H24" s="236"/>
    </row>
    <row r="25" spans="1:9" ht="17.149999999999999" customHeight="1">
      <c r="A25" s="403"/>
      <c r="B25" s="228" t="s">
        <v>146</v>
      </c>
      <c r="C25" s="196">
        <f>SUM(G26:G35)</f>
        <v>0</v>
      </c>
      <c r="D25" s="507" t="s">
        <v>131</v>
      </c>
      <c r="E25" s="518"/>
      <c r="F25" s="228"/>
      <c r="G25" s="604"/>
      <c r="H25" s="236"/>
    </row>
    <row r="26" spans="1:9" ht="17.149999999999999" customHeight="1">
      <c r="A26" s="519"/>
      <c r="B26" s="507" t="s">
        <v>248</v>
      </c>
      <c r="C26" s="187" t="str">
        <f>IF(E26="","",'最終確定払（申告書）（個人）'!H92)</f>
        <v/>
      </c>
      <c r="D26" s="33" t="str">
        <f t="shared" ref="D26:D35" si="0">IF(E26="","","円×")</f>
        <v/>
      </c>
      <c r="E26" s="512" t="str">
        <f>IF('最終確定払（申告書）（個人）'!I92+('最終確定払（申告書）（個人）'!J92+'最終確定払（申告書）（個人）'!K92)/30&lt;=0,"",ROUND('最終確定払（申告書）（個人）'!I92+('最終確定払（申告書）（個人）'!J92+'最終確定払（申告書）（個人）'!K92)/30,2))</f>
        <v/>
      </c>
      <c r="F26" s="358" t="str">
        <f>IF(E26="","","=")</f>
        <v/>
      </c>
      <c r="G26" s="597" t="str">
        <f>IFERROR(C26*E26,"")</f>
        <v/>
      </c>
      <c r="H26" s="507" t="str">
        <f>IF(G26="","","円")</f>
        <v/>
      </c>
    </row>
    <row r="27" spans="1:9" ht="17.149999999999999" customHeight="1">
      <c r="B27" s="507" t="s">
        <v>249</v>
      </c>
      <c r="C27" s="187" t="str">
        <f>IF(E27="","",'最終確定払（申告書）（個人）'!H93)</f>
        <v/>
      </c>
      <c r="D27" s="33" t="str">
        <f t="shared" si="0"/>
        <v/>
      </c>
      <c r="E27" s="512" t="str">
        <f>IF('最終確定払（申告書）（個人）'!I93+('最終確定払（申告書）（個人）'!J93+'最終確定払（申告書）（個人）'!K93)/30&lt;=0,"",ROUND('最終確定払（申告書）（個人）'!I93+('最終確定払（申告書）（個人）'!J93+'最終確定払（申告書）（個人）'!K93)/30,2))</f>
        <v/>
      </c>
      <c r="F27" s="358" t="str">
        <f>IF(E27="","","=")</f>
        <v/>
      </c>
      <c r="G27" s="597" t="str">
        <f>IFERROR(C27*E27,"")</f>
        <v/>
      </c>
      <c r="H27" s="507" t="str">
        <f>IF(G27="","","円")</f>
        <v/>
      </c>
    </row>
    <row r="28" spans="1:9" ht="17.149999999999999" customHeight="1">
      <c r="B28" s="507" t="s">
        <v>250</v>
      </c>
      <c r="C28" s="187" t="str">
        <f>IF(E28="","",'最終確定払（申告書）（個人）'!H94)</f>
        <v/>
      </c>
      <c r="D28" s="33" t="str">
        <f t="shared" si="0"/>
        <v/>
      </c>
      <c r="E28" s="512" t="str">
        <f>IF('最終確定払（申告書）（個人）'!I94+('最終確定払（申告書）（個人）'!J94+'最終確定払（申告書）（個人）'!K94)/30&lt;=0,"",ROUND('最終確定払（申告書）（個人）'!I94+('最終確定払（申告書）（個人）'!J94+'最終確定払（申告書）（個人）'!K94)/30,2))</f>
        <v/>
      </c>
      <c r="F28" s="358" t="str">
        <f t="shared" ref="F28:F35" si="1">IF(E28="","","=")</f>
        <v/>
      </c>
      <c r="G28" s="597" t="str">
        <f t="shared" ref="G28:G35" si="2">IFERROR(C28*E28,"")</f>
        <v/>
      </c>
      <c r="H28" s="507" t="str">
        <f t="shared" ref="H28:H35" si="3">IF(G28="","","円")</f>
        <v/>
      </c>
    </row>
    <row r="29" spans="1:9" ht="17.149999999999999" customHeight="1">
      <c r="B29" s="507" t="s">
        <v>249</v>
      </c>
      <c r="C29" s="187" t="str">
        <f>IF(E29="","",'最終確定払（申告書）（個人）'!H95)</f>
        <v/>
      </c>
      <c r="D29" s="33" t="str">
        <f t="shared" si="0"/>
        <v/>
      </c>
      <c r="E29" s="512" t="str">
        <f>IF('最終確定払（申告書）（個人）'!I95+('最終確定払（申告書）（個人）'!J95+'最終確定払（申告書）（個人）'!K95)/30&lt;=0,"",ROUND('最終確定払（申告書）（個人）'!I95+('最終確定払（申告書）（個人）'!J95+'最終確定払（申告書）（個人）'!K95)/30,2))</f>
        <v/>
      </c>
      <c r="F29" s="358" t="str">
        <f t="shared" si="1"/>
        <v/>
      </c>
      <c r="G29" s="597" t="str">
        <f t="shared" si="2"/>
        <v/>
      </c>
      <c r="H29" s="507" t="str">
        <f t="shared" si="3"/>
        <v/>
      </c>
      <c r="I29" s="236"/>
    </row>
    <row r="30" spans="1:9" ht="17.149999999999999" customHeight="1">
      <c r="B30" s="507" t="s">
        <v>251</v>
      </c>
      <c r="C30" s="187" t="str">
        <f>IF(E30="","",'最終確定払（申告書）（個人）'!H96)</f>
        <v/>
      </c>
      <c r="D30" s="33" t="str">
        <f t="shared" si="0"/>
        <v/>
      </c>
      <c r="E30" s="512" t="str">
        <f>IF('最終確定払（申告書）（個人）'!I96+('最終確定払（申告書）（個人）'!J96+'最終確定払（申告書）（個人）'!K96)/30&lt;=0,"",ROUND('最終確定払（申告書）（個人）'!I96+('最終確定払（申告書）（個人）'!J96+'最終確定払（申告書）（個人）'!K96)/30,2))</f>
        <v/>
      </c>
      <c r="F30" s="358" t="str">
        <f t="shared" si="1"/>
        <v/>
      </c>
      <c r="G30" s="597" t="str">
        <f t="shared" si="2"/>
        <v/>
      </c>
      <c r="H30" s="507" t="str">
        <f t="shared" si="3"/>
        <v/>
      </c>
      <c r="I30" s="236"/>
    </row>
    <row r="31" spans="1:9" ht="17.149999999999999" customHeight="1">
      <c r="A31" s="520"/>
      <c r="B31" s="507" t="s">
        <v>249</v>
      </c>
      <c r="C31" s="187" t="str">
        <f>IF(E31="","",'最終確定払（申告書）（個人）'!H97)</f>
        <v/>
      </c>
      <c r="D31" s="33" t="str">
        <f t="shared" si="0"/>
        <v/>
      </c>
      <c r="E31" s="512" t="str">
        <f>IF('最終確定払（申告書）（個人）'!I97+('最終確定払（申告書）（個人）'!J97+'最終確定払（申告書）（個人）'!K97)/30&lt;=0,"",ROUND('最終確定払（申告書）（個人）'!I97+('最終確定払（申告書）（個人）'!J97+'最終確定払（申告書）（個人）'!K97)/30,2))</f>
        <v/>
      </c>
      <c r="F31" s="358" t="str">
        <f t="shared" si="1"/>
        <v/>
      </c>
      <c r="G31" s="597" t="str">
        <f t="shared" si="2"/>
        <v/>
      </c>
      <c r="H31" s="507" t="str">
        <f t="shared" si="3"/>
        <v/>
      </c>
      <c r="I31" s="259"/>
    </row>
    <row r="32" spans="1:9" ht="17.149999999999999" customHeight="1">
      <c r="A32" s="520"/>
      <c r="B32" s="507" t="s">
        <v>252</v>
      </c>
      <c r="C32" s="187" t="str">
        <f>IF(E32="","",'最終確定払（申告書）（個人）'!H98)</f>
        <v/>
      </c>
      <c r="D32" s="33" t="str">
        <f t="shared" si="0"/>
        <v/>
      </c>
      <c r="E32" s="512" t="str">
        <f>IF('最終確定払（申告書）（個人）'!I98+('最終確定払（申告書）（個人）'!J98+'最終確定払（申告書）（個人）'!K98)/30&lt;=0,"",ROUND('最終確定払（申告書）（個人）'!I98+('最終確定払（申告書）（個人）'!J98+'最終確定払（申告書）（個人）'!K98)/30,2))</f>
        <v/>
      </c>
      <c r="F32" s="358" t="str">
        <f t="shared" si="1"/>
        <v/>
      </c>
      <c r="G32" s="597" t="str">
        <f t="shared" si="2"/>
        <v/>
      </c>
      <c r="H32" s="507" t="str">
        <f t="shared" si="3"/>
        <v/>
      </c>
      <c r="I32" s="259"/>
    </row>
    <row r="33" spans="1:9" ht="17.149999999999999" customHeight="1">
      <c r="A33" s="520"/>
      <c r="B33" s="507" t="s">
        <v>249</v>
      </c>
      <c r="C33" s="187" t="str">
        <f>IF(E33="","",'最終確定払（申告書）（個人）'!H99)</f>
        <v/>
      </c>
      <c r="D33" s="33" t="str">
        <f t="shared" si="0"/>
        <v/>
      </c>
      <c r="E33" s="512" t="str">
        <f>IF('最終確定払（申告書）（個人）'!I99+('最終確定払（申告書）（個人）'!J99+'最終確定払（申告書）（個人）'!K99)/30&lt;=0,"",ROUND('最終確定払（申告書）（個人）'!I99+('最終確定払（申告書）（個人）'!J99+'最終確定払（申告書）（個人）'!K99)/30,2))</f>
        <v/>
      </c>
      <c r="F33" s="358" t="str">
        <f t="shared" si="1"/>
        <v/>
      </c>
      <c r="G33" s="597" t="str">
        <f t="shared" si="2"/>
        <v/>
      </c>
      <c r="H33" s="507" t="str">
        <f t="shared" si="3"/>
        <v/>
      </c>
      <c r="I33" s="260"/>
    </row>
    <row r="34" spans="1:9" ht="17.149999999999999" customHeight="1">
      <c r="A34" s="520"/>
      <c r="B34" s="507" t="s">
        <v>253</v>
      </c>
      <c r="C34" s="187" t="str">
        <f>IF(E34="","",'最終確定払（申告書）（個人）'!H100)</f>
        <v/>
      </c>
      <c r="D34" s="33" t="str">
        <f t="shared" si="0"/>
        <v/>
      </c>
      <c r="E34" s="512" t="str">
        <f>IF('最終確定払（申告書）（個人）'!I100+('最終確定払（申告書）（個人）'!J100+'最終確定払（申告書）（個人）'!K100)/30&lt;=0,"",ROUND('最終確定払（申告書）（個人）'!I100+('最終確定払（申告書）（個人）'!J100+'最終確定払（申告書）（個人）'!K100)/30,2))</f>
        <v/>
      </c>
      <c r="F34" s="358" t="str">
        <f t="shared" si="1"/>
        <v/>
      </c>
      <c r="G34" s="597" t="str">
        <f t="shared" si="2"/>
        <v/>
      </c>
      <c r="H34" s="507" t="str">
        <f t="shared" si="3"/>
        <v/>
      </c>
      <c r="I34" s="259"/>
    </row>
    <row r="35" spans="1:9" ht="17.149999999999999" customHeight="1">
      <c r="A35" s="520"/>
      <c r="B35" s="507" t="s">
        <v>249</v>
      </c>
      <c r="C35" s="187" t="str">
        <f>IF(E35="","",'最終確定払（申告書）（個人）'!H101)</f>
        <v/>
      </c>
      <c r="D35" s="33" t="str">
        <f t="shared" si="0"/>
        <v/>
      </c>
      <c r="E35" s="512" t="str">
        <f>IF('最終確定払（申告書）（個人）'!I101+('最終確定払（申告書）（個人）'!J101+'最終確定払（申告書）（個人）'!K101)/30&lt;=0,"",ROUND('最終確定払（申告書）（個人）'!I101+('最終確定払（申告書）（個人）'!J101+'最終確定払（申告書）（個人）'!K101)/30,2))</f>
        <v/>
      </c>
      <c r="F35" s="358" t="str">
        <f t="shared" si="1"/>
        <v/>
      </c>
      <c r="G35" s="597" t="str">
        <f t="shared" si="2"/>
        <v/>
      </c>
      <c r="H35" s="507" t="str">
        <f t="shared" si="3"/>
        <v/>
      </c>
      <c r="I35" s="259"/>
    </row>
    <row r="36" spans="1:9" ht="17.149999999999999" customHeight="1">
      <c r="A36" s="520"/>
      <c r="B36" s="507" t="s">
        <v>153</v>
      </c>
      <c r="C36" s="195">
        <f>'最終確定払（申告書）（個人）'!F115</f>
        <v>0</v>
      </c>
      <c r="D36" s="507" t="s">
        <v>131</v>
      </c>
      <c r="E36" s="517"/>
      <c r="F36" s="358"/>
      <c r="G36" s="597"/>
      <c r="H36" s="236"/>
      <c r="I36" s="259"/>
    </row>
    <row r="37" spans="1:9" ht="17.149999999999999" customHeight="1">
      <c r="A37" s="520"/>
      <c r="I37" s="259"/>
    </row>
    <row r="38" spans="1:9" ht="17.149999999999999" customHeight="1">
      <c r="A38" s="506" t="s">
        <v>254</v>
      </c>
      <c r="C38" s="521">
        <f>C7+C16</f>
        <v>4292677</v>
      </c>
      <c r="D38" s="508" t="s">
        <v>131</v>
      </c>
      <c r="E38" s="522"/>
      <c r="F38" s="518"/>
      <c r="G38" s="513"/>
      <c r="H38" s="507"/>
      <c r="I38" s="229"/>
    </row>
    <row r="39" spans="1:9" ht="17.149999999999999" customHeight="1">
      <c r="A39" s="506"/>
      <c r="C39" s="523"/>
      <c r="D39" s="508"/>
      <c r="E39" s="522"/>
      <c r="F39" s="518"/>
      <c r="G39" s="513"/>
      <c r="H39" s="507"/>
      <c r="I39" s="229"/>
    </row>
    <row r="40" spans="1:9" ht="17.149999999999999" customHeight="1">
      <c r="A40" s="506"/>
      <c r="C40" s="523"/>
      <c r="D40" s="508"/>
      <c r="E40" s="522"/>
      <c r="F40" s="518"/>
      <c r="G40" s="513"/>
      <c r="H40" s="507"/>
      <c r="I40" s="229"/>
    </row>
    <row r="41" spans="1:9" ht="17.149999999999999" customHeight="1">
      <c r="B41" s="228"/>
      <c r="C41" s="228"/>
      <c r="D41" s="190"/>
      <c r="E41" s="507"/>
      <c r="F41" s="518"/>
      <c r="G41" s="513"/>
      <c r="H41" s="507"/>
      <c r="I41" s="229"/>
    </row>
    <row r="42" spans="1:9" ht="17.149999999999999" customHeight="1">
      <c r="B42" s="402"/>
      <c r="C42" s="515"/>
      <c r="D42" s="507"/>
      <c r="E42" s="228"/>
      <c r="F42" s="518"/>
      <c r="G42" s="513"/>
      <c r="H42" s="507"/>
      <c r="I42" s="229"/>
    </row>
    <row r="43" spans="1:9" ht="17.149999999999999" customHeight="1">
      <c r="B43" s="228"/>
      <c r="C43" s="506"/>
      <c r="D43" s="204"/>
      <c r="E43" s="508"/>
      <c r="F43" s="228"/>
      <c r="G43" s="513"/>
      <c r="H43" s="228"/>
      <c r="I43" s="229"/>
    </row>
    <row r="44" spans="1:9" ht="17.149999999999999" customHeight="1">
      <c r="A44" s="412" t="s">
        <v>255</v>
      </c>
      <c r="B44" s="228"/>
      <c r="C44" s="205">
        <f>C38-C42</f>
        <v>4292677</v>
      </c>
      <c r="D44" s="524" t="s">
        <v>50</v>
      </c>
      <c r="E44" s="525"/>
      <c r="F44" s="204"/>
      <c r="G44" s="606"/>
      <c r="H44" s="228"/>
      <c r="I44" s="229"/>
    </row>
    <row r="45" spans="1:9" ht="17.149999999999999" customHeight="1">
      <c r="B45" s="228"/>
      <c r="C45" s="265"/>
      <c r="D45" s="265"/>
      <c r="E45" s="265"/>
      <c r="F45" s="525"/>
      <c r="G45" s="602"/>
      <c r="H45" s="525"/>
      <c r="I45" s="229"/>
    </row>
    <row r="46" spans="1:9" ht="17.149999999999999" customHeight="1">
      <c r="I46" s="229"/>
    </row>
    <row r="47" spans="1:9" ht="17.149999999999999" customHeight="1">
      <c r="I47" s="229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52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FXUB70ge8SQUswma32Fv7ypdFKurYYuKOeKwMxP7+O9wbpH2MpCX072s4vVabEFEMNSwjb06/HzJdhXzSpw2uw==" saltValue="+v9VSoS+gk3pYpmWLujP4Q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 xml:space="preserve">&amp;L
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DDF6-8267-4FF6-BFF2-778C38DF8E23}">
  <sheetPr>
    <tabColor rgb="FF7030A0"/>
    <pageSetUpPr fitToPage="1"/>
  </sheetPr>
  <dimension ref="A1:D25"/>
  <sheetViews>
    <sheetView showGridLines="0" topLeftCell="B8" zoomScaleNormal="100" zoomScaleSheetLayoutView="85" zoomScalePageLayoutView="25" workbookViewId="0">
      <selection activeCell="C25" sqref="C25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'最終確定払（申告書）（個人）'!J2</f>
        <v>0</v>
      </c>
    </row>
    <row r="2" spans="1:4" s="8" customFormat="1" ht="28" customHeight="1">
      <c r="A2" s="18" t="s">
        <v>29</v>
      </c>
      <c r="B2" s="881" t="s">
        <v>122</v>
      </c>
      <c r="C2" s="882"/>
      <c r="D2" s="4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'第13回部分払（請求書）'!C6</f>
        <v>（電話番号）</v>
      </c>
      <c r="D6" s="875"/>
    </row>
    <row r="7" spans="1:4" s="317" customFormat="1" ht="20" customHeight="1">
      <c r="A7" s="779"/>
      <c r="B7" s="782"/>
      <c r="C7" s="876" t="str">
        <f>'第13回部分払（請求書）'!C7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288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'最終確定払（内訳書）（個人）'!C44</f>
        <v>4292677</v>
      </c>
      <c r="D16" s="4"/>
    </row>
    <row r="17" spans="1:4" s="9" customFormat="1" ht="28" customHeight="1">
      <c r="B17" s="567" t="s">
        <v>258</v>
      </c>
      <c r="C17" s="175">
        <f>EOMONTH(D2,0)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'第13回部分払（請求書）'!C20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0fmRJY2uNTl7FLogTnXBBVgDs5SjT0beRmaqKccU+5TvT/WmTe8LL82utTeEFYsJl8/y42jOqI8V/GtavKrqgQ==" saltValue="XUQZhdIAopIXh6m5ezsUbg==" spinCount="100000" sheet="1" objects="1" scenarios="1" formatRows="0"/>
  <mergeCells count="11">
    <mergeCell ref="C20:D24"/>
    <mergeCell ref="B14:D14"/>
    <mergeCell ref="B2:C2"/>
    <mergeCell ref="B3:C3"/>
    <mergeCell ref="B4:C4"/>
    <mergeCell ref="B11:D11"/>
    <mergeCell ref="B12:D12"/>
    <mergeCell ref="B10:D10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horizontalDpi="300" verticalDpi="300" r:id="rId1"/>
  <headerFooter>
    <oddHeader xml:space="preserve">&amp;L
</oddHeader>
  </headerFooter>
  <colBreaks count="1" manualBreakCount="1">
    <brk id="1" max="4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ECD9-08B6-4DC6-851E-7B85C7C5A2A8}">
  <sheetPr>
    <tabColor rgb="FF92D050"/>
    <pageSetUpPr fitToPage="1"/>
  </sheetPr>
  <dimension ref="A1:J37"/>
  <sheetViews>
    <sheetView zoomScale="85" zoomScaleNormal="85" workbookViewId="0">
      <selection activeCell="C15" sqref="C15"/>
    </sheetView>
  </sheetViews>
  <sheetFormatPr defaultColWidth="8.7265625" defaultRowHeight="16"/>
  <cols>
    <col min="1" max="1" width="7.6328125" style="229" customWidth="1"/>
    <col min="2" max="2" width="42.6328125" style="229" customWidth="1"/>
    <col min="3" max="3" width="29" style="229" customWidth="1"/>
    <col min="4" max="4" width="10.453125" style="229" customWidth="1"/>
    <col min="5" max="5" width="19.1796875" style="229" customWidth="1"/>
    <col min="6" max="6" width="4.6328125" style="229" customWidth="1"/>
    <col min="7" max="7" width="13.36328125" style="229" customWidth="1"/>
    <col min="8" max="8" width="8.453125" style="229" customWidth="1"/>
    <col min="9" max="9" width="11.6328125" style="367" customWidth="1"/>
    <col min="10" max="10" width="19.08984375" style="401" customWidth="1"/>
    <col min="11" max="16384" width="8.7265625" style="370"/>
  </cols>
  <sheetData>
    <row r="1" spans="1:10" ht="22">
      <c r="J1" s="369"/>
    </row>
    <row r="2" spans="1:10" ht="24.5">
      <c r="J2" s="331"/>
    </row>
    <row r="3" spans="1:10" ht="24.5">
      <c r="A3" s="371" t="str">
        <f>IF(A5="契約金額内訳書","【附属書Ⅱ】","")</f>
        <v/>
      </c>
      <c r="B3" s="371"/>
      <c r="C3" s="371"/>
      <c r="D3" s="371"/>
      <c r="E3" s="371"/>
      <c r="F3" s="372"/>
      <c r="G3" s="892"/>
      <c r="H3" s="892"/>
      <c r="I3" s="373"/>
      <c r="J3" s="374"/>
    </row>
    <row r="4" spans="1:10" ht="24.5">
      <c r="A4" s="371"/>
      <c r="B4" s="568"/>
      <c r="C4" s="568"/>
      <c r="D4" s="568"/>
      <c r="E4" s="568"/>
      <c r="F4" s="568"/>
      <c r="G4" s="568"/>
      <c r="H4" s="375"/>
      <c r="I4" s="376"/>
      <c r="J4" s="568"/>
    </row>
    <row r="5" spans="1:10" ht="31.5" customHeight="1">
      <c r="A5" s="893" t="s">
        <v>159</v>
      </c>
      <c r="B5" s="893"/>
      <c r="C5" s="893"/>
      <c r="D5" s="893"/>
      <c r="E5" s="893"/>
      <c r="F5" s="893"/>
      <c r="G5" s="893"/>
      <c r="H5" s="893"/>
      <c r="I5" s="569"/>
      <c r="J5" s="377"/>
    </row>
    <row r="6" spans="1:10" ht="31.5" customHeight="1">
      <c r="A6" s="374" t="s">
        <v>129</v>
      </c>
      <c r="B6" s="568"/>
      <c r="C6" s="568"/>
      <c r="D6" s="568"/>
      <c r="E6" s="568"/>
      <c r="F6" s="568"/>
      <c r="G6" s="568"/>
      <c r="H6" s="568"/>
      <c r="I6" s="568"/>
      <c r="J6" s="568"/>
    </row>
    <row r="7" spans="1:10" ht="69.5" customHeight="1">
      <c r="A7" s="378"/>
      <c r="B7" s="891" t="str">
        <f>'見積書（入力用・見積根拠）'!D5</f>
        <v>●●国●●アドバイザー</v>
      </c>
      <c r="C7" s="891"/>
      <c r="D7" s="891"/>
      <c r="E7" s="891"/>
      <c r="F7" s="891"/>
      <c r="G7" s="891"/>
      <c r="H7" s="891"/>
      <c r="I7" s="568"/>
      <c r="J7" s="379"/>
    </row>
    <row r="8" spans="1:10" ht="31.5" customHeight="1">
      <c r="A8" s="371"/>
      <c r="B8" s="568"/>
      <c r="C8" s="568"/>
      <c r="D8" s="568"/>
      <c r="E8" s="568"/>
      <c r="F8" s="568"/>
      <c r="G8" s="568"/>
      <c r="H8" s="568"/>
      <c r="I8" s="568"/>
      <c r="J8" s="379"/>
    </row>
    <row r="9" spans="1:10" ht="34.5" customHeight="1">
      <c r="A9" s="374" t="s">
        <v>160</v>
      </c>
      <c r="B9" s="371" t="s">
        <v>161</v>
      </c>
      <c r="C9" s="380">
        <v>0</v>
      </c>
      <c r="D9" s="381" t="s">
        <v>131</v>
      </c>
      <c r="E9" s="382"/>
      <c r="F9" s="382"/>
      <c r="G9" s="382"/>
      <c r="H9" s="382"/>
      <c r="I9" s="383"/>
      <c r="J9" s="384"/>
    </row>
    <row r="10" spans="1:10" ht="24.5">
      <c r="A10" s="382"/>
      <c r="B10" s="382"/>
      <c r="C10" s="382"/>
      <c r="D10" s="382"/>
      <c r="E10" s="382"/>
      <c r="F10" s="382"/>
      <c r="G10" s="382"/>
      <c r="H10" s="382"/>
      <c r="I10" s="383"/>
      <c r="J10" s="371"/>
    </row>
    <row r="11" spans="1:10" ht="24.5">
      <c r="A11" s="374" t="s">
        <v>140</v>
      </c>
      <c r="B11" s="371"/>
      <c r="C11" s="362">
        <f>SUM(C12,C14,C15)</f>
        <v>3506994</v>
      </c>
      <c r="D11" s="381" t="s">
        <v>131</v>
      </c>
      <c r="E11" s="381"/>
      <c r="F11" s="381"/>
      <c r="G11" s="371"/>
      <c r="H11" s="381"/>
      <c r="I11" s="371"/>
      <c r="J11" s="371"/>
    </row>
    <row r="12" spans="1:10" ht="24.5">
      <c r="A12" s="371"/>
      <c r="B12" s="371" t="s">
        <v>141</v>
      </c>
      <c r="C12" s="385">
        <f>C13*E13</f>
        <v>2907000</v>
      </c>
      <c r="D12" s="381" t="s">
        <v>131</v>
      </c>
      <c r="E12" s="381"/>
      <c r="F12" s="381"/>
      <c r="G12" s="371"/>
      <c r="H12" s="371"/>
      <c r="I12" s="386"/>
      <c r="J12" s="387"/>
    </row>
    <row r="13" spans="1:10" ht="24.5">
      <c r="A13" s="371"/>
      <c r="B13" s="388" t="s">
        <v>137</v>
      </c>
      <c r="C13" s="348">
        <f>'見積書（入力用・見積根拠）'!$E$20/2</f>
        <v>484500</v>
      </c>
      <c r="D13" s="371" t="s">
        <v>138</v>
      </c>
      <c r="E13" s="754">
        <f>IF('見積書（入力用・見積根拠）'!$D$22="有",見積内訳書!F21,0)</f>
        <v>6</v>
      </c>
      <c r="F13" s="389"/>
      <c r="G13" s="382"/>
      <c r="H13" s="382"/>
      <c r="I13" s="386"/>
      <c r="J13" s="387"/>
    </row>
    <row r="14" spans="1:10" ht="24.5">
      <c r="A14" s="382"/>
      <c r="B14" s="390" t="s">
        <v>162</v>
      </c>
      <c r="C14" s="391">
        <f>'見積書（入力用・見積根拠）'!U7</f>
        <v>0</v>
      </c>
      <c r="D14" s="381" t="s">
        <v>62</v>
      </c>
      <c r="E14" s="392"/>
      <c r="F14" s="382"/>
      <c r="G14" s="382"/>
      <c r="H14" s="382"/>
      <c r="I14" s="386"/>
      <c r="J14" s="393"/>
    </row>
    <row r="15" spans="1:10" ht="24.5">
      <c r="A15" s="371"/>
      <c r="B15" s="371" t="s">
        <v>144</v>
      </c>
      <c r="C15" s="348">
        <f>ROUNDDOWN(C16*E16,0)*G16</f>
        <v>599994</v>
      </c>
      <c r="D15" s="381" t="s">
        <v>131</v>
      </c>
      <c r="E15" s="381"/>
      <c r="F15" s="381"/>
      <c r="G15" s="394"/>
      <c r="H15" s="371"/>
      <c r="I15" s="386"/>
      <c r="J15" s="395"/>
    </row>
    <row r="16" spans="1:10" ht="24.5">
      <c r="A16" s="371"/>
      <c r="B16" s="388" t="s">
        <v>137</v>
      </c>
      <c r="C16" s="348">
        <f>'見積書（入力用・見積根拠）'!$E$19</f>
        <v>1800</v>
      </c>
      <c r="D16" s="371" t="s">
        <v>163</v>
      </c>
      <c r="E16" s="783">
        <f>'見積書（入力用・見積根拠）'!E21</f>
        <v>111.11</v>
      </c>
      <c r="F16" s="371" t="s">
        <v>164</v>
      </c>
      <c r="G16" s="1001">
        <f>IF('見積書（入力用・見積根拠）'!$D$22="無",0,
'見積書（入力用・見積根拠）'!$G$22)</f>
        <v>3</v>
      </c>
      <c r="H16" s="389" t="s">
        <v>165</v>
      </c>
      <c r="I16" s="386"/>
      <c r="J16" s="396"/>
    </row>
    <row r="17" spans="1:10" ht="24.5">
      <c r="A17" s="371"/>
      <c r="B17" s="381" t="s">
        <v>166</v>
      </c>
      <c r="C17" s="348">
        <v>0</v>
      </c>
      <c r="D17" s="381" t="s">
        <v>131</v>
      </c>
      <c r="E17" s="381"/>
      <c r="F17" s="381"/>
      <c r="G17" s="397"/>
      <c r="H17" s="371"/>
      <c r="I17" s="386"/>
      <c r="J17" s="386"/>
    </row>
    <row r="18" spans="1:10" ht="24.5">
      <c r="A18" s="371"/>
      <c r="B18" s="381" t="s">
        <v>167</v>
      </c>
      <c r="C18" s="590">
        <f>IF('見積書（入力用・見積根拠）'!$D$22="有",'見積書（入力用・見積根拠）'!U15,0)</f>
        <v>0</v>
      </c>
      <c r="D18" s="381" t="s">
        <v>131</v>
      </c>
      <c r="E18" s="398"/>
      <c r="F18" s="398"/>
      <c r="G18" s="397"/>
      <c r="H18" s="371"/>
      <c r="I18" s="386"/>
      <c r="J18" s="399"/>
    </row>
    <row r="19" spans="1:10" ht="24.5">
      <c r="E19" s="333"/>
      <c r="F19" s="333"/>
      <c r="G19" s="357"/>
      <c r="H19" s="326"/>
      <c r="I19" s="352"/>
      <c r="J19" s="400"/>
    </row>
    <row r="20" spans="1:10" ht="24.5">
      <c r="E20" s="326"/>
      <c r="F20" s="326"/>
      <c r="G20" s="326"/>
      <c r="H20" s="333"/>
      <c r="I20" s="352"/>
      <c r="J20" s="343"/>
    </row>
    <row r="21" spans="1:10" ht="24.5">
      <c r="A21" s="306" t="s">
        <v>154</v>
      </c>
      <c r="B21" s="326"/>
      <c r="C21" s="362">
        <f>C11</f>
        <v>3506994</v>
      </c>
      <c r="D21" s="333" t="s">
        <v>131</v>
      </c>
      <c r="E21" s="349"/>
      <c r="F21" s="349"/>
      <c r="G21" s="745"/>
      <c r="H21" s="366"/>
      <c r="I21" s="338"/>
      <c r="J21" s="343"/>
    </row>
    <row r="22" spans="1:10" ht="24.5">
      <c r="C22" s="326"/>
      <c r="D22" s="326"/>
      <c r="E22" s="261"/>
      <c r="F22" s="261"/>
      <c r="G22"/>
      <c r="H22" s="261"/>
      <c r="I22" s="333"/>
      <c r="J22" s="333"/>
    </row>
    <row r="23" spans="1:10" ht="24.5">
      <c r="A23" s="326"/>
      <c r="G23"/>
      <c r="I23" s="333"/>
      <c r="J23" s="326"/>
    </row>
    <row r="24" spans="1:10" ht="32">
      <c r="A24" s="326"/>
      <c r="B24" s="261" t="s">
        <v>156</v>
      </c>
      <c r="C24" s="261"/>
      <c r="D24" s="261"/>
      <c r="G24"/>
      <c r="I24" s="326"/>
      <c r="J24" s="326"/>
    </row>
    <row r="25" spans="1:10" ht="24.5">
      <c r="A25" s="236"/>
      <c r="B25" s="363" t="s">
        <v>155</v>
      </c>
      <c r="C25" s="350">
        <f>C21</f>
        <v>3506994</v>
      </c>
      <c r="D25" s="364" t="s">
        <v>131</v>
      </c>
      <c r="G25"/>
      <c r="I25" s="261"/>
      <c r="J25" s="326"/>
    </row>
    <row r="26" spans="1:10" ht="24.5">
      <c r="J26" s="326"/>
    </row>
    <row r="27" spans="1:10" ht="24.5">
      <c r="J27" s="326"/>
    </row>
    <row r="28" spans="1:10" ht="24.5">
      <c r="J28" s="326"/>
    </row>
    <row r="29" spans="1:10" ht="24.5">
      <c r="J29" s="326"/>
    </row>
    <row r="30" spans="1:10" ht="24.5">
      <c r="J30" s="326"/>
    </row>
    <row r="31" spans="1:10" ht="24.5">
      <c r="J31" s="326"/>
    </row>
    <row r="32" spans="1:10" ht="24.5">
      <c r="J32" s="335"/>
    </row>
    <row r="33" spans="10:10" ht="24.5">
      <c r="J33" s="326"/>
    </row>
    <row r="34" spans="10:10" ht="24.5">
      <c r="J34" s="326"/>
    </row>
    <row r="35" spans="10:10" ht="24.5">
      <c r="J35" s="333"/>
    </row>
    <row r="36" spans="10:10" ht="24.5">
      <c r="J36" s="349"/>
    </row>
    <row r="37" spans="10:10">
      <c r="J37" s="261"/>
    </row>
  </sheetData>
  <sheetProtection algorithmName="SHA-512" hashValue="hKgUZGzwS6SwlDR0rzZ8sg4nbeSgaA+xqvmtm20/EBKHW2T6yvMO6ePuI4oO/fF0H0qGLnUSzgYo6/Q5C2G2ww==" saltValue="EgmRoO6dL+gbJIYcurxxkA==" spinCount="100000" sheet="1" objects="1" scenarios="1"/>
  <mergeCells count="3">
    <mergeCell ref="B7:H7"/>
    <mergeCell ref="G3:H3"/>
    <mergeCell ref="A5:H5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horizontalDpi="300" verticalDpi="300" r:id="rId1"/>
  <headerFooter>
    <oddHeader xml:space="preserve">&amp;L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985C-BD78-4C2E-A44B-239968017E80}">
  <sheetPr>
    <tabColor rgb="FFFF0000"/>
    <pageSetUpPr fitToPage="1"/>
  </sheetPr>
  <dimension ref="B1:N145"/>
  <sheetViews>
    <sheetView topLeftCell="A45" zoomScale="85" zoomScaleNormal="85" zoomScaleSheetLayoutView="100" workbookViewId="0">
      <selection activeCell="F62" sqref="F62"/>
    </sheetView>
  </sheetViews>
  <sheetFormatPr defaultColWidth="8.90625" defaultRowHeight="15"/>
  <cols>
    <col min="1" max="1" width="3.08984375" style="370" customWidth="1"/>
    <col min="2" max="2" width="18.36328125" style="370" customWidth="1"/>
    <col min="3" max="3" width="19.08984375" style="370" customWidth="1"/>
    <col min="4" max="4" width="19.08984375" style="410" customWidth="1"/>
    <col min="5" max="5" width="18.08984375" style="410" customWidth="1"/>
    <col min="6" max="6" width="18.90625" style="370" customWidth="1"/>
    <col min="7" max="7" width="19.90625" style="370" customWidth="1"/>
    <col min="8" max="8" width="20" style="370" customWidth="1"/>
    <col min="9" max="9" width="13.36328125" style="370" customWidth="1"/>
    <col min="10" max="12" width="6.6328125" style="370" customWidth="1"/>
    <col min="13" max="30" width="4.90625" style="370" customWidth="1"/>
    <col min="31" max="16384" width="8.90625" style="370"/>
  </cols>
  <sheetData>
    <row r="1" spans="2:12" ht="19.5">
      <c r="B1" s="402" t="s">
        <v>168</v>
      </c>
      <c r="C1" s="402"/>
      <c r="D1" s="403"/>
      <c r="E1" s="402"/>
      <c r="G1" s="402"/>
      <c r="H1" s="402"/>
      <c r="I1" s="404" t="s">
        <v>169</v>
      </c>
      <c r="J1" s="902"/>
      <c r="K1" s="902"/>
      <c r="L1" s="902"/>
    </row>
    <row r="2" spans="2:12" ht="19.5">
      <c r="B2" s="402" t="s">
        <v>170</v>
      </c>
      <c r="C2" s="402"/>
      <c r="D2" s="403"/>
      <c r="E2" s="402"/>
      <c r="G2" s="405" t="s">
        <v>112</v>
      </c>
      <c r="H2" s="84"/>
      <c r="I2" s="407" t="s">
        <v>171</v>
      </c>
      <c r="J2" s="930"/>
      <c r="K2" s="930"/>
      <c r="L2" s="930"/>
    </row>
    <row r="3" spans="2:12" ht="19.5">
      <c r="B3" s="402" t="s">
        <v>172</v>
      </c>
      <c r="C3" s="402"/>
      <c r="D3" s="403"/>
      <c r="E3" s="402"/>
      <c r="F3" s="402"/>
      <c r="G3" s="402"/>
      <c r="H3" s="402"/>
      <c r="I3" s="402"/>
      <c r="J3" s="773"/>
      <c r="K3" s="773"/>
      <c r="L3" s="402"/>
    </row>
    <row r="4" spans="2:12" ht="21.65" customHeight="1">
      <c r="B4" s="402"/>
      <c r="C4" s="402"/>
      <c r="D4" s="403"/>
      <c r="E4" s="408"/>
      <c r="I4" s="409" t="str">
        <f>'見積書（入力用・見積根拠）'!D3</f>
        <v>○村　〇〇（個人の場合）</v>
      </c>
      <c r="J4" s="496" t="s">
        <v>325</v>
      </c>
      <c r="K4" s="773"/>
      <c r="L4" s="402"/>
    </row>
    <row r="5" spans="2:12" ht="19.5">
      <c r="B5" s="402"/>
      <c r="C5" s="402"/>
      <c r="D5" s="403"/>
      <c r="E5" s="402"/>
      <c r="F5" s="402"/>
      <c r="G5" s="402"/>
      <c r="H5" s="402"/>
      <c r="J5" s="496"/>
      <c r="K5" s="496"/>
    </row>
    <row r="6" spans="2:12" ht="19.5">
      <c r="B6" s="402"/>
      <c r="C6" s="402"/>
      <c r="F6" s="411" t="s">
        <v>173</v>
      </c>
      <c r="G6" s="412"/>
      <c r="H6" s="412"/>
      <c r="I6" s="412"/>
      <c r="J6" s="412"/>
      <c r="K6" s="412"/>
      <c r="L6" s="402"/>
    </row>
    <row r="7" spans="2:12" ht="21" customHeight="1">
      <c r="B7" s="402"/>
      <c r="C7" s="402"/>
      <c r="F7" s="634" t="s">
        <v>298</v>
      </c>
      <c r="G7" s="402"/>
      <c r="H7" s="402"/>
      <c r="I7" s="402"/>
      <c r="J7" s="402"/>
      <c r="K7" s="402"/>
      <c r="L7" s="402"/>
    </row>
    <row r="8" spans="2:12" ht="19.5">
      <c r="B8" s="402"/>
      <c r="C8" s="402"/>
      <c r="F8" s="403" t="s">
        <v>174</v>
      </c>
      <c r="G8" s="402"/>
      <c r="H8" s="402"/>
      <c r="I8" s="402"/>
      <c r="J8" s="402"/>
      <c r="K8" s="402"/>
      <c r="L8" s="402"/>
    </row>
    <row r="9" spans="2:12">
      <c r="E9" s="370"/>
    </row>
    <row r="10" spans="2:12" ht="21" customHeight="1">
      <c r="E10" s="370"/>
      <c r="F10" s="403" t="s">
        <v>175</v>
      </c>
    </row>
    <row r="12" spans="2:12" ht="19.5">
      <c r="B12" s="578" t="s">
        <v>176</v>
      </c>
      <c r="C12" s="402" t="str">
        <f>'見積書（入力用・見積根拠）'!D5</f>
        <v>●●国●●アドバイザー</v>
      </c>
    </row>
    <row r="13" spans="2:12" ht="19.5">
      <c r="B13" s="402" t="s">
        <v>177</v>
      </c>
      <c r="C13" s="894" t="s">
        <v>178</v>
      </c>
      <c r="D13" s="894"/>
    </row>
    <row r="14" spans="2:12" ht="19.5">
      <c r="B14" s="402" t="s">
        <v>179</v>
      </c>
      <c r="C14" s="895">
        <v>46003</v>
      </c>
      <c r="D14" s="895"/>
      <c r="E14" s="413"/>
      <c r="F14" s="413"/>
    </row>
    <row r="15" spans="2:12">
      <c r="D15" s="414"/>
      <c r="E15" s="413"/>
      <c r="F15" s="415"/>
    </row>
    <row r="16" spans="2:12" ht="16" customHeight="1">
      <c r="B16" s="778" t="s">
        <v>180</v>
      </c>
      <c r="C16" s="402"/>
      <c r="K16" s="416"/>
      <c r="L16" s="416"/>
    </row>
    <row r="17" spans="2:14" ht="17.149999999999999" customHeight="1">
      <c r="B17" s="402"/>
      <c r="C17" s="402"/>
      <c r="D17" s="403"/>
      <c r="E17" s="898" t="s">
        <v>181</v>
      </c>
      <c r="F17" s="899"/>
      <c r="G17" s="898" t="s">
        <v>182</v>
      </c>
      <c r="H17" s="899"/>
      <c r="I17" s="417" t="s">
        <v>183</v>
      </c>
      <c r="J17" s="418">
        <f>YEAR(E19)</f>
        <v>2025</v>
      </c>
      <c r="K17" s="418">
        <f>IF(MONTH(K18)=1,YEAR(K18),"")</f>
        <v>2026</v>
      </c>
      <c r="L17" s="418" t="str">
        <f t="shared" ref="L17" si="0">IF(MONTH(L18)=1,YEAR(L18),"")</f>
        <v/>
      </c>
    </row>
    <row r="18" spans="2:14" ht="17.149999999999999" customHeight="1">
      <c r="B18" s="419" t="s">
        <v>81</v>
      </c>
      <c r="C18" s="419" t="s">
        <v>82</v>
      </c>
      <c r="D18" s="420" t="s">
        <v>85</v>
      </c>
      <c r="E18" s="420" t="s">
        <v>184</v>
      </c>
      <c r="F18" s="421" t="s">
        <v>185</v>
      </c>
      <c r="G18" s="422" t="s">
        <v>186</v>
      </c>
      <c r="H18" s="422" t="s">
        <v>187</v>
      </c>
      <c r="I18" s="423" t="s">
        <v>188</v>
      </c>
      <c r="J18" s="424">
        <f>E19</f>
        <v>46006</v>
      </c>
      <c r="K18" s="424">
        <f>DATE(YEAR($J$18),MONTH($J$18)+1,1)</f>
        <v>46023</v>
      </c>
      <c r="L18" s="424">
        <f t="shared" ref="L18" si="1">DATE(YEAR(K18),MONTH(K18)+1,1)</f>
        <v>46054</v>
      </c>
    </row>
    <row r="19" spans="2:14" ht="17.149999999999999" customHeight="1">
      <c r="B19" s="572" t="str">
        <f>'見積書（入力用・見積根拠）'!C27</f>
        <v>本人</v>
      </c>
      <c r="C19" s="572" t="str">
        <f>'見積書（入力用・見積根拠）'!D27</f>
        <v>国際　〇〇</v>
      </c>
      <c r="D19" s="572" t="e">
        <f>IF('見積書（入力用・見積根拠）'!F27="","",DATEDIF('見積書（入力用・見積根拠）'!F27,$J$1,"y"))</f>
        <v>#NUM!</v>
      </c>
      <c r="E19" s="102">
        <f>'見積書（入力用・見積根拠）'!J27</f>
        <v>46006</v>
      </c>
      <c r="F19" s="573">
        <f>'見積書（入力用・見積根拠）'!K27</f>
        <v>46735</v>
      </c>
      <c r="G19" s="426" t="s">
        <v>189</v>
      </c>
      <c r="H19" s="426" t="s">
        <v>189</v>
      </c>
      <c r="I19" s="427" t="s">
        <v>190</v>
      </c>
      <c r="J19" s="105" t="s">
        <v>191</v>
      </c>
      <c r="K19" s="105" t="s">
        <v>191</v>
      </c>
      <c r="L19" s="105" t="s">
        <v>191</v>
      </c>
    </row>
    <row r="20" spans="2:14" ht="17.149999999999999" customHeight="1">
      <c r="B20" s="428" t="str">
        <f>IF('見積書（入力用・見積根拠）'!C28="","",'見積書（入力用・見積根拠）'!C28)</f>
        <v>配偶者帯同なし</v>
      </c>
      <c r="C20" s="428" t="str">
        <f>IF('見積書（入力用・見積根拠）'!D28="","",'見積書（入力用・見積根拠）'!D28)</f>
        <v/>
      </c>
      <c r="D20" s="572" t="str">
        <f>IF('見積書（入力用・見積根拠）'!F28="","",DATEDIF('見積書（入力用・見積根拠）'!F28,$J$1,"y"))</f>
        <v/>
      </c>
      <c r="E20" s="573" t="str">
        <f>IF('見積書（入力用・見積根拠）'!J28="","",'見積書（入力用・見積根拠）'!J28)</f>
        <v/>
      </c>
      <c r="F20" s="573" t="str">
        <f>IF('見積書（入力用・見積根拠）'!K28="","",'見積書（入力用・見積根拠）'!K28)</f>
        <v/>
      </c>
      <c r="G20" s="426" t="s">
        <v>189</v>
      </c>
      <c r="H20" s="426" t="s">
        <v>189</v>
      </c>
      <c r="I20" s="429" t="s">
        <v>190</v>
      </c>
      <c r="J20" s="105" t="s">
        <v>192</v>
      </c>
      <c r="K20" s="105" t="s">
        <v>192</v>
      </c>
      <c r="L20" s="105" t="s">
        <v>191</v>
      </c>
    </row>
    <row r="21" spans="2:14" ht="17.149999999999999" customHeight="1">
      <c r="B21" s="903" t="str">
        <f>IF('見積書（入力用・見積根拠）'!C29="","",'見積書（入力用・見積根拠）'!C29)</f>
        <v>子（1人目）</v>
      </c>
      <c r="C21" s="903" t="str">
        <f>IF('見積書（入力用・見積根拠）'!D29="","",'見積書（入力用・見積根拠）'!D29)</f>
        <v>国際　□太</v>
      </c>
      <c r="D21" s="903" t="e">
        <f>IF('見積書（入力用・見積根拠）'!F29="","",DATEDIF('見積書（入力用・見積根拠）'!F29,$J$1,"y"))</f>
        <v>#NUM!</v>
      </c>
      <c r="E21" s="900">
        <f>IF('見積書（入力用・見積根拠）'!J29="","",'見積書（入力用・見積根拠）'!J29)</f>
        <v>46073</v>
      </c>
      <c r="F21" s="900">
        <f>IF('見積書（入力用・見積根拠）'!K29="","",'見積書（入力用・見積根拠）'!K29)</f>
        <v>46735</v>
      </c>
      <c r="G21" s="900">
        <v>46073</v>
      </c>
      <c r="H21" s="900">
        <v>46731</v>
      </c>
      <c r="I21" s="430" t="s">
        <v>190</v>
      </c>
      <c r="J21" s="109" t="s">
        <v>192</v>
      </c>
      <c r="K21" s="109" t="s">
        <v>192</v>
      </c>
      <c r="L21" s="109" t="s">
        <v>191</v>
      </c>
    </row>
    <row r="22" spans="2:14" ht="17.149999999999999" customHeight="1">
      <c r="B22" s="904"/>
      <c r="C22" s="904"/>
      <c r="D22" s="904"/>
      <c r="E22" s="901"/>
      <c r="F22" s="901"/>
      <c r="G22" s="901"/>
      <c r="H22" s="901"/>
      <c r="I22" s="431" t="s">
        <v>193</v>
      </c>
      <c r="J22" s="111" t="s">
        <v>192</v>
      </c>
      <c r="K22" s="111" t="s">
        <v>192</v>
      </c>
      <c r="L22" s="111" t="s">
        <v>96</v>
      </c>
    </row>
    <row r="23" spans="2:14" ht="17.149999999999999" customHeight="1">
      <c r="B23" s="903" t="str">
        <f>IF('見積書（入力用・見積根拠）'!C30="","",'見積書（入力用・見積根拠）'!C30)</f>
        <v>子（2人目）</v>
      </c>
      <c r="C23" s="903" t="str">
        <f>IF('見積書（入力用・見積根拠）'!D30="","",'見積書（入力用・見積根拠）'!D30)</f>
        <v>国際　◇子</v>
      </c>
      <c r="D23" s="903" t="e">
        <f>IF('見積書（入力用・見積根拠）'!F30="","",DATEDIF('見積書（入力用・見積根拠）'!F30,$J$1,"y"))</f>
        <v>#NUM!</v>
      </c>
      <c r="E23" s="900">
        <f>IF('見積書（入力用・見積根拠）'!J30="","",'見積書（入力用・見積根拠）'!J30)</f>
        <v>46073</v>
      </c>
      <c r="F23" s="900">
        <f>IF('見積書（入力用・見積根拠）'!K30="","",'見積書（入力用・見積根拠）'!K30)</f>
        <v>46735</v>
      </c>
      <c r="G23" s="900">
        <v>46096</v>
      </c>
      <c r="H23" s="900">
        <v>46726</v>
      </c>
      <c r="I23" s="432" t="s">
        <v>190</v>
      </c>
      <c r="J23" s="109"/>
      <c r="K23" s="109"/>
      <c r="L23" s="109" t="s">
        <v>191</v>
      </c>
    </row>
    <row r="24" spans="2:14" ht="17.149999999999999" customHeight="1">
      <c r="B24" s="904"/>
      <c r="C24" s="904"/>
      <c r="D24" s="904"/>
      <c r="E24" s="901"/>
      <c r="F24" s="901"/>
      <c r="G24" s="901"/>
      <c r="H24" s="901"/>
      <c r="I24" s="431" t="s">
        <v>193</v>
      </c>
      <c r="J24" s="111" t="s">
        <v>192</v>
      </c>
      <c r="K24" s="111" t="s">
        <v>192</v>
      </c>
      <c r="L24" s="111" t="s">
        <v>192</v>
      </c>
    </row>
    <row r="25" spans="2:14" ht="17.149999999999999" customHeight="1">
      <c r="B25" s="903" t="str">
        <f>IF('見積書（入力用・見積根拠）'!C31="","",'見積書（入力用・見積根拠）'!C31)</f>
        <v>子（3人目）</v>
      </c>
      <c r="C25" s="903" t="str">
        <f>IF('見積書（入力用・見積根拠）'!D31="","",'見積書（入力用・見積根拠）'!D31)</f>
        <v>国際　＊花</v>
      </c>
      <c r="D25" s="903" t="e">
        <f>IF('見積書（入力用・見積根拠）'!F31="","",DATEDIF('見積書（入力用・見積根拠）'!F31,$J$1,"y"))</f>
        <v>#NUM!</v>
      </c>
      <c r="E25" s="900">
        <f>IF('見積書（入力用・見積根拠）'!J31="","",'見積書（入力用・見積根拠）'!J31)</f>
        <v>46073</v>
      </c>
      <c r="F25" s="900">
        <f>IF('見積書（入力用・見積根拠）'!K31="","",'見積書（入力用・見積根拠）'!K31)</f>
        <v>46735</v>
      </c>
      <c r="G25" s="900">
        <v>46096</v>
      </c>
      <c r="H25" s="900">
        <v>46726</v>
      </c>
      <c r="I25" s="430" t="s">
        <v>190</v>
      </c>
      <c r="J25" s="109"/>
      <c r="K25" s="109"/>
      <c r="L25" s="109" t="s">
        <v>191</v>
      </c>
    </row>
    <row r="26" spans="2:14" ht="17.149999999999999" customHeight="1">
      <c r="B26" s="904"/>
      <c r="C26" s="904"/>
      <c r="D26" s="904"/>
      <c r="E26" s="901"/>
      <c r="F26" s="901"/>
      <c r="G26" s="901"/>
      <c r="H26" s="901"/>
      <c r="I26" s="429" t="s">
        <v>193</v>
      </c>
      <c r="J26" s="111" t="s">
        <v>192</v>
      </c>
      <c r="K26" s="111" t="s">
        <v>192</v>
      </c>
      <c r="L26" s="111" t="s">
        <v>192</v>
      </c>
    </row>
    <row r="27" spans="2:14" ht="17.149999999999999" customHeight="1">
      <c r="B27" s="903" t="str">
        <f>IF('見積書（入力用・見積根拠）'!C32="","",'見積書（入力用・見積根拠）'!C32)</f>
        <v>子（4人目）</v>
      </c>
      <c r="C27" s="903" t="str">
        <f>IF('見積書（入力用・見積根拠）'!D32="","",'見積書（入力用・見積根拠）'!D32)</f>
        <v>国際　×郎</v>
      </c>
      <c r="D27" s="903" t="e">
        <f>IF('見積書（入力用・見積根拠）'!F32="","",DATEDIF('見積書（入力用・見積根拠）'!F32,$J$1,"y"))</f>
        <v>#NUM!</v>
      </c>
      <c r="E27" s="900">
        <f>IF('見積書（入力用・見積根拠）'!J32="","",'見積書（入力用・見積根拠）'!J32)</f>
        <v>46073</v>
      </c>
      <c r="F27" s="900">
        <f>IF('見積書（入力用・見積根拠）'!K32="","",'見積書（入力用・見積根拠）'!K32)</f>
        <v>46735</v>
      </c>
      <c r="G27" s="900">
        <v>46078</v>
      </c>
      <c r="H27" s="900">
        <v>46733</v>
      </c>
      <c r="I27" s="430" t="s">
        <v>190</v>
      </c>
      <c r="J27" s="109"/>
      <c r="K27" s="109"/>
      <c r="L27" s="109" t="s">
        <v>191</v>
      </c>
      <c r="N27" s="632"/>
    </row>
    <row r="28" spans="2:14" ht="17.149999999999999" customHeight="1">
      <c r="B28" s="904"/>
      <c r="C28" s="904"/>
      <c r="D28" s="904"/>
      <c r="E28" s="901"/>
      <c r="F28" s="901"/>
      <c r="G28" s="901"/>
      <c r="H28" s="901"/>
      <c r="I28" s="429" t="s">
        <v>193</v>
      </c>
      <c r="J28" s="111" t="s">
        <v>192</v>
      </c>
      <c r="K28" s="111" t="s">
        <v>192</v>
      </c>
      <c r="L28" s="111" t="s">
        <v>106</v>
      </c>
      <c r="M28" s="236"/>
      <c r="N28" s="632"/>
    </row>
    <row r="29" spans="2:14" ht="17.149999999999999" customHeight="1">
      <c r="B29" s="903" t="str">
        <f>IF('見積書（入力用・見積根拠）'!C33="","",'見積書（入力用・見積根拠）'!C33)</f>
        <v>子（5人目）</v>
      </c>
      <c r="C29" s="903" t="str">
        <f>IF('見積書（入力用・見積根拠）'!D33="","",'見積書（入力用・見積根拠）'!D33)</f>
        <v>国際　そら</v>
      </c>
      <c r="D29" s="903" t="e">
        <f>IF('見積書（入力用・見積根拠）'!F33="","",DATEDIF('見積書（入力用・見積根拠）'!F33,$J$1,"y"))</f>
        <v>#NUM!</v>
      </c>
      <c r="E29" s="900">
        <f>IF('見積書（入力用・見積根拠）'!J33="","",'見積書（入力用・見積根拠）'!J33)</f>
        <v>46073</v>
      </c>
      <c r="F29" s="900">
        <f>IF('見積書（入力用・見積根拠）'!K33="","",'見積書（入力用・見積根拠）'!K33)</f>
        <v>46735</v>
      </c>
      <c r="G29" s="900">
        <v>46078</v>
      </c>
      <c r="H29" s="900">
        <v>46733</v>
      </c>
      <c r="I29" s="430" t="s">
        <v>190</v>
      </c>
      <c r="J29" s="109"/>
      <c r="K29" s="109"/>
      <c r="L29" s="109" t="s">
        <v>191</v>
      </c>
      <c r="M29" s="236"/>
      <c r="N29" s="632"/>
    </row>
    <row r="30" spans="2:14" ht="17.149999999999999" customHeight="1">
      <c r="B30" s="904"/>
      <c r="C30" s="904"/>
      <c r="D30" s="904"/>
      <c r="E30" s="901"/>
      <c r="F30" s="901"/>
      <c r="G30" s="901"/>
      <c r="H30" s="901"/>
      <c r="I30" s="433" t="s">
        <v>193</v>
      </c>
      <c r="J30" s="111" t="s">
        <v>192</v>
      </c>
      <c r="K30" s="111" t="s">
        <v>192</v>
      </c>
      <c r="L30" s="111" t="s">
        <v>194</v>
      </c>
      <c r="M30" s="259"/>
      <c r="N30" s="632"/>
    </row>
    <row r="31" spans="2:14" ht="17.149999999999999" customHeight="1">
      <c r="C31" s="434" t="s">
        <v>195</v>
      </c>
      <c r="D31" s="435"/>
      <c r="E31" s="116">
        <f>IF((C20="")*AND(C21=""),"",MIN(E20,E21,E23,E25,E27,E29))</f>
        <v>46073</v>
      </c>
      <c r="F31" s="117">
        <f>IF((C20="")*AND(C21=""),"",MAX(F20,F21,F23,F25,F27,F29))</f>
        <v>46735</v>
      </c>
      <c r="G31" s="774">
        <f>IF((C20="")*AND(C21=""),"",ROUND((DATEDIF(E31, F31+1, "M") )+ (F31-(EDATE(E31, (DATEDIF(E31, F31+1, "M")))-1))/30, 2))</f>
        <v>21.83</v>
      </c>
      <c r="H31" s="775" t="str">
        <f>IF((C20="")*AND(C21=""),"","人月")</f>
        <v>人月</v>
      </c>
      <c r="I31" s="436"/>
      <c r="J31" s="436" t="str">
        <f>IF(COUNTIF(J20,"●")+COUNTIF(J21,"●")+COUNTIF(J23,"●")+COUNTIF(J25,"●")+COUNTIF(J27,"●")+COUNTIF(J29,"●")&lt;=0,"","●")</f>
        <v/>
      </c>
      <c r="K31" s="436" t="str">
        <f>IF(COUNTIF(K20,"●")+COUNTIF(K21,"●")+COUNTIF(K23,"●")+COUNTIF(K25,"●")+COUNTIF(K27,"●")+COUNTIF(K29,"●")&lt;=0,"","●")</f>
        <v/>
      </c>
      <c r="L31" s="436" t="str">
        <f>IF(COUNTIF(L20,"●")+COUNTIF(L21,"●")+COUNTIF(L23,"●")+COUNTIF(L25,"●")+COUNTIF(L27,"●")+COUNTIF(L29,"●")&lt;=0,"","●")</f>
        <v>●</v>
      </c>
      <c r="M31" s="259"/>
    </row>
    <row r="32" spans="2:14" ht="17.149999999999999" customHeight="1">
      <c r="B32" s="402"/>
      <c r="C32" s="402"/>
      <c r="G32" s="437"/>
      <c r="H32" s="437"/>
      <c r="I32" s="438"/>
      <c r="J32" s="439"/>
      <c r="K32" s="439"/>
      <c r="L32" s="439"/>
      <c r="M32" s="260"/>
    </row>
    <row r="33" spans="2:13" ht="17.149999999999999" customHeight="1" thickBot="1">
      <c r="B33" s="412" t="s">
        <v>196</v>
      </c>
      <c r="M33" s="259"/>
    </row>
    <row r="34" spans="2:13" ht="17.149999999999999" customHeight="1">
      <c r="B34" s="935" t="s">
        <v>197</v>
      </c>
      <c r="C34" s="936"/>
      <c r="D34" s="936"/>
      <c r="E34" s="936"/>
      <c r="F34" s="936"/>
      <c r="G34" s="936"/>
      <c r="H34" s="936"/>
      <c r="I34" s="936"/>
      <c r="J34" s="936"/>
      <c r="K34" s="936"/>
      <c r="L34" s="937"/>
      <c r="M34" s="259"/>
    </row>
    <row r="35" spans="2:13" ht="17.149999999999999" customHeight="1">
      <c r="B35" s="938"/>
      <c r="C35" s="939"/>
      <c r="D35" s="939"/>
      <c r="E35" s="939"/>
      <c r="F35" s="939"/>
      <c r="G35" s="939"/>
      <c r="H35" s="939"/>
      <c r="I35" s="939"/>
      <c r="J35" s="939"/>
      <c r="K35" s="939"/>
      <c r="L35" s="940"/>
      <c r="M35" s="259"/>
    </row>
    <row r="36" spans="2:13" ht="17.149999999999999" customHeight="1" thickBot="1">
      <c r="B36" s="941"/>
      <c r="C36" s="942"/>
      <c r="D36" s="942"/>
      <c r="E36" s="942"/>
      <c r="F36" s="942"/>
      <c r="G36" s="942"/>
      <c r="H36" s="942"/>
      <c r="I36" s="942"/>
      <c r="J36" s="942"/>
      <c r="K36" s="942"/>
      <c r="L36" s="943"/>
      <c r="M36" s="259"/>
    </row>
    <row r="37" spans="2:13" ht="17.149999999999999" customHeight="1">
      <c r="B37" s="440"/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229"/>
    </row>
    <row r="38" spans="2:13" ht="17.149999999999999" customHeight="1" thickBot="1">
      <c r="B38" s="441" t="s">
        <v>198</v>
      </c>
      <c r="C38" s="440"/>
      <c r="D38" s="440"/>
      <c r="E38" s="440"/>
      <c r="F38" s="440"/>
      <c r="G38" s="440"/>
      <c r="H38" s="440"/>
      <c r="I38" s="440"/>
      <c r="J38" s="440"/>
      <c r="K38" s="440"/>
      <c r="L38" s="440"/>
      <c r="M38" s="229"/>
    </row>
    <row r="39" spans="2:13" ht="17.149999999999999" customHeight="1">
      <c r="B39" s="935" t="s">
        <v>199</v>
      </c>
      <c r="C39" s="936"/>
      <c r="D39" s="936"/>
      <c r="E39" s="936"/>
      <c r="F39" s="936"/>
      <c r="G39" s="936"/>
      <c r="H39" s="936"/>
      <c r="I39" s="936"/>
      <c r="J39" s="936"/>
      <c r="K39" s="936"/>
      <c r="L39" s="937"/>
      <c r="M39" s="229"/>
    </row>
    <row r="40" spans="2:13" ht="17.149999999999999" customHeight="1">
      <c r="B40" s="938"/>
      <c r="C40" s="939"/>
      <c r="D40" s="939"/>
      <c r="E40" s="939"/>
      <c r="F40" s="939"/>
      <c r="G40" s="939"/>
      <c r="H40" s="939"/>
      <c r="I40" s="939"/>
      <c r="J40" s="939"/>
      <c r="K40" s="939"/>
      <c r="L40" s="940"/>
      <c r="M40" s="229"/>
    </row>
    <row r="41" spans="2:13" ht="17.149999999999999" customHeight="1">
      <c r="B41" s="938"/>
      <c r="C41" s="939"/>
      <c r="D41" s="939"/>
      <c r="E41" s="939"/>
      <c r="F41" s="939"/>
      <c r="G41" s="939"/>
      <c r="H41" s="939"/>
      <c r="I41" s="939"/>
      <c r="J41" s="939"/>
      <c r="K41" s="939"/>
      <c r="L41" s="940"/>
      <c r="M41" s="229"/>
    </row>
    <row r="42" spans="2:13" ht="17.149999999999999" customHeight="1">
      <c r="B42" s="938"/>
      <c r="C42" s="939"/>
      <c r="D42" s="939"/>
      <c r="E42" s="939"/>
      <c r="F42" s="939"/>
      <c r="G42" s="939"/>
      <c r="H42" s="939"/>
      <c r="I42" s="939"/>
      <c r="J42" s="939"/>
      <c r="K42" s="939"/>
      <c r="L42" s="940"/>
      <c r="M42" s="229"/>
    </row>
    <row r="43" spans="2:13" ht="17.149999999999999" customHeight="1" thickBot="1">
      <c r="B43" s="941"/>
      <c r="C43" s="942"/>
      <c r="D43" s="942"/>
      <c r="E43" s="942"/>
      <c r="F43" s="942"/>
      <c r="G43" s="942"/>
      <c r="H43" s="942"/>
      <c r="I43" s="942"/>
      <c r="J43" s="942"/>
      <c r="K43" s="942"/>
      <c r="L43" s="943"/>
      <c r="M43" s="229"/>
    </row>
    <row r="44" spans="2:13" ht="17.149999999999999" customHeight="1">
      <c r="B44" s="576"/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229"/>
    </row>
    <row r="45" spans="2:13" ht="17.149999999999999" customHeight="1" thickBot="1">
      <c r="B45" s="442" t="s">
        <v>200</v>
      </c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229"/>
    </row>
    <row r="46" spans="2:13" ht="17.149999999999999" customHeight="1">
      <c r="B46" s="935" t="s">
        <v>201</v>
      </c>
      <c r="C46" s="936"/>
      <c r="D46" s="936"/>
      <c r="E46" s="936"/>
      <c r="F46" s="936"/>
      <c r="G46" s="936"/>
      <c r="H46" s="936"/>
      <c r="I46" s="936"/>
      <c r="J46" s="936"/>
      <c r="K46" s="936"/>
      <c r="L46" s="937"/>
      <c r="M46" s="229"/>
    </row>
    <row r="47" spans="2:13" ht="17.149999999999999" customHeight="1">
      <c r="B47" s="938"/>
      <c r="C47" s="939"/>
      <c r="D47" s="939"/>
      <c r="E47" s="939"/>
      <c r="F47" s="939"/>
      <c r="G47" s="939"/>
      <c r="H47" s="939"/>
      <c r="I47" s="939"/>
      <c r="J47" s="939"/>
      <c r="K47" s="939"/>
      <c r="L47" s="940"/>
      <c r="M47" s="229"/>
    </row>
    <row r="48" spans="2:13" ht="17.149999999999999" customHeight="1" thickBot="1">
      <c r="B48" s="941"/>
      <c r="C48" s="942"/>
      <c r="D48" s="942"/>
      <c r="E48" s="942"/>
      <c r="F48" s="942"/>
      <c r="G48" s="942"/>
      <c r="H48" s="942"/>
      <c r="I48" s="942"/>
      <c r="J48" s="942"/>
      <c r="K48" s="942"/>
      <c r="L48" s="943"/>
      <c r="M48" s="229"/>
    </row>
    <row r="49" spans="2:13" ht="17.149999999999999" customHeight="1">
      <c r="B49" s="443"/>
      <c r="C49" s="443"/>
      <c r="D49" s="443"/>
      <c r="E49" s="443"/>
      <c r="F49" s="443"/>
      <c r="G49" s="443"/>
      <c r="H49" s="443"/>
      <c r="I49" s="443"/>
      <c r="J49" s="443"/>
      <c r="K49" s="443"/>
      <c r="L49" s="443"/>
      <c r="M49" s="229"/>
    </row>
    <row r="50" spans="2:13" s="79" customFormat="1" ht="17" customHeight="1" thickBot="1">
      <c r="B50" s="786" t="s">
        <v>344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"/>
    </row>
    <row r="51" spans="2:13" s="79" customFormat="1" ht="17" customHeight="1" thickBot="1">
      <c r="B51" s="788" t="s">
        <v>345</v>
      </c>
      <c r="C51" s="789"/>
      <c r="D51" s="790" t="s">
        <v>346</v>
      </c>
      <c r="E51" s="791"/>
      <c r="F51" s="792" t="str">
        <f>IF(C51="","",E51-C51+1)</f>
        <v/>
      </c>
      <c r="H51" s="787"/>
      <c r="I51" s="787"/>
      <c r="J51" s="787"/>
      <c r="K51" s="787"/>
      <c r="L51" s="787"/>
      <c r="M51" s="7"/>
    </row>
    <row r="52" spans="2:13" s="79" customFormat="1" ht="17" customHeight="1" thickBot="1">
      <c r="B52" s="786"/>
      <c r="C52" s="786"/>
      <c r="D52" s="793"/>
      <c r="E52" s="786"/>
      <c r="F52" s="787"/>
      <c r="G52" s="787"/>
      <c r="H52" s="787"/>
      <c r="I52" s="787"/>
      <c r="J52" s="787"/>
      <c r="K52" s="787"/>
      <c r="L52" s="787"/>
      <c r="M52" s="7"/>
    </row>
    <row r="53" spans="2:13" ht="17.149999999999999" customHeight="1" thickBot="1">
      <c r="B53" s="576"/>
      <c r="C53" s="576"/>
      <c r="D53" s="576"/>
      <c r="E53" s="576"/>
      <c r="F53" s="576"/>
      <c r="G53" s="444" t="s">
        <v>202</v>
      </c>
      <c r="H53" s="673">
        <f>'第1回部分払（内訳書）'!C44</f>
        <v>4191473</v>
      </c>
      <c r="I53" s="444" t="s">
        <v>50</v>
      </c>
      <c r="J53" s="576"/>
      <c r="K53" s="576"/>
      <c r="L53" s="576"/>
      <c r="M53" s="229"/>
    </row>
    <row r="54" spans="2:13" ht="17.149999999999999" customHeight="1">
      <c r="B54" s="446" t="s">
        <v>203</v>
      </c>
      <c r="C54" s="446"/>
      <c r="D54" s="447"/>
      <c r="E54" s="447"/>
      <c r="F54" s="446"/>
      <c r="G54" s="446"/>
      <c r="H54" s="446"/>
      <c r="I54" s="446"/>
      <c r="J54" s="446"/>
      <c r="K54" s="446"/>
      <c r="L54" s="446"/>
      <c r="M54" s="229"/>
    </row>
    <row r="55" spans="2:13" ht="17.149999999999999" customHeight="1">
      <c r="B55" s="446" t="s">
        <v>204</v>
      </c>
      <c r="C55" s="446"/>
      <c r="D55" s="447"/>
      <c r="E55" s="447"/>
      <c r="F55" s="446"/>
      <c r="G55" s="446"/>
      <c r="H55" s="446"/>
      <c r="I55" s="446"/>
      <c r="J55" s="446"/>
      <c r="K55" s="446"/>
      <c r="L55" s="446"/>
      <c r="M55" s="229"/>
    </row>
    <row r="56" spans="2:13" ht="17.149999999999999" customHeight="1">
      <c r="B56" s="446" t="s">
        <v>205</v>
      </c>
      <c r="D56" s="448">
        <f>'見積書（入力用・見積根拠）'!E8</f>
        <v>1100000</v>
      </c>
      <c r="E56" s="449" t="s">
        <v>50</v>
      </c>
      <c r="F56" s="450" t="s">
        <v>164</v>
      </c>
      <c r="G56" s="451">
        <f>COUNTIF(J19:L19,"●")</f>
        <v>3</v>
      </c>
      <c r="H56" s="446"/>
      <c r="I56" s="131"/>
      <c r="J56" s="131"/>
      <c r="L56" s="446"/>
      <c r="M56" s="229"/>
    </row>
    <row r="57" spans="2:13" ht="17.149999999999999" customHeight="1">
      <c r="B57" s="446" t="s">
        <v>206</v>
      </c>
      <c r="D57" s="448">
        <f>見積内訳書!D17</f>
        <v>200000</v>
      </c>
      <c r="E57" s="449" t="s">
        <v>50</v>
      </c>
      <c r="F57" s="450" t="s">
        <v>164</v>
      </c>
      <c r="G57" s="451">
        <f>COUNTIF(J31:L31,"●")</f>
        <v>1</v>
      </c>
      <c r="H57" s="452"/>
      <c r="I57" s="131"/>
      <c r="J57" s="131"/>
      <c r="L57" s="446"/>
      <c r="M57" s="229"/>
    </row>
    <row r="58" spans="2:13" ht="17.149999999999999" customHeight="1">
      <c r="B58" s="446"/>
      <c r="D58" s="448"/>
      <c r="E58" s="449"/>
      <c r="F58" s="450"/>
      <c r="G58" s="451"/>
      <c r="H58" s="452"/>
      <c r="I58" s="131"/>
      <c r="J58" s="131"/>
      <c r="L58" s="446"/>
      <c r="M58" s="229"/>
    </row>
    <row r="59" spans="2:13" ht="17.149999999999999" customHeight="1">
      <c r="B59" s="446" t="s">
        <v>207</v>
      </c>
      <c r="C59" s="446"/>
      <c r="D59" s="446"/>
      <c r="E59" s="449"/>
      <c r="F59" s="447"/>
      <c r="G59" s="446"/>
      <c r="H59" s="446"/>
      <c r="I59" s="446"/>
      <c r="J59" s="446"/>
      <c r="K59" s="446"/>
      <c r="L59" s="446"/>
      <c r="M59" s="229"/>
    </row>
    <row r="60" spans="2:13" ht="17.149999999999999" customHeight="1">
      <c r="B60" s="446" t="s">
        <v>208</v>
      </c>
      <c r="C60" s="446"/>
      <c r="D60" s="446"/>
      <c r="E60" s="449"/>
      <c r="F60" s="447"/>
      <c r="G60" s="446"/>
      <c r="H60" s="446"/>
      <c r="I60" s="446"/>
      <c r="J60" s="446"/>
      <c r="K60" s="446"/>
      <c r="L60" s="446"/>
    </row>
    <row r="61" spans="2:13" s="632" customFormat="1" ht="17.149999999999999" hidden="1" customHeight="1">
      <c r="B61" s="680" t="s">
        <v>318</v>
      </c>
      <c r="C61" s="674"/>
      <c r="D61" s="763">
        <f>'見積書（入力用・見積根拠）'!$E$20/2</f>
        <v>484500</v>
      </c>
      <c r="E61" s="632" t="s">
        <v>50</v>
      </c>
      <c r="F61" s="639" t="s">
        <v>164</v>
      </c>
      <c r="G61" s="719"/>
      <c r="H61" s="682" t="s">
        <v>210</v>
      </c>
      <c r="I61" s="613">
        <f>D61*G61</f>
        <v>0</v>
      </c>
      <c r="J61" s="667" t="s">
        <v>50</v>
      </c>
      <c r="K61" s="674"/>
      <c r="L61" s="674"/>
    </row>
    <row r="62" spans="2:13" ht="17.149999999999999" customHeight="1">
      <c r="B62" s="453" t="s">
        <v>313</v>
      </c>
      <c r="C62" s="453"/>
      <c r="D62" s="453" t="s">
        <v>315</v>
      </c>
      <c r="E62" s="453"/>
      <c r="F62" s="454"/>
      <c r="G62" s="453"/>
      <c r="H62" s="453"/>
      <c r="I62" s="453"/>
      <c r="J62" s="453"/>
      <c r="K62" s="453"/>
      <c r="L62" s="453"/>
    </row>
    <row r="63" spans="2:13" ht="17.149999999999999" customHeight="1">
      <c r="B63" s="370" t="s">
        <v>209</v>
      </c>
      <c r="D63" s="541">
        <v>500000</v>
      </c>
      <c r="E63" s="370" t="s">
        <v>50</v>
      </c>
      <c r="F63" s="410" t="s">
        <v>164</v>
      </c>
      <c r="G63" s="543">
        <v>1</v>
      </c>
      <c r="H63" s="457" t="s">
        <v>210</v>
      </c>
      <c r="I63" s="131">
        <f>D63*G63</f>
        <v>500000</v>
      </c>
      <c r="J63" s="438" t="s">
        <v>50</v>
      </c>
    </row>
    <row r="64" spans="2:13" ht="17.149999999999999" customHeight="1">
      <c r="B64" s="370" t="s">
        <v>211</v>
      </c>
      <c r="D64" s="541">
        <v>250000</v>
      </c>
      <c r="E64" s="370" t="s">
        <v>50</v>
      </c>
      <c r="F64" s="410" t="s">
        <v>164</v>
      </c>
      <c r="G64" s="543"/>
      <c r="H64" s="457" t="s">
        <v>210</v>
      </c>
      <c r="I64" s="131">
        <f t="shared" ref="I64:I65" si="2">D64*G64</f>
        <v>0</v>
      </c>
      <c r="J64" s="438" t="s">
        <v>50</v>
      </c>
    </row>
    <row r="65" spans="2:10" ht="17.149999999999999" customHeight="1">
      <c r="B65" s="370" t="s">
        <v>212</v>
      </c>
      <c r="D65" s="541">
        <v>100000</v>
      </c>
      <c r="E65" s="370" t="s">
        <v>50</v>
      </c>
      <c r="F65" s="410" t="s">
        <v>164</v>
      </c>
      <c r="G65" s="543"/>
      <c r="H65" s="457" t="s">
        <v>210</v>
      </c>
      <c r="I65" s="131">
        <f t="shared" si="2"/>
        <v>0</v>
      </c>
      <c r="J65" s="438" t="s">
        <v>50</v>
      </c>
    </row>
    <row r="66" spans="2:10" ht="17.149999999999999" customHeight="1">
      <c r="B66" s="370" t="s">
        <v>213</v>
      </c>
      <c r="D66" s="542"/>
      <c r="E66" s="370" t="s">
        <v>50</v>
      </c>
      <c r="F66" s="410" t="s">
        <v>164</v>
      </c>
      <c r="G66" s="543"/>
      <c r="H66" s="457" t="s">
        <v>210</v>
      </c>
      <c r="I66" s="131">
        <f t="shared" ref="I66:I67" si="3">D66*G66</f>
        <v>0</v>
      </c>
      <c r="J66" s="438" t="s">
        <v>50</v>
      </c>
    </row>
    <row r="67" spans="2:10" ht="17.149999999999999" customHeight="1">
      <c r="B67" s="370" t="s">
        <v>214</v>
      </c>
      <c r="D67" s="542"/>
      <c r="E67" s="370" t="s">
        <v>50</v>
      </c>
      <c r="F67" s="410" t="s">
        <v>164</v>
      </c>
      <c r="G67" s="543"/>
      <c r="H67" s="457" t="s">
        <v>210</v>
      </c>
      <c r="I67" s="131">
        <f t="shared" si="3"/>
        <v>0</v>
      </c>
      <c r="J67" s="438" t="s">
        <v>50</v>
      </c>
    </row>
    <row r="68" spans="2:10" ht="16" hidden="1">
      <c r="B68" s="453" t="s">
        <v>316</v>
      </c>
      <c r="D68" s="453" t="s">
        <v>317</v>
      </c>
      <c r="E68" s="453"/>
      <c r="F68" s="453"/>
      <c r="G68" s="459"/>
      <c r="H68" s="457"/>
      <c r="I68" s="131"/>
      <c r="J68" s="438"/>
    </row>
    <row r="69" spans="2:10" ht="16" hidden="1">
      <c r="B69" s="370" t="s">
        <v>209</v>
      </c>
      <c r="D69" s="460"/>
      <c r="E69" s="370" t="s">
        <v>50</v>
      </c>
      <c r="F69" s="410" t="s">
        <v>164</v>
      </c>
      <c r="G69" s="456"/>
      <c r="H69" s="457" t="s">
        <v>210</v>
      </c>
      <c r="I69" s="131">
        <f>D69*G69</f>
        <v>0</v>
      </c>
      <c r="J69" s="438" t="s">
        <v>50</v>
      </c>
    </row>
    <row r="70" spans="2:10" ht="16" hidden="1">
      <c r="B70" s="370" t="s">
        <v>211</v>
      </c>
      <c r="D70" s="460"/>
      <c r="E70" s="370" t="s">
        <v>50</v>
      </c>
      <c r="F70" s="410" t="s">
        <v>164</v>
      </c>
      <c r="G70" s="456"/>
      <c r="H70" s="457" t="s">
        <v>210</v>
      </c>
      <c r="I70" s="131">
        <f t="shared" ref="I70:I73" si="4">D70*G70</f>
        <v>0</v>
      </c>
      <c r="J70" s="438" t="s">
        <v>50</v>
      </c>
    </row>
    <row r="71" spans="2:10" ht="16" hidden="1">
      <c r="B71" s="370" t="s">
        <v>212</v>
      </c>
      <c r="D71" s="460"/>
      <c r="E71" s="370" t="s">
        <v>50</v>
      </c>
      <c r="F71" s="410" t="s">
        <v>164</v>
      </c>
      <c r="G71" s="456"/>
      <c r="H71" s="457" t="s">
        <v>210</v>
      </c>
      <c r="I71" s="131">
        <f t="shared" si="4"/>
        <v>0</v>
      </c>
      <c r="J71" s="438" t="s">
        <v>50</v>
      </c>
    </row>
    <row r="72" spans="2:10" ht="16" hidden="1">
      <c r="B72" s="370" t="s">
        <v>213</v>
      </c>
      <c r="D72" s="370"/>
      <c r="E72" s="370" t="s">
        <v>50</v>
      </c>
      <c r="F72" s="410" t="s">
        <v>164</v>
      </c>
      <c r="G72" s="456"/>
      <c r="H72" s="457" t="s">
        <v>210</v>
      </c>
      <c r="I72" s="131">
        <f t="shared" si="4"/>
        <v>0</v>
      </c>
      <c r="J72" s="438" t="s">
        <v>50</v>
      </c>
    </row>
    <row r="73" spans="2:10" ht="16" hidden="1">
      <c r="B73" s="370" t="s">
        <v>214</v>
      </c>
      <c r="D73" s="370"/>
      <c r="E73" s="370" t="s">
        <v>50</v>
      </c>
      <c r="F73" s="410" t="s">
        <v>164</v>
      </c>
      <c r="G73" s="456"/>
      <c r="H73" s="457" t="s">
        <v>210</v>
      </c>
      <c r="I73" s="131">
        <f t="shared" si="4"/>
        <v>0</v>
      </c>
      <c r="J73" s="438" t="s">
        <v>50</v>
      </c>
    </row>
    <row r="74" spans="2:10" collapsed="1">
      <c r="D74" s="370"/>
      <c r="E74" s="370"/>
      <c r="G74" s="410"/>
    </row>
    <row r="75" spans="2:10" ht="16.5" thickBot="1">
      <c r="B75" s="461" t="s">
        <v>215</v>
      </c>
      <c r="C75" s="136"/>
      <c r="D75" s="233"/>
      <c r="E75" s="234"/>
      <c r="F75" s="235"/>
      <c r="G75" s="410"/>
    </row>
    <row r="76" spans="2:10" ht="28" customHeight="1" thickBot="1">
      <c r="B76" s="905" t="s">
        <v>34</v>
      </c>
      <c r="C76" s="906"/>
      <c r="D76" s="462" t="s">
        <v>35</v>
      </c>
      <c r="E76" s="463" t="s">
        <v>36</v>
      </c>
      <c r="F76" s="931" t="s">
        <v>37</v>
      </c>
      <c r="G76" s="932"/>
      <c r="H76" s="920" t="s">
        <v>38</v>
      </c>
      <c r="I76" s="921"/>
    </row>
    <row r="77" spans="2:10" ht="16.5" thickTop="1">
      <c r="B77" s="907"/>
      <c r="C77" s="908"/>
      <c r="D77" s="139"/>
      <c r="E77" s="140"/>
      <c r="F77" s="933">
        <f>D77*E77</f>
        <v>0</v>
      </c>
      <c r="G77" s="934"/>
      <c r="H77" s="922"/>
      <c r="I77" s="923"/>
    </row>
    <row r="78" spans="2:10" ht="16">
      <c r="B78" s="907"/>
      <c r="C78" s="908"/>
      <c r="D78" s="139"/>
      <c r="E78" s="140"/>
      <c r="F78" s="916">
        <f t="shared" ref="F78:F84" si="5">D78*E78</f>
        <v>0</v>
      </c>
      <c r="G78" s="917"/>
      <c r="H78" s="924"/>
      <c r="I78" s="925"/>
    </row>
    <row r="79" spans="2:10" ht="16">
      <c r="B79" s="907"/>
      <c r="C79" s="908"/>
      <c r="D79" s="139"/>
      <c r="E79" s="140"/>
      <c r="F79" s="916">
        <f t="shared" si="5"/>
        <v>0</v>
      </c>
      <c r="G79" s="917"/>
      <c r="H79" s="924"/>
      <c r="I79" s="925"/>
    </row>
    <row r="80" spans="2:10" ht="16" hidden="1">
      <c r="B80" s="909"/>
      <c r="C80" s="910"/>
      <c r="D80" s="465"/>
      <c r="E80" s="464"/>
      <c r="F80" s="570">
        <f t="shared" si="5"/>
        <v>0</v>
      </c>
      <c r="G80" s="571"/>
      <c r="H80" s="466"/>
      <c r="I80" s="467"/>
    </row>
    <row r="81" spans="2:12" ht="16" hidden="1">
      <c r="B81" s="909"/>
      <c r="C81" s="910"/>
      <c r="D81" s="465"/>
      <c r="E81" s="464"/>
      <c r="F81" s="570">
        <f t="shared" si="5"/>
        <v>0</v>
      </c>
      <c r="G81" s="571"/>
      <c r="H81" s="466"/>
      <c r="I81" s="467"/>
    </row>
    <row r="82" spans="2:12" ht="16" hidden="1">
      <c r="B82" s="909"/>
      <c r="C82" s="910"/>
      <c r="D82" s="465"/>
      <c r="E82" s="464"/>
      <c r="F82" s="570">
        <f t="shared" si="5"/>
        <v>0</v>
      </c>
      <c r="G82" s="571"/>
      <c r="H82" s="466"/>
      <c r="I82" s="467"/>
    </row>
    <row r="83" spans="2:12" ht="16" hidden="1">
      <c r="B83" s="909"/>
      <c r="C83" s="910"/>
      <c r="D83" s="465"/>
      <c r="E83" s="464"/>
      <c r="F83" s="570">
        <f t="shared" si="5"/>
        <v>0</v>
      </c>
      <c r="G83" s="571"/>
      <c r="H83" s="466"/>
      <c r="I83" s="467"/>
    </row>
    <row r="84" spans="2:12" ht="16" hidden="1">
      <c r="B84" s="909"/>
      <c r="C84" s="910"/>
      <c r="D84" s="465"/>
      <c r="E84" s="464"/>
      <c r="F84" s="570">
        <f t="shared" si="5"/>
        <v>0</v>
      </c>
      <c r="G84" s="571"/>
      <c r="H84" s="466"/>
      <c r="I84" s="467"/>
    </row>
    <row r="85" spans="2:12" ht="16.5" thickBot="1">
      <c r="B85" s="913" t="s">
        <v>48</v>
      </c>
      <c r="C85" s="914"/>
      <c r="D85" s="914"/>
      <c r="E85" s="915"/>
      <c r="F85" s="928">
        <f>SUM(F77:F84)</f>
        <v>0</v>
      </c>
      <c r="G85" s="929"/>
      <c r="H85" s="926"/>
      <c r="I85" s="927"/>
    </row>
    <row r="86" spans="2:12">
      <c r="D86" s="370"/>
      <c r="E86" s="370"/>
      <c r="G86" s="410"/>
    </row>
    <row r="87" spans="2:12" ht="17.149999999999999" customHeight="1">
      <c r="B87" s="250" t="s">
        <v>216</v>
      </c>
      <c r="C87" s="446"/>
      <c r="D87" s="144"/>
      <c r="E87" s="468"/>
      <c r="F87" s="450"/>
      <c r="G87" s="469"/>
      <c r="H87" s="147"/>
      <c r="I87" s="148"/>
      <c r="J87" s="148"/>
      <c r="K87" s="470"/>
      <c r="L87" s="446"/>
    </row>
    <row r="88" spans="2:12" ht="17.149999999999999" customHeight="1">
      <c r="B88" s="250" t="s">
        <v>70</v>
      </c>
      <c r="C88" s="446"/>
      <c r="D88" s="144">
        <f>'見積書（入力用・見積根拠）'!E19</f>
        <v>1800</v>
      </c>
      <c r="E88" s="468" t="s">
        <v>71</v>
      </c>
      <c r="F88" s="450" t="s">
        <v>72</v>
      </c>
      <c r="G88" s="469" t="s">
        <v>73</v>
      </c>
      <c r="H88" s="147">
        <f>ROUNDDOWN((D88-D89)*D103,0)</f>
        <v>218021</v>
      </c>
      <c r="I88" s="470">
        <f>IF(前金払請求金額内訳書!$G$16&gt;3,COUNTIF(J19:L19,"●")-3,COUNTIF(J19:L19,"●"))</f>
        <v>3</v>
      </c>
      <c r="J88" s="470"/>
      <c r="L88" s="228"/>
    </row>
    <row r="89" spans="2:12" ht="16">
      <c r="B89" s="250"/>
      <c r="C89" s="471" t="s">
        <v>217</v>
      </c>
      <c r="D89" s="144"/>
      <c r="E89" s="468" t="s">
        <v>218</v>
      </c>
      <c r="F89" s="450"/>
      <c r="G89" s="469"/>
      <c r="H89" s="469"/>
      <c r="I89" s="148"/>
      <c r="J89" s="148"/>
      <c r="L89" s="250"/>
    </row>
    <row r="90" spans="2:12" ht="16">
      <c r="B90" s="250" t="s">
        <v>219</v>
      </c>
      <c r="D90" s="370"/>
      <c r="E90" s="370"/>
      <c r="F90" s="410"/>
      <c r="G90" s="410"/>
    </row>
    <row r="91" spans="2:12" ht="16">
      <c r="B91" s="250" t="s">
        <v>220</v>
      </c>
      <c r="C91" s="446" t="s">
        <v>221</v>
      </c>
      <c r="D91" s="250"/>
      <c r="E91" s="468"/>
      <c r="F91" s="450"/>
      <c r="G91" s="250"/>
      <c r="H91" s="250" t="s">
        <v>222</v>
      </c>
      <c r="I91" s="470"/>
      <c r="J91" s="469" t="s">
        <v>223</v>
      </c>
      <c r="L91" s="469"/>
    </row>
    <row r="92" spans="2:12" ht="20" thickBot="1">
      <c r="B92" s="250" t="s">
        <v>224</v>
      </c>
      <c r="C92" s="151" t="s">
        <v>96</v>
      </c>
      <c r="D92" s="554">
        <f>IF(C92="①",'見積書（入力用・見積根拠）'!$E$12,IF(C92="②",'見積書（入力用・見積根拠）'!$E$14,IF(C92="④",'見積書（入力用・見積根拠）'!$E$17,"")))</f>
        <v>43000</v>
      </c>
      <c r="E92" s="784" t="s">
        <v>131</v>
      </c>
      <c r="F92" s="472"/>
      <c r="G92" s="147"/>
      <c r="H92" s="147">
        <f>D92</f>
        <v>43000</v>
      </c>
      <c r="I92" s="696">
        <f>IF(D92="",0,IF(COUNTIF(J22:L22,C92)=0,0,COUNTIF(J22:L22,C92)-I93))</f>
        <v>1</v>
      </c>
      <c r="J92" s="474">
        <f>IF(AND($G$21&gt;=EOMONTH($J$18,-1)+1,$G$21&lt;=EOMONTH($L$18,0)),_xlfn.DAYS(EOMONTH($G$21,-1)+1,$G$21),0)</f>
        <v>-19</v>
      </c>
      <c r="K92" s="153">
        <f>IF(AND($D$93="",$H$21&gt;=EOMONTH($J$18,-1)+1,$H$21&lt;=EOMONTH($L$18,0)),_xlfn.DAYS($H$21+1,EOMONTH($H$21,0))-1,0)</f>
        <v>0</v>
      </c>
      <c r="L92" s="469"/>
    </row>
    <row r="93" spans="2:12" ht="22.5" thickBot="1">
      <c r="B93" s="475" t="s">
        <v>225</v>
      </c>
      <c r="C93" s="544" t="s">
        <v>192</v>
      </c>
      <c r="D93" s="545" t="str">
        <f>IF(C93="①",'見積書（入力用・見積根拠）'!$E$12,IF(C93="②",'見積書（入力用・見積根拠）'!$E$14,IF(C93="④",'見積書（入力用・見積根拠）'!$E$17,"")))</f>
        <v/>
      </c>
      <c r="E93" s="785" t="s">
        <v>131</v>
      </c>
      <c r="F93" s="472"/>
      <c r="G93" s="618"/>
      <c r="H93" s="618" t="str">
        <f t="shared" ref="H93:H101" si="6">D93</f>
        <v/>
      </c>
      <c r="I93" s="476"/>
      <c r="J93" s="477"/>
      <c r="K93" s="761">
        <f>IF($D$93="",0,IF(AND($H$21&gt;=EOMONTH($J$18,-1)+1,$H$21&lt;=EOMONTH($L$18,0)),_xlfn.DAYS($H$21+1,EOMONTH($H$21,0))-1,0))</f>
        <v>0</v>
      </c>
      <c r="L93" s="469"/>
    </row>
    <row r="94" spans="2:12" ht="20" thickBot="1">
      <c r="B94" s="250" t="s">
        <v>226</v>
      </c>
      <c r="C94" s="151" t="s">
        <v>192</v>
      </c>
      <c r="D94" s="545" t="str">
        <f>IF(C94="①",'見積書（入力用・見積根拠）'!$E$12,IF(C94="②",'見積書（入力用・見積根拠）'!$E$14,IF(C94="④",'見積書（入力用・見積根拠）'!$E$17,"")))</f>
        <v/>
      </c>
      <c r="E94" s="784" t="s">
        <v>192</v>
      </c>
      <c r="F94" s="472"/>
      <c r="G94" s="618"/>
      <c r="H94" s="618" t="str">
        <f t="shared" si="6"/>
        <v/>
      </c>
      <c r="I94" s="473">
        <f>IF(D94="",0,IF(COUNTIF(J24:L24,C94)=0,0,COUNTIF(J24:L24,C94)-I95))</f>
        <v>0</v>
      </c>
      <c r="J94" s="474">
        <f>IF(AND($G$23&gt;=EOMONTH($J$18,-1)+1,$G$23&lt;=EOMONTH($L$18,0)),_xlfn.DAYS(EOMONTH($G$23,-1)+1,$G$23),0)</f>
        <v>0</v>
      </c>
      <c r="K94" s="153">
        <f>IF(AND($D$95="",$H$23&gt;=EOMONTH($J$18,-1)+1,$H$23&lt;=EOMONTH($L$18,0)),_xlfn.DAYS($H$23+1,EOMONTH($H$23,0))-1,0)</f>
        <v>0</v>
      </c>
      <c r="L94" s="228"/>
    </row>
    <row r="95" spans="2:12" ht="22.5" thickBot="1">
      <c r="B95" s="475" t="s">
        <v>225</v>
      </c>
      <c r="C95" s="544" t="s">
        <v>192</v>
      </c>
      <c r="D95" s="545" t="str">
        <f>IF(C95="①",'見積書（入力用・見積根拠）'!$E$12,IF(C95="②",'見積書（入力用・見積根拠）'!$E$14,IF(C95="④",'見積書（入力用・見積根拠）'!$E$17,"")))</f>
        <v/>
      </c>
      <c r="E95" s="785" t="s">
        <v>131</v>
      </c>
      <c r="F95" s="472"/>
      <c r="G95" s="618"/>
      <c r="H95" s="618" t="str">
        <f t="shared" si="6"/>
        <v/>
      </c>
      <c r="I95" s="476"/>
      <c r="J95" s="477"/>
      <c r="K95" s="761">
        <f>IF($D$95="",0,IF(AND($H$23&gt;=EOMONTH($J$18,-1)+1,$H$23&lt;=EOMONTH($L$18,0)),_xlfn.DAYS($H$23+1,EOMONTH($H$23,0))-1,0))</f>
        <v>0</v>
      </c>
      <c r="L95" s="228"/>
    </row>
    <row r="96" spans="2:12" ht="20" thickBot="1">
      <c r="B96" s="250" t="s">
        <v>227</v>
      </c>
      <c r="C96" s="151" t="s">
        <v>192</v>
      </c>
      <c r="D96" s="545" t="str">
        <f>IF(C96="①",'見積書（入力用・見積根拠）'!$E$12,IF(C96="②",'見積書（入力用・見積根拠）'!$E$14,IF(C96="④",'見積書（入力用・見積根拠）'!$E$17,"")))</f>
        <v/>
      </c>
      <c r="E96" s="784" t="s">
        <v>131</v>
      </c>
      <c r="F96" s="472"/>
      <c r="G96" s="618"/>
      <c r="H96" s="618" t="str">
        <f t="shared" si="6"/>
        <v/>
      </c>
      <c r="I96" s="696">
        <f>IF(D96="",0,IF(COUNTIF(J26:L26,C96)=0,0,COUNTIF(J26:L26,C96)-I97))</f>
        <v>0</v>
      </c>
      <c r="J96" s="474">
        <f>IF(AND($G$25&gt;=EOMONTH($J$18,-1)+1,$G$25&lt;=EOMONTH($L$18,0)),_xlfn.DAYS(EOMONTH($G$25,-1)+1,$G$25),0)</f>
        <v>0</v>
      </c>
      <c r="K96" s="153">
        <f>IF(AND($D$97="",$H$25&gt;=EOMONTH($J$18,-1)+1,$H$25&lt;=EOMONTH($L$18,0)),_xlfn.DAYS($H$25+1,EOMONTH($H$25,0))-1,0)</f>
        <v>0</v>
      </c>
      <c r="L96" s="228"/>
    </row>
    <row r="97" spans="2:12" ht="22.5" thickBot="1">
      <c r="B97" s="475" t="s">
        <v>225</v>
      </c>
      <c r="C97" s="544" t="s">
        <v>192</v>
      </c>
      <c r="D97" s="545" t="str">
        <f>IF(C97="①",'見積書（入力用・見積根拠）'!$E$12,IF(C97="②",'見積書（入力用・見積根拠）'!$E$14,IF(C97="④",'見積書（入力用・見積根拠）'!$E$17,"")))</f>
        <v/>
      </c>
      <c r="E97" s="785" t="s">
        <v>131</v>
      </c>
      <c r="F97" s="472"/>
      <c r="G97" s="618"/>
      <c r="H97" s="618" t="str">
        <f t="shared" si="6"/>
        <v/>
      </c>
      <c r="I97" s="476"/>
      <c r="J97" s="477"/>
      <c r="K97" s="761">
        <f>IF($D$97="",0,IF(AND($H$25&gt;=EOMONTH($J$18,-1)+1,$H$25&lt;=EOMONTH($L$18,0)),_xlfn.DAYS($H$25+1,EOMONTH($H$25,0))-1,0))</f>
        <v>0</v>
      </c>
      <c r="L97" s="228"/>
    </row>
    <row r="98" spans="2:12" ht="20" thickBot="1">
      <c r="B98" s="250" t="s">
        <v>228</v>
      </c>
      <c r="C98" s="151" t="s">
        <v>106</v>
      </c>
      <c r="D98" s="721" t="str">
        <f>IF(C98="①",'見積書（入力用・見積根拠）'!$E$12,IF(C98="②",'見積書（入力用・見積根拠）'!$E$14,IF(C98="④",'見積書（入力用・見積根拠）'!$E$17,"")))</f>
        <v/>
      </c>
      <c r="E98" s="784" t="s">
        <v>131</v>
      </c>
      <c r="F98" s="472"/>
      <c r="G98" s="618"/>
      <c r="H98" s="618" t="str">
        <f t="shared" si="6"/>
        <v/>
      </c>
      <c r="I98" s="696">
        <f>IF(D98="",0,IF(COUNTIF(J28:L28,C98)=0,0,COUNTIF(J28:L28,C98)-I99))</f>
        <v>0</v>
      </c>
      <c r="J98" s="474">
        <f>IF(AND($G$27&gt;=EOMONTH($J$18,-1)+1,$G$27&lt;=EOMONTH($L$18,0)),_xlfn.DAYS(EOMONTH($G$27,-1)+1,$G$27),0)</f>
        <v>-24</v>
      </c>
      <c r="K98" s="153">
        <f>IF(AND($D$99="",$H$27&gt;=EOMONTH($J$18,-1)+1,$H$27&lt;=EOMONTH($L$18,0)),_xlfn.DAYS($H$27+1,EOMONTH($H$27,0))-1,0)</f>
        <v>0</v>
      </c>
      <c r="L98" s="228"/>
    </row>
    <row r="99" spans="2:12" ht="22.5" thickBot="1">
      <c r="B99" s="475" t="s">
        <v>225</v>
      </c>
      <c r="C99" s="544" t="s">
        <v>192</v>
      </c>
      <c r="D99" s="545" t="str">
        <f>IF(C99="①",'見積書（入力用・見積根拠）'!$E$12,IF(C99="②",'見積書（入力用・見積根拠）'!$E$14,IF(C99="④",'見積書（入力用・見積根拠）'!$E$17,"")))</f>
        <v/>
      </c>
      <c r="E99" s="785" t="s">
        <v>131</v>
      </c>
      <c r="F99" s="472"/>
      <c r="G99" s="618"/>
      <c r="H99" s="618" t="str">
        <f t="shared" si="6"/>
        <v/>
      </c>
      <c r="I99" s="476"/>
      <c r="J99" s="477"/>
      <c r="K99" s="761">
        <f>IF($D$99="",0,IF(AND($H$27&gt;=EOMONTH($J$18,-1)+1,$H$27&lt;=EOMONTH($L$18,0)),_xlfn.DAYS($H$27+1,EOMONTH($H$27,0))-1,0))</f>
        <v>0</v>
      </c>
      <c r="L99" s="228"/>
    </row>
    <row r="100" spans="2:12" ht="20" thickBot="1">
      <c r="B100" s="250" t="s">
        <v>229</v>
      </c>
      <c r="C100" s="157" t="s">
        <v>194</v>
      </c>
      <c r="D100" s="545">
        <f>IF(C100="①",'見積書（入力用・見積根拠）'!$E$12,IF(C100="②",'見積書（入力用・見積根拠）'!$E$14,IF(C100="④",'見積書（入力用・見積根拠）'!$E$17,"")))</f>
        <v>30000</v>
      </c>
      <c r="E100" s="784" t="s">
        <v>131</v>
      </c>
      <c r="F100" s="472"/>
      <c r="G100" s="618"/>
      <c r="H100" s="618">
        <f t="shared" si="6"/>
        <v>30000</v>
      </c>
      <c r="I100" s="696">
        <f>IF(D100="",0,IF(COUNTIF(J30:L30,C100)=0,0,COUNTIF(J30:L30,C100)-I101))</f>
        <v>1</v>
      </c>
      <c r="J100" s="474">
        <f>IF(AND($G$29&gt;=EOMONTH($J$18,-1)+1,$G$29&lt;=EOMONTH($L$18,0)),_xlfn.DAYS(EOMONTH($G$29,-1)+1,$G$29),0)</f>
        <v>-24</v>
      </c>
      <c r="K100" s="153">
        <f>IF(AND($D$101="",$H$29&gt;=EOMONTH($J$18,-1)+1,$H$29&lt;=EOMONTH($L$18,0)),_xlfn.DAYS($H$29+1,EOMONTH($H$29,0))-1,0)</f>
        <v>0</v>
      </c>
      <c r="L100" s="228"/>
    </row>
    <row r="101" spans="2:12" ht="22.5" thickBot="1">
      <c r="B101" s="475" t="s">
        <v>225</v>
      </c>
      <c r="C101" s="544" t="s">
        <v>192</v>
      </c>
      <c r="D101" s="545" t="str">
        <f>IF(C101="①",'見積書（入力用・見積根拠）'!$E$12,IF(C101="②",'見積書（入力用・見積根拠）'!$E$14,IF(C101="④",'見積書（入力用・見積根拠）'!$E$17,"")))</f>
        <v/>
      </c>
      <c r="E101" s="785" t="s">
        <v>131</v>
      </c>
      <c r="F101" s="472"/>
      <c r="G101" s="618"/>
      <c r="H101" s="618" t="str">
        <f t="shared" si="6"/>
        <v/>
      </c>
      <c r="I101" s="476"/>
      <c r="J101" s="236"/>
      <c r="K101" s="761">
        <f>IF($D$101="",0,IF(AND($H$29&gt;=EOMONTH($J$18,-1)+1,$H$29&lt;=EOMONTH($L$18,0)),_xlfn.DAYS($H$29+1,EOMONTH($H$29,0))-1,0))</f>
        <v>0</v>
      </c>
      <c r="L101" s="446"/>
    </row>
    <row r="102" spans="2:12" ht="22">
      <c r="B102" s="250"/>
      <c r="C102" s="478"/>
      <c r="D102" s="159"/>
      <c r="E102" s="250"/>
      <c r="F102" s="472"/>
      <c r="G102" s="147"/>
      <c r="H102" s="147" t="s">
        <v>230</v>
      </c>
      <c r="I102" s="469"/>
      <c r="J102" s="470"/>
      <c r="K102" s="470"/>
      <c r="L102" s="446"/>
    </row>
    <row r="103" spans="2:12" ht="16">
      <c r="B103" s="250" t="s">
        <v>231</v>
      </c>
      <c r="C103" s="469"/>
      <c r="D103" s="547">
        <v>121.123</v>
      </c>
      <c r="E103" s="479" t="s">
        <v>77</v>
      </c>
      <c r="F103" s="447"/>
      <c r="G103" s="446"/>
      <c r="H103" s="548" t="s">
        <v>232</v>
      </c>
      <c r="I103" s="446"/>
      <c r="K103" s="446"/>
      <c r="L103" s="446"/>
    </row>
    <row r="104" spans="2:12" ht="16">
      <c r="B104" s="446"/>
      <c r="C104" s="446"/>
      <c r="D104" s="446"/>
      <c r="E104" s="446"/>
      <c r="F104" s="447"/>
      <c r="G104" s="446"/>
      <c r="H104" s="446"/>
      <c r="I104" s="446"/>
      <c r="J104" s="446"/>
      <c r="K104" s="446"/>
      <c r="L104" s="446"/>
    </row>
    <row r="105" spans="2:12" ht="16.5" thickBot="1">
      <c r="B105" s="461" t="s">
        <v>233</v>
      </c>
      <c r="C105" s="136"/>
      <c r="D105" s="233"/>
      <c r="E105" s="234"/>
      <c r="F105" s="235"/>
      <c r="G105" s="446"/>
      <c r="H105" s="446"/>
      <c r="I105" s="446"/>
      <c r="J105" s="446"/>
      <c r="K105" s="446"/>
      <c r="L105" s="446"/>
    </row>
    <row r="106" spans="2:12" ht="28" customHeight="1" thickBot="1">
      <c r="B106" s="905" t="s">
        <v>34</v>
      </c>
      <c r="C106" s="906"/>
      <c r="D106" s="462" t="s">
        <v>35</v>
      </c>
      <c r="E106" s="463" t="s">
        <v>36</v>
      </c>
      <c r="F106" s="931" t="s">
        <v>37</v>
      </c>
      <c r="G106" s="932"/>
      <c r="H106" s="920" t="s">
        <v>38</v>
      </c>
      <c r="I106" s="921"/>
    </row>
    <row r="107" spans="2:12" ht="16.5" thickTop="1">
      <c r="B107" s="911"/>
      <c r="C107" s="912"/>
      <c r="D107" s="139"/>
      <c r="E107" s="140"/>
      <c r="F107" s="933">
        <f>D107*E107</f>
        <v>0</v>
      </c>
      <c r="G107" s="934"/>
      <c r="H107" s="922"/>
      <c r="I107" s="923"/>
    </row>
    <row r="108" spans="2:12" ht="16">
      <c r="B108" s="907"/>
      <c r="C108" s="908"/>
      <c r="D108" s="139"/>
      <c r="E108" s="140"/>
      <c r="F108" s="916">
        <f t="shared" ref="F108:F114" si="7">D108*E108</f>
        <v>0</v>
      </c>
      <c r="G108" s="917"/>
      <c r="H108" s="924"/>
      <c r="I108" s="925"/>
    </row>
    <row r="109" spans="2:12" ht="16">
      <c r="B109" s="907"/>
      <c r="C109" s="908"/>
      <c r="D109" s="139"/>
      <c r="E109" s="140"/>
      <c r="F109" s="916">
        <f t="shared" si="7"/>
        <v>0</v>
      </c>
      <c r="G109" s="917"/>
      <c r="H109" s="924"/>
      <c r="I109" s="925"/>
    </row>
    <row r="110" spans="2:12" ht="16" hidden="1">
      <c r="B110" s="909"/>
      <c r="C110" s="910"/>
      <c r="D110" s="465"/>
      <c r="E110" s="464"/>
      <c r="F110" s="161">
        <f t="shared" si="7"/>
        <v>0</v>
      </c>
      <c r="G110" s="162"/>
      <c r="H110" s="466"/>
      <c r="I110" s="467"/>
    </row>
    <row r="111" spans="2:12" ht="16" hidden="1">
      <c r="B111" s="909"/>
      <c r="C111" s="910"/>
      <c r="D111" s="465"/>
      <c r="E111" s="464"/>
      <c r="F111" s="161">
        <f t="shared" si="7"/>
        <v>0</v>
      </c>
      <c r="G111" s="162"/>
      <c r="H111" s="466"/>
      <c r="I111" s="467"/>
    </row>
    <row r="112" spans="2:12" ht="16" hidden="1">
      <c r="B112" s="909"/>
      <c r="C112" s="910"/>
      <c r="D112" s="465"/>
      <c r="E112" s="464"/>
      <c r="F112" s="161">
        <f t="shared" si="7"/>
        <v>0</v>
      </c>
      <c r="G112" s="162"/>
      <c r="H112" s="466"/>
      <c r="I112" s="467"/>
    </row>
    <row r="113" spans="2:12" ht="16" hidden="1">
      <c r="B113" s="909"/>
      <c r="C113" s="910"/>
      <c r="D113" s="465"/>
      <c r="E113" s="464"/>
      <c r="F113" s="161">
        <f t="shared" si="7"/>
        <v>0</v>
      </c>
      <c r="G113" s="162"/>
      <c r="H113" s="466"/>
      <c r="I113" s="467"/>
    </row>
    <row r="114" spans="2:12" ht="16" hidden="1">
      <c r="B114" s="909"/>
      <c r="C114" s="910"/>
      <c r="D114" s="465"/>
      <c r="E114" s="464"/>
      <c r="F114" s="161">
        <f t="shared" si="7"/>
        <v>0</v>
      </c>
      <c r="G114" s="162"/>
      <c r="H114" s="466"/>
      <c r="I114" s="467"/>
    </row>
    <row r="115" spans="2:12" ht="16.5" thickBot="1">
      <c r="B115" s="480" t="s">
        <v>48</v>
      </c>
      <c r="C115" s="481"/>
      <c r="D115" s="481"/>
      <c r="E115" s="482"/>
      <c r="F115" s="918">
        <f>SUM(F107:F114)</f>
        <v>0</v>
      </c>
      <c r="G115" s="919"/>
      <c r="H115" s="926"/>
      <c r="I115" s="927"/>
    </row>
    <row r="116" spans="2:12" ht="16">
      <c r="B116" s="446"/>
      <c r="C116" s="446"/>
      <c r="D116" s="446"/>
      <c r="E116" s="446"/>
      <c r="F116" s="447"/>
      <c r="G116" s="446"/>
      <c r="H116" s="446"/>
      <c r="I116" s="446"/>
      <c r="J116" s="446"/>
      <c r="K116" s="446"/>
      <c r="L116" s="446"/>
    </row>
    <row r="117" spans="2:12" ht="20" thickBot="1">
      <c r="B117" s="412" t="s">
        <v>294</v>
      </c>
      <c r="D117" s="370"/>
      <c r="E117" s="370"/>
      <c r="F117" s="410"/>
      <c r="G117" s="639" t="s">
        <v>320</v>
      </c>
      <c r="I117" s="632" t="s">
        <v>322</v>
      </c>
    </row>
    <row r="118" spans="2:12" ht="15.5" thickBot="1">
      <c r="B118" s="483" t="s">
        <v>234</v>
      </c>
      <c r="C118" s="484" t="s">
        <v>235</v>
      </c>
      <c r="D118" s="484" t="s">
        <v>236</v>
      </c>
      <c r="E118" s="607" t="s">
        <v>237</v>
      </c>
      <c r="G118" s="764" t="s">
        <v>319</v>
      </c>
      <c r="I118" s="486" t="s">
        <v>321</v>
      </c>
    </row>
    <row r="119" spans="2:12" ht="14.15" customHeight="1" thickBot="1">
      <c r="B119" s="488">
        <v>1</v>
      </c>
      <c r="C119" s="489" t="s">
        <v>238</v>
      </c>
      <c r="D119" s="171">
        <f>前金払請求書表紙!B17</f>
        <v>3506994</v>
      </c>
      <c r="E119" s="557">
        <f>SUM(D119:D120)</f>
        <v>7698467</v>
      </c>
      <c r="G119" s="490">
        <f>見積内訳書!F21-'第1回部分払（内訳書）'!E20</f>
        <v>5</v>
      </c>
      <c r="I119" s="896">
        <f>見積内訳書!F21-'第1回部分払（内訳書）'!E21</f>
        <v>6</v>
      </c>
      <c r="J119" s="897"/>
    </row>
    <row r="120" spans="2:12" ht="14.15" customHeight="1" thickBot="1">
      <c r="B120" s="491">
        <v>2</v>
      </c>
      <c r="C120" s="491" t="s">
        <v>239</v>
      </c>
      <c r="D120" s="492">
        <f>'第1回部分払（請求書）'!C16</f>
        <v>4191473</v>
      </c>
      <c r="E120" s="556"/>
      <c r="G120" s="639" t="s">
        <v>323</v>
      </c>
    </row>
    <row r="121" spans="2:12" ht="15.5" thickBot="1">
      <c r="G121" s="711">
        <f>前金払請求金額内訳書!E13-'第1回部分払（内訳書）'!E20+G61</f>
        <v>5</v>
      </c>
    </row>
    <row r="145" spans="3:12" ht="19.5">
      <c r="C145" s="402"/>
      <c r="D145" s="403"/>
      <c r="E145" s="403"/>
      <c r="F145" s="402"/>
      <c r="G145" s="402"/>
      <c r="H145" s="402"/>
      <c r="I145" s="402"/>
      <c r="J145" s="402"/>
      <c r="K145" s="402"/>
      <c r="L145" s="402"/>
    </row>
  </sheetData>
  <sheetProtection algorithmName="SHA-512" hashValue="cr3sEvIz9jOP5+kotqOMRBG0OaNGGYIppnbeM0azXYEYOPbIkWW8kQKpPnE5Fd6onxzMngXd9NovKs+SClf+Gg==" saltValue="7S9x42r+5AVulIx6dRAeTg==" spinCount="100000" sheet="1" formatCells="0" formatRows="0"/>
  <mergeCells count="84">
    <mergeCell ref="F85:G85"/>
    <mergeCell ref="H85:I85"/>
    <mergeCell ref="J2:L2"/>
    <mergeCell ref="F106:G106"/>
    <mergeCell ref="F107:G107"/>
    <mergeCell ref="F78:G78"/>
    <mergeCell ref="F79:G79"/>
    <mergeCell ref="H76:I76"/>
    <mergeCell ref="H77:I77"/>
    <mergeCell ref="H78:I78"/>
    <mergeCell ref="H79:I79"/>
    <mergeCell ref="F76:G76"/>
    <mergeCell ref="F77:G77"/>
    <mergeCell ref="B34:L36"/>
    <mergeCell ref="B39:L43"/>
    <mergeCell ref="B46:L48"/>
    <mergeCell ref="F108:G108"/>
    <mergeCell ref="F109:G109"/>
    <mergeCell ref="F115:G115"/>
    <mergeCell ref="H106:I106"/>
    <mergeCell ref="H107:I107"/>
    <mergeCell ref="H108:I108"/>
    <mergeCell ref="H109:I109"/>
    <mergeCell ref="H115:I115"/>
    <mergeCell ref="B114:C114"/>
    <mergeCell ref="B112:C112"/>
    <mergeCell ref="B113:C113"/>
    <mergeCell ref="B110:C110"/>
    <mergeCell ref="B111:C111"/>
    <mergeCell ref="B108:C108"/>
    <mergeCell ref="B109:C109"/>
    <mergeCell ref="B81:C81"/>
    <mergeCell ref="B82:C82"/>
    <mergeCell ref="B83:C83"/>
    <mergeCell ref="B84:C84"/>
    <mergeCell ref="B106:C106"/>
    <mergeCell ref="B107:C107"/>
    <mergeCell ref="B85:E85"/>
    <mergeCell ref="B76:C76"/>
    <mergeCell ref="B77:C77"/>
    <mergeCell ref="B78:C78"/>
    <mergeCell ref="B79:C79"/>
    <mergeCell ref="B80:C80"/>
    <mergeCell ref="B27:B28"/>
    <mergeCell ref="B29:B30"/>
    <mergeCell ref="C21:C22"/>
    <mergeCell ref="C23:C24"/>
    <mergeCell ref="C25:C26"/>
    <mergeCell ref="C27:C28"/>
    <mergeCell ref="C29:C30"/>
    <mergeCell ref="B25:B26"/>
    <mergeCell ref="B21:B22"/>
    <mergeCell ref="B23:B24"/>
    <mergeCell ref="D23:D24"/>
    <mergeCell ref="D21:D22"/>
    <mergeCell ref="D25:D26"/>
    <mergeCell ref="D27:D28"/>
    <mergeCell ref="D29:D30"/>
    <mergeCell ref="H29:H30"/>
    <mergeCell ref="E29:E30"/>
    <mergeCell ref="J1:L1"/>
    <mergeCell ref="G25:G26"/>
    <mergeCell ref="H25:H26"/>
    <mergeCell ref="F25:F26"/>
    <mergeCell ref="E27:E28"/>
    <mergeCell ref="F27:F28"/>
    <mergeCell ref="F29:F30"/>
    <mergeCell ref="E25:E26"/>
    <mergeCell ref="C13:D13"/>
    <mergeCell ref="C14:D14"/>
    <mergeCell ref="I119:J119"/>
    <mergeCell ref="E17:F17"/>
    <mergeCell ref="G17:H17"/>
    <mergeCell ref="G21:G22"/>
    <mergeCell ref="H21:H22"/>
    <mergeCell ref="G23:G24"/>
    <mergeCell ref="H23:H24"/>
    <mergeCell ref="E21:E22"/>
    <mergeCell ref="F21:F22"/>
    <mergeCell ref="E23:E24"/>
    <mergeCell ref="F23:F24"/>
    <mergeCell ref="G27:G28"/>
    <mergeCell ref="G29:G30"/>
    <mergeCell ref="H27:H28"/>
  </mergeCells>
  <phoneticPr fontId="4"/>
  <dataValidations count="7">
    <dataValidation type="list" allowBlank="1" showInputMessage="1" showErrorMessage="1" sqref="E87" xr:uid="{6E120361-AD52-49CC-9ECA-3CC194F55890}">
      <formula1>"円,ドル"</formula1>
    </dataValidation>
    <dataValidation type="list" allowBlank="1" showInputMessage="1" showErrorMessage="1" sqref="C87" xr:uid="{AB761EC5-1C9E-4631-B2A6-CEA203437016}">
      <formula1>"①未就学児,②小・中学校（日本人学校）,③小・中学校（インター）,④高等学校（日本人学校）,⑤高等学校（インター）"</formula1>
    </dataValidation>
    <dataValidation type="list" showInputMessage="1" showErrorMessage="1" sqref="J19:L21 J23:L23 J25:L25 J27:L27 J29:L29" xr:uid="{47786DAD-C790-457A-8773-CA0A79306336}">
      <formula1>"　,●"</formula1>
    </dataValidation>
    <dataValidation type="list" showInputMessage="1" showErrorMessage="1" sqref="C92:C102 J32:L32 J22:L22 J24:L24 J26:L26 J28:L28 J30:L30" xr:uid="{51DA6B31-CA53-4EC3-B3DE-1C2BC020F986}">
      <formula1>"　,①,②,③,④,⑤"</formula1>
    </dataValidation>
    <dataValidation type="list" showInputMessage="1" showErrorMessage="1" sqref="H2" xr:uid="{2FC72BF6-823E-4CB0-A662-0BDDB2BDEE7F}">
      <formula1>"　,芳沢　忍,松久　逸平"</formula1>
    </dataValidation>
    <dataValidation type="list" allowBlank="1" showInputMessage="1" showErrorMessage="1" sqref="B16" xr:uid="{F6E3C22E-FE5A-411A-BE41-3D0D4CE3DDDA}">
      <formula1>"業務従事実績表,業務従事実績／予定表"</formula1>
    </dataValidation>
    <dataValidation type="list" showInputMessage="1" showErrorMessage="1" sqref="E92:E101" xr:uid="{DDFFC0A9-7A23-4BDD-8B44-8B7BF909E236}">
      <formula1>"　,円"</formula1>
    </dataValidation>
  </dataValidations>
  <hyperlinks>
    <hyperlink ref="H103" r:id="rId1" xr:uid="{CA684C73-C9C7-47E4-BBA4-917D04F1049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2"/>
  <headerFooter>
    <oddHeader xml:space="preserve">&amp;L
</oddHeader>
  </headerFooter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B98EF26-6651-4C5B-8389-84FF4F5BC38D}">
            <xm:f>OR(AND('見積書（入力用・見積根拠）'!I46&gt;=EOMONTH($J$18,-1)+1, '見積書（入力用・見積根拠）'!I46&lt;=EOMONTH($L$18,0)), AND('見積書（入力用・見積根拠）'!L46&gt;=EOMONTH($J$18,-1)+1, '見積書（入力用・見積根拠）'!L46&lt;=EOMONTH($L$18,0)))</xm:f>
            <x14:dxf>
              <font>
                <strike val="0"/>
                <color rgb="FFFF0000"/>
              </font>
            </x14:dxf>
          </x14:cfRule>
          <xm:sqref>C21:C22</xm:sqref>
        </x14:conditionalFormatting>
        <x14:conditionalFormatting xmlns:xm="http://schemas.microsoft.com/office/excel/2006/main">
          <x14:cfRule type="expression" priority="4" id="{9A00DB01-EBBE-4F39-BFC1-19925FCC579E}">
            <xm:f>OR(AND('見積書（入力用・見積根拠）'!I47&gt;=EOMONTH($J$18,-1)+1, '見積書（入力用・見積根拠）'!I47&lt;=EOMONTH($L$18,0)), AND('見積書（入力用・見積根拠）'!L47&gt;=EOMONTH($J$18,-1)+1, '見積書（入力用・見積根拠）'!L47&lt;=EOMONTH($L$18,0)))</xm:f>
            <x14:dxf>
              <font>
                <strike val="0"/>
                <color rgb="FFFF0000"/>
              </font>
            </x14:dxf>
          </x14:cfRule>
          <xm:sqref>C23:C24</xm:sqref>
        </x14:conditionalFormatting>
        <x14:conditionalFormatting xmlns:xm="http://schemas.microsoft.com/office/excel/2006/main">
          <x14:cfRule type="expression" priority="3" id="{D05DAF10-3307-4A41-8C30-1BCF1D81D1C4}">
            <xm:f>OR(AND('見積書（入力用・見積根拠）'!I48&gt;=EOMONTH($J$18,-1)+1, '見積書（入力用・見積根拠）'!I48&lt;=EOMONTH($L$18,0)), AND('見積書（入力用・見積根拠）'!L48&gt;=EOMONTH($J$18,-1)+1, '見積書（入力用・見積根拠）'!L48&lt;=EOMONTH($L$18,0)))</xm:f>
            <x14:dxf>
              <font>
                <strike val="0"/>
                <color rgb="FFFF0000"/>
              </font>
            </x14:dxf>
          </x14:cfRule>
          <xm:sqref>C25:C26</xm:sqref>
        </x14:conditionalFormatting>
        <x14:conditionalFormatting xmlns:xm="http://schemas.microsoft.com/office/excel/2006/main">
          <x14:cfRule type="expression" priority="2" id="{C3483DB2-8EBE-44EF-87F0-FB73F3D05E76}">
            <xm:f>OR(AND('見積書（入力用・見積根拠）'!I49&gt;=EOMONTH($J$18,-1)+1, '見積書（入力用・見積根拠）'!I49&lt;=EOMONTH($L$18,0)), AND('見積書（入力用・見積根拠）'!L49&gt;=EOMONTH($J$18,-1)+1, '見積書（入力用・見積根拠）'!L49&lt;=EOMONTH($L$18,0)))</xm:f>
            <x14:dxf>
              <font>
                <strike val="0"/>
                <color rgb="FFFF0000"/>
              </font>
            </x14:dxf>
          </x14:cfRule>
          <xm:sqref>C27:C28</xm:sqref>
        </x14:conditionalFormatting>
        <x14:conditionalFormatting xmlns:xm="http://schemas.microsoft.com/office/excel/2006/main">
          <x14:cfRule type="expression" priority="1" id="{36DADA25-6AB8-4066-8ABC-7CDF58EA2FC3}">
            <xm:f>OR(AND('見積書（入力用・見積根拠）'!I50&gt;=EOMONTH($J$18,-1)+1, '見積書（入力用・見積根拠）'!I50&lt;=EOMONTH($L$18,0)), AND('見積書（入力用・見積根拠）'!L50&gt;=EOMONTH($J$18,-1)+1, '見積書（入力用・見積根拠）'!L50&lt;=EOMONTH($L$18,0)))</xm:f>
            <x14:dxf>
              <font>
                <strike val="0"/>
                <color rgb="FFFF0000"/>
              </font>
            </x14:dxf>
          </x14:cfRule>
          <xm:sqref>C29:C30</xm:sqref>
        </x14:conditionalFormatting>
        <x14:conditionalFormatting xmlns:xm="http://schemas.microsoft.com/office/excel/2006/main">
          <x14:cfRule type="cellIs" priority="6" operator="greaterThanOrEqual" id="{6C0B1D71-6CAF-40C6-95FD-3A71975A9A49}">
            <xm:f>見積内訳書!$D$41-$H$53</xm:f>
            <x14:dxf>
              <font>
                <strike val="0"/>
                <color rgb="FFFF0000"/>
              </font>
            </x14:dxf>
          </x14:cfRule>
          <xm:sqref>E119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D2C2-681D-470C-A878-976E9CB9235F}">
  <sheetPr>
    <tabColor rgb="FFFF0000"/>
    <pageSetUpPr fitToPage="1"/>
  </sheetPr>
  <dimension ref="A1:I107"/>
  <sheetViews>
    <sheetView view="pageBreakPreview" topLeftCell="A2" zoomScale="70" zoomScaleNormal="70" zoomScaleSheetLayoutView="70" workbookViewId="0">
      <selection activeCell="C23" sqref="C23"/>
    </sheetView>
  </sheetViews>
  <sheetFormatPr defaultColWidth="8.90625" defaultRowHeight="15"/>
  <cols>
    <col min="1" max="1" width="8.08984375" style="79" customWidth="1"/>
    <col min="2" max="2" width="49.90625" style="79" customWidth="1"/>
    <col min="3" max="3" width="30.08984375" style="79" customWidth="1"/>
    <col min="4" max="4" width="7.453125" style="79" customWidth="1"/>
    <col min="5" max="5" width="12.08984375" style="79" customWidth="1"/>
    <col min="6" max="6" width="4" style="79" bestFit="1" customWidth="1"/>
    <col min="7" max="7" width="11.08984375" style="596" customWidth="1"/>
    <col min="8" max="26" width="4.90625" style="79" customWidth="1"/>
    <col min="27" max="16384" width="8.90625" style="79"/>
  </cols>
  <sheetData>
    <row r="1" spans="1:8" ht="24.5">
      <c r="A1" s="16" t="str">
        <f>IF(A3="契約金額内訳書","【附属書Ⅱ】","")</f>
        <v/>
      </c>
      <c r="B1" s="16"/>
      <c r="C1" s="16"/>
      <c r="D1" s="16"/>
      <c r="E1" s="9"/>
      <c r="F1" s="944"/>
      <c r="G1" s="944"/>
      <c r="H1" s="944"/>
    </row>
    <row r="2" spans="1:8" ht="24.5">
      <c r="A2" s="16"/>
      <c r="B2" s="574"/>
      <c r="C2" s="574"/>
      <c r="D2" s="574"/>
      <c r="E2" s="574"/>
      <c r="F2" s="176"/>
      <c r="G2" s="19"/>
      <c r="H2" s="8"/>
    </row>
    <row r="3" spans="1:8" ht="24.5">
      <c r="A3" s="945" t="s">
        <v>240</v>
      </c>
      <c r="B3" s="945"/>
      <c r="C3" s="945"/>
      <c r="D3" s="945"/>
      <c r="E3" s="945"/>
      <c r="F3" s="945"/>
      <c r="G3" s="945"/>
      <c r="H3" s="9"/>
    </row>
    <row r="4" spans="1:8" ht="21.65" customHeight="1">
      <c r="A4" s="20"/>
      <c r="B4" s="574"/>
      <c r="C4" s="574"/>
      <c r="D4" s="574"/>
      <c r="E4" s="574"/>
      <c r="F4" s="574"/>
      <c r="G4" s="591"/>
      <c r="H4" s="8"/>
    </row>
    <row r="5" spans="1:8" ht="24.5">
      <c r="A5" s="9"/>
      <c r="B5" s="946"/>
      <c r="C5" s="946"/>
      <c r="D5" s="946"/>
      <c r="E5" s="946"/>
      <c r="F5" s="946"/>
      <c r="G5" s="946"/>
      <c r="H5" s="9"/>
    </row>
    <row r="6" spans="1:8" ht="19.5">
      <c r="A6" s="33"/>
      <c r="B6" s="177"/>
      <c r="C6" s="177"/>
      <c r="D6" s="177"/>
      <c r="E6" s="177"/>
      <c r="F6" s="177"/>
      <c r="G6" s="592"/>
      <c r="H6" s="8"/>
    </row>
    <row r="7" spans="1:8" ht="21" customHeight="1">
      <c r="A7" s="178" t="s">
        <v>130</v>
      </c>
      <c r="B7" s="33"/>
      <c r="C7" s="179">
        <f>+C9+C12</f>
        <v>3500000</v>
      </c>
      <c r="D7" s="180" t="s">
        <v>131</v>
      </c>
      <c r="E7" s="180"/>
      <c r="F7" s="33"/>
      <c r="G7" s="189"/>
      <c r="H7" s="9"/>
    </row>
    <row r="8" spans="1:8" ht="19.5">
      <c r="A8" s="33"/>
      <c r="B8" s="181" t="s">
        <v>241</v>
      </c>
      <c r="C8" s="33"/>
      <c r="D8" s="33"/>
      <c r="E8" s="182"/>
      <c r="F8" s="183"/>
      <c r="G8" s="593"/>
      <c r="H8" s="9"/>
    </row>
    <row r="9" spans="1:8" ht="19.5">
      <c r="A9" s="180"/>
      <c r="B9" s="185"/>
      <c r="C9" s="186">
        <f>C10*E10</f>
        <v>3300000</v>
      </c>
      <c r="D9" s="33" t="s">
        <v>131</v>
      </c>
      <c r="E9" s="33"/>
      <c r="F9" s="33"/>
      <c r="G9" s="594"/>
      <c r="H9" s="9"/>
    </row>
    <row r="10" spans="1:8" ht="21" customHeight="1">
      <c r="A10" s="33"/>
      <c r="B10" s="180" t="s">
        <v>242</v>
      </c>
      <c r="C10" s="187">
        <f>'第1回部分払（申告書等）'!D56</f>
        <v>1100000</v>
      </c>
      <c r="D10" s="33" t="s">
        <v>138</v>
      </c>
      <c r="E10" s="199">
        <f>'第1回部分払（申告書等）'!G56</f>
        <v>3</v>
      </c>
      <c r="F10" s="183"/>
      <c r="G10" s="593"/>
      <c r="H10" s="9"/>
    </row>
    <row r="11" spans="1:8" ht="19.5">
      <c r="A11" s="33"/>
      <c r="B11" s="178" t="s">
        <v>243</v>
      </c>
      <c r="C11" s="189"/>
      <c r="D11" s="33"/>
      <c r="E11" s="182"/>
      <c r="F11" s="183"/>
      <c r="G11" s="593"/>
      <c r="H11" s="9"/>
    </row>
    <row r="12" spans="1:8" ht="19.5">
      <c r="A12" s="33"/>
      <c r="B12" s="185"/>
      <c r="C12" s="186">
        <f>C13*E13</f>
        <v>200000</v>
      </c>
      <c r="D12" s="33" t="s">
        <v>131</v>
      </c>
      <c r="E12" s="33"/>
      <c r="F12" s="33"/>
      <c r="G12" s="593"/>
      <c r="H12" s="9"/>
    </row>
    <row r="13" spans="1:8" ht="19.5">
      <c r="A13" s="33"/>
      <c r="B13" s="180" t="s">
        <v>137</v>
      </c>
      <c r="C13" s="187">
        <f>'第1回部分払（申告書等）'!D57</f>
        <v>200000</v>
      </c>
      <c r="D13" s="33" t="s">
        <v>138</v>
      </c>
      <c r="E13" s="199">
        <f>'第1回部分払（申告書等）'!G57</f>
        <v>1</v>
      </c>
      <c r="F13" s="183"/>
      <c r="G13" s="593"/>
      <c r="H13" s="9"/>
    </row>
    <row r="14" spans="1:8" ht="19.5">
      <c r="A14" s="33"/>
      <c r="B14" s="33"/>
      <c r="C14" s="33"/>
      <c r="D14" s="180"/>
      <c r="E14" s="184"/>
      <c r="F14" s="184"/>
      <c r="G14" s="593"/>
      <c r="H14" s="9"/>
    </row>
    <row r="15" spans="1:8" ht="19.5">
      <c r="A15" s="33"/>
      <c r="B15" s="33"/>
      <c r="C15" s="190"/>
      <c r="D15" s="180"/>
      <c r="E15" s="33"/>
      <c r="F15" s="180"/>
      <c r="G15" s="189"/>
      <c r="H15" s="9"/>
    </row>
    <row r="16" spans="1:8" ht="16" customHeight="1">
      <c r="A16" s="178" t="s">
        <v>140</v>
      </c>
      <c r="B16" s="33"/>
      <c r="C16" s="191">
        <f>SUM(C18,C22,C23,C25,C36)</f>
        <v>691473</v>
      </c>
      <c r="D16" s="180" t="s">
        <v>131</v>
      </c>
      <c r="E16" s="33"/>
      <c r="F16" s="33"/>
      <c r="G16" s="595"/>
      <c r="H16" s="9"/>
    </row>
    <row r="17" spans="1:9" ht="17.149999999999999" customHeight="1">
      <c r="A17" s="33"/>
      <c r="B17" s="180"/>
      <c r="C17" s="187"/>
      <c r="D17" s="33"/>
      <c r="E17" s="192"/>
      <c r="F17" s="183"/>
      <c r="G17" s="595"/>
      <c r="H17" s="9"/>
    </row>
    <row r="18" spans="1:9" ht="17.149999999999999" customHeight="1">
      <c r="B18" s="80" t="s">
        <v>244</v>
      </c>
      <c r="C18" s="193">
        <f>C19+C20+C21</f>
        <v>15500</v>
      </c>
      <c r="D18" s="180" t="s">
        <v>131</v>
      </c>
      <c r="E18" s="80"/>
    </row>
    <row r="19" spans="1:9" ht="17.149999999999999" hidden="1" customHeight="1">
      <c r="B19" s="80" t="s">
        <v>314</v>
      </c>
      <c r="C19" s="193">
        <f>IF('第1回部分払（申告書等）'!I61="",0,'第1回部分払（申告書等）'!I61)</f>
        <v>0</v>
      </c>
      <c r="D19" s="180" t="s">
        <v>131</v>
      </c>
      <c r="E19" s="762">
        <f>'第1回部分払（申告書等）'!G61</f>
        <v>0</v>
      </c>
    </row>
    <row r="20" spans="1:9" ht="17.149999999999999" customHeight="1">
      <c r="B20" s="80" t="s">
        <v>245</v>
      </c>
      <c r="C20" s="193">
        <f>SUM('第1回部分払（申告書等）'!I63:I67)-IF('見積書（入力用・見積根拠）'!$D$22="有",前金払請求金額内訳書!C13,0)*E20</f>
        <v>15500</v>
      </c>
      <c r="D20" s="33" t="s">
        <v>246</v>
      </c>
      <c r="E20" s="194">
        <f>SUM('第1回部分払（申告書等）'!G63:G67)</f>
        <v>1</v>
      </c>
    </row>
    <row r="21" spans="1:9" ht="17.149999999999999" customHeight="1">
      <c r="B21" s="80" t="s">
        <v>247</v>
      </c>
      <c r="C21" s="193">
        <f>SUM('第1回部分払（申告書等）'!I69:I73)</f>
        <v>0</v>
      </c>
      <c r="D21" s="33" t="s">
        <v>246</v>
      </c>
      <c r="E21" s="194">
        <f>SUM('第1回部分払（申告書等）'!G69:G73)</f>
        <v>0</v>
      </c>
    </row>
    <row r="22" spans="1:9" ht="17.149999999999999" customHeight="1">
      <c r="B22" s="33" t="s">
        <v>143</v>
      </c>
      <c r="C22" s="195">
        <f>'第1回部分払（申告書等）'!F85-前金払請求金額内訳書!C14</f>
        <v>0</v>
      </c>
      <c r="D22" s="180" t="s">
        <v>131</v>
      </c>
      <c r="E22" s="33"/>
      <c r="F22" s="33"/>
      <c r="G22" s="595"/>
      <c r="H22" s="9"/>
    </row>
    <row r="23" spans="1:9" ht="17.149999999999999" customHeight="1">
      <c r="A23" s="81"/>
      <c r="B23" s="33" t="s">
        <v>144</v>
      </c>
      <c r="C23" s="195">
        <f>C24*E24</f>
        <v>654063</v>
      </c>
      <c r="D23" s="180" t="s">
        <v>131</v>
      </c>
      <c r="E23" s="33"/>
      <c r="F23" s="33"/>
      <c r="G23" s="595"/>
      <c r="H23" s="9"/>
    </row>
    <row r="24" spans="1:9" ht="17.149999999999999" customHeight="1">
      <c r="A24" s="81"/>
      <c r="B24" s="180" t="s">
        <v>137</v>
      </c>
      <c r="C24" s="187">
        <f>'第1回部分払（申告書等）'!H88</f>
        <v>218021</v>
      </c>
      <c r="D24" s="33" t="s">
        <v>138</v>
      </c>
      <c r="E24" s="199">
        <f>'第1回部分払（申告書等）'!I88</f>
        <v>3</v>
      </c>
      <c r="F24" s="183"/>
      <c r="G24" s="595"/>
      <c r="H24" s="9"/>
    </row>
    <row r="25" spans="1:9" ht="17.149999999999999" customHeight="1">
      <c r="A25" s="81"/>
      <c r="B25" s="33" t="s">
        <v>146</v>
      </c>
      <c r="C25" s="196">
        <f>SUM(G26:G35)</f>
        <v>21910</v>
      </c>
      <c r="D25" s="180" t="s">
        <v>131</v>
      </c>
      <c r="E25" s="197"/>
      <c r="F25" s="33"/>
      <c r="G25" s="595"/>
      <c r="H25" s="9"/>
    </row>
    <row r="26" spans="1:9" ht="17.149999999999999" customHeight="1">
      <c r="A26" s="198"/>
      <c r="B26" s="180" t="s">
        <v>248</v>
      </c>
      <c r="C26" s="187">
        <f>IF(E26="","",'第1回部分払（申告書等）'!H92)</f>
        <v>43000</v>
      </c>
      <c r="D26" s="33" t="str">
        <f t="shared" ref="D26:D35" si="0">IF(E26="","","円×")</f>
        <v>円×</v>
      </c>
      <c r="E26" s="199">
        <f>IF('第1回部分払（申告書等）'!I92+('第1回部分払（申告書等）'!J92+'第1回部分払（申告書等）'!K92)/30&lt;=0,"",ROUND('第1回部分払（申告書等）'!I92+('第1回部分払（申告書等）'!J92+'第1回部分払（申告書等）'!K92)/30,2))</f>
        <v>0.37</v>
      </c>
      <c r="F26" s="29" t="str">
        <f>IF(E26="","","=")</f>
        <v>=</v>
      </c>
      <c r="G26" s="597">
        <f>IFERROR(C26*E26,"")</f>
        <v>15910</v>
      </c>
      <c r="H26" s="180" t="str">
        <f>IF(G26="","","円")</f>
        <v>円</v>
      </c>
    </row>
    <row r="27" spans="1:9" ht="17.149999999999999" customHeight="1">
      <c r="B27" s="180" t="s">
        <v>249</v>
      </c>
      <c r="C27" s="187" t="str">
        <f>IF(E27="","",'第1回部分払（申告書等）'!H93)</f>
        <v/>
      </c>
      <c r="D27" s="33" t="str">
        <f t="shared" si="0"/>
        <v/>
      </c>
      <c r="E27" s="199" t="str">
        <f>IF('第1回部分払（申告書等）'!I93+('第1回部分払（申告書等）'!J93+'第1回部分払（申告書等）'!K93)/30&lt;=0,"",ROUND('第1回部分払（申告書等）'!I93+('第1回部分払（申告書等）'!J93+'第1回部分払（申告書等）'!K93)/30,2))</f>
        <v/>
      </c>
      <c r="F27" s="29" t="str">
        <f>IF(E27="","","=")</f>
        <v/>
      </c>
      <c r="G27" s="597" t="str">
        <f>IFERROR(C27*E27,"")</f>
        <v/>
      </c>
      <c r="H27" s="180" t="str">
        <f>IF(G27="","","円")</f>
        <v/>
      </c>
    </row>
    <row r="28" spans="1:9" ht="17.149999999999999" customHeight="1">
      <c r="B28" s="180" t="s">
        <v>250</v>
      </c>
      <c r="C28" s="187" t="str">
        <f>IF(E28="","",'第1回部分払（申告書等）'!H94)</f>
        <v/>
      </c>
      <c r="D28" s="33" t="str">
        <f t="shared" si="0"/>
        <v/>
      </c>
      <c r="E28" s="199" t="str">
        <f>IF('第1回部分払（申告書等）'!I94+('第1回部分払（申告書等）'!J94+'第1回部分払（申告書等）'!K94)/30&lt;=0,"",ROUND('第1回部分払（申告書等）'!I94+('第1回部分払（申告書等）'!J94+'第1回部分払（申告書等）'!K94)/30,2))</f>
        <v/>
      </c>
      <c r="F28" s="29" t="str">
        <f t="shared" ref="F28:F35" si="1">IF(E28="","","=")</f>
        <v/>
      </c>
      <c r="G28" s="597" t="str">
        <f t="shared" ref="G28:G35" si="2">IFERROR(C28*E28,"")</f>
        <v/>
      </c>
      <c r="H28" s="180" t="str">
        <f t="shared" ref="H28:H35" si="3">IF(G28="","","円")</f>
        <v/>
      </c>
    </row>
    <row r="29" spans="1:9" ht="17.149999999999999" customHeight="1">
      <c r="B29" s="180" t="s">
        <v>249</v>
      </c>
      <c r="C29" s="187" t="str">
        <f>IF(E29="","",'第1回部分払（申告書等）'!H95)</f>
        <v/>
      </c>
      <c r="D29" s="33" t="str">
        <f t="shared" si="0"/>
        <v/>
      </c>
      <c r="E29" s="199" t="str">
        <f>IF('第1回部分払（申告書等）'!I95+('第1回部分払（申告書等）'!J95+'第1回部分払（申告書等）'!K95)/30&lt;=0,"",ROUND('第1回部分払（申告書等）'!I95+('第1回部分払（申告書等）'!J95+'第1回部分払（申告書等）'!K95)/30,2))</f>
        <v/>
      </c>
      <c r="F29" s="29" t="str">
        <f t="shared" si="1"/>
        <v/>
      </c>
      <c r="G29" s="597" t="str">
        <f t="shared" si="2"/>
        <v/>
      </c>
      <c r="H29" s="180" t="str">
        <f t="shared" si="3"/>
        <v/>
      </c>
      <c r="I29" s="9"/>
    </row>
    <row r="30" spans="1:9" ht="17.149999999999999" customHeight="1">
      <c r="B30" s="180" t="s">
        <v>251</v>
      </c>
      <c r="C30" s="187" t="str">
        <f>IF(E30="","",'第1回部分払（申告書等）'!H96)</f>
        <v/>
      </c>
      <c r="D30" s="33" t="str">
        <f t="shared" si="0"/>
        <v/>
      </c>
      <c r="E30" s="199" t="str">
        <f>IF('第1回部分払（申告書等）'!I96+('第1回部分払（申告書等）'!J96+'第1回部分払（申告書等）'!K96)/30&lt;=0,"",ROUND('第1回部分払（申告書等）'!I96+('第1回部分払（申告書等）'!J96+'第1回部分払（申告書等）'!K96)/30,2))</f>
        <v/>
      </c>
      <c r="F30" s="29" t="str">
        <f t="shared" si="1"/>
        <v/>
      </c>
      <c r="G30" s="597" t="str">
        <f t="shared" si="2"/>
        <v/>
      </c>
      <c r="H30" s="180" t="str">
        <f t="shared" si="3"/>
        <v/>
      </c>
      <c r="I30" s="9"/>
    </row>
    <row r="31" spans="1:9" ht="17.149999999999999" customHeight="1">
      <c r="A31" s="200"/>
      <c r="B31" s="180" t="s">
        <v>249</v>
      </c>
      <c r="C31" s="187" t="str">
        <f>IF(E31="","",'第1回部分払（申告書等）'!H97)</f>
        <v/>
      </c>
      <c r="D31" s="33" t="str">
        <f t="shared" si="0"/>
        <v/>
      </c>
      <c r="E31" s="199" t="str">
        <f>IF('第1回部分払（申告書等）'!I97+('第1回部分払（申告書等）'!J97+'第1回部分払（申告書等）'!K97)/30&lt;=0,"",ROUND('第1回部分払（申告書等）'!I97+('第1回部分払（申告書等）'!J97+'第1回部分払（申告書等）'!K97)/30,2))</f>
        <v/>
      </c>
      <c r="F31" s="29" t="str">
        <f t="shared" si="1"/>
        <v/>
      </c>
      <c r="G31" s="597" t="str">
        <f t="shared" si="2"/>
        <v/>
      </c>
      <c r="H31" s="180" t="str">
        <f t="shared" si="3"/>
        <v/>
      </c>
      <c r="I31" s="13"/>
    </row>
    <row r="32" spans="1:9" ht="17.149999999999999" customHeight="1">
      <c r="A32" s="200"/>
      <c r="B32" s="180" t="s">
        <v>252</v>
      </c>
      <c r="C32" s="187" t="str">
        <f>IF(E32="","",'第1回部分払（申告書等）'!H98)</f>
        <v/>
      </c>
      <c r="D32" s="33" t="str">
        <f t="shared" si="0"/>
        <v/>
      </c>
      <c r="E32" s="199" t="str">
        <f>IF('第1回部分払（申告書等）'!I98+('第1回部分払（申告書等）'!J98+'第1回部分払（申告書等）'!K98)/30&lt;=0,"",ROUND('第1回部分払（申告書等）'!I98+('第1回部分払（申告書等）'!J98+'第1回部分払（申告書等）'!K98)/30,2))</f>
        <v/>
      </c>
      <c r="F32" s="29" t="str">
        <f t="shared" si="1"/>
        <v/>
      </c>
      <c r="G32" s="597" t="str">
        <f t="shared" si="2"/>
        <v/>
      </c>
      <c r="H32" s="180" t="str">
        <f t="shared" si="3"/>
        <v/>
      </c>
      <c r="I32" s="13"/>
    </row>
    <row r="33" spans="1:9" ht="17.149999999999999" customHeight="1">
      <c r="A33" s="200"/>
      <c r="B33" s="180" t="s">
        <v>249</v>
      </c>
      <c r="C33" s="187" t="str">
        <f>IF(E33="","",'第1回部分払（申告書等）'!H99)</f>
        <v/>
      </c>
      <c r="D33" s="33" t="str">
        <f t="shared" si="0"/>
        <v/>
      </c>
      <c r="E33" s="199" t="str">
        <f>IF('第1回部分払（申告書等）'!I99+('第1回部分払（申告書等）'!J99+'第1回部分払（申告書等）'!K99)/30&lt;=0,"",ROUND('第1回部分払（申告書等）'!I99+('第1回部分払（申告書等）'!J99+'第1回部分払（申告書等）'!K99)/30,2))</f>
        <v/>
      </c>
      <c r="F33" s="29" t="str">
        <f t="shared" si="1"/>
        <v/>
      </c>
      <c r="G33" s="597" t="str">
        <f t="shared" si="2"/>
        <v/>
      </c>
      <c r="H33" s="180" t="str">
        <f t="shared" si="3"/>
        <v/>
      </c>
      <c r="I33" s="14"/>
    </row>
    <row r="34" spans="1:9" ht="17.149999999999999" customHeight="1">
      <c r="A34" s="200"/>
      <c r="B34" s="180" t="s">
        <v>253</v>
      </c>
      <c r="C34" s="187">
        <f>IF(E34="","",'第1回部分払（申告書等）'!H100)</f>
        <v>30000</v>
      </c>
      <c r="D34" s="33" t="str">
        <f t="shared" si="0"/>
        <v>円×</v>
      </c>
      <c r="E34" s="199">
        <f>IF('第1回部分払（申告書等）'!I100+('第1回部分払（申告書等）'!J100+'第1回部分払（申告書等）'!K100)/30&lt;=0,"",ROUND('第1回部分払（申告書等）'!I100+('第1回部分払（申告書等）'!J100+'第1回部分払（申告書等）'!K100)/30,2))</f>
        <v>0.2</v>
      </c>
      <c r="F34" s="29" t="str">
        <f t="shared" si="1"/>
        <v>=</v>
      </c>
      <c r="G34" s="597">
        <f t="shared" si="2"/>
        <v>6000</v>
      </c>
      <c r="H34" s="180" t="str">
        <f t="shared" si="3"/>
        <v>円</v>
      </c>
      <c r="I34" s="13"/>
    </row>
    <row r="35" spans="1:9" ht="17.149999999999999" customHeight="1">
      <c r="A35" s="200"/>
      <c r="B35" s="180" t="s">
        <v>249</v>
      </c>
      <c r="C35" s="187" t="str">
        <f>IF(E35="","",'第1回部分払（申告書等）'!H101)</f>
        <v/>
      </c>
      <c r="D35" s="33" t="str">
        <f t="shared" si="0"/>
        <v/>
      </c>
      <c r="E35" s="199" t="str">
        <f>IF('第1回部分払（申告書等）'!I101+('第1回部分払（申告書等）'!J101+'第1回部分払（申告書等）'!K101)/30&lt;=0,"",ROUND('第1回部分払（申告書等）'!I101+('第1回部分払（申告書等）'!J101+'第1回部分払（申告書等）'!K101)/30,2))</f>
        <v/>
      </c>
      <c r="F35" s="29" t="str">
        <f t="shared" si="1"/>
        <v/>
      </c>
      <c r="G35" s="597" t="str">
        <f t="shared" si="2"/>
        <v/>
      </c>
      <c r="H35" s="180" t="str">
        <f t="shared" si="3"/>
        <v/>
      </c>
      <c r="I35" s="13"/>
    </row>
    <row r="36" spans="1:9" ht="17.149999999999999" customHeight="1">
      <c r="A36" s="200"/>
      <c r="B36" s="180" t="s">
        <v>153</v>
      </c>
      <c r="C36" s="195">
        <f>'第1回部分払（申告書等）'!F115-見積内訳書!D34</f>
        <v>0</v>
      </c>
      <c r="D36" s="180" t="s">
        <v>131</v>
      </c>
      <c r="E36" s="188"/>
      <c r="F36" s="29"/>
      <c r="G36" s="597"/>
      <c r="H36" s="9"/>
      <c r="I36" s="13"/>
    </row>
    <row r="37" spans="1:9" ht="17.149999999999999" customHeight="1">
      <c r="A37" s="200"/>
      <c r="I37" s="13"/>
    </row>
    <row r="38" spans="1:9" ht="17.149999999999999" customHeight="1">
      <c r="A38" s="178" t="s">
        <v>254</v>
      </c>
      <c r="C38" s="201">
        <f>C7+C16</f>
        <v>4191473</v>
      </c>
      <c r="D38" s="181" t="s">
        <v>131</v>
      </c>
      <c r="E38" s="202"/>
      <c r="F38" s="197"/>
      <c r="G38" s="189"/>
      <c r="H38" s="180"/>
      <c r="I38" s="7"/>
    </row>
    <row r="39" spans="1:9" ht="17.149999999999999" customHeight="1">
      <c r="A39" s="178"/>
      <c r="C39" s="203"/>
      <c r="D39" s="181"/>
      <c r="E39" s="202"/>
      <c r="F39" s="197"/>
      <c r="G39" s="189"/>
      <c r="H39" s="180"/>
      <c r="I39" s="7"/>
    </row>
    <row r="40" spans="1:9" ht="17.149999999999999" customHeight="1">
      <c r="A40" s="178"/>
      <c r="C40" s="203"/>
      <c r="D40" s="181"/>
      <c r="E40" s="202"/>
      <c r="F40" s="197"/>
      <c r="G40" s="189"/>
      <c r="H40" s="180"/>
      <c r="I40" s="7"/>
    </row>
    <row r="41" spans="1:9" ht="17.149999999999999" customHeight="1">
      <c r="B41" s="33"/>
      <c r="C41" s="33"/>
      <c r="D41" s="190"/>
      <c r="E41" s="180"/>
      <c r="F41" s="197"/>
      <c r="G41" s="189"/>
      <c r="H41" s="180"/>
      <c r="I41" s="7"/>
    </row>
    <row r="42" spans="1:9" ht="17.149999999999999" customHeight="1">
      <c r="B42" s="80"/>
      <c r="C42" s="193"/>
      <c r="D42" s="180"/>
      <c r="E42" s="33"/>
      <c r="F42" s="197"/>
      <c r="G42" s="189"/>
      <c r="H42" s="180"/>
      <c r="I42" s="7"/>
    </row>
    <row r="43" spans="1:9" ht="17.149999999999999" customHeight="1">
      <c r="B43" s="33"/>
      <c r="C43" s="178"/>
      <c r="D43" s="204"/>
      <c r="E43" s="181"/>
      <c r="F43" s="33"/>
      <c r="G43" s="189"/>
      <c r="H43" s="33"/>
      <c r="I43" s="7"/>
    </row>
    <row r="44" spans="1:9" ht="17.149999999999999" customHeight="1">
      <c r="A44" s="88" t="s">
        <v>255</v>
      </c>
      <c r="B44" s="33"/>
      <c r="C44" s="205">
        <f>C38-C42</f>
        <v>4191473</v>
      </c>
      <c r="D44" s="206" t="s">
        <v>50</v>
      </c>
      <c r="E44" s="207"/>
      <c r="F44" s="204"/>
      <c r="G44" s="598"/>
      <c r="H44" s="33"/>
      <c r="I44" s="7"/>
    </row>
    <row r="45" spans="1:9" ht="17.149999999999999" customHeight="1">
      <c r="B45" s="33"/>
      <c r="C45" s="76"/>
      <c r="D45" s="76"/>
      <c r="E45" s="76"/>
      <c r="F45" s="207"/>
      <c r="G45" s="593"/>
      <c r="H45" s="207"/>
      <c r="I45" s="7"/>
    </row>
    <row r="46" spans="1:9" ht="17.149999999999999" customHeight="1">
      <c r="I46" s="7"/>
    </row>
    <row r="47" spans="1:9" ht="17.149999999999999" customHeight="1">
      <c r="I47" s="7"/>
    </row>
    <row r="48" spans="1:9" ht="17.149999999999999" customHeight="1"/>
    <row r="49" spans="1:1" ht="17.149999999999999" customHeight="1"/>
    <row r="50" spans="1:1" ht="17.149999999999999" customHeight="1"/>
    <row r="51" spans="1:1" ht="17.149999999999999" customHeight="1">
      <c r="A51" s="200"/>
    </row>
    <row r="52" spans="1:1" ht="17.149999999999999" customHeight="1"/>
    <row r="53" spans="1:1" ht="17.149999999999999" customHeight="1"/>
    <row r="54" spans="1:1" ht="17.149999999999999" customHeight="1"/>
    <row r="63" spans="1:1" ht="28" customHeight="1"/>
    <row r="74" ht="17.149999999999999" customHeight="1"/>
    <row r="75" ht="17.149999999999999" customHeight="1"/>
    <row r="93" ht="28" customHeight="1"/>
    <row r="106" ht="14.15" customHeight="1"/>
    <row r="107" ht="14.15" customHeight="1"/>
  </sheetData>
  <sheetProtection algorithmName="SHA-512" hashValue="W/ddVgOHO1VCsesMoE5KNRUBqqUa+C1bpa25p5yiK3w9QHleOqD89K8OqTwGX60PrysYTOneD+pMm4Ve8S+I4g==" saltValue="yY2OLzAmBaFZMcpjbd90Pw==" spinCount="100000" sheet="1" objects="1" scenarios="1"/>
  <mergeCells count="3">
    <mergeCell ref="F1:H1"/>
    <mergeCell ref="A3:G3"/>
    <mergeCell ref="B5:G5"/>
  </mergeCells>
  <phoneticPr fontId="4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Header xml:space="preserve">&amp;L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2D0B-4745-453D-90EB-C090D26E3678}">
  <sheetPr>
    <tabColor rgb="FFFF0000"/>
    <pageSetUpPr fitToPage="1"/>
  </sheetPr>
  <dimension ref="A1:D25"/>
  <sheetViews>
    <sheetView showGridLines="0" view="pageBreakPreview" topLeftCell="B4" zoomScale="85" zoomScaleNormal="51" zoomScaleSheetLayoutView="85" zoomScalePageLayoutView="25" workbookViewId="0">
      <selection activeCell="C17" sqref="C17"/>
    </sheetView>
  </sheetViews>
  <sheetFormatPr defaultColWidth="9.90625" defaultRowHeight="16"/>
  <cols>
    <col min="1" max="1" width="58.453125" style="7" hidden="1" customWidth="1"/>
    <col min="2" max="2" width="24.453125" style="4" customWidth="1"/>
    <col min="3" max="3" width="56.08984375" style="4" customWidth="1"/>
    <col min="4" max="4" width="21.6328125" style="4" customWidth="1"/>
    <col min="5" max="16384" width="9.90625" style="7"/>
  </cols>
  <sheetData>
    <row r="1" spans="1:4" ht="28" customHeight="1">
      <c r="A1" s="15" t="s">
        <v>27</v>
      </c>
      <c r="B1" s="3"/>
      <c r="C1" s="5" t="s">
        <v>121</v>
      </c>
      <c r="D1" s="6">
        <f>'第1回部分払（申告書等）'!J2</f>
        <v>0</v>
      </c>
    </row>
    <row r="2" spans="1:4" s="8" customFormat="1" ht="28" customHeight="1">
      <c r="A2" s="18" t="s">
        <v>29</v>
      </c>
      <c r="B2" s="881" t="s">
        <v>122</v>
      </c>
      <c r="C2" s="882"/>
    </row>
    <row r="3" spans="1:4" s="9" customFormat="1" ht="28" customHeight="1">
      <c r="B3" s="881" t="s">
        <v>123</v>
      </c>
      <c r="C3" s="882"/>
      <c r="D3" s="4"/>
    </row>
    <row r="4" spans="1:4" s="8" customFormat="1" ht="28" customHeight="1">
      <c r="B4" s="884" t="str">
        <f>'見積書（入力用・見積根拠）'!D3</f>
        <v>○村　〇〇（個人の場合）</v>
      </c>
      <c r="C4" s="885"/>
      <c r="D4" s="10" t="s">
        <v>329</v>
      </c>
    </row>
    <row r="5" spans="1:4" s="317" customFormat="1" ht="35" customHeight="1">
      <c r="A5" s="779"/>
      <c r="B5" s="781"/>
      <c r="C5" s="872" t="s">
        <v>334</v>
      </c>
      <c r="D5" s="873"/>
    </row>
    <row r="6" spans="1:4" s="317" customFormat="1" ht="20" customHeight="1">
      <c r="A6" s="779"/>
      <c r="B6" s="782"/>
      <c r="C6" s="874" t="str">
        <f>見積書表紙!B6</f>
        <v>（電話番号）</v>
      </c>
      <c r="D6" s="875"/>
    </row>
    <row r="7" spans="1:4" s="317" customFormat="1" ht="20" customHeight="1">
      <c r="A7" s="779"/>
      <c r="B7" s="782"/>
      <c r="C7" s="876" t="str">
        <f>見積書表紙!B7</f>
        <v>（メールアドレス）</v>
      </c>
      <c r="D7" s="877"/>
    </row>
    <row r="8" spans="1:4" s="9" customFormat="1" ht="28" customHeight="1">
      <c r="B8" s="4"/>
      <c r="C8" s="4"/>
      <c r="D8" s="4"/>
    </row>
    <row r="9" spans="1:4" s="9" customFormat="1" ht="28" customHeight="1">
      <c r="B9" s="4"/>
      <c r="C9" s="4"/>
      <c r="D9" s="4"/>
    </row>
    <row r="10" spans="1:4" s="9" customFormat="1" ht="28" customHeight="1">
      <c r="B10" s="886" t="str">
        <f>'見積書（入力用・見積根拠）'!D4</f>
        <v>25a●●●●●</v>
      </c>
      <c r="C10" s="886"/>
      <c r="D10" s="886"/>
    </row>
    <row r="11" spans="1:4" s="9" customFormat="1" ht="47" customHeight="1">
      <c r="B11" s="887" t="str">
        <f>'見積書（入力用・見積根拠）'!D5</f>
        <v>●●国●●アドバイザー</v>
      </c>
      <c r="C11" s="887"/>
      <c r="D11" s="887"/>
    </row>
    <row r="12" spans="1:4" s="9" customFormat="1" ht="28" customHeight="1">
      <c r="B12" s="947" t="s">
        <v>257</v>
      </c>
      <c r="C12" s="947"/>
      <c r="D12" s="947"/>
    </row>
    <row r="13" spans="1:4" s="9" customFormat="1" ht="28" customHeight="1">
      <c r="B13" s="11"/>
      <c r="C13" s="4"/>
      <c r="D13" s="4"/>
    </row>
    <row r="14" spans="1:4" s="9" customFormat="1" ht="28" customHeight="1">
      <c r="B14" s="887" t="s">
        <v>124</v>
      </c>
      <c r="C14" s="887"/>
      <c r="D14" s="887"/>
    </row>
    <row r="15" spans="1:4" s="9" customFormat="1" ht="28" customHeight="1">
      <c r="B15" s="11"/>
      <c r="C15" s="4"/>
      <c r="D15" s="4"/>
    </row>
    <row r="16" spans="1:4" s="9" customFormat="1" ht="28" customHeight="1">
      <c r="A16" s="25" t="s">
        <v>90</v>
      </c>
      <c r="B16" s="12" t="s">
        <v>158</v>
      </c>
      <c r="C16" s="220">
        <f>'第1回部分払（内訳書）'!C38</f>
        <v>4191473</v>
      </c>
      <c r="D16" s="4"/>
    </row>
    <row r="17" spans="1:4" s="9" customFormat="1" ht="28" customHeight="1">
      <c r="B17" s="567" t="s">
        <v>258</v>
      </c>
      <c r="C17" s="175">
        <f>EOMONTH(D1,0)</f>
        <v>31</v>
      </c>
      <c r="D17" s="4"/>
    </row>
    <row r="18" spans="1:4" s="9" customFormat="1" ht="28" customHeight="1">
      <c r="B18" s="3"/>
      <c r="C18" s="4"/>
      <c r="D18" s="4" t="s">
        <v>127</v>
      </c>
    </row>
    <row r="19" spans="1:4" s="9" customFormat="1" ht="28" customHeight="1">
      <c r="B19" s="3"/>
      <c r="C19" s="4"/>
      <c r="D19" s="4"/>
    </row>
    <row r="20" spans="1:4" s="9" customFormat="1" ht="28" customHeight="1">
      <c r="A20" s="28"/>
      <c r="B20" s="4"/>
      <c r="C20" s="861" t="str">
        <f>前金払請求書表紙!B21</f>
        <v xml:space="preserve">               （ふりがな）　　 （ふりがな）
振込銀行 ：◯◯◯◯銀行 ◯◯◯◯支店 普通・当座
口座番号：
　　　　　　　　（ふりがな）
口座名義 ：国際　〇〇
</v>
      </c>
      <c r="D20" s="861"/>
    </row>
    <row r="21" spans="1:4" s="9" customFormat="1" ht="28" customHeight="1">
      <c r="A21" s="25" t="s">
        <v>103</v>
      </c>
      <c r="B21" s="4"/>
      <c r="C21" s="861"/>
      <c r="D21" s="861"/>
    </row>
    <row r="22" spans="1:4" s="13" customFormat="1" ht="28" customHeight="1">
      <c r="A22" s="9" t="s">
        <v>107</v>
      </c>
      <c r="B22" s="4"/>
      <c r="C22" s="861"/>
      <c r="D22" s="861"/>
    </row>
    <row r="23" spans="1:4" s="13" customFormat="1" ht="28" customHeight="1">
      <c r="A23" s="9"/>
      <c r="B23" s="4"/>
      <c r="C23" s="861"/>
      <c r="D23" s="861"/>
    </row>
    <row r="24" spans="1:4" s="14" customFormat="1" ht="28" customHeight="1">
      <c r="A24" s="9"/>
      <c r="B24" s="4"/>
      <c r="C24" s="861"/>
      <c r="D24" s="861"/>
    </row>
    <row r="25" spans="1:4" s="13" customFormat="1" ht="28" customHeight="1">
      <c r="A25" s="9"/>
      <c r="B25" s="4"/>
      <c r="C25" s="4"/>
      <c r="D25" s="4"/>
    </row>
  </sheetData>
  <sheetProtection algorithmName="SHA-512" hashValue="Tq5BM793FKTIsvgwQDLYVDH8yq06zJI8nF7H0qRJgx6O3hf1vvlIZchPWq/7PL/G4s5eUgOvpDo4XgbBJYy0Aw==" saltValue="jUxEdJVRZn245RnzJhM87w==" spinCount="100000" sheet="1" formatRows="0"/>
  <mergeCells count="11">
    <mergeCell ref="C20:D24"/>
    <mergeCell ref="B14:D14"/>
    <mergeCell ref="B2:C2"/>
    <mergeCell ref="B3:C3"/>
    <mergeCell ref="B4:C4"/>
    <mergeCell ref="B11:D11"/>
    <mergeCell ref="B12:D12"/>
    <mergeCell ref="B10:D10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  <colBreaks count="1" manualBreakCount="1">
    <brk id="1" max="4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A55AB9449309439E8DBA69BEC80627" ma:contentTypeVersion="13" ma:contentTypeDescription="新しいドキュメントを作成します。" ma:contentTypeScope="" ma:versionID="4021ae3808eb08e48a2789a336c591b8">
  <xsd:schema xmlns:xsd="http://www.w3.org/2001/XMLSchema" xmlns:xs="http://www.w3.org/2001/XMLSchema" xmlns:p="http://schemas.microsoft.com/office/2006/metadata/properties" xmlns:ns2="c2a4f409-a014-430d-b20b-aa138cc20fa6" xmlns:ns3="ee2bf625-61e5-4527-ba0e-72fd08106ca1" targetNamespace="http://schemas.microsoft.com/office/2006/metadata/properties" ma:root="true" ma:fieldsID="16811e28c09256082afb0d56b22d173c" ns2:_="" ns3:_="">
    <xsd:import namespace="c2a4f409-a014-430d-b20b-aa138cc20fa6"/>
    <xsd:import namespace="ee2bf625-61e5-4527-ba0e-72fd08106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4f409-a014-430d-b20b-aa138cc20f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bf625-61e5-4527-ba0e-72fd08106ca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fd47fa6-9db8-4833-9380-431d4f4ae724}" ma:internalName="TaxCatchAll" ma:showField="CatchAllData" ma:web="ee2bf625-61e5-4527-ba0e-72fd08106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2bf625-61e5-4527-ba0e-72fd08106ca1" xsi:nil="true"/>
    <lcf76f155ced4ddcb4097134ff3c332f xmlns="c2a4f409-a014-430d-b20b-aa138cc20fa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80651B-3E55-46F2-A4ED-1196D8F5D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a4f409-a014-430d-b20b-aa138cc20fa6"/>
    <ds:schemaRef ds:uri="ee2bf625-61e5-4527-ba0e-72fd08106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75BE3-8689-4B61-B55C-4A45BCE19542}">
  <ds:schemaRefs>
    <ds:schemaRef ds:uri="http://schemas.microsoft.com/office/2006/metadata/properties"/>
    <ds:schemaRef ds:uri="http://schemas.microsoft.com/office/infopath/2007/PartnerControls"/>
    <ds:schemaRef ds:uri="ee2bf625-61e5-4527-ba0e-72fd08106ca1"/>
    <ds:schemaRef ds:uri="c2a4f409-a014-430d-b20b-aa138cc20fa6"/>
  </ds:schemaRefs>
</ds:datastoreItem>
</file>

<file path=customXml/itemProps3.xml><?xml version="1.0" encoding="utf-8"?>
<ds:datastoreItem xmlns:ds="http://schemas.openxmlformats.org/officeDocument/2006/customXml" ds:itemID="{27BF1027-109B-4AEF-B09A-A5B5EA7839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54</vt:i4>
      </vt:variant>
      <vt:variant>
        <vt:lpstr>名前付き一覧</vt:lpstr>
      </vt:variant>
      <vt:variant>
        <vt:i4>39</vt:i4>
      </vt:variant>
    </vt:vector>
  </HeadingPairs>
  <TitlesOfParts>
    <vt:vector size="93" baseType="lpstr">
      <vt:lpstr>初めに</vt:lpstr>
      <vt:lpstr>見積書（入力用・見積根拠）</vt:lpstr>
      <vt:lpstr>見積書表紙</vt:lpstr>
      <vt:lpstr>見積内訳書</vt:lpstr>
      <vt:lpstr>前金払請求書表紙</vt:lpstr>
      <vt:lpstr>前金払請求金額内訳書</vt:lpstr>
      <vt:lpstr>第1回部分払（申告書等）</vt:lpstr>
      <vt:lpstr>第1回部分払（内訳書）</vt:lpstr>
      <vt:lpstr>第1回部分払（請求書）</vt:lpstr>
      <vt:lpstr>第2回部分払（申告書等）</vt:lpstr>
      <vt:lpstr>第2回部分払（内訳書）</vt:lpstr>
      <vt:lpstr>第2回部分払（請求書）</vt:lpstr>
      <vt:lpstr>業務部分完了届(1)</vt:lpstr>
      <vt:lpstr>第3回部分払（申告書等）</vt:lpstr>
      <vt:lpstr>第3回部分払（内訳書）</vt:lpstr>
      <vt:lpstr>第3回部分払（請求書）</vt:lpstr>
      <vt:lpstr>第4回部分払（申告書等）</vt:lpstr>
      <vt:lpstr>第4回部分払（内訳書）</vt:lpstr>
      <vt:lpstr>第4回部分払（請求書）</vt:lpstr>
      <vt:lpstr>業務部分完了届 (2)</vt:lpstr>
      <vt:lpstr>第5回部分払（申告書等）</vt:lpstr>
      <vt:lpstr>第5回部分払（内訳書）</vt:lpstr>
      <vt:lpstr>第5回部分払（請求書）</vt:lpstr>
      <vt:lpstr>第6回部分払（申告書等）</vt:lpstr>
      <vt:lpstr>第6回部分払（内訳書）</vt:lpstr>
      <vt:lpstr>第6回部分払（請求書）</vt:lpstr>
      <vt:lpstr>業務部分完了届 (3)</vt:lpstr>
      <vt:lpstr>第7回部分払（申告書等）</vt:lpstr>
      <vt:lpstr>第7回部分払（内訳書）</vt:lpstr>
      <vt:lpstr>第7回部分払（請求書）</vt:lpstr>
      <vt:lpstr>第8回部分払（申告書等）</vt:lpstr>
      <vt:lpstr>第8回部分払（内訳書）</vt:lpstr>
      <vt:lpstr>第8回部分払（請求書）</vt:lpstr>
      <vt:lpstr>業務部分完了届 (4)</vt:lpstr>
      <vt:lpstr>第9回部分払（申告書等）</vt:lpstr>
      <vt:lpstr>第9回部分払（内訳書）</vt:lpstr>
      <vt:lpstr>第9回部分払（請求書）</vt:lpstr>
      <vt:lpstr>第10回部分払（申告書等）</vt:lpstr>
      <vt:lpstr>第10回部分払（内訳書）</vt:lpstr>
      <vt:lpstr>第10回部分払（請求書）</vt:lpstr>
      <vt:lpstr>業務部分完了届 (5)</vt:lpstr>
      <vt:lpstr>第11回部分払（申告書等）</vt:lpstr>
      <vt:lpstr>第11回部分払（内訳書）</vt:lpstr>
      <vt:lpstr>第11回部分払（請求書）</vt:lpstr>
      <vt:lpstr>第12回部分払（申告書等）</vt:lpstr>
      <vt:lpstr>第12回部分払（内訳書）</vt:lpstr>
      <vt:lpstr>第12回部分払（請求書）</vt:lpstr>
      <vt:lpstr>第13回部分払（申告書等）</vt:lpstr>
      <vt:lpstr>第13回部分払（内訳書）</vt:lpstr>
      <vt:lpstr>第13回部分払（請求書）</vt:lpstr>
      <vt:lpstr>業務完了届</vt:lpstr>
      <vt:lpstr>最終確定払（申告書）（個人）</vt:lpstr>
      <vt:lpstr>最終確定払（内訳書）（個人）</vt:lpstr>
      <vt:lpstr>最終確定払（請求書）（個人）</vt:lpstr>
      <vt:lpstr>業務完了届!_ftnref1</vt:lpstr>
      <vt:lpstr>'業務部分完了届 (2)'!_ftnref1</vt:lpstr>
      <vt:lpstr>'業務部分完了届 (3)'!_ftnref1</vt:lpstr>
      <vt:lpstr>'業務部分完了届 (4)'!_ftnref1</vt:lpstr>
      <vt:lpstr>'業務部分完了届 (5)'!_ftnref1</vt:lpstr>
      <vt:lpstr>'業務部分完了届(1)'!_ftnref1</vt:lpstr>
      <vt:lpstr>'見積書（入力用・見積根拠）'!Print_Area</vt:lpstr>
      <vt:lpstr>見積書表紙!Print_Area</vt:lpstr>
      <vt:lpstr>見積内訳書!Print_Area</vt:lpstr>
      <vt:lpstr>'最終確定払（申告書）（個人）'!Print_Area</vt:lpstr>
      <vt:lpstr>'最終確定払（請求書）（個人）'!Print_Area</vt:lpstr>
      <vt:lpstr>前金払請求金額内訳書!Print_Area</vt:lpstr>
      <vt:lpstr>前金払請求書表紙!Print_Area</vt:lpstr>
      <vt:lpstr>'第10回部分払（申告書等）'!Print_Area</vt:lpstr>
      <vt:lpstr>'第10回部分払（請求書）'!Print_Area</vt:lpstr>
      <vt:lpstr>'第11回部分払（申告書等）'!Print_Area</vt:lpstr>
      <vt:lpstr>'第11回部分払（請求書）'!Print_Area</vt:lpstr>
      <vt:lpstr>'第12回部分払（申告書等）'!Print_Area</vt:lpstr>
      <vt:lpstr>'第12回部分払（請求書）'!Print_Area</vt:lpstr>
      <vt:lpstr>'第13回部分払（申告書等）'!Print_Area</vt:lpstr>
      <vt:lpstr>'第13回部分払（請求書）'!Print_Area</vt:lpstr>
      <vt:lpstr>'第1回部分払（申告書等）'!Print_Area</vt:lpstr>
      <vt:lpstr>'第1回部分払（請求書）'!Print_Area</vt:lpstr>
      <vt:lpstr>'第2回部分払（申告書等）'!Print_Area</vt:lpstr>
      <vt:lpstr>'第2回部分払（請求書）'!Print_Area</vt:lpstr>
      <vt:lpstr>'第3回部分払（申告書等）'!Print_Area</vt:lpstr>
      <vt:lpstr>'第3回部分払（請求書）'!Print_Area</vt:lpstr>
      <vt:lpstr>'第4回部分払（申告書等）'!Print_Area</vt:lpstr>
      <vt:lpstr>'第4回部分払（請求書）'!Print_Area</vt:lpstr>
      <vt:lpstr>'第5回部分払（申告書等）'!Print_Area</vt:lpstr>
      <vt:lpstr>'第5回部分払（請求書）'!Print_Area</vt:lpstr>
      <vt:lpstr>'第6回部分払（申告書等）'!Print_Area</vt:lpstr>
      <vt:lpstr>'第6回部分払（請求書）'!Print_Area</vt:lpstr>
      <vt:lpstr>'第7回部分払（申告書等）'!Print_Area</vt:lpstr>
      <vt:lpstr>'第7回部分払（請求書）'!Print_Area</vt:lpstr>
      <vt:lpstr>'第8回部分払（申告書等）'!Print_Area</vt:lpstr>
      <vt:lpstr>'第8回部分払（請求書）'!Print_Area</vt:lpstr>
      <vt:lpstr>'第9回部分払（申告書等）'!Print_Area</vt:lpstr>
      <vt:lpstr>'第9回部分払（請求書）'!Print_Area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立川 佳菜子</dc:creator>
  <cp:keywords/>
  <dc:description/>
  <cp:lastModifiedBy>松下　雄一</cp:lastModifiedBy>
  <cp:revision/>
  <cp:lastPrinted>2026-07-09T08:58:06Z</cp:lastPrinted>
  <dcterms:created xsi:type="dcterms:W3CDTF">2006-10-05T06:16:59Z</dcterms:created>
  <dcterms:modified xsi:type="dcterms:W3CDTF">2026-07-13T05:44:50Z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0x010100C1A55AB9449309439E8DBA69BEC80627</vt:lpwstr>
  </property>
  <property fmtid="{D5CDD505-2E9C-101B-9397-08002B2CF9AE}" pid="3" name="MediaServiceImageTags">
    <vt:lpwstr/>
  </property>
</Properties>
</file>