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22255\Desktop\"/>
    </mc:Choice>
  </mc:AlternateContent>
  <xr:revisionPtr revIDLastSave="0" documentId="13_ncr:1_{3BB2F6B2-3D85-4A7F-8E93-06CF4828F2B6}" xr6:coauthVersionLast="47" xr6:coauthVersionMax="47" xr10:uidLastSave="{00000000-0000-0000-0000-000000000000}"/>
  <bookViews>
    <workbookView xWindow="28680" yWindow="-120" windowWidth="29040" windowHeight="15720" tabRatio="942" activeTab="12" xr2:uid="{3F557183-03F4-4BB9-B7FB-5ECCF44A6CDC}"/>
  </bookViews>
  <sheets>
    <sheet name="入力方法" sheetId="18" r:id="rId1"/>
    <sheet name="従事者明細" sheetId="11" r:id="rId2"/>
    <sheet name="業務従事者の格付認定依頼書" sheetId="33" r:id="rId3"/>
    <sheet name="専任の技術者要件確認書" sheetId="36" r:id="rId4"/>
    <sheet name=" 表紙" sheetId="20" r:id="rId5"/>
    <sheet name="様式1" sheetId="1" r:id="rId6"/>
    <sheet name="様式1_銀行外" sheetId="31" r:id="rId7"/>
    <sheet name="様式2_1人件費" sheetId="6" r:id="rId8"/>
    <sheet name="様式2_2_1その他原価・一般管理費等" sheetId="23" r:id="rId9"/>
    <sheet name="様式2_2_2銀外" sheetId="27" r:id="rId10"/>
    <sheet name="様式2_3機材" sheetId="4" r:id="rId11"/>
    <sheet name="様式2_4旅費" sheetId="3" r:id="rId12"/>
    <sheet name="様式2_4②旅費" sheetId="25" r:id="rId13"/>
    <sheet name="様式２_4銀行外" sheetId="26" r:id="rId14"/>
    <sheet name="様式２_4②銀行外" sheetId="32" r:id="rId15"/>
    <sheet name="様式2_5現地活動費" sheetId="10" r:id="rId16"/>
    <sheet name="様式2_5②現地活動費" sheetId="28" r:id="rId17"/>
    <sheet name="様式2_6本邦受入活動費" sheetId="34" r:id="rId18"/>
    <sheet name="様式2_6②本邦受入活動費" sheetId="29" r:id="rId19"/>
    <sheet name="様式2_7管理費" sheetId="35" r:id="rId20"/>
    <sheet name="機材様式（別紙明細）" sheetId="8" r:id="rId21"/>
    <sheet name="支払計画書" sheetId="24" r:id="rId22"/>
    <sheet name="業務従事者名簿" sheetId="12" r:id="rId23"/>
  </sheets>
  <externalReferences>
    <externalReference r:id="rId24"/>
    <externalReference r:id="rId25"/>
    <externalReference r:id="rId26"/>
    <externalReference r:id="rId27"/>
    <externalReference r:id="rId28"/>
    <externalReference r:id="rId29"/>
    <externalReference r:id="rId30"/>
  </externalReferences>
  <definedNames>
    <definedName name="B">[1]①入力シート!$B$22</definedName>
    <definedName name="kinmuchi">#REF!</definedName>
    <definedName name="_xlnm.Print_Area" localSheetId="4">' 表紙'!$A$1:$I$37</definedName>
    <definedName name="_xlnm.Print_Area" localSheetId="20">'機材様式（別紙明細）'!$A$1:$G$40</definedName>
    <definedName name="_xlnm.Print_Area" localSheetId="22">業務従事者名簿!$A$3:$F$26</definedName>
    <definedName name="_xlnm.Print_Area" localSheetId="21">支払計画書!$A$1:$F$25</definedName>
    <definedName name="_xlnm.Print_Area" localSheetId="1">従事者明細!$A$1:$F$39</definedName>
    <definedName name="_xlnm.Print_Area" localSheetId="3">専任の技術者要件確認書!$B$3:$D$23</definedName>
    <definedName name="_xlnm.Print_Area" localSheetId="0">入力方法!$A$1:$C$33</definedName>
    <definedName name="_xlnm.Print_Area" localSheetId="5">様式1!$A$1:$H$36</definedName>
    <definedName name="_xlnm.Print_Area" localSheetId="7">様式2_1人件費!$A$2:$I$89</definedName>
    <definedName name="_xlnm.Print_Area" localSheetId="8">様式2_2_1その他原価・一般管理費等!$A$2:$H$35</definedName>
    <definedName name="_xlnm.Print_Area" localSheetId="10">様式2_3機材!$A$2:$G$45</definedName>
    <definedName name="_xlnm.Print_Area" localSheetId="13">様式２_4銀行外!$A$2:$V$51</definedName>
    <definedName name="_xlnm.Print_Area" localSheetId="11">様式2_4旅費!$A$2:$V$53</definedName>
    <definedName name="_xlnm.Print_Area" localSheetId="15">様式2_5現地活動費!$A$2:$F$45</definedName>
    <definedName name="_xlnm.Print_Area" localSheetId="17">様式2_6本邦受入活動費!$A$2:$I$27</definedName>
    <definedName name="_xlnm.Print_Titles" localSheetId="22">業務従事者名簿!$3:$6</definedName>
    <definedName name="_xlnm.Print_Titles" localSheetId="11">様式2_4旅費!$8:$8</definedName>
    <definedName name="Z_10FF6128_C413_492A_97F7_F629334DAAC5_.wvu.PrintArea" localSheetId="5" hidden="1">様式1!$B$4:$H$35</definedName>
    <definedName name="Z_10FF6128_C413_492A_97F7_F629334DAAC5_.wvu.PrintArea" localSheetId="11" hidden="1">様式2_4旅費!$B$7:$V$47</definedName>
    <definedName name="Z_23354667_189C_4570_A62C_5B2458A64BD0_.wvu.PrintArea" localSheetId="5" hidden="1">様式1!$B$4:$H$35</definedName>
    <definedName name="Z_23354667_189C_4570_A62C_5B2458A64BD0_.wvu.PrintArea" localSheetId="11" hidden="1">様式2_4旅費!$B$7:$V$47</definedName>
    <definedName name="こうざ">#REF!</definedName>
    <definedName name="どこ">'[2]様式13（日当・宿泊・内国旅費）'!$W$3:$W$6</definedName>
    <definedName name="格付">従事者明細!$K$3:$K$11</definedName>
    <definedName name="勤務地">[3]月報2!$X$2:$X$4</definedName>
    <definedName name="契約">様式1!$O$4:$O$6</definedName>
    <definedName name="契約金額" localSheetId="8">#REF!</definedName>
    <definedName name="契約金額">#REF!</definedName>
    <definedName name="経費分類">従事者明細!$U$3:$U$18</definedName>
    <definedName name="経路">様式2_4旅費!$D$47:$D$52</definedName>
    <definedName name="見積">様式1!$O$3:$O$6</definedName>
    <definedName name="見積金額">様式1!$Q$4:$Q$6</definedName>
    <definedName name="口座種別">[3]入力シート!$G$2:$G$4</definedName>
    <definedName name="航空券クラス">'[2]様式11（航空賃）'!$Z$3:$Z$4</definedName>
    <definedName name="号数">従事者明細!$K$3:$K$12</definedName>
    <definedName name="仕切紙">[2]②従事者明細!$AA$3:$AA$10</definedName>
    <definedName name="事業名">様式1!$O$11:$O$17</definedName>
    <definedName name="事業名短縮">様式1!$U$12:$U$17</definedName>
    <definedName name="従事者基礎情報">[4]従事者基礎情報!$A$4:$G$23</definedName>
    <definedName name="宿泊料">様式2_4旅費!$AC$2:$AC$5</definedName>
    <definedName name="処理">[5]単価!$G$3:$G$6</definedName>
    <definedName name="消費税">[2]①入力シート!$D$49</definedName>
    <definedName name="選択">#REF!</definedName>
    <definedName name="選択Ⅱ">#REF!</definedName>
    <definedName name="前払">'[3]別紙前払請求内訳 '!$K$2:$K$3</definedName>
    <definedName name="前払有無">'[6] 添付書類１（再委託・本邦受入）'!$L$2:$L$4</definedName>
    <definedName name="打合簿">[7]単価・従事者明細!$U$3:$U$4</definedName>
    <definedName name="単価表">[4]従事者基礎情報!$I$6:$L$11</definedName>
    <definedName name="内外選択">[5]単価!$F$3:$F$4</definedName>
    <definedName name="日当">様式2_4旅費!$AB$2:$AB$5</definedName>
    <definedName name="分類">従事者明細!$R$3:$R$19</definedName>
    <definedName name="分類①">[2]②従事者明細!$T$3:$T$20</definedName>
    <definedName name="分類経費">従事者明細!$U$2:$U$19</definedName>
    <definedName name="変更">[2]②従事者明細!$Y$3:$Y$4</definedName>
    <definedName name="様式番号">[7]単価・従事者明細!$S$3:$S$30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10" l="1"/>
  <c r="A1" i="1"/>
  <c r="B41" i="32"/>
  <c r="D16" i="6"/>
  <c r="D17" i="6"/>
  <c r="D18" i="6"/>
  <c r="D19" i="6"/>
  <c r="D20" i="6"/>
  <c r="D15" i="6"/>
  <c r="E52" i="6"/>
  <c r="E53" i="6"/>
  <c r="E54" i="6"/>
  <c r="E55" i="6"/>
  <c r="E56" i="6"/>
  <c r="E57" i="6"/>
  <c r="E58" i="6"/>
  <c r="E59" i="6"/>
  <c r="E60" i="6"/>
  <c r="E61" i="6"/>
  <c r="E62" i="6"/>
  <c r="E51" i="6"/>
  <c r="E14" i="6"/>
  <c r="E15" i="6"/>
  <c r="E16" i="6"/>
  <c r="E17" i="6"/>
  <c r="E18" i="6"/>
  <c r="E19" i="6"/>
  <c r="E20" i="6"/>
  <c r="E13" i="6"/>
  <c r="E10" i="3"/>
  <c r="E11" i="3"/>
  <c r="E12" i="3"/>
  <c r="E13" i="3"/>
  <c r="E14" i="3"/>
  <c r="E15" i="3"/>
  <c r="E16" i="3"/>
  <c r="E17" i="3"/>
  <c r="E18" i="3"/>
  <c r="E19" i="3"/>
  <c r="E20" i="3"/>
  <c r="E21" i="3"/>
  <c r="E9" i="3"/>
  <c r="C10" i="3"/>
  <c r="C11" i="3"/>
  <c r="C12" i="3"/>
  <c r="C13" i="3"/>
  <c r="C14" i="3"/>
  <c r="C15" i="3"/>
  <c r="C16" i="3"/>
  <c r="C17" i="3"/>
  <c r="C18" i="3"/>
  <c r="C19" i="3"/>
  <c r="C20" i="3"/>
  <c r="C21" i="3"/>
  <c r="C9" i="3"/>
  <c r="B10" i="3"/>
  <c r="B11" i="3"/>
  <c r="B12" i="3"/>
  <c r="B13" i="3"/>
  <c r="B14" i="3"/>
  <c r="B15" i="3"/>
  <c r="B16" i="3"/>
  <c r="B17" i="3"/>
  <c r="B18" i="3"/>
  <c r="B19" i="3"/>
  <c r="B20" i="3"/>
  <c r="B21" i="3"/>
  <c r="B9" i="3"/>
  <c r="Q10" i="32"/>
  <c r="Q11" i="32"/>
  <c r="Q12" i="32"/>
  <c r="Q13" i="32"/>
  <c r="Q14" i="32"/>
  <c r="Q15" i="32"/>
  <c r="Q16" i="32"/>
  <c r="Q17" i="32"/>
  <c r="Q18" i="32"/>
  <c r="Q19" i="32"/>
  <c r="Q20" i="32"/>
  <c r="Q21" i="32"/>
  <c r="Q22" i="32"/>
  <c r="Q23" i="32"/>
  <c r="Q24" i="32"/>
  <c r="Q25" i="32"/>
  <c r="Q26" i="32"/>
  <c r="Q27" i="32"/>
  <c r="Q28" i="32"/>
  <c r="Q29" i="32"/>
  <c r="Q30" i="32"/>
  <c r="Q31" i="32"/>
  <c r="Q32" i="32"/>
  <c r="Q33" i="32"/>
  <c r="Q34" i="32"/>
  <c r="Q35" i="32"/>
  <c r="Q36" i="32"/>
  <c r="Q37" i="32"/>
  <c r="Q38" i="32"/>
  <c r="Q39" i="32"/>
  <c r="Q40" i="32"/>
  <c r="Q41" i="32"/>
  <c r="Q9" i="32"/>
  <c r="O10" i="32"/>
  <c r="O11" i="32"/>
  <c r="O12" i="32"/>
  <c r="O13" i="32"/>
  <c r="O14" i="32"/>
  <c r="O15" i="32"/>
  <c r="O16" i="32"/>
  <c r="O17" i="32"/>
  <c r="O18" i="32"/>
  <c r="O19" i="32"/>
  <c r="O20" i="32"/>
  <c r="O21" i="32"/>
  <c r="O22" i="32"/>
  <c r="O23" i="32"/>
  <c r="O24" i="32"/>
  <c r="O25" i="32"/>
  <c r="O26" i="32"/>
  <c r="O27" i="32"/>
  <c r="O28" i="32"/>
  <c r="O29" i="32"/>
  <c r="O30" i="32"/>
  <c r="O31" i="32"/>
  <c r="O32" i="32"/>
  <c r="O33" i="32"/>
  <c r="O34" i="32"/>
  <c r="O35" i="32"/>
  <c r="O36" i="32"/>
  <c r="O37" i="32"/>
  <c r="O38" i="32"/>
  <c r="O39" i="32"/>
  <c r="O40" i="32"/>
  <c r="O41" i="32"/>
  <c r="O9" i="32"/>
  <c r="K10" i="32"/>
  <c r="K11" i="32"/>
  <c r="K12" i="32"/>
  <c r="K13" i="32"/>
  <c r="K14" i="32"/>
  <c r="K15" i="32"/>
  <c r="K16" i="32"/>
  <c r="K17" i="32"/>
  <c r="K18" i="32"/>
  <c r="K19" i="32"/>
  <c r="K20" i="32"/>
  <c r="K21" i="32"/>
  <c r="K22" i="32"/>
  <c r="K23" i="32"/>
  <c r="K24" i="32"/>
  <c r="K25" i="32"/>
  <c r="K26" i="32"/>
  <c r="K27" i="32"/>
  <c r="K28" i="32"/>
  <c r="K29" i="32"/>
  <c r="K30" i="32"/>
  <c r="K31" i="32"/>
  <c r="K32" i="32"/>
  <c r="K33" i="32"/>
  <c r="K34" i="32"/>
  <c r="K35" i="32"/>
  <c r="K36" i="32"/>
  <c r="K37" i="32"/>
  <c r="K38" i="32"/>
  <c r="K39" i="32"/>
  <c r="K40" i="32"/>
  <c r="K41" i="32"/>
  <c r="K9" i="32"/>
  <c r="I10" i="32"/>
  <c r="I11" i="32"/>
  <c r="I12" i="32"/>
  <c r="I13" i="32"/>
  <c r="I14" i="32"/>
  <c r="I15" i="32"/>
  <c r="I16" i="32"/>
  <c r="I17" i="32"/>
  <c r="I18" i="32"/>
  <c r="I19" i="32"/>
  <c r="I20" i="32"/>
  <c r="I21" i="32"/>
  <c r="I22" i="32"/>
  <c r="I23" i="32"/>
  <c r="I24" i="32"/>
  <c r="I25" i="32"/>
  <c r="I26" i="32"/>
  <c r="I27" i="32"/>
  <c r="I28" i="32"/>
  <c r="I29" i="32"/>
  <c r="I30" i="32"/>
  <c r="I31" i="32"/>
  <c r="I32" i="32"/>
  <c r="I33" i="32"/>
  <c r="I34" i="32"/>
  <c r="I35" i="32"/>
  <c r="I36" i="32"/>
  <c r="I37" i="32"/>
  <c r="I38" i="32"/>
  <c r="I39" i="32"/>
  <c r="I40" i="32"/>
  <c r="I41" i="32"/>
  <c r="I9" i="32"/>
  <c r="F10" i="32"/>
  <c r="F11" i="32"/>
  <c r="F12" i="32"/>
  <c r="F13" i="32"/>
  <c r="F14" i="32"/>
  <c r="F15" i="32"/>
  <c r="F16" i="32"/>
  <c r="F17" i="32"/>
  <c r="F18" i="32"/>
  <c r="F19" i="32"/>
  <c r="F20" i="32"/>
  <c r="F21" i="32"/>
  <c r="F22" i="32"/>
  <c r="F23" i="32"/>
  <c r="F24" i="32"/>
  <c r="F25" i="32"/>
  <c r="F26" i="32"/>
  <c r="F27" i="32"/>
  <c r="F28" i="32"/>
  <c r="F29" i="32"/>
  <c r="F30" i="32"/>
  <c r="F31" i="32"/>
  <c r="F32" i="32"/>
  <c r="F33" i="32"/>
  <c r="F34" i="32"/>
  <c r="F35" i="32"/>
  <c r="F36" i="32"/>
  <c r="F37" i="32"/>
  <c r="F38" i="32"/>
  <c r="F39" i="32"/>
  <c r="F40" i="32"/>
  <c r="F41" i="32"/>
  <c r="F9" i="32"/>
  <c r="D10" i="32"/>
  <c r="D11" i="32"/>
  <c r="D12" i="32"/>
  <c r="D13" i="32"/>
  <c r="D14" i="32"/>
  <c r="D15" i="32"/>
  <c r="D16" i="32"/>
  <c r="D17" i="32"/>
  <c r="D18" i="32"/>
  <c r="D19" i="32"/>
  <c r="D20" i="32"/>
  <c r="D21" i="32"/>
  <c r="D22" i="32"/>
  <c r="D23" i="32"/>
  <c r="D24" i="32"/>
  <c r="D25" i="32"/>
  <c r="D26" i="32"/>
  <c r="D27" i="32"/>
  <c r="D28" i="32"/>
  <c r="D29" i="32"/>
  <c r="D30" i="32"/>
  <c r="D31" i="32"/>
  <c r="D32" i="32"/>
  <c r="D33" i="32"/>
  <c r="D34" i="32"/>
  <c r="D35" i="32"/>
  <c r="D36" i="32"/>
  <c r="D37" i="32"/>
  <c r="D38" i="32"/>
  <c r="D39" i="32"/>
  <c r="D40" i="32"/>
  <c r="D41" i="32"/>
  <c r="D9" i="32"/>
  <c r="A26" i="32"/>
  <c r="A27" i="32"/>
  <c r="A28" i="32"/>
  <c r="A29" i="32"/>
  <c r="A30" i="32"/>
  <c r="A31" i="32"/>
  <c r="A32" i="32"/>
  <c r="A33" i="32"/>
  <c r="A34" i="32"/>
  <c r="A35" i="32"/>
  <c r="A36" i="32"/>
  <c r="A37" i="32"/>
  <c r="A38" i="32"/>
  <c r="A39" i="32"/>
  <c r="A40" i="32"/>
  <c r="A41" i="32"/>
  <c r="A10" i="32"/>
  <c r="A11" i="32"/>
  <c r="A12" i="32"/>
  <c r="A13" i="32"/>
  <c r="A14" i="32"/>
  <c r="A15" i="32"/>
  <c r="A16" i="32"/>
  <c r="A17" i="32"/>
  <c r="A18" i="32"/>
  <c r="A19" i="32"/>
  <c r="A20" i="32"/>
  <c r="A21" i="32"/>
  <c r="A22" i="32"/>
  <c r="A23" i="32"/>
  <c r="A24" i="32"/>
  <c r="A25" i="32"/>
  <c r="A9" i="32"/>
  <c r="AA27" i="27"/>
  <c r="X27" i="27"/>
  <c r="U27" i="27"/>
  <c r="R27" i="27"/>
  <c r="O27" i="27"/>
  <c r="L27" i="27"/>
  <c r="I27" i="27"/>
  <c r="AA26" i="27"/>
  <c r="X26" i="27"/>
  <c r="U26" i="27"/>
  <c r="R26" i="27"/>
  <c r="O26" i="27"/>
  <c r="L26" i="27"/>
  <c r="I26" i="27"/>
  <c r="AA25" i="27"/>
  <c r="X25" i="27"/>
  <c r="U25" i="27"/>
  <c r="R25" i="27"/>
  <c r="O25" i="27"/>
  <c r="L25" i="27"/>
  <c r="I25" i="27"/>
  <c r="AA24" i="27"/>
  <c r="X24" i="27"/>
  <c r="U24" i="27"/>
  <c r="R24" i="27"/>
  <c r="O24" i="27"/>
  <c r="L24" i="27"/>
  <c r="I24" i="27"/>
  <c r="AA23" i="27"/>
  <c r="X23" i="27"/>
  <c r="U23" i="27"/>
  <c r="R23" i="27"/>
  <c r="O23" i="27"/>
  <c r="L23" i="27"/>
  <c r="I23" i="27"/>
  <c r="AA22" i="27"/>
  <c r="X22" i="27"/>
  <c r="U22" i="27"/>
  <c r="R22" i="27"/>
  <c r="O22" i="27"/>
  <c r="L22" i="27"/>
  <c r="I22" i="27"/>
  <c r="AA21" i="27"/>
  <c r="X21" i="27"/>
  <c r="U21" i="27"/>
  <c r="R21" i="27"/>
  <c r="O21" i="27"/>
  <c r="L21" i="27"/>
  <c r="I21" i="27"/>
  <c r="AA20" i="27"/>
  <c r="X20" i="27"/>
  <c r="U20" i="27"/>
  <c r="R20" i="27"/>
  <c r="O20" i="27"/>
  <c r="L20" i="27"/>
  <c r="I20" i="27"/>
  <c r="AA19" i="27"/>
  <c r="X19" i="27"/>
  <c r="U19" i="27"/>
  <c r="R19" i="27"/>
  <c r="O19" i="27"/>
  <c r="L19" i="27"/>
  <c r="I19" i="27"/>
  <c r="AA18" i="27"/>
  <c r="X18" i="27"/>
  <c r="U18" i="27"/>
  <c r="R18" i="27"/>
  <c r="O18" i="27"/>
  <c r="L18" i="27"/>
  <c r="I18" i="27"/>
  <c r="AA17" i="27"/>
  <c r="X17" i="27"/>
  <c r="U17" i="27"/>
  <c r="R17" i="27"/>
  <c r="O17" i="27"/>
  <c r="L17" i="27"/>
  <c r="I17" i="27"/>
  <c r="AA16" i="27"/>
  <c r="X16" i="27"/>
  <c r="U16" i="27"/>
  <c r="R16" i="27"/>
  <c r="O16" i="27"/>
  <c r="L16" i="27"/>
  <c r="I16" i="27"/>
  <c r="AA15" i="27"/>
  <c r="X15" i="27"/>
  <c r="U15" i="27"/>
  <c r="R15" i="27"/>
  <c r="O15" i="27"/>
  <c r="L15" i="27"/>
  <c r="I15" i="27"/>
  <c r="AA14" i="27"/>
  <c r="X14" i="27"/>
  <c r="U14" i="27"/>
  <c r="R14" i="27"/>
  <c r="O14" i="27"/>
  <c r="L14" i="27"/>
  <c r="I14" i="27"/>
  <c r="AA13" i="27"/>
  <c r="X13" i="27"/>
  <c r="U13" i="27"/>
  <c r="R13" i="27"/>
  <c r="O13" i="27"/>
  <c r="L13" i="27"/>
  <c r="I13" i="27"/>
  <c r="F40" i="4"/>
  <c r="F39" i="4"/>
  <c r="F38" i="4"/>
  <c r="F29" i="4"/>
  <c r="F30" i="4"/>
  <c r="F31" i="4"/>
  <c r="F32" i="4"/>
  <c r="F28" i="4"/>
  <c r="F21" i="4"/>
  <c r="F17" i="4"/>
  <c r="F18" i="4"/>
  <c r="F14" i="4"/>
  <c r="C28" i="8"/>
  <c r="C17" i="8"/>
  <c r="E13" i="28" l="1"/>
  <c r="E14" i="28"/>
  <c r="E15" i="28"/>
  <c r="E16" i="28"/>
  <c r="E6" i="28"/>
  <c r="E7" i="28"/>
  <c r="E8" i="28"/>
  <c r="E9" i="28"/>
  <c r="G21" i="34" l="1"/>
  <c r="G20" i="34"/>
  <c r="G19" i="34"/>
  <c r="G22" i="34" s="1"/>
  <c r="G12" i="34"/>
  <c r="G11" i="34"/>
  <c r="G10" i="34"/>
  <c r="G9" i="34"/>
  <c r="G13" i="34" l="1"/>
  <c r="E6" i="34" s="1"/>
  <c r="E16" i="34"/>
  <c r="G14" i="27"/>
  <c r="G15" i="27"/>
  <c r="G16" i="27"/>
  <c r="G17" i="27"/>
  <c r="G18" i="27"/>
  <c r="G19" i="27"/>
  <c r="G20" i="27"/>
  <c r="G21" i="27"/>
  <c r="G22" i="27"/>
  <c r="G23" i="27"/>
  <c r="G24" i="27"/>
  <c r="G25" i="27"/>
  <c r="G26" i="27"/>
  <c r="G27" i="27"/>
  <c r="E15" i="27"/>
  <c r="E16" i="27"/>
  <c r="E17" i="27"/>
  <c r="E18" i="27"/>
  <c r="E19" i="27"/>
  <c r="E20" i="27"/>
  <c r="E21" i="27"/>
  <c r="E22" i="27"/>
  <c r="E23" i="27"/>
  <c r="E24" i="27"/>
  <c r="E25" i="27"/>
  <c r="E26" i="27"/>
  <c r="E27" i="27"/>
  <c r="E14" i="27"/>
  <c r="C60" i="32"/>
  <c r="C59" i="32"/>
  <c r="C58" i="32"/>
  <c r="C57" i="32"/>
  <c r="C56" i="32"/>
  <c r="C55" i="32"/>
  <c r="C54" i="32"/>
  <c r="V41" i="32"/>
  <c r="C41" i="32"/>
  <c r="V40" i="32"/>
  <c r="C40" i="32"/>
  <c r="V39" i="32"/>
  <c r="C39" i="32"/>
  <c r="V38" i="32"/>
  <c r="C38" i="32"/>
  <c r="V37" i="32"/>
  <c r="C37" i="32"/>
  <c r="V36" i="32"/>
  <c r="C36" i="32"/>
  <c r="V35" i="32"/>
  <c r="C35" i="32"/>
  <c r="V34" i="32"/>
  <c r="C34" i="32"/>
  <c r="V33" i="32"/>
  <c r="C33" i="32"/>
  <c r="V32" i="32"/>
  <c r="C32" i="32"/>
  <c r="V31" i="32"/>
  <c r="C31" i="32"/>
  <c r="V30" i="32"/>
  <c r="C30" i="32"/>
  <c r="V29" i="32"/>
  <c r="C29" i="32"/>
  <c r="V28" i="32"/>
  <c r="C28" i="32"/>
  <c r="V27" i="32"/>
  <c r="C27" i="32"/>
  <c r="V26" i="32"/>
  <c r="C26" i="32"/>
  <c r="V25" i="32"/>
  <c r="C25" i="32"/>
  <c r="V24" i="32"/>
  <c r="C24" i="32"/>
  <c r="V23" i="32"/>
  <c r="C23" i="32"/>
  <c r="V22" i="32"/>
  <c r="C22" i="32"/>
  <c r="C21" i="32"/>
  <c r="C20" i="32"/>
  <c r="C19" i="32"/>
  <c r="C18" i="32"/>
  <c r="C17" i="32"/>
  <c r="C16" i="32"/>
  <c r="C15" i="32"/>
  <c r="C14" i="32"/>
  <c r="C13" i="32"/>
  <c r="C12" i="32"/>
  <c r="C11" i="32"/>
  <c r="C42" i="32"/>
  <c r="C10" i="32"/>
  <c r="C9" i="32"/>
  <c r="F6" i="25"/>
  <c r="Q22" i="26"/>
  <c r="Q23" i="26"/>
  <c r="Q24" i="26"/>
  <c r="Q25" i="26"/>
  <c r="Q26" i="26"/>
  <c r="Q27" i="26"/>
  <c r="Q28" i="26"/>
  <c r="Q29" i="26"/>
  <c r="Q30" i="26"/>
  <c r="Q31" i="26"/>
  <c r="Q32" i="26"/>
  <c r="Q33" i="26"/>
  <c r="Q34" i="26"/>
  <c r="Q35" i="26"/>
  <c r="Q36" i="26"/>
  <c r="Q37" i="26"/>
  <c r="Q38" i="26"/>
  <c r="Q39" i="26"/>
  <c r="Q40" i="26"/>
  <c r="Q41" i="26"/>
  <c r="O10" i="26"/>
  <c r="O11" i="26"/>
  <c r="O12" i="26"/>
  <c r="O13" i="26"/>
  <c r="O14" i="26"/>
  <c r="O15" i="26"/>
  <c r="O16" i="26"/>
  <c r="O17" i="26"/>
  <c r="O18" i="26"/>
  <c r="O19" i="26"/>
  <c r="O20" i="26"/>
  <c r="O21" i="26"/>
  <c r="O22" i="26"/>
  <c r="O23" i="26"/>
  <c r="O24" i="26"/>
  <c r="O25" i="26"/>
  <c r="O26" i="26"/>
  <c r="O27" i="26"/>
  <c r="O28" i="26"/>
  <c r="O29" i="26"/>
  <c r="O30" i="26"/>
  <c r="O31" i="26"/>
  <c r="O32" i="26"/>
  <c r="O33" i="26"/>
  <c r="O34" i="26"/>
  <c r="O35" i="26"/>
  <c r="O36" i="26"/>
  <c r="O37" i="26"/>
  <c r="O38" i="26"/>
  <c r="O39" i="26"/>
  <c r="O40" i="26"/>
  <c r="O41" i="26"/>
  <c r="O9" i="26"/>
  <c r="K22" i="26"/>
  <c r="K23" i="26"/>
  <c r="K24" i="26"/>
  <c r="K25" i="26"/>
  <c r="K26" i="26"/>
  <c r="K27" i="26"/>
  <c r="K28" i="26"/>
  <c r="K29" i="26"/>
  <c r="K30" i="26"/>
  <c r="K31" i="26"/>
  <c r="K32" i="26"/>
  <c r="K33" i="26"/>
  <c r="K34" i="26"/>
  <c r="K35" i="26"/>
  <c r="K36" i="26"/>
  <c r="K37" i="26"/>
  <c r="K38" i="26"/>
  <c r="K39" i="26"/>
  <c r="K40" i="26"/>
  <c r="K41" i="26"/>
  <c r="I10" i="26"/>
  <c r="I11" i="26"/>
  <c r="I12" i="26"/>
  <c r="I13" i="26"/>
  <c r="I14" i="26"/>
  <c r="I15" i="26"/>
  <c r="I16" i="26"/>
  <c r="I17" i="26"/>
  <c r="I18" i="26"/>
  <c r="I19" i="26"/>
  <c r="I20" i="26"/>
  <c r="I21" i="26"/>
  <c r="I22" i="26"/>
  <c r="I23" i="26"/>
  <c r="I24" i="26"/>
  <c r="I25" i="26"/>
  <c r="I26" i="26"/>
  <c r="I27" i="26"/>
  <c r="I28" i="26"/>
  <c r="I29" i="26"/>
  <c r="I30" i="26"/>
  <c r="I31" i="26"/>
  <c r="I32" i="26"/>
  <c r="I33" i="26"/>
  <c r="I34" i="26"/>
  <c r="I35" i="26"/>
  <c r="I36" i="26"/>
  <c r="I37" i="26"/>
  <c r="I38" i="26"/>
  <c r="I39" i="26"/>
  <c r="I40" i="26"/>
  <c r="I41" i="26"/>
  <c r="I9" i="26"/>
  <c r="F10" i="26"/>
  <c r="F11" i="26"/>
  <c r="F12" i="26"/>
  <c r="F13" i="26"/>
  <c r="F14" i="26"/>
  <c r="F15" i="26"/>
  <c r="F16" i="26"/>
  <c r="F17" i="26"/>
  <c r="F18" i="26"/>
  <c r="F19" i="26"/>
  <c r="F20" i="26"/>
  <c r="F21" i="26"/>
  <c r="F22" i="26"/>
  <c r="F23" i="26"/>
  <c r="F24" i="26"/>
  <c r="F25" i="26"/>
  <c r="F26" i="26"/>
  <c r="F27" i="26"/>
  <c r="F28" i="26"/>
  <c r="F29" i="26"/>
  <c r="F30" i="26"/>
  <c r="F31" i="26"/>
  <c r="F32" i="26"/>
  <c r="F33" i="26"/>
  <c r="F34" i="26"/>
  <c r="F35" i="26"/>
  <c r="F36" i="26"/>
  <c r="F37" i="26"/>
  <c r="F38" i="26"/>
  <c r="F39" i="26"/>
  <c r="F40" i="26"/>
  <c r="F41" i="26"/>
  <c r="F9" i="26"/>
  <c r="D10" i="26"/>
  <c r="D11" i="26"/>
  <c r="D12" i="26"/>
  <c r="D13" i="26"/>
  <c r="D14" i="26"/>
  <c r="D15" i="26"/>
  <c r="D16" i="26"/>
  <c r="D17" i="26"/>
  <c r="D18" i="26"/>
  <c r="D19" i="26"/>
  <c r="D20" i="26"/>
  <c r="D21" i="26"/>
  <c r="D22" i="26"/>
  <c r="D23" i="26"/>
  <c r="D24" i="26"/>
  <c r="D25" i="26"/>
  <c r="D26" i="26"/>
  <c r="D27" i="26"/>
  <c r="D28" i="26"/>
  <c r="D29" i="26"/>
  <c r="D30" i="26"/>
  <c r="D31" i="26"/>
  <c r="V31" i="26" s="1"/>
  <c r="D32" i="26"/>
  <c r="D33" i="26"/>
  <c r="D34" i="26"/>
  <c r="V34" i="26" s="1"/>
  <c r="D35" i="26"/>
  <c r="D36" i="26"/>
  <c r="D37" i="26"/>
  <c r="D38" i="26"/>
  <c r="D39" i="26"/>
  <c r="V39" i="26" s="1"/>
  <c r="D40" i="26"/>
  <c r="D41" i="26"/>
  <c r="D9" i="26"/>
  <c r="C11" i="26"/>
  <c r="C22" i="26"/>
  <c r="U22" i="26" s="1"/>
  <c r="C23" i="26"/>
  <c r="T23" i="26" s="1"/>
  <c r="C24" i="26"/>
  <c r="N24" i="26" s="1"/>
  <c r="C25" i="26"/>
  <c r="N25" i="26" s="1"/>
  <c r="C26" i="26"/>
  <c r="U26" i="26" s="1"/>
  <c r="C27" i="26"/>
  <c r="T27" i="26" s="1"/>
  <c r="C28" i="26"/>
  <c r="U28" i="26" s="1"/>
  <c r="C29" i="26"/>
  <c r="U29" i="26" s="1"/>
  <c r="C30" i="26"/>
  <c r="U30" i="26" s="1"/>
  <c r="C31" i="26"/>
  <c r="T31" i="26" s="1"/>
  <c r="C32" i="26"/>
  <c r="N32" i="26" s="1"/>
  <c r="C33" i="26"/>
  <c r="N33" i="26" s="1"/>
  <c r="C34" i="26"/>
  <c r="U34" i="26" s="1"/>
  <c r="C35" i="26"/>
  <c r="T35" i="26" s="1"/>
  <c r="C36" i="26"/>
  <c r="U36" i="26" s="1"/>
  <c r="C37" i="26"/>
  <c r="U37" i="26" s="1"/>
  <c r="C38" i="26"/>
  <c r="U38" i="26" s="1"/>
  <c r="C39" i="26"/>
  <c r="T39" i="26" s="1"/>
  <c r="C40" i="26"/>
  <c r="N40" i="26" s="1"/>
  <c r="C41" i="26"/>
  <c r="A10" i="26"/>
  <c r="C10" i="26" s="1"/>
  <c r="U10" i="26" s="1"/>
  <c r="A11" i="26"/>
  <c r="A12" i="26"/>
  <c r="C12" i="26" s="1"/>
  <c r="U12" i="26" s="1"/>
  <c r="A13" i="26"/>
  <c r="C13" i="26" s="1"/>
  <c r="U13" i="26" s="1"/>
  <c r="A14" i="26"/>
  <c r="C14" i="26" s="1"/>
  <c r="U14" i="26" s="1"/>
  <c r="A15" i="26"/>
  <c r="C15" i="26" s="1"/>
  <c r="A16" i="26"/>
  <c r="C16" i="26" s="1"/>
  <c r="A17" i="26"/>
  <c r="C17" i="26" s="1"/>
  <c r="A18" i="26"/>
  <c r="C18" i="26" s="1"/>
  <c r="U18" i="26" s="1"/>
  <c r="A19" i="26"/>
  <c r="C19" i="26" s="1"/>
  <c r="A20" i="26"/>
  <c r="C20" i="26" s="1"/>
  <c r="U20" i="26" s="1"/>
  <c r="A21" i="26"/>
  <c r="C21" i="26" s="1"/>
  <c r="U21" i="26" s="1"/>
  <c r="A22" i="26"/>
  <c r="A23" i="26"/>
  <c r="A24" i="26"/>
  <c r="A25" i="26"/>
  <c r="A26" i="26"/>
  <c r="A27" i="26"/>
  <c r="A28" i="26"/>
  <c r="A29" i="26"/>
  <c r="A30" i="26"/>
  <c r="A31" i="26"/>
  <c r="A32" i="26"/>
  <c r="A33" i="26"/>
  <c r="A34" i="26"/>
  <c r="A35" i="26"/>
  <c r="A36" i="26"/>
  <c r="A37" i="26"/>
  <c r="A38" i="26"/>
  <c r="A39" i="26"/>
  <c r="A40" i="26"/>
  <c r="A41" i="26"/>
  <c r="A9" i="26"/>
  <c r="C9" i="26" s="1"/>
  <c r="U9" i="26" s="1"/>
  <c r="AE66" i="6"/>
  <c r="AB66" i="6"/>
  <c r="Y66" i="6"/>
  <c r="V66" i="6"/>
  <c r="S66" i="6"/>
  <c r="P66" i="6"/>
  <c r="M66" i="6"/>
  <c r="J66" i="6"/>
  <c r="AH65" i="6"/>
  <c r="AG65" i="6"/>
  <c r="AF65" i="6"/>
  <c r="AD65" i="6"/>
  <c r="AC65" i="6"/>
  <c r="AA65" i="6"/>
  <c r="Z65" i="6"/>
  <c r="X65" i="6"/>
  <c r="W65" i="6"/>
  <c r="U65" i="6"/>
  <c r="T65" i="6"/>
  <c r="R65" i="6"/>
  <c r="Q65" i="6"/>
  <c r="O65" i="6"/>
  <c r="N65" i="6"/>
  <c r="L65" i="6"/>
  <c r="K65" i="6"/>
  <c r="AH64" i="6"/>
  <c r="AG64" i="6"/>
  <c r="AF64" i="6"/>
  <c r="AD64" i="6"/>
  <c r="AC64" i="6"/>
  <c r="AA64" i="6"/>
  <c r="Z64" i="6"/>
  <c r="X64" i="6"/>
  <c r="W64" i="6"/>
  <c r="U64" i="6"/>
  <c r="T64" i="6"/>
  <c r="R64" i="6"/>
  <c r="Q64" i="6"/>
  <c r="O64" i="6"/>
  <c r="N64" i="6"/>
  <c r="L64" i="6"/>
  <c r="K64" i="6"/>
  <c r="AH63" i="6"/>
  <c r="AG63" i="6"/>
  <c r="AF63" i="6"/>
  <c r="AD63" i="6"/>
  <c r="AC63" i="6"/>
  <c r="AA63" i="6"/>
  <c r="Z63" i="6"/>
  <c r="X63" i="6"/>
  <c r="W63" i="6"/>
  <c r="U63" i="6"/>
  <c r="T63" i="6"/>
  <c r="R63" i="6"/>
  <c r="Q63" i="6"/>
  <c r="O63" i="6"/>
  <c r="N63" i="6"/>
  <c r="L63" i="6"/>
  <c r="K63" i="6"/>
  <c r="AH62" i="6"/>
  <c r="AG62" i="6"/>
  <c r="AF62" i="6"/>
  <c r="AD62" i="6"/>
  <c r="AC62" i="6"/>
  <c r="AA62" i="6"/>
  <c r="Z62" i="6"/>
  <c r="X62" i="6"/>
  <c r="W62" i="6"/>
  <c r="U62" i="6"/>
  <c r="T62" i="6"/>
  <c r="R62" i="6"/>
  <c r="Q62" i="6"/>
  <c r="O62" i="6"/>
  <c r="N62" i="6"/>
  <c r="L62" i="6"/>
  <c r="K62" i="6"/>
  <c r="AH61" i="6"/>
  <c r="AG61" i="6"/>
  <c r="AF61" i="6"/>
  <c r="AD61" i="6"/>
  <c r="AC61" i="6"/>
  <c r="AA61" i="6"/>
  <c r="Z61" i="6"/>
  <c r="X61" i="6"/>
  <c r="W61" i="6"/>
  <c r="U61" i="6"/>
  <c r="T61" i="6"/>
  <c r="R61" i="6"/>
  <c r="Q61" i="6"/>
  <c r="O61" i="6"/>
  <c r="N61" i="6"/>
  <c r="L61" i="6"/>
  <c r="K61" i="6"/>
  <c r="AH60" i="6"/>
  <c r="AG60" i="6"/>
  <c r="AF60" i="6"/>
  <c r="AD60" i="6"/>
  <c r="AC60" i="6"/>
  <c r="AA60" i="6"/>
  <c r="Z60" i="6"/>
  <c r="X60" i="6"/>
  <c r="W60" i="6"/>
  <c r="U60" i="6"/>
  <c r="T60" i="6"/>
  <c r="R60" i="6"/>
  <c r="Q60" i="6"/>
  <c r="O60" i="6"/>
  <c r="N60" i="6"/>
  <c r="L60" i="6"/>
  <c r="K60" i="6"/>
  <c r="AH59" i="6"/>
  <c r="AG59" i="6"/>
  <c r="AF59" i="6"/>
  <c r="AD59" i="6"/>
  <c r="AC59" i="6"/>
  <c r="AA59" i="6"/>
  <c r="Z59" i="6"/>
  <c r="X59" i="6"/>
  <c r="W59" i="6"/>
  <c r="U59" i="6"/>
  <c r="T59" i="6"/>
  <c r="R59" i="6"/>
  <c r="Q59" i="6"/>
  <c r="O59" i="6"/>
  <c r="N59" i="6"/>
  <c r="L59" i="6"/>
  <c r="K59" i="6"/>
  <c r="AH58" i="6"/>
  <c r="AG58" i="6"/>
  <c r="AF58" i="6"/>
  <c r="AD58" i="6"/>
  <c r="AC58" i="6"/>
  <c r="AA58" i="6"/>
  <c r="Z58" i="6"/>
  <c r="X58" i="6"/>
  <c r="W58" i="6"/>
  <c r="U58" i="6"/>
  <c r="T58" i="6"/>
  <c r="R58" i="6"/>
  <c r="Q58" i="6"/>
  <c r="O58" i="6"/>
  <c r="N58" i="6"/>
  <c r="L58" i="6"/>
  <c r="K58" i="6"/>
  <c r="AH57" i="6"/>
  <c r="AG57" i="6"/>
  <c r="AF57" i="6"/>
  <c r="AD57" i="6"/>
  <c r="AC57" i="6"/>
  <c r="AA57" i="6"/>
  <c r="Z57" i="6"/>
  <c r="X57" i="6"/>
  <c r="W57" i="6"/>
  <c r="U57" i="6"/>
  <c r="T57" i="6"/>
  <c r="R57" i="6"/>
  <c r="Q57" i="6"/>
  <c r="O57" i="6"/>
  <c r="N57" i="6"/>
  <c r="L57" i="6"/>
  <c r="K57" i="6"/>
  <c r="AH56" i="6"/>
  <c r="AG56" i="6"/>
  <c r="AF56" i="6"/>
  <c r="AD56" i="6"/>
  <c r="AC56" i="6"/>
  <c r="AA56" i="6"/>
  <c r="Z56" i="6"/>
  <c r="X56" i="6"/>
  <c r="W56" i="6"/>
  <c r="U56" i="6"/>
  <c r="T56" i="6"/>
  <c r="R56" i="6"/>
  <c r="Q56" i="6"/>
  <c r="O56" i="6"/>
  <c r="N56" i="6"/>
  <c r="L56" i="6"/>
  <c r="K56" i="6"/>
  <c r="AH55" i="6"/>
  <c r="AG55" i="6"/>
  <c r="AF55" i="6"/>
  <c r="AD55" i="6"/>
  <c r="AC55" i="6"/>
  <c r="AA55" i="6"/>
  <c r="Z55" i="6"/>
  <c r="X55" i="6"/>
  <c r="W55" i="6"/>
  <c r="U55" i="6"/>
  <c r="T55" i="6"/>
  <c r="R55" i="6"/>
  <c r="Q55" i="6"/>
  <c r="O55" i="6"/>
  <c r="N55" i="6"/>
  <c r="L55" i="6"/>
  <c r="K55" i="6"/>
  <c r="AH54" i="6"/>
  <c r="AG54" i="6"/>
  <c r="AF54" i="6"/>
  <c r="AD54" i="6"/>
  <c r="AC54" i="6"/>
  <c r="AA54" i="6"/>
  <c r="Z54" i="6"/>
  <c r="X54" i="6"/>
  <c r="W54" i="6"/>
  <c r="U54" i="6"/>
  <c r="T54" i="6"/>
  <c r="R54" i="6"/>
  <c r="Q54" i="6"/>
  <c r="O54" i="6"/>
  <c r="N54" i="6"/>
  <c r="L54" i="6"/>
  <c r="K54" i="6"/>
  <c r="AH53" i="6"/>
  <c r="AG53" i="6"/>
  <c r="AF53" i="6"/>
  <c r="AD53" i="6"/>
  <c r="AC53" i="6"/>
  <c r="AC66" i="6" s="1"/>
  <c r="AA53" i="6"/>
  <c r="Z53" i="6"/>
  <c r="X53" i="6"/>
  <c r="W53" i="6"/>
  <c r="U53" i="6"/>
  <c r="T53" i="6"/>
  <c r="R53" i="6"/>
  <c r="Q53" i="6"/>
  <c r="Q66" i="6" s="1"/>
  <c r="O53" i="6"/>
  <c r="N53" i="6"/>
  <c r="L53" i="6"/>
  <c r="K53" i="6"/>
  <c r="AH52" i="6"/>
  <c r="AG52" i="6"/>
  <c r="AF52" i="6"/>
  <c r="AD52" i="6"/>
  <c r="AC52" i="6"/>
  <c r="AA52" i="6"/>
  <c r="Z52" i="6"/>
  <c r="X52" i="6"/>
  <c r="W52" i="6"/>
  <c r="U52" i="6"/>
  <c r="T52" i="6"/>
  <c r="R52" i="6"/>
  <c r="Q52" i="6"/>
  <c r="O52" i="6"/>
  <c r="N52" i="6"/>
  <c r="L52" i="6"/>
  <c r="K52" i="6"/>
  <c r="AH51" i="6"/>
  <c r="AG51" i="6"/>
  <c r="AF51" i="6"/>
  <c r="AF66" i="6" s="1"/>
  <c r="AD51" i="6"/>
  <c r="AC51" i="6"/>
  <c r="AA51" i="6"/>
  <c r="Z51" i="6"/>
  <c r="Z66" i="6" s="1"/>
  <c r="X51" i="6"/>
  <c r="W51" i="6"/>
  <c r="W66" i="6" s="1"/>
  <c r="U51" i="6"/>
  <c r="T51" i="6"/>
  <c r="T66" i="6" s="1"/>
  <c r="R51" i="6"/>
  <c r="Q51" i="6"/>
  <c r="O51" i="6"/>
  <c r="N51" i="6"/>
  <c r="N66" i="6" s="1"/>
  <c r="L51" i="6"/>
  <c r="K51" i="6"/>
  <c r="K66" i="6" s="1"/>
  <c r="AG50" i="6"/>
  <c r="AF50" i="6"/>
  <c r="AE50" i="6"/>
  <c r="AD50" i="6"/>
  <c r="AC50" i="6"/>
  <c r="AB50" i="6"/>
  <c r="AA50" i="6"/>
  <c r="Z50" i="6"/>
  <c r="Y50" i="6"/>
  <c r="X50" i="6"/>
  <c r="W50" i="6"/>
  <c r="V50" i="6"/>
  <c r="U50" i="6"/>
  <c r="T50" i="6"/>
  <c r="S50" i="6"/>
  <c r="R50" i="6"/>
  <c r="Q50" i="6"/>
  <c r="P50" i="6"/>
  <c r="O50" i="6"/>
  <c r="N50" i="6"/>
  <c r="M50" i="6"/>
  <c r="L50" i="6"/>
  <c r="K50" i="6"/>
  <c r="J50" i="6"/>
  <c r="AE28" i="6"/>
  <c r="AB28" i="6"/>
  <c r="Y28" i="6"/>
  <c r="V28" i="6"/>
  <c r="T28" i="6"/>
  <c r="S28" i="6"/>
  <c r="P28" i="6"/>
  <c r="M28" i="6"/>
  <c r="J28" i="6"/>
  <c r="AH27" i="6"/>
  <c r="AG27" i="6"/>
  <c r="AF27" i="6"/>
  <c r="AD27" i="6"/>
  <c r="AC27" i="6"/>
  <c r="AA27" i="6"/>
  <c r="Z27" i="6"/>
  <c r="X27" i="6"/>
  <c r="W27" i="6"/>
  <c r="U27" i="6"/>
  <c r="T27" i="6"/>
  <c r="R27" i="6"/>
  <c r="Q27" i="6"/>
  <c r="O27" i="6"/>
  <c r="N27" i="6"/>
  <c r="L27" i="6"/>
  <c r="K27" i="6"/>
  <c r="AH26" i="6"/>
  <c r="AG26" i="6"/>
  <c r="AF26" i="6"/>
  <c r="AD26" i="6"/>
  <c r="AC26" i="6"/>
  <c r="AA26" i="6"/>
  <c r="Z26" i="6"/>
  <c r="X26" i="6"/>
  <c r="W26" i="6"/>
  <c r="U26" i="6"/>
  <c r="T26" i="6"/>
  <c r="R26" i="6"/>
  <c r="Q26" i="6"/>
  <c r="O26" i="6"/>
  <c r="N26" i="6"/>
  <c r="L26" i="6"/>
  <c r="K26" i="6"/>
  <c r="AH25" i="6"/>
  <c r="AG25" i="6"/>
  <c r="AF25" i="6"/>
  <c r="AD25" i="6"/>
  <c r="AC25" i="6"/>
  <c r="AA25" i="6"/>
  <c r="Z25" i="6"/>
  <c r="X25" i="6"/>
  <c r="W25" i="6"/>
  <c r="U25" i="6"/>
  <c r="T25" i="6"/>
  <c r="R25" i="6"/>
  <c r="Q25" i="6"/>
  <c r="O25" i="6"/>
  <c r="N25" i="6"/>
  <c r="L25" i="6"/>
  <c r="K25" i="6"/>
  <c r="AH24" i="6"/>
  <c r="AG24" i="6"/>
  <c r="AF24" i="6"/>
  <c r="AD24" i="6"/>
  <c r="AC24" i="6"/>
  <c r="AA24" i="6"/>
  <c r="Z24" i="6"/>
  <c r="X24" i="6"/>
  <c r="W24" i="6"/>
  <c r="U24" i="6"/>
  <c r="T24" i="6"/>
  <c r="R24" i="6"/>
  <c r="Q24" i="6"/>
  <c r="O24" i="6"/>
  <c r="N24" i="6"/>
  <c r="L24" i="6"/>
  <c r="K24" i="6"/>
  <c r="AH23" i="6"/>
  <c r="AG23" i="6"/>
  <c r="AF23" i="6"/>
  <c r="AD23" i="6"/>
  <c r="AC23" i="6"/>
  <c r="AA23" i="6"/>
  <c r="Z23" i="6"/>
  <c r="X23" i="6"/>
  <c r="W23" i="6"/>
  <c r="U23" i="6"/>
  <c r="T23" i="6"/>
  <c r="R23" i="6"/>
  <c r="Q23" i="6"/>
  <c r="O23" i="6"/>
  <c r="N23" i="6"/>
  <c r="L23" i="6"/>
  <c r="K23" i="6"/>
  <c r="AH22" i="6"/>
  <c r="AG22" i="6"/>
  <c r="AF22" i="6"/>
  <c r="AD22" i="6"/>
  <c r="AC22" i="6"/>
  <c r="AA22" i="6"/>
  <c r="Z22" i="6"/>
  <c r="X22" i="6"/>
  <c r="W22" i="6"/>
  <c r="U22" i="6"/>
  <c r="T22" i="6"/>
  <c r="R22" i="6"/>
  <c r="Q22" i="6"/>
  <c r="O22" i="6"/>
  <c r="N22" i="6"/>
  <c r="L22" i="6"/>
  <c r="K22" i="6"/>
  <c r="AH21" i="6"/>
  <c r="AG21" i="6"/>
  <c r="AF21" i="6"/>
  <c r="AD21" i="6"/>
  <c r="AC21" i="6"/>
  <c r="AA21" i="6"/>
  <c r="Z21" i="6"/>
  <c r="X21" i="6"/>
  <c r="W21" i="6"/>
  <c r="U21" i="6"/>
  <c r="T21" i="6"/>
  <c r="R21" i="6"/>
  <c r="Q21" i="6"/>
  <c r="O21" i="6"/>
  <c r="N21" i="6"/>
  <c r="L21" i="6"/>
  <c r="K21" i="6"/>
  <c r="AH20" i="6"/>
  <c r="AG20" i="6"/>
  <c r="AF20" i="6"/>
  <c r="AD20" i="6"/>
  <c r="AC20" i="6"/>
  <c r="AA20" i="6"/>
  <c r="Z20" i="6"/>
  <c r="X20" i="6"/>
  <c r="W20" i="6"/>
  <c r="U20" i="6"/>
  <c r="T20" i="6"/>
  <c r="R20" i="6"/>
  <c r="Q20" i="6"/>
  <c r="O20" i="6"/>
  <c r="N20" i="6"/>
  <c r="L20" i="6"/>
  <c r="K20" i="6"/>
  <c r="AH19" i="6"/>
  <c r="AG19" i="6"/>
  <c r="AF19" i="6"/>
  <c r="AD19" i="6"/>
  <c r="AC19" i="6"/>
  <c r="AA19" i="6"/>
  <c r="Z19" i="6"/>
  <c r="X19" i="6"/>
  <c r="W19" i="6"/>
  <c r="U19" i="6"/>
  <c r="T19" i="6"/>
  <c r="R19" i="6"/>
  <c r="Q19" i="6"/>
  <c r="O19" i="6"/>
  <c r="N19" i="6"/>
  <c r="L19" i="6"/>
  <c r="K19" i="6"/>
  <c r="AH18" i="6"/>
  <c r="AG18" i="6"/>
  <c r="AF18" i="6"/>
  <c r="AD18" i="6"/>
  <c r="AC18" i="6"/>
  <c r="AA18" i="6"/>
  <c r="Z18" i="6"/>
  <c r="Z28" i="6" s="1"/>
  <c r="X18" i="6"/>
  <c r="W18" i="6"/>
  <c r="U18" i="6"/>
  <c r="T18" i="6"/>
  <c r="R18" i="6"/>
  <c r="Q18" i="6"/>
  <c r="O18" i="6"/>
  <c r="N18" i="6"/>
  <c r="L18" i="6"/>
  <c r="K18" i="6"/>
  <c r="AH17" i="6"/>
  <c r="AG17" i="6"/>
  <c r="AF17" i="6"/>
  <c r="AD17" i="6"/>
  <c r="AC17" i="6"/>
  <c r="AA17" i="6"/>
  <c r="Z17" i="6"/>
  <c r="X17" i="6"/>
  <c r="W17" i="6"/>
  <c r="U17" i="6"/>
  <c r="T17" i="6"/>
  <c r="R17" i="6"/>
  <c r="Q17" i="6"/>
  <c r="O17" i="6"/>
  <c r="N17" i="6"/>
  <c r="L17" i="6"/>
  <c r="K17" i="6"/>
  <c r="AH16" i="6"/>
  <c r="AG16" i="6"/>
  <c r="AF16" i="6"/>
  <c r="AD16" i="6"/>
  <c r="AC16" i="6"/>
  <c r="AA16" i="6"/>
  <c r="Z16" i="6"/>
  <c r="X16" i="6"/>
  <c r="W16" i="6"/>
  <c r="U16" i="6"/>
  <c r="T16" i="6"/>
  <c r="R16" i="6"/>
  <c r="Q16" i="6"/>
  <c r="O16" i="6"/>
  <c r="N16" i="6"/>
  <c r="L16" i="6"/>
  <c r="K16" i="6"/>
  <c r="AH15" i="6"/>
  <c r="AG15" i="6"/>
  <c r="AF15" i="6"/>
  <c r="AD15" i="6"/>
  <c r="AC15" i="6"/>
  <c r="AA15" i="6"/>
  <c r="Z15" i="6"/>
  <c r="X15" i="6"/>
  <c r="W15" i="6"/>
  <c r="U15" i="6"/>
  <c r="T15" i="6"/>
  <c r="R15" i="6"/>
  <c r="Q15" i="6"/>
  <c r="O15" i="6"/>
  <c r="N15" i="6"/>
  <c r="L15" i="6"/>
  <c r="K15" i="6"/>
  <c r="AH14" i="6"/>
  <c r="AG14" i="6"/>
  <c r="AF14" i="6"/>
  <c r="AD14" i="6"/>
  <c r="AC14" i="6"/>
  <c r="AA14" i="6"/>
  <c r="Z14" i="6"/>
  <c r="X14" i="6"/>
  <c r="W14" i="6"/>
  <c r="U14" i="6"/>
  <c r="T14" i="6"/>
  <c r="R14" i="6"/>
  <c r="Q14" i="6"/>
  <c r="O14" i="6"/>
  <c r="N14" i="6"/>
  <c r="L14" i="6"/>
  <c r="K14" i="6"/>
  <c r="AH13" i="6"/>
  <c r="AG13" i="6"/>
  <c r="AF13" i="6"/>
  <c r="AF28" i="6" s="1"/>
  <c r="AD13" i="6"/>
  <c r="AC13" i="6"/>
  <c r="AC28" i="6" s="1"/>
  <c r="AA13" i="6"/>
  <c r="Z13" i="6"/>
  <c r="X13" i="6"/>
  <c r="W13" i="6"/>
  <c r="W28" i="6" s="1"/>
  <c r="U13" i="6"/>
  <c r="T13" i="6"/>
  <c r="R13" i="6"/>
  <c r="Q13" i="6"/>
  <c r="Q28" i="6" s="1"/>
  <c r="O13" i="6"/>
  <c r="N13" i="6"/>
  <c r="N28" i="6" s="1"/>
  <c r="L13" i="6"/>
  <c r="K13" i="6"/>
  <c r="K28" i="6" s="1"/>
  <c r="AG12" i="6"/>
  <c r="AF12" i="6"/>
  <c r="AE12" i="6"/>
  <c r="AD12" i="6"/>
  <c r="AC12" i="6"/>
  <c r="AB12" i="6"/>
  <c r="AA12" i="6"/>
  <c r="Z12" i="6"/>
  <c r="Y12" i="6"/>
  <c r="X12" i="6"/>
  <c r="W12" i="6"/>
  <c r="V12" i="6"/>
  <c r="U12" i="6"/>
  <c r="T12" i="6"/>
  <c r="S12" i="6"/>
  <c r="R12" i="6"/>
  <c r="Q12" i="6"/>
  <c r="P12" i="6"/>
  <c r="O12" i="6"/>
  <c r="N12" i="6"/>
  <c r="M12" i="6"/>
  <c r="L12" i="6"/>
  <c r="K12" i="6"/>
  <c r="J12" i="6"/>
  <c r="B14" i="27"/>
  <c r="B15" i="27"/>
  <c r="B16" i="27"/>
  <c r="B17" i="27"/>
  <c r="B18" i="27"/>
  <c r="B19" i="27"/>
  <c r="B20" i="27"/>
  <c r="B21" i="27"/>
  <c r="B22" i="27"/>
  <c r="B23" i="27"/>
  <c r="V23" i="27" s="1"/>
  <c r="B24" i="27"/>
  <c r="B25" i="27"/>
  <c r="B26" i="27"/>
  <c r="B27" i="27"/>
  <c r="B13" i="27"/>
  <c r="F16" i="27"/>
  <c r="G13" i="27"/>
  <c r="E13" i="27"/>
  <c r="E9" i="31"/>
  <c r="E7" i="31"/>
  <c r="A1" i="31"/>
  <c r="B7" i="31"/>
  <c r="B9" i="31"/>
  <c r="B12" i="31"/>
  <c r="B7" i="1"/>
  <c r="B9" i="1"/>
  <c r="B12" i="1"/>
  <c r="B36" i="29"/>
  <c r="B35" i="29"/>
  <c r="B34" i="29"/>
  <c r="B33" i="29"/>
  <c r="B32" i="29"/>
  <c r="B31" i="29"/>
  <c r="B30" i="29"/>
  <c r="G21" i="29"/>
  <c r="G20" i="29"/>
  <c r="G19" i="29"/>
  <c r="G12" i="29"/>
  <c r="G11" i="29"/>
  <c r="G10" i="29"/>
  <c r="G9" i="29"/>
  <c r="B53" i="28"/>
  <c r="B52" i="28"/>
  <c r="B51" i="28"/>
  <c r="B50" i="28"/>
  <c r="B49" i="28"/>
  <c r="B48" i="28"/>
  <c r="B47" i="28"/>
  <c r="E39" i="28"/>
  <c r="E38" i="28"/>
  <c r="E37" i="28"/>
  <c r="E36" i="28"/>
  <c r="E35" i="28"/>
  <c r="E34" i="28"/>
  <c r="E40" i="28" s="1"/>
  <c r="E32" i="28"/>
  <c r="E31" i="28"/>
  <c r="E30" i="28"/>
  <c r="E29" i="28"/>
  <c r="E28" i="28"/>
  <c r="E27" i="28"/>
  <c r="E33" i="28" s="1"/>
  <c r="E25" i="28"/>
  <c r="E24" i="28"/>
  <c r="E23" i="28"/>
  <c r="E22" i="28"/>
  <c r="E21" i="28"/>
  <c r="E20" i="28"/>
  <c r="E26" i="28" s="1"/>
  <c r="E18" i="28"/>
  <c r="E17" i="28"/>
  <c r="E19" i="28"/>
  <c r="E11" i="28"/>
  <c r="E10" i="28"/>
  <c r="E12" i="28"/>
  <c r="Y25" i="27"/>
  <c r="P25" i="27"/>
  <c r="Q25" i="27"/>
  <c r="M25" i="27"/>
  <c r="F25" i="27"/>
  <c r="Y24" i="27"/>
  <c r="F23" i="27"/>
  <c r="H23" i="27" s="1"/>
  <c r="AC17" i="27"/>
  <c r="AB17" i="27"/>
  <c r="Y17" i="27"/>
  <c r="F17" i="27"/>
  <c r="AB16" i="27"/>
  <c r="AC16" i="27" s="1"/>
  <c r="Y16" i="27"/>
  <c r="Z16" i="27" s="1"/>
  <c r="V16" i="27"/>
  <c r="V15" i="27"/>
  <c r="F15" i="27"/>
  <c r="H15" i="27" s="1"/>
  <c r="AC12" i="27"/>
  <c r="AB12" i="27"/>
  <c r="AA12" i="27"/>
  <c r="Z12" i="27"/>
  <c r="Y12" i="27"/>
  <c r="X12" i="27"/>
  <c r="W12" i="27"/>
  <c r="V12" i="27"/>
  <c r="U12" i="27"/>
  <c r="T12" i="27"/>
  <c r="S12" i="27"/>
  <c r="R12" i="27"/>
  <c r="Q12" i="27"/>
  <c r="P12" i="27"/>
  <c r="O12" i="27"/>
  <c r="N12" i="27"/>
  <c r="M12" i="27"/>
  <c r="L12" i="27"/>
  <c r="K12" i="27"/>
  <c r="J12" i="27"/>
  <c r="I12" i="27"/>
  <c r="C60" i="26"/>
  <c r="C59" i="26"/>
  <c r="C58" i="26"/>
  <c r="C57" i="26"/>
  <c r="C56" i="26"/>
  <c r="C55" i="26"/>
  <c r="C54" i="26"/>
  <c r="V41" i="26"/>
  <c r="V40" i="26"/>
  <c r="V38" i="26"/>
  <c r="V37" i="26"/>
  <c r="V36" i="26"/>
  <c r="V35" i="26"/>
  <c r="V33" i="26"/>
  <c r="V32" i="26"/>
  <c r="V30" i="26"/>
  <c r="V29" i="26"/>
  <c r="V28" i="26"/>
  <c r="V27" i="26"/>
  <c r="V26" i="26"/>
  <c r="V25" i="26"/>
  <c r="V24" i="26"/>
  <c r="V23" i="26"/>
  <c r="V22" i="26"/>
  <c r="N41" i="26" l="1"/>
  <c r="U9" i="32"/>
  <c r="T9" i="32"/>
  <c r="N9" i="32"/>
  <c r="U10" i="32"/>
  <c r="T10" i="32"/>
  <c r="N10" i="32"/>
  <c r="U11" i="32"/>
  <c r="T11" i="32"/>
  <c r="N11" i="32"/>
  <c r="U12" i="32"/>
  <c r="T12" i="32"/>
  <c r="N12" i="32"/>
  <c r="U13" i="32"/>
  <c r="T13" i="32"/>
  <c r="N13" i="32"/>
  <c r="U14" i="32"/>
  <c r="T14" i="32"/>
  <c r="N14" i="32"/>
  <c r="U15" i="32"/>
  <c r="T15" i="32"/>
  <c r="N15" i="32"/>
  <c r="U16" i="32"/>
  <c r="T16" i="32"/>
  <c r="N16" i="32"/>
  <c r="U17" i="32"/>
  <c r="T17" i="32"/>
  <c r="N17" i="32"/>
  <c r="U18" i="32"/>
  <c r="T18" i="32"/>
  <c r="N18" i="32"/>
  <c r="U19" i="32"/>
  <c r="T19" i="32"/>
  <c r="N19" i="32"/>
  <c r="U20" i="32"/>
  <c r="T20" i="32"/>
  <c r="N20" i="32"/>
  <c r="U21" i="32"/>
  <c r="T21" i="32"/>
  <c r="N21" i="32"/>
  <c r="U22" i="32"/>
  <c r="T22" i="32"/>
  <c r="N22" i="32"/>
  <c r="U23" i="32"/>
  <c r="T23" i="32"/>
  <c r="N23" i="32"/>
  <c r="U24" i="32"/>
  <c r="T24" i="32"/>
  <c r="N24" i="32"/>
  <c r="U25" i="32"/>
  <c r="T25" i="32"/>
  <c r="N25" i="32"/>
  <c r="U26" i="32"/>
  <c r="T26" i="32"/>
  <c r="N26" i="32"/>
  <c r="U27" i="32"/>
  <c r="T27" i="32"/>
  <c r="N27" i="32"/>
  <c r="U28" i="32"/>
  <c r="T28" i="32"/>
  <c r="N28" i="32"/>
  <c r="U29" i="32"/>
  <c r="T29" i="32"/>
  <c r="N29" i="32"/>
  <c r="U30" i="32"/>
  <c r="T30" i="32"/>
  <c r="N30" i="32"/>
  <c r="U31" i="32"/>
  <c r="T31" i="32"/>
  <c r="N31" i="32"/>
  <c r="U32" i="32"/>
  <c r="T32" i="32"/>
  <c r="N32" i="32"/>
  <c r="U33" i="32"/>
  <c r="T33" i="32"/>
  <c r="N33" i="32"/>
  <c r="U34" i="32"/>
  <c r="T34" i="32"/>
  <c r="N34" i="32"/>
  <c r="U35" i="32"/>
  <c r="T35" i="32"/>
  <c r="N35" i="32"/>
  <c r="U36" i="32"/>
  <c r="T36" i="32"/>
  <c r="N36" i="32"/>
  <c r="U37" i="32"/>
  <c r="T37" i="32"/>
  <c r="N37" i="32"/>
  <c r="U38" i="32"/>
  <c r="T38" i="32"/>
  <c r="N38" i="32"/>
  <c r="U39" i="32"/>
  <c r="T39" i="32"/>
  <c r="N39" i="32"/>
  <c r="U40" i="32"/>
  <c r="T40" i="32"/>
  <c r="N40" i="32"/>
  <c r="U41" i="32"/>
  <c r="T41" i="32"/>
  <c r="N41" i="32"/>
  <c r="G13" i="29"/>
  <c r="E6" i="29" s="1"/>
  <c r="G22" i="29"/>
  <c r="E16" i="29"/>
  <c r="E4" i="34"/>
  <c r="G28" i="31" s="1"/>
  <c r="E41" i="28"/>
  <c r="E3" i="28" s="1"/>
  <c r="E5" i="10" s="1"/>
  <c r="G27" i="1" s="1"/>
  <c r="C42" i="26"/>
  <c r="T22" i="26"/>
  <c r="U31" i="26"/>
  <c r="U39" i="26"/>
  <c r="N35" i="26"/>
  <c r="U23" i="26"/>
  <c r="N34" i="26"/>
  <c r="U15" i="26"/>
  <c r="E14" i="26"/>
  <c r="N27" i="26"/>
  <c r="T38" i="26"/>
  <c r="AD28" i="6"/>
  <c r="AD66" i="6"/>
  <c r="N26" i="26"/>
  <c r="T30" i="26"/>
  <c r="R28" i="6"/>
  <c r="L28" i="6"/>
  <c r="X28" i="6"/>
  <c r="L66" i="6"/>
  <c r="X66" i="6"/>
  <c r="E18" i="26"/>
  <c r="E10" i="26"/>
  <c r="N39" i="26"/>
  <c r="N31" i="26"/>
  <c r="N23" i="26"/>
  <c r="T34" i="26"/>
  <c r="T26" i="26"/>
  <c r="U35" i="26"/>
  <c r="U27" i="26"/>
  <c r="U19" i="26"/>
  <c r="U11" i="26"/>
  <c r="AG28" i="6"/>
  <c r="E9" i="26"/>
  <c r="E17" i="26"/>
  <c r="N38" i="26"/>
  <c r="N30" i="26"/>
  <c r="N22" i="26"/>
  <c r="T41" i="26"/>
  <c r="T33" i="26"/>
  <c r="T25" i="26"/>
  <c r="AG66" i="6"/>
  <c r="U28" i="6"/>
  <c r="O28" i="6"/>
  <c r="O66" i="6"/>
  <c r="AA66" i="6"/>
  <c r="E16" i="26"/>
  <c r="N37" i="26"/>
  <c r="N29" i="26"/>
  <c r="T40" i="26"/>
  <c r="T32" i="26"/>
  <c r="T24" i="26"/>
  <c r="U41" i="26"/>
  <c r="U33" i="26"/>
  <c r="U25" i="26"/>
  <c r="U17" i="26"/>
  <c r="R66" i="6"/>
  <c r="E15" i="26"/>
  <c r="N36" i="26"/>
  <c r="N28" i="26"/>
  <c r="U40" i="26"/>
  <c r="U32" i="26"/>
  <c r="U24" i="26"/>
  <c r="U16" i="26"/>
  <c r="E21" i="26"/>
  <c r="E13" i="26"/>
  <c r="T37" i="26"/>
  <c r="T29" i="26"/>
  <c r="U66" i="6"/>
  <c r="E20" i="26"/>
  <c r="E12" i="26"/>
  <c r="T36" i="26"/>
  <c r="T28" i="26"/>
  <c r="AA28" i="6"/>
  <c r="E19" i="26"/>
  <c r="E11" i="26"/>
  <c r="Z25" i="27"/>
  <c r="V25" i="27"/>
  <c r="V13" i="27"/>
  <c r="P13" i="27"/>
  <c r="H16" i="27"/>
  <c r="AC25" i="27"/>
  <c r="Z15" i="27"/>
  <c r="Y15" i="27"/>
  <c r="Z17" i="27"/>
  <c r="M17" i="27"/>
  <c r="N17" i="27" s="1"/>
  <c r="V17" i="27"/>
  <c r="W17" i="27" s="1"/>
  <c r="N25" i="27"/>
  <c r="W25" i="27"/>
  <c r="F26" i="27"/>
  <c r="J27" i="27"/>
  <c r="F18" i="27"/>
  <c r="M19" i="27"/>
  <c r="N19" i="27" s="1"/>
  <c r="F24" i="27"/>
  <c r="H24" i="27" s="1"/>
  <c r="P17" i="27"/>
  <c r="Q17" i="27" s="1"/>
  <c r="H25" i="27"/>
  <c r="AB26" i="27"/>
  <c r="AC26" i="27" s="1"/>
  <c r="M16" i="27"/>
  <c r="N16" i="27" s="1"/>
  <c r="Y18" i="27"/>
  <c r="Z18" i="27" s="1"/>
  <c r="H17" i="27"/>
  <c r="N18" i="27"/>
  <c r="AB18" i="27"/>
  <c r="AC18" i="27" s="1"/>
  <c r="AB25" i="27"/>
  <c r="N26" i="27"/>
  <c r="V27" i="27"/>
  <c r="P14" i="27"/>
  <c r="Y22" i="27"/>
  <c r="K14" i="27"/>
  <c r="Y14" i="27"/>
  <c r="AB15" i="27"/>
  <c r="AC15" i="27" s="1"/>
  <c r="W16" i="27"/>
  <c r="J17" i="27"/>
  <c r="K17" i="27" s="1"/>
  <c r="M18" i="27"/>
  <c r="V18" i="27"/>
  <c r="Y19" i="27"/>
  <c r="S20" i="27"/>
  <c r="AB20" i="27"/>
  <c r="F21" i="27"/>
  <c r="V21" i="27"/>
  <c r="W21" i="27" s="1"/>
  <c r="J22" i="27"/>
  <c r="AB23" i="27"/>
  <c r="AC23" i="27" s="1"/>
  <c r="W24" i="27"/>
  <c r="J25" i="27"/>
  <c r="K25" i="27" s="1"/>
  <c r="M26" i="27"/>
  <c r="V26" i="27"/>
  <c r="P27" i="27"/>
  <c r="Q27" i="27" s="1"/>
  <c r="Y27" i="27"/>
  <c r="Z27" i="27" s="1"/>
  <c r="AB14" i="27"/>
  <c r="J19" i="27"/>
  <c r="K19" i="27" s="1"/>
  <c r="M20" i="27"/>
  <c r="N20" i="27" s="1"/>
  <c r="H21" i="27"/>
  <c r="P21" i="27"/>
  <c r="Q21" i="27" s="1"/>
  <c r="Y21" i="27"/>
  <c r="J14" i="27"/>
  <c r="J13" i="27"/>
  <c r="N14" i="27"/>
  <c r="W15" i="27"/>
  <c r="J16" i="27"/>
  <c r="K16" i="27" s="1"/>
  <c r="H18" i="27"/>
  <c r="P18" i="27"/>
  <c r="Q18" i="27" s="1"/>
  <c r="S19" i="27"/>
  <c r="T19" i="27" s="1"/>
  <c r="AB19" i="27"/>
  <c r="F20" i="27"/>
  <c r="V20" i="27"/>
  <c r="P23" i="27"/>
  <c r="Q23" i="27" s="1"/>
  <c r="W23" i="27"/>
  <c r="J24" i="27"/>
  <c r="K24" i="27" s="1"/>
  <c r="S24" i="27"/>
  <c r="Z24" i="27"/>
  <c r="Y26" i="27"/>
  <c r="AB27" i="27"/>
  <c r="S22" i="27"/>
  <c r="T22" i="27" s="1"/>
  <c r="M14" i="27"/>
  <c r="V14" i="27"/>
  <c r="W20" i="27"/>
  <c r="J21" i="27"/>
  <c r="F14" i="27"/>
  <c r="H14" i="27" s="1"/>
  <c r="J18" i="27"/>
  <c r="S18" i="27"/>
  <c r="P20" i="27"/>
  <c r="Q20" i="27" s="1"/>
  <c r="Y20" i="27"/>
  <c r="K21" i="27"/>
  <c r="S21" i="27"/>
  <c r="F22" i="27"/>
  <c r="H22" i="27" s="1"/>
  <c r="J23" i="27"/>
  <c r="Y23" i="27"/>
  <c r="Z23" i="27" s="1"/>
  <c r="T24" i="27"/>
  <c r="AB24" i="27"/>
  <c r="AC24" i="27" s="1"/>
  <c r="J26" i="27"/>
  <c r="T26" i="27"/>
  <c r="M27" i="27"/>
  <c r="N27" i="27" s="1"/>
  <c r="W27" i="27"/>
  <c r="Z14" i="27"/>
  <c r="M13" i="27"/>
  <c r="J15" i="27"/>
  <c r="K15" i="27" s="1"/>
  <c r="S15" i="27"/>
  <c r="K18" i="27"/>
  <c r="F19" i="27"/>
  <c r="J20" i="27"/>
  <c r="M21" i="27"/>
  <c r="T21" i="27"/>
  <c r="P22" i="27"/>
  <c r="S23" i="27"/>
  <c r="M24" i="27"/>
  <c r="V24" i="27"/>
  <c r="K26" i="27"/>
  <c r="S26" i="27"/>
  <c r="F27" i="27"/>
  <c r="E4" i="29" l="1"/>
  <c r="G27" i="31"/>
  <c r="Q13" i="27"/>
  <c r="U42" i="32"/>
  <c r="U28" i="27"/>
  <c r="U29" i="27" s="1"/>
  <c r="O28" i="27"/>
  <c r="O29" i="27" s="1"/>
  <c r="AA28" i="27"/>
  <c r="AA29" i="27" s="1"/>
  <c r="R28" i="27"/>
  <c r="R29" i="27" s="1"/>
  <c r="AC27" i="27"/>
  <c r="N24" i="27"/>
  <c r="AB21" i="27"/>
  <c r="AC21" i="27" s="1"/>
  <c r="S27" i="27"/>
  <c r="T27" i="27" s="1"/>
  <c r="AB22" i="27"/>
  <c r="AC22" i="27" s="1"/>
  <c r="S16" i="27"/>
  <c r="T16" i="27" s="1"/>
  <c r="Z19" i="27"/>
  <c r="Z22" i="27"/>
  <c r="T25" i="27"/>
  <c r="S25" i="27"/>
  <c r="K20" i="27"/>
  <c r="Q14" i="27"/>
  <c r="T18" i="27"/>
  <c r="W19" i="27"/>
  <c r="S17" i="27"/>
  <c r="T17" i="27"/>
  <c r="AC14" i="27"/>
  <c r="K27" i="27"/>
  <c r="K22" i="27"/>
  <c r="Q22" i="27"/>
  <c r="P19" i="27"/>
  <c r="Q19" i="27" s="1"/>
  <c r="Q15" i="27"/>
  <c r="P15" i="27"/>
  <c r="Q24" i="27"/>
  <c r="P24" i="27"/>
  <c r="H19" i="27"/>
  <c r="W22" i="27"/>
  <c r="Z26" i="27"/>
  <c r="S14" i="27"/>
  <c r="T14" i="27" s="1"/>
  <c r="N21" i="27"/>
  <c r="M22" i="27"/>
  <c r="N22" i="27" s="1"/>
  <c r="K23" i="27"/>
  <c r="Z21" i="27"/>
  <c r="H27" i="27"/>
  <c r="T15" i="27"/>
  <c r="H26" i="27"/>
  <c r="V22" i="27"/>
  <c r="H20" i="27"/>
  <c r="W26" i="27"/>
  <c r="AC20" i="27"/>
  <c r="T23" i="27"/>
  <c r="W18" i="27"/>
  <c r="M15" i="27"/>
  <c r="N15" i="27" s="1"/>
  <c r="W14" i="27"/>
  <c r="AC19" i="27"/>
  <c r="P26" i="27"/>
  <c r="Q26" i="27"/>
  <c r="M23" i="27"/>
  <c r="N23" i="27"/>
  <c r="Z20" i="27"/>
  <c r="P16" i="27"/>
  <c r="Q16" i="27" s="1"/>
  <c r="T20" i="27"/>
  <c r="V19" i="27"/>
  <c r="Y13" i="27"/>
  <c r="Z13" i="27" s="1"/>
  <c r="S13" i="27"/>
  <c r="T13" i="27" s="1"/>
  <c r="K13" i="27"/>
  <c r="K28" i="27" s="1"/>
  <c r="K29" i="27" s="1"/>
  <c r="N13" i="27"/>
  <c r="AB13" i="27"/>
  <c r="W13" i="27"/>
  <c r="J28" i="27"/>
  <c r="J29" i="27" s="1"/>
  <c r="X28" i="27"/>
  <c r="X29" i="27" s="1"/>
  <c r="L28" i="27"/>
  <c r="L29" i="27" s="1"/>
  <c r="I28" i="27"/>
  <c r="I29" i="27" s="1"/>
  <c r="U42" i="26"/>
  <c r="G28" i="1" l="1"/>
  <c r="P28" i="27"/>
  <c r="P29" i="27" s="1"/>
  <c r="V28" i="27"/>
  <c r="V29" i="27" s="1"/>
  <c r="Q28" i="27"/>
  <c r="Q29" i="27" s="1"/>
  <c r="N28" i="27"/>
  <c r="N29" i="27" s="1"/>
  <c r="T28" i="27"/>
  <c r="T29" i="27" s="1"/>
  <c r="Z28" i="27"/>
  <c r="Z29" i="27" s="1"/>
  <c r="W28" i="27"/>
  <c r="W29" i="27" s="1"/>
  <c r="AB28" i="27"/>
  <c r="AB29" i="27" s="1"/>
  <c r="M28" i="27"/>
  <c r="M29" i="27" s="1"/>
  <c r="Y28" i="27"/>
  <c r="Y29" i="27" s="1"/>
  <c r="S28" i="27"/>
  <c r="S29" i="27" s="1"/>
  <c r="AC13" i="27"/>
  <c r="AC28" i="27" s="1"/>
  <c r="AC29" i="27" s="1"/>
  <c r="O52" i="25" l="1"/>
  <c r="E52" i="25" s="1"/>
  <c r="O51" i="25"/>
  <c r="E51" i="25" s="1"/>
  <c r="O50" i="25"/>
  <c r="E50" i="25" s="1"/>
  <c r="O49" i="25"/>
  <c r="E49" i="25" s="1"/>
  <c r="O48" i="25"/>
  <c r="E48" i="25"/>
  <c r="O47" i="25"/>
  <c r="E47" i="25"/>
  <c r="E9" i="25" s="1"/>
  <c r="U42" i="25"/>
  <c r="C42" i="25"/>
  <c r="W41" i="25"/>
  <c r="V41" i="25"/>
  <c r="O41" i="25"/>
  <c r="K41" i="25"/>
  <c r="Q41" i="25" s="1"/>
  <c r="T41" i="25" s="1"/>
  <c r="G41" i="25"/>
  <c r="G41" i="32" s="1"/>
  <c r="E41" i="25"/>
  <c r="E41" i="32" s="1"/>
  <c r="C41" i="25"/>
  <c r="B41" i="25"/>
  <c r="W40" i="25"/>
  <c r="V40" i="25"/>
  <c r="Q40" i="25"/>
  <c r="T40" i="25" s="1"/>
  <c r="O40" i="25"/>
  <c r="N40" i="25"/>
  <c r="K40" i="25"/>
  <c r="G40" i="25"/>
  <c r="G40" i="32" s="1"/>
  <c r="E40" i="25"/>
  <c r="E40" i="32" s="1"/>
  <c r="C40" i="25"/>
  <c r="B40" i="25"/>
  <c r="B40" i="32" s="1"/>
  <c r="W39" i="25"/>
  <c r="V39" i="25"/>
  <c r="T39" i="25"/>
  <c r="Q39" i="25"/>
  <c r="O39" i="25"/>
  <c r="N39" i="25"/>
  <c r="K39" i="25"/>
  <c r="G39" i="25"/>
  <c r="G39" i="32" s="1"/>
  <c r="E39" i="25"/>
  <c r="E39" i="32" s="1"/>
  <c r="C39" i="25"/>
  <c r="B39" i="25"/>
  <c r="B39" i="32" s="1"/>
  <c r="W38" i="25"/>
  <c r="V38" i="25"/>
  <c r="O38" i="25"/>
  <c r="K38" i="25"/>
  <c r="Q38" i="25" s="1"/>
  <c r="T38" i="25" s="1"/>
  <c r="G38" i="25"/>
  <c r="G38" i="32" s="1"/>
  <c r="E38" i="25"/>
  <c r="E38" i="32" s="1"/>
  <c r="C38" i="25"/>
  <c r="B38" i="25"/>
  <c r="B38" i="32" s="1"/>
  <c r="W37" i="25"/>
  <c r="V37" i="25"/>
  <c r="Q37" i="25"/>
  <c r="T37" i="25" s="1"/>
  <c r="O37" i="25"/>
  <c r="K37" i="25"/>
  <c r="N37" i="25" s="1"/>
  <c r="G37" i="25"/>
  <c r="G37" i="32" s="1"/>
  <c r="E37" i="25"/>
  <c r="E37" i="32" s="1"/>
  <c r="C37" i="25"/>
  <c r="B37" i="25"/>
  <c r="B37" i="32" s="1"/>
  <c r="W36" i="25"/>
  <c r="V36" i="25"/>
  <c r="Q36" i="25"/>
  <c r="T36" i="25" s="1"/>
  <c r="O36" i="25"/>
  <c r="N36" i="25"/>
  <c r="K36" i="25"/>
  <c r="G36" i="25"/>
  <c r="G36" i="32" s="1"/>
  <c r="E36" i="25"/>
  <c r="E36" i="32" s="1"/>
  <c r="C36" i="25"/>
  <c r="B36" i="25"/>
  <c r="B36" i="32" s="1"/>
  <c r="W35" i="25"/>
  <c r="V35" i="25"/>
  <c r="T35" i="25"/>
  <c r="Q35" i="25"/>
  <c r="O35" i="25"/>
  <c r="N35" i="25"/>
  <c r="K35" i="25"/>
  <c r="G35" i="25"/>
  <c r="G35" i="32" s="1"/>
  <c r="E35" i="25"/>
  <c r="E35" i="32" s="1"/>
  <c r="C35" i="25"/>
  <c r="B35" i="25"/>
  <c r="B35" i="32" s="1"/>
  <c r="W34" i="25"/>
  <c r="V34" i="25"/>
  <c r="O34" i="25"/>
  <c r="K34" i="25"/>
  <c r="N34" i="25" s="1"/>
  <c r="G34" i="25"/>
  <c r="G34" i="32" s="1"/>
  <c r="E34" i="25"/>
  <c r="E34" i="32" s="1"/>
  <c r="C34" i="25"/>
  <c r="B34" i="25"/>
  <c r="B34" i="32" s="1"/>
  <c r="W33" i="25"/>
  <c r="V33" i="25"/>
  <c r="O33" i="25"/>
  <c r="K33" i="25"/>
  <c r="Q33" i="25" s="1"/>
  <c r="T33" i="25" s="1"/>
  <c r="G33" i="25"/>
  <c r="G33" i="32" s="1"/>
  <c r="E33" i="25"/>
  <c r="E33" i="32" s="1"/>
  <c r="C33" i="25"/>
  <c r="B33" i="25"/>
  <c r="B33" i="32" s="1"/>
  <c r="W32" i="25"/>
  <c r="V32" i="25"/>
  <c r="Q32" i="25"/>
  <c r="T32" i="25" s="1"/>
  <c r="O32" i="25"/>
  <c r="N32" i="25"/>
  <c r="K32" i="25"/>
  <c r="G32" i="25"/>
  <c r="G32" i="32" s="1"/>
  <c r="E32" i="25"/>
  <c r="E32" i="32" s="1"/>
  <c r="C32" i="25"/>
  <c r="B32" i="25"/>
  <c r="B32" i="32" s="1"/>
  <c r="W31" i="25"/>
  <c r="V31" i="25"/>
  <c r="O31" i="25"/>
  <c r="K31" i="25"/>
  <c r="N31" i="25" s="1"/>
  <c r="G31" i="25"/>
  <c r="G31" i="32" s="1"/>
  <c r="E31" i="25"/>
  <c r="E31" i="32" s="1"/>
  <c r="C31" i="25"/>
  <c r="B31" i="25"/>
  <c r="B31" i="32" s="1"/>
  <c r="W30" i="25"/>
  <c r="V30" i="25"/>
  <c r="O30" i="25"/>
  <c r="K30" i="25"/>
  <c r="Q30" i="25" s="1"/>
  <c r="T30" i="25" s="1"/>
  <c r="G30" i="25"/>
  <c r="G30" i="32" s="1"/>
  <c r="E30" i="25"/>
  <c r="E30" i="32" s="1"/>
  <c r="C30" i="25"/>
  <c r="B30" i="25"/>
  <c r="B30" i="32" s="1"/>
  <c r="W29" i="25"/>
  <c r="V29" i="25"/>
  <c r="Q29" i="25"/>
  <c r="T29" i="25" s="1"/>
  <c r="O29" i="25"/>
  <c r="K29" i="25"/>
  <c r="N29" i="25" s="1"/>
  <c r="G29" i="25"/>
  <c r="G29" i="32" s="1"/>
  <c r="E29" i="25"/>
  <c r="E29" i="32" s="1"/>
  <c r="C29" i="25"/>
  <c r="B29" i="25"/>
  <c r="B29" i="32" s="1"/>
  <c r="W28" i="25"/>
  <c r="V28" i="25"/>
  <c r="Q28" i="25"/>
  <c r="T28" i="25" s="1"/>
  <c r="O28" i="25"/>
  <c r="N28" i="25"/>
  <c r="K28" i="25"/>
  <c r="G28" i="25"/>
  <c r="G28" i="32" s="1"/>
  <c r="E28" i="25"/>
  <c r="E28" i="32" s="1"/>
  <c r="C28" i="25"/>
  <c r="B28" i="25"/>
  <c r="B28" i="32" s="1"/>
  <c r="W27" i="25"/>
  <c r="V27" i="25"/>
  <c r="O27" i="25"/>
  <c r="K27" i="25"/>
  <c r="Q27" i="25" s="1"/>
  <c r="T27" i="25" s="1"/>
  <c r="G27" i="25"/>
  <c r="G27" i="32" s="1"/>
  <c r="E27" i="25"/>
  <c r="E27" i="32" s="1"/>
  <c r="C27" i="25"/>
  <c r="B27" i="25"/>
  <c r="B27" i="32" s="1"/>
  <c r="W26" i="25"/>
  <c r="V26" i="25"/>
  <c r="Q26" i="25"/>
  <c r="T26" i="25" s="1"/>
  <c r="O26" i="25"/>
  <c r="K26" i="25"/>
  <c r="N26" i="25" s="1"/>
  <c r="G26" i="25"/>
  <c r="G26" i="32" s="1"/>
  <c r="E26" i="25"/>
  <c r="E26" i="32" s="1"/>
  <c r="C26" i="25"/>
  <c r="B26" i="25"/>
  <c r="B26" i="32" s="1"/>
  <c r="W25" i="25"/>
  <c r="V25" i="25"/>
  <c r="O25" i="25"/>
  <c r="K25" i="25"/>
  <c r="Q25" i="25" s="1"/>
  <c r="T25" i="25" s="1"/>
  <c r="G25" i="25"/>
  <c r="G25" i="32" s="1"/>
  <c r="E25" i="25"/>
  <c r="E25" i="32" s="1"/>
  <c r="C25" i="25"/>
  <c r="B25" i="25"/>
  <c r="B25" i="32" s="1"/>
  <c r="W24" i="25"/>
  <c r="V24" i="25"/>
  <c r="Q24" i="25"/>
  <c r="T24" i="25" s="1"/>
  <c r="O24" i="25"/>
  <c r="N24" i="25"/>
  <c r="K24" i="25"/>
  <c r="G24" i="25"/>
  <c r="G24" i="32" s="1"/>
  <c r="E24" i="25"/>
  <c r="E24" i="32" s="1"/>
  <c r="C24" i="25"/>
  <c r="B24" i="25"/>
  <c r="B24" i="32" s="1"/>
  <c r="W23" i="25"/>
  <c r="V23" i="25"/>
  <c r="O23" i="25"/>
  <c r="K23" i="25"/>
  <c r="N23" i="25" s="1"/>
  <c r="G23" i="25"/>
  <c r="G23" i="32" s="1"/>
  <c r="E23" i="25"/>
  <c r="E23" i="32" s="1"/>
  <c r="C23" i="25"/>
  <c r="B23" i="25"/>
  <c r="B23" i="32" s="1"/>
  <c r="W22" i="25"/>
  <c r="V22" i="25"/>
  <c r="O22" i="25"/>
  <c r="K22" i="25"/>
  <c r="Q22" i="25" s="1"/>
  <c r="T22" i="25" s="1"/>
  <c r="G22" i="25"/>
  <c r="G22" i="32" s="1"/>
  <c r="E22" i="25"/>
  <c r="E22" i="32" s="1"/>
  <c r="C22" i="25"/>
  <c r="B22" i="25"/>
  <c r="B22" i="32" s="1"/>
  <c r="W21" i="25"/>
  <c r="V21" i="25"/>
  <c r="Q21" i="25"/>
  <c r="T21" i="25" s="1"/>
  <c r="O21" i="25"/>
  <c r="K21" i="25"/>
  <c r="N21" i="25" s="1"/>
  <c r="G21" i="25"/>
  <c r="G21" i="32" s="1"/>
  <c r="E21" i="25"/>
  <c r="E21" i="32" s="1"/>
  <c r="C21" i="25"/>
  <c r="B21" i="25"/>
  <c r="B21" i="32" s="1"/>
  <c r="W20" i="25"/>
  <c r="V20" i="25"/>
  <c r="O20" i="25"/>
  <c r="N20" i="25"/>
  <c r="K20" i="25"/>
  <c r="Q20" i="25" s="1"/>
  <c r="T20" i="25" s="1"/>
  <c r="G20" i="25"/>
  <c r="G20" i="32" s="1"/>
  <c r="E20" i="25"/>
  <c r="E20" i="32" s="1"/>
  <c r="C20" i="25"/>
  <c r="B20" i="25"/>
  <c r="B20" i="32" s="1"/>
  <c r="W19" i="25"/>
  <c r="V19" i="25"/>
  <c r="O19" i="25"/>
  <c r="K19" i="25"/>
  <c r="N19" i="25" s="1"/>
  <c r="G19" i="25"/>
  <c r="G19" i="32" s="1"/>
  <c r="E19" i="25"/>
  <c r="E19" i="32" s="1"/>
  <c r="C19" i="25"/>
  <c r="B19" i="25"/>
  <c r="B19" i="32" s="1"/>
  <c r="W18" i="25"/>
  <c r="V18" i="25"/>
  <c r="Q18" i="25"/>
  <c r="T18" i="25" s="1"/>
  <c r="O18" i="25"/>
  <c r="K18" i="25"/>
  <c r="N18" i="25" s="1"/>
  <c r="G18" i="25"/>
  <c r="G18" i="32" s="1"/>
  <c r="E18" i="25"/>
  <c r="E18" i="32" s="1"/>
  <c r="C18" i="25"/>
  <c r="B18" i="25"/>
  <c r="B18" i="32" s="1"/>
  <c r="W17" i="25"/>
  <c r="V17" i="25"/>
  <c r="O17" i="25"/>
  <c r="K17" i="25"/>
  <c r="Q17" i="25" s="1"/>
  <c r="T17" i="25" s="1"/>
  <c r="G17" i="25"/>
  <c r="G17" i="32" s="1"/>
  <c r="E17" i="25"/>
  <c r="E17" i="32" s="1"/>
  <c r="C17" i="25"/>
  <c r="B17" i="25"/>
  <c r="B17" i="32" s="1"/>
  <c r="W16" i="25"/>
  <c r="V16" i="25"/>
  <c r="Q16" i="25"/>
  <c r="T16" i="25" s="1"/>
  <c r="O16" i="25"/>
  <c r="N16" i="25"/>
  <c r="K16" i="25"/>
  <c r="G16" i="25"/>
  <c r="G16" i="32" s="1"/>
  <c r="E16" i="25"/>
  <c r="E16" i="32" s="1"/>
  <c r="C16" i="25"/>
  <c r="B16" i="25"/>
  <c r="B16" i="32" s="1"/>
  <c r="W15" i="25"/>
  <c r="V15" i="25"/>
  <c r="O15" i="25"/>
  <c r="K15" i="25"/>
  <c r="N15" i="25" s="1"/>
  <c r="G15" i="25"/>
  <c r="G15" i="32" s="1"/>
  <c r="E15" i="25"/>
  <c r="E15" i="32" s="1"/>
  <c r="C15" i="25"/>
  <c r="B15" i="25"/>
  <c r="B15" i="32" s="1"/>
  <c r="W14" i="25"/>
  <c r="V14" i="25"/>
  <c r="K14" i="25"/>
  <c r="Q14" i="25" s="1"/>
  <c r="T14" i="25" s="1"/>
  <c r="G14" i="25"/>
  <c r="G14" i="32" s="1"/>
  <c r="E14" i="25"/>
  <c r="E14" i="32" s="1"/>
  <c r="C14" i="25"/>
  <c r="B14" i="25"/>
  <c r="B14" i="32" s="1"/>
  <c r="W13" i="25"/>
  <c r="V13" i="25"/>
  <c r="Q13" i="25"/>
  <c r="T13" i="25" s="1"/>
  <c r="O13" i="25"/>
  <c r="N13" i="25"/>
  <c r="K13" i="25"/>
  <c r="G13" i="25"/>
  <c r="G13" i="32" s="1"/>
  <c r="E13" i="25"/>
  <c r="E13" i="32" s="1"/>
  <c r="C13" i="25"/>
  <c r="B13" i="25"/>
  <c r="B13" i="32" s="1"/>
  <c r="W12" i="25"/>
  <c r="V12" i="25"/>
  <c r="O12" i="25"/>
  <c r="K12" i="25"/>
  <c r="Q12" i="25" s="1"/>
  <c r="T12" i="25" s="1"/>
  <c r="G12" i="25"/>
  <c r="G12" i="32" s="1"/>
  <c r="E12" i="25"/>
  <c r="E12" i="32" s="1"/>
  <c r="C12" i="25"/>
  <c r="B12" i="25"/>
  <c r="B12" i="32" s="1"/>
  <c r="W11" i="25"/>
  <c r="V11" i="25"/>
  <c r="O11" i="25"/>
  <c r="K11" i="25"/>
  <c r="Q11" i="25" s="1"/>
  <c r="T11" i="25" s="1"/>
  <c r="G11" i="25"/>
  <c r="G11" i="32" s="1"/>
  <c r="E11" i="25"/>
  <c r="E11" i="32" s="1"/>
  <c r="C11" i="25"/>
  <c r="B11" i="25"/>
  <c r="B11" i="32" s="1"/>
  <c r="W10" i="25"/>
  <c r="V10" i="25"/>
  <c r="Q10" i="25"/>
  <c r="T10" i="25" s="1"/>
  <c r="O10" i="25"/>
  <c r="K10" i="25"/>
  <c r="N10" i="25" s="1"/>
  <c r="G10" i="25"/>
  <c r="G10" i="32" s="1"/>
  <c r="E10" i="25"/>
  <c r="E10" i="32" s="1"/>
  <c r="C10" i="25"/>
  <c r="B10" i="25"/>
  <c r="B10" i="32" s="1"/>
  <c r="W9" i="25"/>
  <c r="V9" i="25"/>
  <c r="V42" i="25" s="1"/>
  <c r="Q9" i="25"/>
  <c r="O9" i="25"/>
  <c r="N9" i="25"/>
  <c r="K9" i="25"/>
  <c r="K42" i="25" s="1"/>
  <c r="G9" i="25"/>
  <c r="G9" i="32" s="1"/>
  <c r="C9" i="25"/>
  <c r="B9" i="25"/>
  <c r="B9" i="32" s="1"/>
  <c r="D12" i="10"/>
  <c r="D8" i="10" s="1"/>
  <c r="D41" i="10"/>
  <c r="D15" i="10" s="1"/>
  <c r="E34" i="10"/>
  <c r="E33" i="10"/>
  <c r="E32" i="10"/>
  <c r="E31" i="10"/>
  <c r="E42" i="25" l="1"/>
  <c r="F4" i="25" s="1"/>
  <c r="E9" i="32"/>
  <c r="N12" i="25"/>
  <c r="T9" i="25"/>
  <c r="Q15" i="25"/>
  <c r="T15" i="25" s="1"/>
  <c r="Q23" i="25"/>
  <c r="T23" i="25" s="1"/>
  <c r="Q31" i="25"/>
  <c r="T31" i="25" s="1"/>
  <c r="Q34" i="25"/>
  <c r="T34" i="25" s="1"/>
  <c r="N27" i="25"/>
  <c r="N11" i="25"/>
  <c r="N42" i="25" s="1"/>
  <c r="N22" i="25"/>
  <c r="N30" i="25"/>
  <c r="N38" i="25"/>
  <c r="N14" i="25"/>
  <c r="N17" i="25"/>
  <c r="Q19" i="25"/>
  <c r="T19" i="25" s="1"/>
  <c r="N25" i="25"/>
  <c r="N33" i="25"/>
  <c r="N41" i="25"/>
  <c r="E35" i="10"/>
  <c r="F1" i="24"/>
  <c r="I28" i="6"/>
  <c r="H14" i="6"/>
  <c r="E21" i="10"/>
  <c r="B6" i="35" l="1"/>
  <c r="F3" i="4"/>
  <c r="T42" i="25"/>
  <c r="Q42" i="25"/>
  <c r="B22" i="3"/>
  <c r="C22" i="3"/>
  <c r="B23" i="3"/>
  <c r="C23" i="3"/>
  <c r="B24" i="3"/>
  <c r="C24" i="3"/>
  <c r="B25" i="3"/>
  <c r="C25" i="3"/>
  <c r="B12" i="26" l="1"/>
  <c r="B19" i="26"/>
  <c r="B16" i="26"/>
  <c r="B23" i="26"/>
  <c r="B10" i="26"/>
  <c r="B24" i="26"/>
  <c r="B11" i="26"/>
  <c r="B22" i="26"/>
  <c r="B20" i="26"/>
  <c r="B15" i="26"/>
  <c r="B18" i="26"/>
  <c r="B14" i="26"/>
  <c r="B25" i="26"/>
  <c r="B21" i="26"/>
  <c r="B17" i="26"/>
  <c r="B13" i="26"/>
  <c r="E39" i="10"/>
  <c r="D27" i="23"/>
  <c r="D27" i="27" s="1"/>
  <c r="AD27" i="27" s="1"/>
  <c r="D26" i="23"/>
  <c r="D26" i="27" s="1"/>
  <c r="AD26" i="27" s="1"/>
  <c r="D25" i="23"/>
  <c r="D25" i="27" s="1"/>
  <c r="AD25" i="27" s="1"/>
  <c r="D24" i="23"/>
  <c r="D24" i="27" s="1"/>
  <c r="AD24" i="27" s="1"/>
  <c r="D23" i="23"/>
  <c r="D23" i="27" s="1"/>
  <c r="AD23" i="27" s="1"/>
  <c r="D22" i="23"/>
  <c r="D22" i="27" s="1"/>
  <c r="AD22" i="27" s="1"/>
  <c r="D21" i="23"/>
  <c r="D21" i="27" s="1"/>
  <c r="AD21" i="27" s="1"/>
  <c r="D20" i="23"/>
  <c r="D20" i="27" s="1"/>
  <c r="AD20" i="27" s="1"/>
  <c r="D19" i="23"/>
  <c r="D19" i="27" s="1"/>
  <c r="AD19" i="27" s="1"/>
  <c r="D18" i="23"/>
  <c r="D18" i="27" s="1"/>
  <c r="AD18" i="27" s="1"/>
  <c r="G24" i="3" l="1"/>
  <c r="G23" i="3"/>
  <c r="G22" i="3"/>
  <c r="G21" i="3"/>
  <c r="E25" i="3"/>
  <c r="E24" i="3"/>
  <c r="E23" i="3"/>
  <c r="E22" i="3"/>
  <c r="E26" i="3"/>
  <c r="E27" i="3"/>
  <c r="E28" i="3"/>
  <c r="E29" i="3"/>
  <c r="E30" i="3"/>
  <c r="E31" i="3"/>
  <c r="E32" i="3"/>
  <c r="E33" i="3"/>
  <c r="E34" i="3"/>
  <c r="E35" i="3"/>
  <c r="E36" i="3"/>
  <c r="E37" i="3"/>
  <c r="E38" i="3"/>
  <c r="E39" i="3"/>
  <c r="E40" i="3"/>
  <c r="G20" i="3"/>
  <c r="E26" i="26" l="1"/>
  <c r="E23" i="26"/>
  <c r="E34" i="26"/>
  <c r="E24" i="26"/>
  <c r="G24" i="26"/>
  <c r="E33" i="26"/>
  <c r="E40" i="26"/>
  <c r="E39" i="26"/>
  <c r="E38" i="26"/>
  <c r="E25" i="26"/>
  <c r="E36" i="26"/>
  <c r="E28" i="26"/>
  <c r="G22" i="26"/>
  <c r="E22" i="26"/>
  <c r="E32" i="26"/>
  <c r="E31" i="26"/>
  <c r="E30" i="26"/>
  <c r="E37" i="26"/>
  <c r="E29" i="26"/>
  <c r="E35" i="26"/>
  <c r="E27" i="26"/>
  <c r="G23" i="26"/>
  <c r="G20" i="26"/>
  <c r="G21" i="26"/>
  <c r="G22" i="11"/>
  <c r="G21" i="11"/>
  <c r="G20" i="11"/>
  <c r="G19" i="11"/>
  <c r="G18" i="11"/>
  <c r="G17" i="11"/>
  <c r="G16" i="11"/>
  <c r="G15" i="11"/>
  <c r="G14" i="11"/>
  <c r="G13" i="11"/>
  <c r="G12" i="11"/>
  <c r="G11" i="11"/>
  <c r="G10" i="11"/>
  <c r="G9" i="11"/>
  <c r="G8" i="11"/>
  <c r="G7" i="11"/>
  <c r="G6" i="11"/>
  <c r="G5" i="11"/>
  <c r="G4" i="11"/>
  <c r="G3" i="11"/>
  <c r="I4" i="11"/>
  <c r="I5" i="11"/>
  <c r="I6" i="11"/>
  <c r="I7" i="11"/>
  <c r="I8" i="11"/>
  <c r="I9" i="11"/>
  <c r="I10" i="11"/>
  <c r="I11" i="11"/>
  <c r="I12" i="11"/>
  <c r="I13" i="11"/>
  <c r="I14" i="11"/>
  <c r="I15" i="11"/>
  <c r="I16" i="11"/>
  <c r="I17" i="11"/>
  <c r="I18" i="11"/>
  <c r="I19" i="11"/>
  <c r="I20" i="11"/>
  <c r="I21" i="11"/>
  <c r="I22" i="11"/>
  <c r="I3" i="11"/>
  <c r="H4" i="11"/>
  <c r="H5" i="11"/>
  <c r="H6" i="11"/>
  <c r="H7" i="11"/>
  <c r="H8" i="11"/>
  <c r="H9" i="11"/>
  <c r="H10" i="11"/>
  <c r="H11" i="11"/>
  <c r="H12" i="11"/>
  <c r="H13" i="11"/>
  <c r="H14" i="11"/>
  <c r="H15" i="11"/>
  <c r="H16" i="11"/>
  <c r="H17" i="11"/>
  <c r="H18" i="11"/>
  <c r="H19" i="11"/>
  <c r="H20" i="11"/>
  <c r="H21" i="11"/>
  <c r="H3" i="11"/>
  <c r="E42" i="32" l="1"/>
  <c r="F4" i="32" s="1"/>
  <c r="O47" i="3"/>
  <c r="W26" i="3" l="1"/>
  <c r="W27" i="3"/>
  <c r="W28" i="3"/>
  <c r="W29" i="3"/>
  <c r="W30" i="3"/>
  <c r="W31" i="3"/>
  <c r="W32" i="3"/>
  <c r="W33" i="3"/>
  <c r="W34" i="3"/>
  <c r="W35" i="3"/>
  <c r="W36" i="3"/>
  <c r="W37" i="3"/>
  <c r="W38" i="3"/>
  <c r="W39" i="3"/>
  <c r="W40" i="3"/>
  <c r="W41" i="3"/>
  <c r="O48" i="3" l="1"/>
  <c r="O49" i="3"/>
  <c r="O50" i="3"/>
  <c r="O51" i="3"/>
  <c r="O52" i="3"/>
  <c r="I22" i="23" l="1"/>
  <c r="J22" i="23" s="1"/>
  <c r="K22" i="23" s="1"/>
  <c r="I20" i="23"/>
  <c r="J20" i="23" s="1"/>
  <c r="L20" i="23"/>
  <c r="M20" i="23" s="1"/>
  <c r="O20" i="23"/>
  <c r="P20" i="23"/>
  <c r="Q20" i="23" s="1"/>
  <c r="R20" i="23"/>
  <c r="S20" i="23" s="1"/>
  <c r="T20" i="23" s="1"/>
  <c r="U20" i="23"/>
  <c r="V20" i="23" s="1"/>
  <c r="X20" i="23"/>
  <c r="Y20" i="23" s="1"/>
  <c r="AA20" i="23"/>
  <c r="AB20" i="23"/>
  <c r="AC20" i="23" s="1"/>
  <c r="I21" i="23"/>
  <c r="J21" i="23" s="1"/>
  <c r="K21" i="23" s="1"/>
  <c r="L21" i="23"/>
  <c r="M21" i="23" s="1"/>
  <c r="O21" i="23"/>
  <c r="P21" i="23" s="1"/>
  <c r="R21" i="23"/>
  <c r="S21" i="23"/>
  <c r="T21" i="23" s="1"/>
  <c r="U21" i="23"/>
  <c r="V21" i="23" s="1"/>
  <c r="W21" i="23" s="1"/>
  <c r="X21" i="23"/>
  <c r="Y21" i="23" s="1"/>
  <c r="AA21" i="23"/>
  <c r="AB21" i="23" s="1"/>
  <c r="L22" i="23"/>
  <c r="M22" i="23" s="1"/>
  <c r="O22" i="23"/>
  <c r="P22" i="23" s="1"/>
  <c r="R22" i="23"/>
  <c r="S22" i="23"/>
  <c r="T22" i="23" s="1"/>
  <c r="U22" i="23"/>
  <c r="V22" i="23" s="1"/>
  <c r="W22" i="23" s="1"/>
  <c r="X22" i="23"/>
  <c r="Y22" i="23" s="1"/>
  <c r="AA22" i="23"/>
  <c r="AB22" i="23" s="1"/>
  <c r="I23" i="23"/>
  <c r="J23" i="23"/>
  <c r="K23" i="23" s="1"/>
  <c r="L23" i="23"/>
  <c r="M23" i="23" s="1"/>
  <c r="N23" i="23" s="1"/>
  <c r="O23" i="23"/>
  <c r="P23" i="23" s="1"/>
  <c r="R23" i="23"/>
  <c r="S23" i="23" s="1"/>
  <c r="U23" i="23"/>
  <c r="V23" i="23"/>
  <c r="W23" i="23" s="1"/>
  <c r="X23" i="23"/>
  <c r="Y23" i="23" s="1"/>
  <c r="Z23" i="23" s="1"/>
  <c r="AA23" i="23"/>
  <c r="AB23" i="23" s="1"/>
  <c r="I24" i="23"/>
  <c r="J24" i="23" s="1"/>
  <c r="L24" i="23"/>
  <c r="M24" i="23"/>
  <c r="N24" i="23" s="1"/>
  <c r="O24" i="23"/>
  <c r="P24" i="23" s="1"/>
  <c r="Q24" i="23" s="1"/>
  <c r="R24" i="23"/>
  <c r="S24" i="23" s="1"/>
  <c r="U24" i="23"/>
  <c r="V24" i="23" s="1"/>
  <c r="X24" i="23"/>
  <c r="Y24" i="23"/>
  <c r="Z24" i="23" s="1"/>
  <c r="AA24" i="23"/>
  <c r="AB24" i="23" s="1"/>
  <c r="AC24" i="23" s="1"/>
  <c r="I25" i="23"/>
  <c r="J25" i="23" s="1"/>
  <c r="L25" i="23"/>
  <c r="M25" i="23" s="1"/>
  <c r="O25" i="23"/>
  <c r="P25" i="23"/>
  <c r="Q25" i="23" s="1"/>
  <c r="R25" i="23"/>
  <c r="S25" i="23" s="1"/>
  <c r="T25" i="23" s="1"/>
  <c r="U25" i="23"/>
  <c r="V25" i="23" s="1"/>
  <c r="X25" i="23"/>
  <c r="Y25" i="23" s="1"/>
  <c r="AA25" i="23"/>
  <c r="AB25" i="23"/>
  <c r="AC25" i="23" s="1"/>
  <c r="I26" i="23"/>
  <c r="J26" i="23" s="1"/>
  <c r="K26" i="23" s="1"/>
  <c r="L26" i="23"/>
  <c r="M26" i="23" s="1"/>
  <c r="O26" i="23"/>
  <c r="P26" i="23" s="1"/>
  <c r="R26" i="23"/>
  <c r="S26" i="23"/>
  <c r="T26" i="23" s="1"/>
  <c r="U26" i="23"/>
  <c r="V26" i="23" s="1"/>
  <c r="W26" i="23" s="1"/>
  <c r="X26" i="23"/>
  <c r="Y26" i="23" s="1"/>
  <c r="AA26" i="23"/>
  <c r="AB26" i="23" s="1"/>
  <c r="I27" i="23"/>
  <c r="J27" i="23"/>
  <c r="K27" i="23" s="1"/>
  <c r="L27" i="23"/>
  <c r="M27" i="23" s="1"/>
  <c r="N27" i="23" s="1"/>
  <c r="O27" i="23"/>
  <c r="P27" i="23" s="1"/>
  <c r="R27" i="23"/>
  <c r="S27" i="23" s="1"/>
  <c r="U27" i="23"/>
  <c r="V27" i="23"/>
  <c r="W27" i="23" s="1"/>
  <c r="X27" i="23"/>
  <c r="Y27" i="23" s="1"/>
  <c r="Z27" i="23" s="1"/>
  <c r="AA27" i="23"/>
  <c r="AB27" i="23" s="1"/>
  <c r="AA18" i="23"/>
  <c r="AB18" i="23" s="1"/>
  <c r="AC18" i="23" s="1"/>
  <c r="AA19" i="23"/>
  <c r="X18" i="23"/>
  <c r="X19" i="23"/>
  <c r="U18" i="23"/>
  <c r="V18" i="23" s="1"/>
  <c r="W18" i="23" s="1"/>
  <c r="U19" i="23"/>
  <c r="W19" i="23" s="1"/>
  <c r="R18" i="23"/>
  <c r="R19" i="23"/>
  <c r="O18" i="23"/>
  <c r="O19" i="23"/>
  <c r="Q19" i="23" s="1"/>
  <c r="L19" i="23"/>
  <c r="L18" i="23"/>
  <c r="N19" i="23"/>
  <c r="M19" i="23"/>
  <c r="N18" i="23"/>
  <c r="M18" i="23"/>
  <c r="N12" i="23"/>
  <c r="M12" i="23"/>
  <c r="L12" i="23"/>
  <c r="I19" i="23"/>
  <c r="I18" i="23"/>
  <c r="J18" i="23" s="1"/>
  <c r="K19" i="23"/>
  <c r="J19" i="23"/>
  <c r="K12" i="23"/>
  <c r="J12" i="23"/>
  <c r="I12" i="23"/>
  <c r="O12" i="23"/>
  <c r="P12" i="23"/>
  <c r="Q12" i="23"/>
  <c r="R12" i="23"/>
  <c r="S12" i="23"/>
  <c r="T12" i="23"/>
  <c r="U12" i="23"/>
  <c r="V12" i="23"/>
  <c r="W12" i="23"/>
  <c r="X12" i="23"/>
  <c r="Y12" i="23"/>
  <c r="Z12" i="23"/>
  <c r="AA12" i="23"/>
  <c r="AB12" i="23"/>
  <c r="AC12" i="23"/>
  <c r="S18" i="23"/>
  <c r="T18" i="23" s="1"/>
  <c r="Y18" i="23"/>
  <c r="Z18" i="23" s="1"/>
  <c r="P19" i="23"/>
  <c r="S19" i="23"/>
  <c r="T19" i="23"/>
  <c r="V19" i="23"/>
  <c r="Y19" i="23"/>
  <c r="Z19" i="23"/>
  <c r="AB19" i="23"/>
  <c r="AC19" i="23" s="1"/>
  <c r="P18" i="23" l="1"/>
  <c r="Q18" i="23" s="1"/>
  <c r="K18" i="23"/>
  <c r="AC27" i="23"/>
  <c r="Q27" i="23"/>
  <c r="Z26" i="23"/>
  <c r="N26" i="23"/>
  <c r="W25" i="23"/>
  <c r="K25" i="23"/>
  <c r="T24" i="23"/>
  <c r="AC23" i="23"/>
  <c r="Q23" i="23"/>
  <c r="Z22" i="23"/>
  <c r="N22" i="23"/>
  <c r="Z21" i="23"/>
  <c r="N21" i="23"/>
  <c r="W20" i="23"/>
  <c r="K20" i="23"/>
  <c r="T27" i="23"/>
  <c r="AC26" i="23"/>
  <c r="Q26" i="23"/>
  <c r="Z25" i="23"/>
  <c r="N25" i="23"/>
  <c r="W24" i="23"/>
  <c r="K24" i="23"/>
  <c r="T23" i="23"/>
  <c r="AC22" i="23"/>
  <c r="Q22" i="23"/>
  <c r="AC21" i="23"/>
  <c r="Q21" i="23"/>
  <c r="Z20" i="23"/>
  <c r="N20" i="23"/>
  <c r="G19" i="3"/>
  <c r="G18" i="3"/>
  <c r="G17" i="3"/>
  <c r="G16" i="3"/>
  <c r="G15" i="3"/>
  <c r="G14" i="3"/>
  <c r="G13" i="3"/>
  <c r="G12" i="3"/>
  <c r="G11" i="3"/>
  <c r="G10" i="3"/>
  <c r="G9" i="3"/>
  <c r="E47" i="3"/>
  <c r="K20" i="3"/>
  <c r="K13" i="3"/>
  <c r="F16" i="6"/>
  <c r="H13" i="6"/>
  <c r="H15" i="6"/>
  <c r="H16" i="6"/>
  <c r="H17" i="6"/>
  <c r="H18" i="6"/>
  <c r="H19" i="6"/>
  <c r="H20" i="6"/>
  <c r="H21" i="6"/>
  <c r="H22" i="6"/>
  <c r="H23" i="6"/>
  <c r="H24" i="6"/>
  <c r="H25" i="6"/>
  <c r="H26" i="6"/>
  <c r="H27" i="6"/>
  <c r="D13" i="6"/>
  <c r="D14" i="6"/>
  <c r="G20" i="6"/>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D52" i="6"/>
  <c r="D53" i="6"/>
  <c r="D54" i="6"/>
  <c r="D55" i="6"/>
  <c r="D56" i="6"/>
  <c r="D57" i="6"/>
  <c r="D58" i="6"/>
  <c r="G58" i="6" s="1"/>
  <c r="D59" i="6"/>
  <c r="G59" i="6" s="1"/>
  <c r="D60" i="6"/>
  <c r="G60" i="6" s="1"/>
  <c r="D61" i="6"/>
  <c r="G61" i="6" s="1"/>
  <c r="D62" i="6"/>
  <c r="G62" i="6" s="1"/>
  <c r="D63" i="6"/>
  <c r="G63" i="6" s="1"/>
  <c r="D64" i="6"/>
  <c r="G64" i="6" s="1"/>
  <c r="D65" i="6"/>
  <c r="G65" i="6" s="1"/>
  <c r="F18" i="6"/>
  <c r="F19" i="6"/>
  <c r="F57" i="6"/>
  <c r="F18" i="23"/>
  <c r="H18" i="23" s="1"/>
  <c r="F19" i="23"/>
  <c r="H19" i="23" s="1"/>
  <c r="F20" i="23"/>
  <c r="F21" i="23"/>
  <c r="F22" i="23"/>
  <c r="H22" i="23" s="1"/>
  <c r="F13" i="6"/>
  <c r="F14" i="6"/>
  <c r="F30" i="8"/>
  <c r="F31" i="8"/>
  <c r="F6" i="8"/>
  <c r="F7" i="8"/>
  <c r="F8" i="8"/>
  <c r="F9" i="8"/>
  <c r="F20" i="8"/>
  <c r="F19" i="8"/>
  <c r="K22" i="3"/>
  <c r="K24" i="3"/>
  <c r="K15" i="3"/>
  <c r="K16" i="3"/>
  <c r="K17" i="3"/>
  <c r="K18" i="3"/>
  <c r="K23" i="3"/>
  <c r="K9" i="3"/>
  <c r="AC29" i="6"/>
  <c r="C50" i="8"/>
  <c r="Z29" i="6"/>
  <c r="C49" i="8"/>
  <c r="W29" i="6"/>
  <c r="C48" i="8"/>
  <c r="T29" i="6"/>
  <c r="C47" i="8"/>
  <c r="Q29" i="6"/>
  <c r="C46" i="8"/>
  <c r="N29" i="6"/>
  <c r="C45" i="8"/>
  <c r="K29" i="6"/>
  <c r="C44" i="8"/>
  <c r="F15" i="6"/>
  <c r="F17" i="6"/>
  <c r="F51" i="6"/>
  <c r="F52" i="6"/>
  <c r="F53" i="6"/>
  <c r="F54" i="6"/>
  <c r="F55" i="6"/>
  <c r="F56" i="6"/>
  <c r="E48" i="3"/>
  <c r="E49" i="3"/>
  <c r="E51" i="3"/>
  <c r="E52" i="3"/>
  <c r="E50" i="3"/>
  <c r="E41" i="3"/>
  <c r="E41" i="26" s="1"/>
  <c r="E42" i="26" s="1"/>
  <c r="F4" i="26" s="1"/>
  <c r="G23" i="31" s="1"/>
  <c r="K10" i="3"/>
  <c r="K11" i="3"/>
  <c r="K12" i="3"/>
  <c r="K14" i="3"/>
  <c r="K19" i="3"/>
  <c r="K21" i="3"/>
  <c r="V26" i="3"/>
  <c r="V27" i="3"/>
  <c r="V28" i="3"/>
  <c r="V29" i="3"/>
  <c r="V30" i="3"/>
  <c r="V31" i="3"/>
  <c r="V32" i="3"/>
  <c r="V33" i="3"/>
  <c r="V34" i="3"/>
  <c r="V35" i="3"/>
  <c r="V36" i="3"/>
  <c r="V37" i="3"/>
  <c r="V38" i="3"/>
  <c r="V39" i="3"/>
  <c r="V40" i="3"/>
  <c r="V41" i="3"/>
  <c r="E26" i="10"/>
  <c r="E27" i="10"/>
  <c r="E37" i="10"/>
  <c r="E38" i="10"/>
  <c r="E40" i="10"/>
  <c r="F26" i="12"/>
  <c r="E26" i="12"/>
  <c r="D26" i="12"/>
  <c r="C26" i="12"/>
  <c r="B26" i="12"/>
  <c r="F25" i="12"/>
  <c r="E25" i="12"/>
  <c r="D25" i="12"/>
  <c r="C25" i="12"/>
  <c r="B25" i="12"/>
  <c r="F24" i="12"/>
  <c r="E24" i="12"/>
  <c r="D24" i="12"/>
  <c r="C24" i="12"/>
  <c r="B24" i="12"/>
  <c r="F23" i="12"/>
  <c r="E23" i="12"/>
  <c r="D23" i="12"/>
  <c r="C23" i="12"/>
  <c r="B23" i="12"/>
  <c r="F22" i="12"/>
  <c r="E22" i="12"/>
  <c r="D22" i="12"/>
  <c r="C22" i="12"/>
  <c r="B22" i="12"/>
  <c r="F21" i="12"/>
  <c r="E21" i="12"/>
  <c r="D21" i="12"/>
  <c r="C21" i="12"/>
  <c r="B21" i="12"/>
  <c r="F20" i="12"/>
  <c r="E20" i="12"/>
  <c r="D20" i="12"/>
  <c r="C20" i="12"/>
  <c r="B20" i="12"/>
  <c r="F19" i="12"/>
  <c r="E19" i="12"/>
  <c r="D19" i="12"/>
  <c r="C19" i="12"/>
  <c r="B19" i="12"/>
  <c r="F18" i="12"/>
  <c r="E18" i="12"/>
  <c r="D18" i="12"/>
  <c r="C18" i="12"/>
  <c r="B18" i="12"/>
  <c r="F17" i="12"/>
  <c r="E17" i="12"/>
  <c r="D17" i="12"/>
  <c r="C17" i="12"/>
  <c r="B17" i="12"/>
  <c r="F16" i="12"/>
  <c r="E16" i="12"/>
  <c r="D16" i="12"/>
  <c r="C16" i="12"/>
  <c r="B16" i="12"/>
  <c r="F15" i="12"/>
  <c r="E15" i="12"/>
  <c r="D15" i="12"/>
  <c r="C15" i="12"/>
  <c r="B15" i="12"/>
  <c r="F14" i="12"/>
  <c r="E14" i="12"/>
  <c r="D14" i="12"/>
  <c r="C14" i="12"/>
  <c r="B14" i="12"/>
  <c r="F13" i="12"/>
  <c r="E13" i="12"/>
  <c r="D13" i="12"/>
  <c r="C13" i="12"/>
  <c r="B13" i="12"/>
  <c r="F12" i="12"/>
  <c r="E12" i="12"/>
  <c r="D12" i="12"/>
  <c r="C12" i="12"/>
  <c r="B12" i="12"/>
  <c r="F11" i="12"/>
  <c r="E11" i="12"/>
  <c r="D11" i="12"/>
  <c r="C11" i="12"/>
  <c r="B11" i="12"/>
  <c r="F10" i="12"/>
  <c r="E10" i="12"/>
  <c r="D10" i="12"/>
  <c r="C10" i="12"/>
  <c r="B10" i="12"/>
  <c r="F9" i="12"/>
  <c r="E9" i="12"/>
  <c r="D9" i="12"/>
  <c r="C9" i="12"/>
  <c r="B9" i="12"/>
  <c r="F8" i="12"/>
  <c r="E8" i="12"/>
  <c r="D8" i="12"/>
  <c r="C8" i="12"/>
  <c r="B8" i="12"/>
  <c r="F7" i="12"/>
  <c r="E7" i="12"/>
  <c r="D7" i="12"/>
  <c r="C7" i="12"/>
  <c r="B7" i="12"/>
  <c r="B4" i="12"/>
  <c r="B3" i="12"/>
  <c r="E29" i="10"/>
  <c r="E28" i="10"/>
  <c r="E24" i="10"/>
  <c r="E23" i="10"/>
  <c r="E22" i="10"/>
  <c r="U42" i="3"/>
  <c r="K25" i="3"/>
  <c r="K26" i="3"/>
  <c r="Q26" i="3" s="1"/>
  <c r="T26" i="3" s="1"/>
  <c r="K27" i="3"/>
  <c r="Q27" i="3" s="1"/>
  <c r="T27" i="3" s="1"/>
  <c r="K28" i="3"/>
  <c r="Q28" i="3" s="1"/>
  <c r="T28" i="3"/>
  <c r="K29" i="3"/>
  <c r="Q29" i="3" s="1"/>
  <c r="T29" i="3" s="1"/>
  <c r="K30" i="3"/>
  <c r="Q30" i="3" s="1"/>
  <c r="T30" i="3" s="1"/>
  <c r="K31" i="3"/>
  <c r="Q31" i="3" s="1"/>
  <c r="T31" i="3" s="1"/>
  <c r="K32" i="3"/>
  <c r="Q32" i="3" s="1"/>
  <c r="T32" i="3" s="1"/>
  <c r="K33" i="3"/>
  <c r="Q33" i="3" s="1"/>
  <c r="T33" i="3" s="1"/>
  <c r="K34" i="3"/>
  <c r="Q34" i="3" s="1"/>
  <c r="T34" i="3" s="1"/>
  <c r="K35" i="3"/>
  <c r="Q35" i="3" s="1"/>
  <c r="T35" i="3" s="1"/>
  <c r="K36" i="3"/>
  <c r="Q36" i="3" s="1"/>
  <c r="T36" i="3" s="1"/>
  <c r="K37" i="3"/>
  <c r="Q37" i="3" s="1"/>
  <c r="T37" i="3" s="1"/>
  <c r="K38" i="3"/>
  <c r="Q38" i="3" s="1"/>
  <c r="T38" i="3" s="1"/>
  <c r="K39" i="3"/>
  <c r="Q39" i="3" s="1"/>
  <c r="T39" i="3" s="1"/>
  <c r="K40" i="3"/>
  <c r="Q40" i="3" s="1"/>
  <c r="T40" i="3" s="1"/>
  <c r="K41" i="3"/>
  <c r="Q41" i="3" s="1"/>
  <c r="T41" i="3" s="1"/>
  <c r="N27" i="3"/>
  <c r="N30" i="3"/>
  <c r="N31" i="3"/>
  <c r="N38" i="3"/>
  <c r="N39" i="3"/>
  <c r="C42" i="3"/>
  <c r="O41" i="3"/>
  <c r="G41" i="3"/>
  <c r="C41" i="3"/>
  <c r="B41" i="3"/>
  <c r="O40" i="3"/>
  <c r="G40" i="3"/>
  <c r="C40" i="3"/>
  <c r="B40" i="3"/>
  <c r="O39" i="3"/>
  <c r="G39" i="3"/>
  <c r="C39" i="3"/>
  <c r="B39" i="3"/>
  <c r="O38" i="3"/>
  <c r="G38" i="3"/>
  <c r="C38" i="3"/>
  <c r="B38" i="3"/>
  <c r="O37" i="3"/>
  <c r="G37" i="3"/>
  <c r="C37" i="3"/>
  <c r="B37" i="3"/>
  <c r="O36" i="3"/>
  <c r="G36" i="3"/>
  <c r="C36" i="3"/>
  <c r="B36" i="3"/>
  <c r="O35" i="3"/>
  <c r="G35" i="3"/>
  <c r="C35" i="3"/>
  <c r="B35" i="3"/>
  <c r="O34" i="3"/>
  <c r="G34" i="3"/>
  <c r="C34" i="3"/>
  <c r="B34" i="3"/>
  <c r="O33" i="3"/>
  <c r="G33" i="3"/>
  <c r="C33" i="3"/>
  <c r="B33" i="3"/>
  <c r="O32" i="3"/>
  <c r="G32" i="3"/>
  <c r="C32" i="3"/>
  <c r="B32" i="3"/>
  <c r="O31" i="3"/>
  <c r="G31" i="3"/>
  <c r="C31" i="3"/>
  <c r="B31" i="3"/>
  <c r="O30" i="3"/>
  <c r="G30" i="3"/>
  <c r="C30" i="3"/>
  <c r="B30" i="3"/>
  <c r="O29" i="3"/>
  <c r="G29" i="3"/>
  <c r="C29" i="3"/>
  <c r="B29" i="3"/>
  <c r="O28" i="3"/>
  <c r="G28" i="3"/>
  <c r="C28" i="3"/>
  <c r="B28" i="3"/>
  <c r="O27" i="3"/>
  <c r="G27" i="3"/>
  <c r="C27" i="3"/>
  <c r="B27" i="3"/>
  <c r="O26" i="3"/>
  <c r="G26" i="3"/>
  <c r="C26" i="3"/>
  <c r="B26" i="3"/>
  <c r="O25" i="3"/>
  <c r="G25" i="3"/>
  <c r="O24" i="3"/>
  <c r="O23" i="3"/>
  <c r="O22" i="3"/>
  <c r="O21" i="3"/>
  <c r="O20" i="3"/>
  <c r="O19" i="3"/>
  <c r="O18" i="3"/>
  <c r="O17" i="3"/>
  <c r="O16" i="3"/>
  <c r="O15" i="3"/>
  <c r="O13" i="3"/>
  <c r="O12" i="3"/>
  <c r="O11" i="3"/>
  <c r="O10" i="3"/>
  <c r="O9" i="3"/>
  <c r="F35" i="8"/>
  <c r="F34" i="8"/>
  <c r="F33" i="8"/>
  <c r="F32" i="8"/>
  <c r="F24" i="8"/>
  <c r="F23" i="8"/>
  <c r="F22" i="8"/>
  <c r="F21" i="8"/>
  <c r="F13" i="8"/>
  <c r="F12" i="8"/>
  <c r="F11" i="8"/>
  <c r="F10" i="8"/>
  <c r="C27" i="23"/>
  <c r="C27" i="27" s="1"/>
  <c r="C26" i="23"/>
  <c r="C26" i="27" s="1"/>
  <c r="F25" i="23"/>
  <c r="C25" i="23"/>
  <c r="C25" i="27" s="1"/>
  <c r="C24" i="23"/>
  <c r="C24" i="27" s="1"/>
  <c r="C23" i="23"/>
  <c r="C23" i="27" s="1"/>
  <c r="C22" i="23"/>
  <c r="C22" i="27" s="1"/>
  <c r="C21" i="23"/>
  <c r="C21" i="27" s="1"/>
  <c r="C20" i="23"/>
  <c r="C20" i="27" s="1"/>
  <c r="C19" i="23"/>
  <c r="C19" i="27" s="1"/>
  <c r="C18" i="23"/>
  <c r="C18" i="27" s="1"/>
  <c r="C17" i="23"/>
  <c r="C17" i="27" s="1"/>
  <c r="C16" i="23"/>
  <c r="C16" i="27" s="1"/>
  <c r="C15" i="23"/>
  <c r="C15" i="27" s="1"/>
  <c r="C14" i="23"/>
  <c r="C14" i="27" s="1"/>
  <c r="C13" i="23"/>
  <c r="C13" i="27" s="1"/>
  <c r="F20" i="6"/>
  <c r="F21" i="6"/>
  <c r="F22" i="6"/>
  <c r="F23" i="6"/>
  <c r="F24" i="6"/>
  <c r="F25" i="6"/>
  <c r="F26" i="6"/>
  <c r="F27" i="6"/>
  <c r="I66" i="6"/>
  <c r="F65" i="6"/>
  <c r="E65" i="6"/>
  <c r="C65" i="6"/>
  <c r="B65" i="6"/>
  <c r="F64" i="6"/>
  <c r="E64" i="6"/>
  <c r="C64" i="6"/>
  <c r="B64" i="6"/>
  <c r="F63" i="6"/>
  <c r="E63" i="6"/>
  <c r="C63" i="6"/>
  <c r="B63" i="6"/>
  <c r="F62" i="6"/>
  <c r="C62" i="6"/>
  <c r="B62" i="6"/>
  <c r="F61" i="6"/>
  <c r="C61" i="6"/>
  <c r="B61" i="6"/>
  <c r="F60" i="6"/>
  <c r="C60" i="6"/>
  <c r="B60" i="6"/>
  <c r="F59" i="6"/>
  <c r="C59" i="6"/>
  <c r="B59" i="6"/>
  <c r="F58" i="6"/>
  <c r="C58" i="6"/>
  <c r="B58" i="6"/>
  <c r="C57" i="6"/>
  <c r="B57" i="6"/>
  <c r="C56" i="6"/>
  <c r="B56" i="6"/>
  <c r="C55" i="6"/>
  <c r="B55" i="6"/>
  <c r="C54" i="6"/>
  <c r="B54" i="6"/>
  <c r="C53" i="6"/>
  <c r="B53" i="6"/>
  <c r="C52" i="6"/>
  <c r="B52" i="6"/>
  <c r="C51" i="6"/>
  <c r="B51" i="6"/>
  <c r="AE29" i="6"/>
  <c r="AD29" i="6"/>
  <c r="AB29" i="6"/>
  <c r="AA29" i="6"/>
  <c r="Y29" i="6"/>
  <c r="X29" i="6"/>
  <c r="V29" i="6"/>
  <c r="U29" i="6"/>
  <c r="S29" i="6"/>
  <c r="R29" i="6"/>
  <c r="P29" i="6"/>
  <c r="O29" i="6"/>
  <c r="M29" i="6"/>
  <c r="L29" i="6"/>
  <c r="E27" i="6"/>
  <c r="C27" i="6"/>
  <c r="B27" i="6"/>
  <c r="E26" i="6"/>
  <c r="C26" i="6"/>
  <c r="B26" i="6"/>
  <c r="E25" i="6"/>
  <c r="C25" i="6"/>
  <c r="B25" i="6"/>
  <c r="E24" i="6"/>
  <c r="C24" i="6"/>
  <c r="B24" i="6"/>
  <c r="E23" i="6"/>
  <c r="C23" i="6"/>
  <c r="B23" i="6"/>
  <c r="E22" i="6"/>
  <c r="C22" i="6"/>
  <c r="B22" i="6"/>
  <c r="E21" i="6"/>
  <c r="C21" i="6"/>
  <c r="B21" i="6"/>
  <c r="C20" i="6"/>
  <c r="B20" i="6"/>
  <c r="C19" i="6"/>
  <c r="B19" i="6"/>
  <c r="C18" i="6"/>
  <c r="B18" i="6"/>
  <c r="C17" i="6"/>
  <c r="B17" i="6"/>
  <c r="C16" i="6"/>
  <c r="B16" i="6"/>
  <c r="C15" i="6"/>
  <c r="B15" i="6"/>
  <c r="C14" i="6"/>
  <c r="B14" i="6"/>
  <c r="C13" i="6"/>
  <c r="B13" i="6"/>
  <c r="A2" i="6"/>
  <c r="A17" i="20"/>
  <c r="I33" i="11"/>
  <c r="H33" i="11"/>
  <c r="G33" i="11"/>
  <c r="I32" i="11"/>
  <c r="H32" i="11"/>
  <c r="G32" i="11"/>
  <c r="I31" i="11"/>
  <c r="H31" i="11"/>
  <c r="G31" i="11"/>
  <c r="I30" i="11"/>
  <c r="H30" i="11"/>
  <c r="G30" i="11"/>
  <c r="I29" i="11"/>
  <c r="H29" i="11"/>
  <c r="G29" i="11"/>
  <c r="I28" i="11"/>
  <c r="H28" i="11"/>
  <c r="G28" i="11"/>
  <c r="I27" i="11"/>
  <c r="H27" i="11"/>
  <c r="G27" i="11"/>
  <c r="I26" i="11"/>
  <c r="H26" i="11"/>
  <c r="G26" i="11"/>
  <c r="I25" i="11"/>
  <c r="H25" i="11"/>
  <c r="G25" i="11"/>
  <c r="I24" i="11"/>
  <c r="H24" i="11"/>
  <c r="G24" i="11"/>
  <c r="I23" i="11"/>
  <c r="H23" i="11"/>
  <c r="G23" i="11"/>
  <c r="H22" i="11"/>
  <c r="G33" i="26" l="1"/>
  <c r="G35" i="26"/>
  <c r="G37" i="26"/>
  <c r="G39" i="26"/>
  <c r="G41" i="26"/>
  <c r="G27" i="26"/>
  <c r="G29" i="26"/>
  <c r="G31" i="26"/>
  <c r="G25" i="26"/>
  <c r="G26" i="26"/>
  <c r="G28" i="26"/>
  <c r="G30" i="26"/>
  <c r="G32" i="26"/>
  <c r="G34" i="26"/>
  <c r="G36" i="26"/>
  <c r="G38" i="26"/>
  <c r="G40" i="26"/>
  <c r="G12" i="26"/>
  <c r="G13" i="26"/>
  <c r="G14" i="26"/>
  <c r="G15" i="26"/>
  <c r="G11" i="26"/>
  <c r="G16" i="26"/>
  <c r="G19" i="26"/>
  <c r="G17" i="26"/>
  <c r="G18" i="26"/>
  <c r="G10" i="26"/>
  <c r="G9" i="26"/>
  <c r="K14" i="26"/>
  <c r="Q9" i="3"/>
  <c r="K9" i="26"/>
  <c r="K12" i="26"/>
  <c r="K18" i="26"/>
  <c r="Q13" i="3"/>
  <c r="K13" i="26"/>
  <c r="K16" i="26"/>
  <c r="Q20" i="3"/>
  <c r="K20" i="26"/>
  <c r="K17" i="26"/>
  <c r="K15" i="26"/>
  <c r="K21" i="26"/>
  <c r="K11" i="26"/>
  <c r="N10" i="3"/>
  <c r="K10" i="26"/>
  <c r="Q19" i="3"/>
  <c r="K19" i="26"/>
  <c r="B27" i="26"/>
  <c r="B29" i="26"/>
  <c r="B31" i="26"/>
  <c r="B33" i="26"/>
  <c r="B35" i="26"/>
  <c r="B37" i="26"/>
  <c r="B39" i="26"/>
  <c r="B41" i="26"/>
  <c r="V30" i="6"/>
  <c r="B9" i="26"/>
  <c r="B26" i="26"/>
  <c r="B28" i="26"/>
  <c r="B30" i="26"/>
  <c r="B32" i="26"/>
  <c r="B34" i="26"/>
  <c r="B36" i="26"/>
  <c r="B38" i="26"/>
  <c r="B40" i="26"/>
  <c r="M30" i="6"/>
  <c r="Y30" i="6"/>
  <c r="AB30" i="6"/>
  <c r="P30" i="6"/>
  <c r="S30" i="6"/>
  <c r="AE30" i="6"/>
  <c r="E25" i="10"/>
  <c r="N35" i="3"/>
  <c r="E41" i="10"/>
  <c r="E30" i="10"/>
  <c r="N37" i="3"/>
  <c r="N29" i="3"/>
  <c r="N36" i="3"/>
  <c r="N28" i="3"/>
  <c r="N34" i="3"/>
  <c r="N26" i="3"/>
  <c r="N41" i="3"/>
  <c r="N33" i="3"/>
  <c r="N40" i="3"/>
  <c r="N32" i="3"/>
  <c r="N25" i="3"/>
  <c r="Q25" i="3"/>
  <c r="T25" i="3" s="1"/>
  <c r="V25" i="3" s="1"/>
  <c r="W25" i="3" s="1"/>
  <c r="N21" i="3"/>
  <c r="Q21" i="3"/>
  <c r="Q14" i="3"/>
  <c r="N12" i="3"/>
  <c r="Q12" i="3"/>
  <c r="N11" i="3"/>
  <c r="Q11" i="3"/>
  <c r="F41" i="4"/>
  <c r="F33" i="4"/>
  <c r="N23" i="3"/>
  <c r="Q23" i="3"/>
  <c r="T23" i="3" s="1"/>
  <c r="V23" i="3" s="1"/>
  <c r="W23" i="3" s="1"/>
  <c r="N18" i="3"/>
  <c r="Q18" i="3"/>
  <c r="N17" i="3"/>
  <c r="Q17" i="3"/>
  <c r="N16" i="3"/>
  <c r="Q16" i="3"/>
  <c r="N15" i="3"/>
  <c r="Q15" i="3"/>
  <c r="N24" i="3"/>
  <c r="Q24" i="3"/>
  <c r="N22" i="3"/>
  <c r="Q22" i="3"/>
  <c r="T22" i="3" s="1"/>
  <c r="V22" i="3" s="1"/>
  <c r="F36" i="8"/>
  <c r="T13" i="3"/>
  <c r="G74" i="6"/>
  <c r="G78" i="6"/>
  <c r="G82" i="6"/>
  <c r="G75" i="6"/>
  <c r="G79" i="6"/>
  <c r="G84" i="6"/>
  <c r="G73" i="6"/>
  <c r="G77" i="6"/>
  <c r="G81" i="6"/>
  <c r="G71" i="6"/>
  <c r="G83" i="6"/>
  <c r="G40" i="6"/>
  <c r="G45" i="6"/>
  <c r="G35" i="6"/>
  <c r="G41" i="6"/>
  <c r="G46" i="6"/>
  <c r="G36" i="6"/>
  <c r="G39" i="6"/>
  <c r="G43" i="6"/>
  <c r="G33" i="6"/>
  <c r="G37" i="6"/>
  <c r="G44" i="6"/>
  <c r="F25" i="8"/>
  <c r="F14" i="8"/>
  <c r="C4" i="8" s="1"/>
  <c r="F10" i="4" s="1"/>
  <c r="F13" i="4" s="1"/>
  <c r="F22" i="4" s="1"/>
  <c r="F5" i="4" s="1"/>
  <c r="N19" i="3"/>
  <c r="T19" i="3"/>
  <c r="N13" i="3"/>
  <c r="F23" i="23"/>
  <c r="F24" i="23"/>
  <c r="F26" i="23"/>
  <c r="H26" i="23" s="1"/>
  <c r="F27" i="23"/>
  <c r="H20" i="23"/>
  <c r="AD20" i="23" s="1"/>
  <c r="H23" i="23"/>
  <c r="H24" i="23"/>
  <c r="H25" i="23"/>
  <c r="AD25" i="23" s="1"/>
  <c r="H21" i="23"/>
  <c r="AD21" i="23" s="1"/>
  <c r="G57" i="6"/>
  <c r="G55" i="6"/>
  <c r="G76" i="6" s="1"/>
  <c r="G17" i="6"/>
  <c r="G38" i="6" s="1"/>
  <c r="G14" i="6"/>
  <c r="G56" i="6"/>
  <c r="G80" i="6" s="1"/>
  <c r="G54" i="6"/>
  <c r="G15" i="6"/>
  <c r="G32" i="6" s="1"/>
  <c r="F28" i="6"/>
  <c r="G19" i="6"/>
  <c r="G16" i="6"/>
  <c r="G18" i="6"/>
  <c r="G42" i="6" s="1"/>
  <c r="G51" i="6"/>
  <c r="K42" i="3"/>
  <c r="Q10" i="3"/>
  <c r="N9" i="3"/>
  <c r="F66" i="6"/>
  <c r="G13" i="6"/>
  <c r="G53" i="6"/>
  <c r="G70" i="6" s="1"/>
  <c r="T9" i="3"/>
  <c r="N20" i="3"/>
  <c r="T24" i="3"/>
  <c r="V24" i="3" s="1"/>
  <c r="N14" i="3"/>
  <c r="G52" i="6"/>
  <c r="AD22" i="23"/>
  <c r="AD18" i="23"/>
  <c r="AD19" i="23"/>
  <c r="N12" i="26" l="1"/>
  <c r="N14" i="26"/>
  <c r="T20" i="3"/>
  <c r="Q20" i="26"/>
  <c r="T21" i="3"/>
  <c r="Q21" i="26"/>
  <c r="T16" i="3"/>
  <c r="Q16" i="26"/>
  <c r="Q19" i="26"/>
  <c r="K42" i="26"/>
  <c r="N13" i="26"/>
  <c r="T19" i="26"/>
  <c r="N19" i="26"/>
  <c r="V20" i="3"/>
  <c r="N20" i="26"/>
  <c r="K42" i="32"/>
  <c r="T9" i="26"/>
  <c r="T17" i="3"/>
  <c r="Q17" i="26"/>
  <c r="T11" i="3"/>
  <c r="Q11" i="26"/>
  <c r="Q9" i="26"/>
  <c r="N18" i="26"/>
  <c r="T15" i="3"/>
  <c r="Q15" i="26"/>
  <c r="T13" i="26"/>
  <c r="N16" i="26"/>
  <c r="N11" i="26"/>
  <c r="N10" i="26"/>
  <c r="Q13" i="26"/>
  <c r="T14" i="3"/>
  <c r="Q14" i="26"/>
  <c r="N15" i="26"/>
  <c r="N21" i="26"/>
  <c r="N9" i="26"/>
  <c r="N17" i="26"/>
  <c r="T10" i="3"/>
  <c r="Q10" i="26"/>
  <c r="T18" i="3"/>
  <c r="Q18" i="26"/>
  <c r="T12" i="3"/>
  <c r="Q12" i="26"/>
  <c r="E36" i="10"/>
  <c r="C8" i="10" s="1"/>
  <c r="F8" i="10" s="1"/>
  <c r="C15" i="10"/>
  <c r="F15" i="10" s="1"/>
  <c r="V18" i="3"/>
  <c r="W18" i="3" s="1"/>
  <c r="V15" i="3"/>
  <c r="V13" i="3"/>
  <c r="W13" i="3" s="1"/>
  <c r="V19" i="3"/>
  <c r="W19" i="3" s="1"/>
  <c r="G72" i="6"/>
  <c r="G34" i="6"/>
  <c r="V14" i="3"/>
  <c r="W14" i="3" s="1"/>
  <c r="V17" i="3"/>
  <c r="W17" i="3" s="1"/>
  <c r="G69" i="6"/>
  <c r="V9" i="3"/>
  <c r="W9" i="3" s="1"/>
  <c r="G31" i="6"/>
  <c r="AD24" i="23"/>
  <c r="F88" i="6"/>
  <c r="AD23" i="23"/>
  <c r="H27" i="23"/>
  <c r="AD27" i="23" s="1"/>
  <c r="AD26" i="23"/>
  <c r="W24" i="3"/>
  <c r="W20" i="3"/>
  <c r="W22" i="3"/>
  <c r="W15" i="3"/>
  <c r="G28" i="6"/>
  <c r="G66" i="6"/>
  <c r="H80" i="6"/>
  <c r="D17" i="23" s="1"/>
  <c r="D17" i="27" s="1"/>
  <c r="AD17" i="27" s="1"/>
  <c r="E42" i="3"/>
  <c r="F4" i="3" s="1"/>
  <c r="H77" i="6"/>
  <c r="H84" i="6"/>
  <c r="N42" i="3"/>
  <c r="Q42" i="3"/>
  <c r="H79" i="6"/>
  <c r="H71" i="6"/>
  <c r="H81" i="6"/>
  <c r="H74" i="6"/>
  <c r="O16" i="23"/>
  <c r="P16" i="23" s="1"/>
  <c r="Q16" i="23" s="1"/>
  <c r="R16" i="23"/>
  <c r="S16" i="23" s="1"/>
  <c r="T16" i="23" s="1"/>
  <c r="H83" i="6"/>
  <c r="X16" i="23"/>
  <c r="Y16" i="23" s="1"/>
  <c r="Z16" i="23" s="1"/>
  <c r="H82" i="6"/>
  <c r="H78" i="6"/>
  <c r="H73" i="6"/>
  <c r="H76" i="6"/>
  <c r="F17" i="10" l="1"/>
  <c r="E4" i="10" s="1"/>
  <c r="G23" i="1"/>
  <c r="V15" i="32"/>
  <c r="T15" i="26"/>
  <c r="V15" i="26" s="1"/>
  <c r="V10" i="3"/>
  <c r="W10" i="3" s="1"/>
  <c r="T10" i="26"/>
  <c r="V10" i="26" s="1"/>
  <c r="V10" i="32"/>
  <c r="V19" i="32"/>
  <c r="V12" i="3"/>
  <c r="W12" i="3" s="1"/>
  <c r="V12" i="32"/>
  <c r="T12" i="26"/>
  <c r="V12" i="26" s="1"/>
  <c r="V17" i="32"/>
  <c r="T17" i="26"/>
  <c r="V17" i="26" s="1"/>
  <c r="V19" i="26"/>
  <c r="T20" i="26"/>
  <c r="V20" i="26" s="1"/>
  <c r="T11" i="26"/>
  <c r="V11" i="26" s="1"/>
  <c r="V11" i="32"/>
  <c r="V9" i="26"/>
  <c r="N42" i="26"/>
  <c r="V14" i="32"/>
  <c r="T14" i="26"/>
  <c r="V14" i="26" s="1"/>
  <c r="Q42" i="32"/>
  <c r="V9" i="32"/>
  <c r="N42" i="32"/>
  <c r="Q42" i="26"/>
  <c r="V16" i="3"/>
  <c r="W16" i="3" s="1"/>
  <c r="V16" i="32"/>
  <c r="T16" i="26"/>
  <c r="V16" i="26" s="1"/>
  <c r="V21" i="3"/>
  <c r="W21" i="3" s="1"/>
  <c r="T21" i="26"/>
  <c r="V21" i="26" s="1"/>
  <c r="V21" i="32"/>
  <c r="T42" i="3"/>
  <c r="V11" i="3"/>
  <c r="W11" i="3" s="1"/>
  <c r="V18" i="32"/>
  <c r="T18" i="26"/>
  <c r="V18" i="26" s="1"/>
  <c r="V13" i="32"/>
  <c r="V20" i="32"/>
  <c r="V13" i="26"/>
  <c r="G21" i="31"/>
  <c r="G21" i="1"/>
  <c r="H72" i="6"/>
  <c r="V42" i="3"/>
  <c r="F6" i="3" s="1"/>
  <c r="AA16" i="23"/>
  <c r="AB16" i="23" s="1"/>
  <c r="AC16" i="23" s="1"/>
  <c r="L17" i="23"/>
  <c r="M17" i="23" s="1"/>
  <c r="N17" i="23" s="1"/>
  <c r="R17" i="23"/>
  <c r="S17" i="23" s="1"/>
  <c r="T17" i="23" s="1"/>
  <c r="AA17" i="23"/>
  <c r="AB17" i="23" s="1"/>
  <c r="AC17" i="23" s="1"/>
  <c r="O17" i="23"/>
  <c r="P17" i="23" s="1"/>
  <c r="Q17" i="23" s="1"/>
  <c r="U17" i="23"/>
  <c r="V17" i="23" s="1"/>
  <c r="W17" i="23" s="1"/>
  <c r="X17" i="23"/>
  <c r="Y17" i="23" s="1"/>
  <c r="Z17" i="23" s="1"/>
  <c r="U16" i="23"/>
  <c r="V16" i="23" s="1"/>
  <c r="W16" i="23" s="1"/>
  <c r="L16" i="23"/>
  <c r="M16" i="23" s="1"/>
  <c r="N16" i="23" s="1"/>
  <c r="O14" i="23"/>
  <c r="P14" i="23" s="1"/>
  <c r="Q14" i="23" s="1"/>
  <c r="H69" i="6"/>
  <c r="X14" i="23"/>
  <c r="Y14" i="23" s="1"/>
  <c r="Z14" i="23" s="1"/>
  <c r="L14" i="23"/>
  <c r="M14" i="23" s="1"/>
  <c r="N14" i="23" s="1"/>
  <c r="AA14" i="23"/>
  <c r="AB14" i="23" s="1"/>
  <c r="AC14" i="23" s="1"/>
  <c r="U14" i="23"/>
  <c r="V14" i="23" s="1"/>
  <c r="W14" i="23" s="1"/>
  <c r="H75" i="6"/>
  <c r="D16" i="23" s="1"/>
  <c r="R14" i="23"/>
  <c r="S14" i="23" s="1"/>
  <c r="T14" i="23" s="1"/>
  <c r="H70" i="6"/>
  <c r="L15" i="23"/>
  <c r="M15" i="23" s="1"/>
  <c r="N15" i="23" s="1"/>
  <c r="X15" i="23"/>
  <c r="Y15" i="23" s="1"/>
  <c r="Z15" i="23" s="1"/>
  <c r="AA15" i="23"/>
  <c r="AB15" i="23" s="1"/>
  <c r="AC15" i="23" s="1"/>
  <c r="R15" i="23"/>
  <c r="S15" i="23" s="1"/>
  <c r="T15" i="23" s="1"/>
  <c r="O15" i="23"/>
  <c r="P15" i="23" s="1"/>
  <c r="Q15" i="23" s="1"/>
  <c r="U15" i="23"/>
  <c r="V15" i="23" s="1"/>
  <c r="W15" i="23" s="1"/>
  <c r="G88" i="6"/>
  <c r="E8" i="6" s="1"/>
  <c r="G47" i="6"/>
  <c r="F17" i="23"/>
  <c r="H17" i="23" s="1"/>
  <c r="I16" i="23"/>
  <c r="J16" i="23" s="1"/>
  <c r="K16" i="23" s="1"/>
  <c r="I13" i="23"/>
  <c r="G85" i="6"/>
  <c r="O13" i="23"/>
  <c r="X13" i="23"/>
  <c r="Y13" i="23" s="1"/>
  <c r="R13" i="23"/>
  <c r="AA13" i="23"/>
  <c r="AB13" i="23" s="1"/>
  <c r="L13" i="23"/>
  <c r="U13" i="23"/>
  <c r="V42" i="26" l="1"/>
  <c r="F6" i="26" s="1"/>
  <c r="B49" i="26" s="1"/>
  <c r="G24" i="1"/>
  <c r="G22" i="1" s="1"/>
  <c r="G20" i="1" s="1"/>
  <c r="T42" i="32"/>
  <c r="T42" i="26"/>
  <c r="V42" i="32"/>
  <c r="F6" i="32" s="1"/>
  <c r="F16" i="23"/>
  <c r="H16" i="23" s="1"/>
  <c r="AD16" i="23" s="1"/>
  <c r="D16" i="27"/>
  <c r="AD16" i="27" s="1"/>
  <c r="G26" i="1"/>
  <c r="G26" i="31"/>
  <c r="E3" i="10"/>
  <c r="G6" i="35" s="1"/>
  <c r="E2" i="35" s="1"/>
  <c r="G31" i="1" s="1"/>
  <c r="D13" i="23"/>
  <c r="I17" i="23"/>
  <c r="J17" i="23" s="1"/>
  <c r="K17" i="23" s="1"/>
  <c r="H85" i="6"/>
  <c r="D14" i="23"/>
  <c r="D14" i="27" s="1"/>
  <c r="AD14" i="27" s="1"/>
  <c r="D15" i="23"/>
  <c r="I14" i="23"/>
  <c r="J14" i="23" s="1"/>
  <c r="K14" i="23" s="1"/>
  <c r="AB28" i="23"/>
  <c r="AB29" i="23" s="1"/>
  <c r="R28" i="23"/>
  <c r="R29" i="23" s="1"/>
  <c r="I15" i="23"/>
  <c r="J15" i="23" s="1"/>
  <c r="K15" i="23" s="1"/>
  <c r="Y28" i="23"/>
  <c r="Y29" i="23" s="1"/>
  <c r="AA28" i="23"/>
  <c r="AA29" i="23" s="1"/>
  <c r="S13" i="23"/>
  <c r="S28" i="23" s="1"/>
  <c r="S29" i="23" s="1"/>
  <c r="AD17" i="23"/>
  <c r="Z13" i="23"/>
  <c r="Z28" i="23" s="1"/>
  <c r="Z29" i="23" s="1"/>
  <c r="AC13" i="23"/>
  <c r="AC28" i="23" s="1"/>
  <c r="AC29" i="23" s="1"/>
  <c r="X28" i="23"/>
  <c r="X29" i="23" s="1"/>
  <c r="O28" i="23"/>
  <c r="O29" i="23" s="1"/>
  <c r="P13" i="23"/>
  <c r="J13" i="23"/>
  <c r="L28" i="23"/>
  <c r="L29" i="23" s="1"/>
  <c r="M13" i="23"/>
  <c r="M28" i="23" s="1"/>
  <c r="M29" i="23" s="1"/>
  <c r="U28" i="23"/>
  <c r="U29" i="23" s="1"/>
  <c r="V13" i="23"/>
  <c r="G24" i="31" l="1"/>
  <c r="G22" i="31" s="1"/>
  <c r="B49" i="32"/>
  <c r="G49" i="32" s="1"/>
  <c r="E45" i="32" s="1"/>
  <c r="G49" i="26"/>
  <c r="F13" i="23"/>
  <c r="H13" i="23" s="1"/>
  <c r="D13" i="27"/>
  <c r="F13" i="27" s="1"/>
  <c r="F15" i="23"/>
  <c r="D15" i="27"/>
  <c r="AD15" i="27" s="1"/>
  <c r="G25" i="1"/>
  <c r="G25" i="31"/>
  <c r="D28" i="23"/>
  <c r="G17" i="1" s="1"/>
  <c r="H15" i="23"/>
  <c r="F14" i="23"/>
  <c r="H14" i="23" s="1"/>
  <c r="AD14" i="23" s="1"/>
  <c r="J28" i="23"/>
  <c r="J29" i="23" s="1"/>
  <c r="I28" i="23"/>
  <c r="I29" i="23" s="1"/>
  <c r="T13" i="23"/>
  <c r="T28" i="23" s="1"/>
  <c r="T29" i="23" s="1"/>
  <c r="V28" i="23"/>
  <c r="V29" i="23" s="1"/>
  <c r="W13" i="23"/>
  <c r="W28" i="23" s="1"/>
  <c r="W29" i="23" s="1"/>
  <c r="P28" i="23"/>
  <c r="P29" i="23" s="1"/>
  <c r="Q13" i="23"/>
  <c r="Q28" i="23" s="1"/>
  <c r="Q29" i="23" s="1"/>
  <c r="N13" i="23"/>
  <c r="N28" i="23" s="1"/>
  <c r="N29" i="23" s="1"/>
  <c r="K13" i="23"/>
  <c r="K28" i="23" s="1"/>
  <c r="K29" i="23" s="1"/>
  <c r="G20" i="31" l="1"/>
  <c r="E45" i="26"/>
  <c r="G30" i="31"/>
  <c r="H13" i="27"/>
  <c r="H28" i="27" s="1"/>
  <c r="F28" i="27"/>
  <c r="D28" i="27"/>
  <c r="G17" i="31" s="1"/>
  <c r="AD15" i="23"/>
  <c r="F28" i="23"/>
  <c r="G18" i="1" s="1"/>
  <c r="H28" i="23"/>
  <c r="AD13" i="23"/>
  <c r="D8" i="23" l="1"/>
  <c r="G19" i="1"/>
  <c r="G16" i="1" s="1"/>
  <c r="D6" i="27"/>
  <c r="G18" i="31"/>
  <c r="D8" i="27"/>
  <c r="G19" i="31"/>
  <c r="D6" i="23"/>
  <c r="E6" i="6"/>
  <c r="AD13" i="27"/>
  <c r="AD28" i="27"/>
  <c r="AD28" i="23"/>
  <c r="G16" i="31" l="1"/>
  <c r="G31" i="31" s="1"/>
  <c r="G32" i="1"/>
  <c r="G32" i="31" l="1"/>
  <c r="G33" i="31" s="1"/>
  <c r="E12" i="31" s="1"/>
  <c r="G33" i="1"/>
  <c r="H28" i="20" s="1"/>
  <c r="C5" i="24"/>
  <c r="G34" i="1" l="1"/>
  <c r="C14" i="24"/>
  <c r="C13" i="24"/>
  <c r="C12" i="24"/>
  <c r="E12" i="1" l="1"/>
  <c r="C28" i="20"/>
</calcChain>
</file>

<file path=xl/sharedStrings.xml><?xml version="1.0" encoding="utf-8"?>
<sst xmlns="http://schemas.openxmlformats.org/spreadsheetml/2006/main" count="1780" uniqueCount="552">
  <si>
    <t>見積様式入力方法</t>
    <rPh sb="0" eb="2">
      <t>ミツモリ</t>
    </rPh>
    <rPh sb="2" eb="4">
      <t>ヨウシキ</t>
    </rPh>
    <rPh sb="4" eb="6">
      <t>ニュウリョク</t>
    </rPh>
    <rPh sb="6" eb="8">
      <t>ホウホウ</t>
    </rPh>
    <phoneticPr fontId="2"/>
  </si>
  <si>
    <t>■入力時の留意事項</t>
    <rPh sb="1" eb="3">
      <t>ニュウリョク</t>
    </rPh>
    <rPh sb="3" eb="4">
      <t>ジ</t>
    </rPh>
    <rPh sb="5" eb="7">
      <t>リュウイ</t>
    </rPh>
    <rPh sb="7" eb="9">
      <t>ジコウ</t>
    </rPh>
    <phoneticPr fontId="2"/>
  </si>
  <si>
    <t>・</t>
    <phoneticPr fontId="2"/>
  </si>
  <si>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</si>
  <si>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</si>
  <si>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</si>
  <si>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rPr>
        <b/>
        <sz val="12"/>
        <color rgb="FFCC9900"/>
        <rFont val="ＭＳ ゴシック"/>
        <family val="3"/>
        <charset val="128"/>
      </rPr>
      <t>黄色</t>
    </r>
    <r>
      <rPr>
        <sz val="12"/>
        <color theme="1"/>
        <rFont val="ＭＳ ゴシック"/>
        <family val="3"/>
        <charset val="128"/>
      </rPr>
      <t>のセル＝支払計算用（前金払、部分払、精算払等）です。(採択後に記載ください)</t>
    </r>
    <rPh sb="0" eb="2">
      <t>キイロ</t>
    </rPh>
    <rPh sb="6" eb="8">
      <t>シハラ</t>
    </rPh>
    <rPh sb="8" eb="10">
      <t>ケイサン</t>
    </rPh>
    <rPh sb="10" eb="11">
      <t>ヨウ</t>
    </rPh>
    <rPh sb="12" eb="15">
      <t>マエキンバラ</t>
    </rPh>
    <rPh sb="16" eb="19">
      <t>ブブンバラ</t>
    </rPh>
    <rPh sb="20" eb="23">
      <t>セイサンバライ</t>
    </rPh>
    <rPh sb="23" eb="24">
      <t>ナド</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</si>
  <si>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</si>
  <si>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</si>
  <si>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</si>
  <si>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基本入力</t>
  </si>
  <si>
    <t>従事者明細</t>
    <rPh sb="0" eb="2">
      <t>ジュウジ</t>
    </rPh>
    <rPh sb="2" eb="3">
      <t>シャ</t>
    </rPh>
    <rPh sb="3" eb="5">
      <t>メイサイ</t>
    </rPh>
    <phoneticPr fontId="2"/>
  </si>
  <si>
    <t>業務従事者の格付認定依頼書</t>
    <rPh sb="8" eb="10">
      <t>ニンテイ</t>
    </rPh>
    <phoneticPr fontId="2"/>
  </si>
  <si>
    <r>
      <t xml:space="preserve">格付認定にあたっては、受注者は業務従事予定者の経歴書を補足するため、格付認定依頼書を作成します。理由欄で格付理由（経験・実績経験・実績・資格等から、必要な技術水準にあると判断等）を選択し、格付認定依頼書の理由①となる場合は、国内・海外の類似業務経験、資格、特筆すべき功績など、当該格付の妥当性を示す根拠を「根拠欄」に記載してください。
＜記載例＞
</t>
    </r>
    <r>
      <rPr>
        <sz val="12"/>
        <color rgb="FFFF0000"/>
        <rFont val="Wingdings"/>
        <family val="3"/>
        <charset val="2"/>
      </rPr>
      <t></t>
    </r>
    <r>
      <rPr>
        <sz val="12"/>
        <color rgb="FFFF0000"/>
        <rFont val="ＭＳ ゴシック"/>
        <family val="3"/>
        <charset val="128"/>
      </rPr>
      <t xml:space="preserve">	担当業務では20年以上の国内の業務経験が豊富（・・・業務等）
</t>
    </r>
    <r>
      <rPr>
        <sz val="12"/>
        <color rgb="FFFF0000"/>
        <rFont val="Wingdings"/>
        <family val="3"/>
        <charset val="2"/>
      </rPr>
      <t></t>
    </r>
    <r>
      <rPr>
        <sz val="12"/>
        <color rgb="FFFF0000"/>
        <rFont val="ＭＳ ゴシック"/>
        <family val="3"/>
        <charset val="128"/>
      </rPr>
      <t xml:space="preserve">	技術士の資格を有し、類似業務経験（ADB・・・・担当・・・・）がある </t>
    </r>
    <rPh sb="87" eb="88">
      <t>トウ</t>
    </rPh>
    <rPh sb="96" eb="98">
      <t>ニンテイ</t>
    </rPh>
    <rPh sb="98" eb="101">
      <t>イライショ</t>
    </rPh>
    <phoneticPr fontId="2"/>
  </si>
  <si>
    <t>専任の技術者要件確認書</t>
    <rPh sb="0" eb="2">
      <t>センニン</t>
    </rPh>
    <rPh sb="3" eb="6">
      <t>ギジュツシャ</t>
    </rPh>
    <rPh sb="6" eb="8">
      <t>ヨウケン</t>
    </rPh>
    <rPh sb="8" eb="11">
      <t>カクニンショ</t>
    </rPh>
    <phoneticPr fontId="2"/>
  </si>
  <si>
    <t>地域金融機関の業務従事者が参加する場合（中小企業支援型のみ）</t>
    <rPh sb="7" eb="9">
      <t>ギョウム</t>
    </rPh>
    <rPh sb="9" eb="12">
      <t>ジュウジシャ</t>
    </rPh>
    <rPh sb="13" eb="15">
      <t>サンカ</t>
    </rPh>
    <rPh sb="17" eb="19">
      <t>バアイ</t>
    </rPh>
    <rPh sb="20" eb="27">
      <t>チュウショウキギョウシエンガタ</t>
    </rPh>
    <phoneticPr fontId="2"/>
  </si>
  <si>
    <r>
      <rPr>
        <sz val="12"/>
        <color rgb="FF000000"/>
        <rFont val="ＭＳ ゴシック"/>
        <family val="3"/>
        <charset val="128"/>
      </rPr>
      <t>シートがない場合は、任意のシートタグを選択して右クリックし、そこで表示されるメニューから「再表示･･･ 」を左クリックで選び、そこで表示される新たなウインドウから次の3つのシート名を選んで追加表示してください</t>
    </r>
    <r>
      <rPr>
        <sz val="12"/>
        <color rgb="FFFF0000"/>
        <rFont val="ＭＳ ゴシック"/>
        <family val="3"/>
        <charset val="128"/>
      </rPr>
      <t>（必要がない場合は非表示としてください）</t>
    </r>
    <r>
      <rPr>
        <sz val="12"/>
        <color rgb="FF000000"/>
        <rFont val="ＭＳ ゴシック"/>
        <family val="3"/>
        <charset val="128"/>
      </rPr>
      <t>。 
ここには地域金融機関所属従事者分の人件費と旅費を除いた金額が表示されますので、その金額がスキーム上限を超えていないことを確認ください。
　様式1_銀行外
　様式2_2_2銀外
　様式2_4銀行外　　</t>
    </r>
    <r>
      <rPr>
        <sz val="12"/>
        <color rgb="FFFF0000"/>
        <rFont val="ＭＳ ゴシック"/>
        <family val="3"/>
        <charset val="128"/>
      </rPr>
      <t>（合意単価用）
　様式2_4②銀行外　（実費精算用）</t>
    </r>
    <r>
      <rPr>
        <sz val="12"/>
        <color rgb="FF000000"/>
        <rFont val="ＭＳ ゴシック"/>
        <family val="3"/>
        <charset val="128"/>
      </rPr>
      <t xml:space="preserve">　　　　　　　　　　　　　　　　　　　　　　　　　　　　　　　　　　なお、上記の４シートは金額の確認用ですので、入力セルはありません。 </t>
    </r>
    <rPh sb="6" eb="8">
      <t>バアイ</t>
    </rPh>
    <rPh sb="105" eb="107">
      <t>ヒツヨウ</t>
    </rPh>
    <rPh sb="110" eb="112">
      <t>バアイ</t>
    </rPh>
    <rPh sb="113" eb="116">
      <t>ヒヒョウジ</t>
    </rPh>
    <phoneticPr fontId="2"/>
  </si>
  <si>
    <t>様式1</t>
    <rPh sb="0" eb="2">
      <t>ヨウシキ</t>
    </rPh>
    <phoneticPr fontId="2"/>
  </si>
  <si>
    <r>
      <t>B3セルでスキーム名をプルダウンより選択し、</t>
    </r>
    <r>
      <rPr>
        <sz val="12"/>
        <color rgb="FFFF0000"/>
        <rFont val="ＭＳ ゴシック"/>
        <family val="3"/>
        <charset val="128"/>
      </rPr>
      <t>B5では用途に応じて「見積金額内訳書」等を選択してください。また、0号打合簿で契約内訳を確定する場合は、「契約金額詳細内訳書」と入力願います。</t>
    </r>
    <r>
      <rPr>
        <sz val="12"/>
        <rFont val="ＭＳ ゴシック"/>
        <family val="3"/>
        <charset val="128"/>
      </rPr>
      <t>B7セルに提案事業名、B8セル事業提案法人名を入力してください。</t>
    </r>
    <rPh sb="9" eb="10">
      <t>メイ</t>
    </rPh>
    <rPh sb="18" eb="20">
      <t>センタク</t>
    </rPh>
    <rPh sb="26" eb="28">
      <t>ヨウト</t>
    </rPh>
    <rPh sb="29" eb="30">
      <t>オウ</t>
    </rPh>
    <rPh sb="33" eb="35">
      <t>ミツ</t>
    </rPh>
    <rPh sb="35" eb="37">
      <t>キンガク</t>
    </rPh>
    <rPh sb="37" eb="40">
      <t>ウチワケショ</t>
    </rPh>
    <rPh sb="41" eb="42">
      <t>トウ</t>
    </rPh>
    <rPh sb="43" eb="45">
      <t>センタク</t>
    </rPh>
    <rPh sb="56" eb="57">
      <t>ゴウ</t>
    </rPh>
    <rPh sb="57" eb="60">
      <t>ウチアワセボ</t>
    </rPh>
    <rPh sb="61" eb="63">
      <t>ケイヤク</t>
    </rPh>
    <rPh sb="63" eb="65">
      <t>ウチワケ</t>
    </rPh>
    <rPh sb="66" eb="68">
      <t>カクテイ</t>
    </rPh>
    <rPh sb="70" eb="72">
      <t>バアイ</t>
    </rPh>
    <rPh sb="75" eb="77">
      <t>ケイヤク</t>
    </rPh>
    <rPh sb="77" eb="79">
      <t>キンガク</t>
    </rPh>
    <rPh sb="79" eb="81">
      <t>ショウサイ</t>
    </rPh>
    <rPh sb="81" eb="84">
      <t>ウチワケショ</t>
    </rPh>
    <rPh sb="86" eb="89">
      <t>ニュウリョクネガ</t>
    </rPh>
    <rPh sb="98" eb="100">
      <t>テイアン</t>
    </rPh>
    <rPh sb="100" eb="102">
      <t>ジギョウ</t>
    </rPh>
    <rPh sb="102" eb="103">
      <t>メイ</t>
    </rPh>
    <rPh sb="108" eb="110">
      <t>ジギョウ</t>
    </rPh>
    <rPh sb="110" eb="112">
      <t>テイアン</t>
    </rPh>
    <rPh sb="112" eb="114">
      <t>ホウジン</t>
    </rPh>
    <rPh sb="114" eb="115">
      <t>メイ</t>
    </rPh>
    <rPh sb="116" eb="118">
      <t>ニュウリョク</t>
    </rPh>
    <phoneticPr fontId="2"/>
  </si>
  <si>
    <t>様式2_1人件費</t>
    <rPh sb="0" eb="2">
      <t>ヨウシキ</t>
    </rPh>
    <rPh sb="5" eb="8">
      <t>ジンケンヒ</t>
    </rPh>
    <phoneticPr fontId="2"/>
  </si>
  <si>
    <t>従事者キー、拘束日数、稼働日数を入力ください。直接人件費が確定し、その他原価・一般管理費等を算出する数字が自動計算されます。</t>
    <rPh sb="11" eb="13">
      <t>カドウ</t>
    </rPh>
    <rPh sb="13" eb="15">
      <t>ニッスウ</t>
    </rPh>
    <rPh sb="23" eb="25">
      <t>チョクセツ</t>
    </rPh>
    <rPh sb="25" eb="27">
      <t>ジンケン</t>
    </rPh>
    <rPh sb="27" eb="28">
      <t>ヒ</t>
    </rPh>
    <rPh sb="29" eb="31">
      <t>カクテイ</t>
    </rPh>
    <rPh sb="44" eb="45">
      <t>トウ</t>
    </rPh>
    <rPh sb="46" eb="48">
      <t>サンシュツ</t>
    </rPh>
    <phoneticPr fontId="2"/>
  </si>
  <si>
    <t>明細入力</t>
    <rPh sb="0" eb="2">
      <t>メイサイ</t>
    </rPh>
    <rPh sb="2" eb="4">
      <t>ニュウリョク</t>
    </rPh>
    <phoneticPr fontId="2"/>
  </si>
  <si>
    <t>2_2その他原価・一般管理費等</t>
    <phoneticPr fontId="2"/>
  </si>
  <si>
    <t>その他原価・一般管理費等を算出するため、所属分類をプルダウンより選択し、経費率（％）を入力ください。デフォルトは上限率にしてあります。</t>
    <rPh sb="2" eb="3">
      <t>タ</t>
    </rPh>
    <rPh sb="3" eb="5">
      <t>ゲンカ</t>
    </rPh>
    <rPh sb="6" eb="8">
      <t>イッパン</t>
    </rPh>
    <rPh sb="8" eb="11">
      <t>カンリヒ</t>
    </rPh>
    <rPh sb="11" eb="12">
      <t>トウ</t>
    </rPh>
    <rPh sb="13" eb="15">
      <t>サンシュツ</t>
    </rPh>
    <rPh sb="20" eb="22">
      <t>ショゾク</t>
    </rPh>
    <rPh sb="22" eb="24">
      <t>ブンルイ</t>
    </rPh>
    <rPh sb="32" eb="34">
      <t>センタク</t>
    </rPh>
    <rPh sb="58" eb="59">
      <t>リツ</t>
    </rPh>
    <phoneticPr fontId="2"/>
  </si>
  <si>
    <t>様式2_3機材費</t>
    <rPh sb="0" eb="2">
      <t>ヨウシキ</t>
    </rPh>
    <rPh sb="5" eb="7">
      <t>キザイ</t>
    </rPh>
    <rPh sb="7" eb="8">
      <t>ヒ</t>
    </rPh>
    <phoneticPr fontId="2"/>
  </si>
  <si>
    <t>協力準備調査（海外投融資）については、「　(１)　機材製造・購入費等」は計上できないので、経費の記載は不要です。</t>
    <rPh sb="0" eb="2">
      <t>キョウリョク</t>
    </rPh>
    <rPh sb="2" eb="4">
      <t>ジュンビ</t>
    </rPh>
    <rPh sb="4" eb="6">
      <t>チョウサ</t>
    </rPh>
    <rPh sb="7" eb="12">
      <t>カイガイトウユウシ</t>
    </rPh>
    <rPh sb="36" eb="38">
      <t>ケイジョウ</t>
    </rPh>
    <rPh sb="45" eb="47">
      <t>ケイヒ</t>
    </rPh>
    <rPh sb="48" eb="50">
      <t>キサイ</t>
    </rPh>
    <rPh sb="51" eb="53">
      <t>フヨウ</t>
    </rPh>
    <phoneticPr fontId="2"/>
  </si>
  <si>
    <t>様式2_4旅費</t>
    <rPh sb="0" eb="2">
      <t>ヨウシキ</t>
    </rPh>
    <rPh sb="5" eb="7">
      <t>リョヒ</t>
    </rPh>
    <phoneticPr fontId="2"/>
  </si>
  <si>
    <r>
      <t xml:space="preserve">従事者キー、渡航日数を入力後、
①航空賃：航空経路欄に航空賃の内訳を入力後（注意：国内空港税、発券手数料は税抜金額で）、経路番号を選択ください。航空賃、クラスが従事者ごとに自動で入力されます。
※「旅費」においては、契約交渉時に確認した航空経路毎の航空賃が「合意単価」となります。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④内国旅費：ガイドライン参照の上、必要な場合は実費を入力してください。　　　　      </t>
    </r>
    <r>
      <rPr>
        <sz val="12"/>
        <color rgb="FFFF0000"/>
        <rFont val="ＭＳ ゴシック"/>
        <family val="3"/>
        <charset val="128"/>
      </rPr>
      <t>合意単価となる場合はこちらに入力をしてください。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9" eb="101">
      <t>リョヒ</t>
    </rPh>
    <rPh sb="108" eb="112">
      <t>ケイヤクコウショウ</t>
    </rPh>
    <rPh sb="112" eb="113">
      <t>ジ</t>
    </rPh>
    <rPh sb="114" eb="116">
      <t>カクニン</t>
    </rPh>
    <rPh sb="118" eb="123">
      <t>コウクウケイロゴト</t>
    </rPh>
    <rPh sb="124" eb="127">
      <t>コウクウチン</t>
    </rPh>
    <rPh sb="129" eb="133">
      <t>ゴウイタンカ</t>
    </rPh>
    <rPh sb="142" eb="144">
      <t>ニットウ</t>
    </rPh>
    <rPh sb="145" eb="147">
      <t>ゲンチ</t>
    </rPh>
    <rPh sb="147" eb="149">
      <t>ギョウム</t>
    </rPh>
    <rPh sb="149" eb="151">
      <t>ニッスウ</t>
    </rPh>
    <rPh sb="152" eb="154">
      <t>ジドウ</t>
    </rPh>
    <rPh sb="154" eb="156">
      <t>ニュウリョク</t>
    </rPh>
    <rPh sb="185" eb="186">
      <t>リョウ</t>
    </rPh>
    <rPh sb="187" eb="189">
      <t>ゲンチ</t>
    </rPh>
    <rPh sb="189" eb="191">
      <t>ギョウム</t>
    </rPh>
    <rPh sb="191" eb="193">
      <t>ニッスウ</t>
    </rPh>
    <rPh sb="197" eb="198">
      <t>ヒ</t>
    </rPh>
    <rPh sb="205" eb="207">
      <t>ジドウ</t>
    </rPh>
    <rPh sb="207" eb="209">
      <t>ニュウリョク</t>
    </rPh>
    <rPh sb="214" eb="216">
      <t>ヘンコウ</t>
    </rPh>
    <rPh sb="217" eb="219">
      <t>ヒツヨウ</t>
    </rPh>
    <rPh sb="220" eb="222">
      <t>バアイ</t>
    </rPh>
    <rPh sb="223" eb="227">
      <t>チョクセツニュウリョク</t>
    </rPh>
    <rPh sb="258" eb="260">
      <t>ジッピ</t>
    </rPh>
    <rPh sb="261" eb="263">
      <t>ニュウリョク</t>
    </rPh>
    <rPh sb="280" eb="284">
      <t>ゴウイタンカ</t>
    </rPh>
    <rPh sb="287" eb="289">
      <t>バアイ</t>
    </rPh>
    <rPh sb="294" eb="296">
      <t>ニュウリョク</t>
    </rPh>
    <phoneticPr fontId="2"/>
  </si>
  <si>
    <t>様式2_4②旅費</t>
    <rPh sb="0" eb="2">
      <t>ヨウシキ</t>
    </rPh>
    <phoneticPr fontId="2"/>
  </si>
  <si>
    <t>実費精算ととなる場合は「様式2_4②旅費」に入力してください。</t>
    <phoneticPr fontId="2"/>
  </si>
  <si>
    <t>様式2_5現地活動費</t>
    <rPh sb="0" eb="2">
      <t>ヨウシキ</t>
    </rPh>
    <rPh sb="5" eb="7">
      <t>ゲンチ</t>
    </rPh>
    <rPh sb="7" eb="9">
      <t>カツドウ</t>
    </rPh>
    <rPh sb="9" eb="10">
      <t>ヒ</t>
    </rPh>
    <phoneticPr fontId="2"/>
  </si>
  <si>
    <t>・現地活動費は、各項目の内訳（合意単価適用分及び現地再委託費）を円建てで入力ください。備考に外貨、適用レート（見積金額作成時のJICAレート）、委託内容等を入力ください。
・①合意単価費目は契約交渉時に確認し合意単価、数量及び単位を協議し確定します。</t>
    <rPh sb="12" eb="14">
      <t>ウチワケ</t>
    </rPh>
    <rPh sb="15" eb="19">
      <t>ゴウイタンカ</t>
    </rPh>
    <rPh sb="19" eb="22">
      <t>テキヨウブン</t>
    </rPh>
    <rPh sb="22" eb="23">
      <t>オヨ</t>
    </rPh>
    <rPh sb="24" eb="29">
      <t>ゲンチサイイタク</t>
    </rPh>
    <rPh sb="29" eb="30">
      <t>ヒ</t>
    </rPh>
    <rPh sb="55" eb="57">
      <t>ミツモリ</t>
    </rPh>
    <rPh sb="57" eb="59">
      <t>キンガク</t>
    </rPh>
    <rPh sb="59" eb="61">
      <t>サクセイ</t>
    </rPh>
    <rPh sb="61" eb="62">
      <t>ジ</t>
    </rPh>
    <rPh sb="95" eb="99">
      <t>ケイヤクコウショウ</t>
    </rPh>
    <rPh sb="99" eb="100">
      <t>ジ</t>
    </rPh>
    <rPh sb="101" eb="103">
      <t>カクニン</t>
    </rPh>
    <rPh sb="104" eb="106">
      <t>ゴウイ</t>
    </rPh>
    <rPh sb="106" eb="108">
      <t>タンカ</t>
    </rPh>
    <rPh sb="109" eb="111">
      <t>スウリョウ</t>
    </rPh>
    <rPh sb="111" eb="112">
      <t>オヨ</t>
    </rPh>
    <rPh sb="113" eb="115">
      <t>タンイ</t>
    </rPh>
    <rPh sb="116" eb="118">
      <t>キョウギ</t>
    </rPh>
    <rPh sb="119" eb="121">
      <t>カクテイ</t>
    </rPh>
    <phoneticPr fontId="2"/>
  </si>
  <si>
    <t>様式2_5②現地活動費</t>
    <rPh sb="0" eb="2">
      <t>ヨウシキ</t>
    </rPh>
    <phoneticPr fontId="2"/>
  </si>
  <si>
    <t>合意単価とはならず、実費精算となる場合は「様式2_5②現地活動費」に記入願います。こちらの金額の合計は、様式2_5現地活動費にも反映し、様式１の総表にも金額が反映されます</t>
    <rPh sb="0" eb="4">
      <t>ゴウイタンカ</t>
    </rPh>
    <rPh sb="10" eb="14">
      <t>ジッピセイサン</t>
    </rPh>
    <rPh sb="17" eb="19">
      <t>バアイ</t>
    </rPh>
    <rPh sb="21" eb="23">
      <t>ヨウシキ</t>
    </rPh>
    <rPh sb="27" eb="29">
      <t>ゲンチ</t>
    </rPh>
    <rPh sb="29" eb="32">
      <t>カツドウヒ</t>
    </rPh>
    <rPh sb="34" eb="36">
      <t>キニュウ</t>
    </rPh>
    <rPh sb="36" eb="37">
      <t>ネガ</t>
    </rPh>
    <rPh sb="45" eb="47">
      <t>キンガク</t>
    </rPh>
    <rPh sb="48" eb="50">
      <t>ゴウケイ</t>
    </rPh>
    <rPh sb="52" eb="54">
      <t>ヨウシキ</t>
    </rPh>
    <rPh sb="57" eb="59">
      <t>ゲンチ</t>
    </rPh>
    <rPh sb="59" eb="62">
      <t>カツドウヒ</t>
    </rPh>
    <rPh sb="64" eb="66">
      <t>ハンエイ</t>
    </rPh>
    <rPh sb="68" eb="70">
      <t>ヨウシキ</t>
    </rPh>
    <rPh sb="72" eb="74">
      <t>ソウヒョウ</t>
    </rPh>
    <rPh sb="76" eb="78">
      <t>キンガク</t>
    </rPh>
    <rPh sb="79" eb="81">
      <t>ハンエイ</t>
    </rPh>
    <phoneticPr fontId="2"/>
  </si>
  <si>
    <t>様式2_6本邦受入活動費</t>
    <rPh sb="0" eb="2">
      <t>ヨウシキ</t>
    </rPh>
    <rPh sb="5" eb="9">
      <t>ホンポウウケイレ</t>
    </rPh>
    <rPh sb="9" eb="11">
      <t>カツドウ</t>
    </rPh>
    <rPh sb="11" eb="12">
      <t>ヒ</t>
    </rPh>
    <phoneticPr fontId="2"/>
  </si>
  <si>
    <t>協力準備調査（海外投融資）においても本邦受入活動を実施できます。実施する場合は、必要項目を入力ください。
なお、航空賃は契約交渉時に確認した航空経路毎の航空賃が「合意単価」となります。</t>
    <rPh sb="18" eb="24">
      <t>ホンポウウケイレカツドウ</t>
    </rPh>
    <rPh sb="25" eb="27">
      <t>ジッシ</t>
    </rPh>
    <rPh sb="32" eb="34">
      <t>ジッシ</t>
    </rPh>
    <rPh sb="36" eb="38">
      <t>バアイ</t>
    </rPh>
    <rPh sb="40" eb="42">
      <t>ヒツヨウ</t>
    </rPh>
    <rPh sb="42" eb="44">
      <t>コウモク</t>
    </rPh>
    <rPh sb="45" eb="47">
      <t>ニュウリョク</t>
    </rPh>
    <rPh sb="56" eb="59">
      <t>コウクウチン</t>
    </rPh>
    <phoneticPr fontId="2"/>
  </si>
  <si>
    <t>様式2_6②本邦受入活動費</t>
    <rPh sb="0" eb="2">
      <t>ヨウシキ</t>
    </rPh>
    <phoneticPr fontId="2"/>
  </si>
  <si>
    <t>合意単価とはならず、実費精算となる場合は「様式2_6②本邦受入活動費＆管理費」に入力ください。</t>
    <rPh sb="0" eb="4">
      <t>ゴウイタンカ</t>
    </rPh>
    <rPh sb="10" eb="14">
      <t>ジッピセイサン</t>
    </rPh>
    <rPh sb="17" eb="19">
      <t>バアイ</t>
    </rPh>
    <rPh sb="21" eb="23">
      <t>ヨウシキ</t>
    </rPh>
    <rPh sb="27" eb="29">
      <t>ホンポウ</t>
    </rPh>
    <rPh sb="29" eb="31">
      <t>ウケイレ</t>
    </rPh>
    <rPh sb="31" eb="34">
      <t>カツドウヒ</t>
    </rPh>
    <rPh sb="35" eb="38">
      <t>カンリヒ</t>
    </rPh>
    <rPh sb="40" eb="42">
      <t>ニュウリョク</t>
    </rPh>
    <phoneticPr fontId="2"/>
  </si>
  <si>
    <t>様式2_7管理費</t>
    <rPh sb="0" eb="2">
      <t>ヨウシキ</t>
    </rPh>
    <rPh sb="5" eb="8">
      <t>カンリヒ</t>
    </rPh>
    <phoneticPr fontId="2"/>
  </si>
  <si>
    <t>管理費は経費率（％）を入力ください。</t>
    <phoneticPr fontId="2"/>
  </si>
  <si>
    <t>業務従事者名簿</t>
    <rPh sb="0" eb="5">
      <t>ギョウムジュウジシャ</t>
    </rPh>
    <rPh sb="5" eb="7">
      <t>メイボ</t>
    </rPh>
    <phoneticPr fontId="2"/>
  </si>
  <si>
    <t>従事者キーを入力することで必要項目が反映されます。</t>
    <rPh sb="6" eb="8">
      <t>ニュウリョク</t>
    </rPh>
    <rPh sb="13" eb="17">
      <t>ヒツヨウコウモク</t>
    </rPh>
    <rPh sb="18" eb="20">
      <t>ハンエイ</t>
    </rPh>
    <phoneticPr fontId="2"/>
  </si>
  <si>
    <t>見積根拠資料について</t>
    <rPh sb="0" eb="2">
      <t>ミツモリ</t>
    </rPh>
    <rPh sb="2" eb="4">
      <t>コンキョ</t>
    </rPh>
    <rPh sb="4" eb="6">
      <t>シリョウ</t>
    </rPh>
    <phoneticPr fontId="2"/>
  </si>
  <si>
    <r>
      <t>＜様式2_3機材（別紙含む）、様式2_4旅費、</t>
    </r>
    <r>
      <rPr>
        <sz val="12"/>
        <color rgb="FFFF0000"/>
        <rFont val="ＭＳ ゴシック"/>
        <family val="3"/>
        <charset val="128"/>
      </rPr>
      <t>様式2_4②旅費</t>
    </r>
    <r>
      <rPr>
        <sz val="12"/>
        <color theme="1"/>
        <rFont val="ＭＳ ゴシック"/>
        <family val="3"/>
        <charset val="128"/>
      </rPr>
      <t>、様式2_5現地活動費、</t>
    </r>
    <r>
      <rPr>
        <sz val="12"/>
        <color rgb="FFFF0000"/>
        <rFont val="ＭＳ ゴシック"/>
        <family val="3"/>
        <charset val="128"/>
      </rPr>
      <t>様式2_5②現地活動費</t>
    </r>
    <r>
      <rPr>
        <sz val="12"/>
        <color theme="1"/>
        <rFont val="ＭＳ ゴシック"/>
        <family val="3"/>
        <charset val="128"/>
      </rPr>
      <t>、様式2_6本邦受入活動費</t>
    </r>
    <r>
      <rPr>
        <sz val="12"/>
        <color rgb="FFFF0000"/>
        <rFont val="ＭＳ ゴシック"/>
        <family val="3"/>
        <charset val="128"/>
      </rPr>
      <t>及び様式2_6②本邦受入活動費</t>
    </r>
    <r>
      <rPr>
        <sz val="12"/>
        <color theme="1"/>
        <rFont val="ＭＳ ゴシック"/>
        <family val="3"/>
        <charset val="128"/>
      </rPr>
      <t>＞については取得見積根拠資料に番号を付けていただき、各々の番号を見積根拠資料番号欄に記載ください。</t>
    </r>
    <rPh sb="1" eb="3">
      <t>ヨウシキ</t>
    </rPh>
    <rPh sb="6" eb="8">
      <t>キザイ</t>
    </rPh>
    <rPh sb="9" eb="11">
      <t>ベッシ</t>
    </rPh>
    <rPh sb="11" eb="12">
      <t>フク</t>
    </rPh>
    <rPh sb="15" eb="17">
      <t>ヨウシキ</t>
    </rPh>
    <rPh sb="20" eb="22">
      <t>リョヒ</t>
    </rPh>
    <rPh sb="23" eb="25">
      <t>ヨウシキ</t>
    </rPh>
    <rPh sb="29" eb="31">
      <t>リョヒ</t>
    </rPh>
    <rPh sb="32" eb="34">
      <t>ヨウシキ</t>
    </rPh>
    <rPh sb="37" eb="39">
      <t>ゲンチ</t>
    </rPh>
    <rPh sb="39" eb="41">
      <t>カツドウ</t>
    </rPh>
    <rPh sb="41" eb="42">
      <t>ヒ</t>
    </rPh>
    <rPh sb="43" eb="45">
      <t>ヨウシキ</t>
    </rPh>
    <rPh sb="49" eb="51">
      <t>ゲンチ</t>
    </rPh>
    <rPh sb="51" eb="54">
      <t>カツドウヒ</t>
    </rPh>
    <rPh sb="55" eb="57">
      <t>ヨウシキ</t>
    </rPh>
    <rPh sb="60" eb="62">
      <t>ホンポウ</t>
    </rPh>
    <rPh sb="62" eb="64">
      <t>ウケイレ</t>
    </rPh>
    <rPh sb="64" eb="66">
      <t>カツドウ</t>
    </rPh>
    <rPh sb="66" eb="67">
      <t>ヒ</t>
    </rPh>
    <rPh sb="67" eb="68">
      <t>オヨ</t>
    </rPh>
    <rPh sb="69" eb="71">
      <t>ヨウシキ</t>
    </rPh>
    <rPh sb="75" eb="77">
      <t>ホンポウ</t>
    </rPh>
    <rPh sb="77" eb="79">
      <t>ウケイレ</t>
    </rPh>
    <rPh sb="79" eb="82">
      <t>カツドウヒ</t>
    </rPh>
    <rPh sb="88" eb="90">
      <t>シュトク</t>
    </rPh>
    <rPh sb="97" eb="99">
      <t>バンゴウ</t>
    </rPh>
    <rPh sb="100" eb="101">
      <t>ツ</t>
    </rPh>
    <rPh sb="108" eb="110">
      <t>オノオノ</t>
    </rPh>
    <rPh sb="111" eb="113">
      <t>バンゴウ</t>
    </rPh>
    <rPh sb="114" eb="116">
      <t>ミツモリ</t>
    </rPh>
    <rPh sb="116" eb="118">
      <t>コンキョ</t>
    </rPh>
    <rPh sb="118" eb="120">
      <t>シリョウ</t>
    </rPh>
    <rPh sb="120" eb="122">
      <t>バンゴウ</t>
    </rPh>
    <rPh sb="122" eb="123">
      <t>ラン</t>
    </rPh>
    <rPh sb="124" eb="126">
      <t>キサイ</t>
    </rPh>
    <phoneticPr fontId="2"/>
  </si>
  <si>
    <t>【採択された企業様は下記参照ください。】</t>
    <rPh sb="1" eb="3">
      <t>サイタク</t>
    </rPh>
    <rPh sb="6" eb="9">
      <t>キギョウサマ</t>
    </rPh>
    <rPh sb="10" eb="12">
      <t>カキ</t>
    </rPh>
    <rPh sb="12" eb="14">
      <t>サンショウ</t>
    </rPh>
    <phoneticPr fontId="2"/>
  </si>
  <si>
    <t>最終見積金額内訳（表紙が必要）</t>
    <rPh sb="0" eb="2">
      <t>サイシュウ</t>
    </rPh>
    <rPh sb="2" eb="4">
      <t>ミツモリ</t>
    </rPh>
    <rPh sb="4" eb="6">
      <t>キンガク</t>
    </rPh>
    <rPh sb="6" eb="8">
      <t>ウチワケ</t>
    </rPh>
    <rPh sb="9" eb="11">
      <t>ヒョウシ</t>
    </rPh>
    <rPh sb="12" eb="14">
      <t>ヒツヨウ</t>
    </rPh>
    <phoneticPr fontId="2"/>
  </si>
  <si>
    <t>見積金額内訳書と同じファイルを使用して作成します。最終提出の見積金額内訳書は様式１のB5セルのプルダウンから【最終見積金額内訳書】選択してください。表紙シートは非表示になっています。入力方法のシートタグを右クリックし、再表示(U)…で 表紙 を選択して表示してください。表紙シートに日付、代表者を記載の上、最終見積書として保存してくだい。印刷し、代表者印を押印の上、PDFで保存してください。</t>
    <rPh sb="0" eb="4">
      <t>ミツモリキンガク</t>
    </rPh>
    <rPh sb="4" eb="7">
      <t>ウチワケショ</t>
    </rPh>
    <rPh sb="8" eb="9">
      <t>オナ</t>
    </rPh>
    <rPh sb="15" eb="17">
      <t>シヨウ</t>
    </rPh>
    <rPh sb="19" eb="21">
      <t>サクセイ</t>
    </rPh>
    <rPh sb="25" eb="27">
      <t>サイシュウ</t>
    </rPh>
    <rPh sb="27" eb="29">
      <t>テイシュツ</t>
    </rPh>
    <rPh sb="55" eb="59">
      <t>サイシュウミツモリ</t>
    </rPh>
    <rPh sb="59" eb="64">
      <t>キンガクウチワケショ</t>
    </rPh>
    <rPh sb="74" eb="76">
      <t>ヒョウシ</t>
    </rPh>
    <rPh sb="80" eb="83">
      <t>ヒヒョウジ</t>
    </rPh>
    <rPh sb="91" eb="93">
      <t>ニュウリョク</t>
    </rPh>
    <rPh sb="93" eb="95">
      <t>ホウホウ</t>
    </rPh>
    <rPh sb="102" eb="103">
      <t>ミギ</t>
    </rPh>
    <rPh sb="109" eb="112">
      <t>サイヒョウジ</t>
    </rPh>
    <rPh sb="118" eb="120">
      <t>ヒョウシ</t>
    </rPh>
    <rPh sb="122" eb="124">
      <t>センタク</t>
    </rPh>
    <rPh sb="126" eb="128">
      <t>ヒョウジ</t>
    </rPh>
    <rPh sb="135" eb="137">
      <t>ヒョウシ</t>
    </rPh>
    <rPh sb="141" eb="143">
      <t>ヒヅケ</t>
    </rPh>
    <rPh sb="144" eb="147">
      <t>ダイヒョウシャ</t>
    </rPh>
    <rPh sb="148" eb="150">
      <t>キサイ</t>
    </rPh>
    <rPh sb="151" eb="152">
      <t>ウエ</t>
    </rPh>
    <rPh sb="169" eb="171">
      <t>インサツ</t>
    </rPh>
    <rPh sb="173" eb="176">
      <t>ダイヒョウシャ</t>
    </rPh>
    <rPh sb="176" eb="177">
      <t>イン</t>
    </rPh>
    <rPh sb="178" eb="180">
      <t>オンイン</t>
    </rPh>
    <rPh sb="181" eb="182">
      <t>ウエ</t>
    </rPh>
    <rPh sb="187" eb="189">
      <t>ホゾン</t>
    </rPh>
    <phoneticPr fontId="2"/>
  </si>
  <si>
    <t>契約金額詳細内訳書</t>
    <rPh sb="0" eb="4">
      <t>ケイヤクキンガク</t>
    </rPh>
    <rPh sb="4" eb="6">
      <t>ショウサイ</t>
    </rPh>
    <rPh sb="6" eb="9">
      <t>ウチワケショ</t>
    </rPh>
    <phoneticPr fontId="2"/>
  </si>
  <si>
    <t>受注者は契約書の補完文書として、契約締結日から起算して10営業日以内に打合簿（契約開始時の合意事項）にこちらを添付してください。</t>
    <rPh sb="0" eb="3">
      <t>ジュチュウシャ</t>
    </rPh>
    <rPh sb="4" eb="7">
      <t>ケイヤクショ</t>
    </rPh>
    <rPh sb="8" eb="12">
      <t>ホカンブンショ</t>
    </rPh>
    <rPh sb="16" eb="18">
      <t>ケイヤク</t>
    </rPh>
    <rPh sb="18" eb="21">
      <t>テイケツヒ</t>
    </rPh>
    <rPh sb="23" eb="25">
      <t>キサン</t>
    </rPh>
    <rPh sb="29" eb="31">
      <t>エイギョウ</t>
    </rPh>
    <rPh sb="31" eb="32">
      <t>ヒ</t>
    </rPh>
    <rPh sb="32" eb="34">
      <t>イナイ</t>
    </rPh>
    <rPh sb="35" eb="38">
      <t>ウチアワセボ</t>
    </rPh>
    <rPh sb="39" eb="41">
      <t>ケイヤク</t>
    </rPh>
    <rPh sb="41" eb="44">
      <t>カイシジ</t>
    </rPh>
    <rPh sb="45" eb="49">
      <t>ゴウイジコウ</t>
    </rPh>
    <rPh sb="55" eb="57">
      <t>テンプ</t>
    </rPh>
    <phoneticPr fontId="2"/>
  </si>
  <si>
    <t>支払計画書</t>
    <rPh sb="0" eb="2">
      <t>シハラ</t>
    </rPh>
    <rPh sb="2" eb="5">
      <t>ケイカクショ</t>
    </rPh>
    <phoneticPr fontId="2"/>
  </si>
  <si>
    <t>契約交渉後、契約金額が確定した段階で、業務主管部の担当者に、年度毎の支出予定額を試算の上、提出ください。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1">
      <t>ギョウム</t>
    </rPh>
    <rPh sb="21" eb="24">
      <t>シュカンブ</t>
    </rPh>
    <rPh sb="25" eb="28">
      <t>タントウシャ</t>
    </rPh>
    <rPh sb="30" eb="32">
      <t>ネンド</t>
    </rPh>
    <rPh sb="32" eb="33">
      <t>ゴト</t>
    </rPh>
    <rPh sb="34" eb="36">
      <t>シシュツ</t>
    </rPh>
    <rPh sb="36" eb="38">
      <t>ヨテイ</t>
    </rPh>
    <rPh sb="38" eb="39">
      <t>ガク</t>
    </rPh>
    <rPh sb="40" eb="42">
      <t>シサン</t>
    </rPh>
    <rPh sb="43" eb="44">
      <t>ウエ</t>
    </rPh>
    <rPh sb="45" eb="47">
      <t>テイシュツ</t>
    </rPh>
    <phoneticPr fontId="2"/>
  </si>
  <si>
    <t>シートの色の意味</t>
    <rPh sb="4" eb="5">
      <t>イロ</t>
    </rPh>
    <rPh sb="6" eb="8">
      <t>イミ</t>
    </rPh>
    <phoneticPr fontId="2"/>
  </si>
  <si>
    <t>黄色：</t>
    <rPh sb="0" eb="2">
      <t>キイロ</t>
    </rPh>
    <phoneticPr fontId="2"/>
  </si>
  <si>
    <t>合意単価を前提として基本的に必要となるもの</t>
  </si>
  <si>
    <t>青色：</t>
    <rPh sb="0" eb="2">
      <t>アオイロ</t>
    </rPh>
    <phoneticPr fontId="2"/>
  </si>
  <si>
    <t>地域金融機関を除く費用の場合（同じ様式番号の代わりに使用）</t>
    <rPh sb="0" eb="4">
      <t>チイキキンユウ</t>
    </rPh>
    <rPh sb="4" eb="6">
      <t>キカン</t>
    </rPh>
    <rPh sb="7" eb="8">
      <t>ノゾ</t>
    </rPh>
    <rPh sb="9" eb="11">
      <t>ヒヨウ</t>
    </rPh>
    <rPh sb="12" eb="14">
      <t>バアイ</t>
    </rPh>
    <rPh sb="15" eb="16">
      <t>オナ</t>
    </rPh>
    <rPh sb="17" eb="19">
      <t>ヨウシキ</t>
    </rPh>
    <rPh sb="19" eb="21">
      <t>バンゴウ</t>
    </rPh>
    <rPh sb="22" eb="23">
      <t>カ</t>
    </rPh>
    <rPh sb="26" eb="28">
      <t>シヨウ</t>
    </rPh>
    <phoneticPr fontId="2"/>
  </si>
  <si>
    <t>薄茶色：</t>
    <rPh sb="0" eb="2">
      <t>ウスチャ</t>
    </rPh>
    <rPh sb="2" eb="3">
      <t>イロ</t>
    </rPh>
    <phoneticPr fontId="2"/>
  </si>
  <si>
    <t>合意単価を採用せず、実費精算とする場合はこちらを使用（同じ様式番号の代わりに使用）</t>
    <rPh sb="0" eb="4">
      <t>ゴウイタンカ</t>
    </rPh>
    <rPh sb="5" eb="7">
      <t>サイヨウ</t>
    </rPh>
    <rPh sb="10" eb="12">
      <t>ジッピ</t>
    </rPh>
    <rPh sb="12" eb="14">
      <t>セイサン</t>
    </rPh>
    <rPh sb="17" eb="19">
      <t>バアイ</t>
    </rPh>
    <rPh sb="24" eb="26">
      <t>シヨウ</t>
    </rPh>
    <rPh sb="27" eb="28">
      <t>オナ</t>
    </rPh>
    <rPh sb="29" eb="31">
      <t>ヨウシキ</t>
    </rPh>
    <rPh sb="31" eb="33">
      <t>バンゴウ</t>
    </rPh>
    <rPh sb="34" eb="35">
      <t>カ</t>
    </rPh>
    <rPh sb="38" eb="40">
      <t>シヨウ</t>
    </rPh>
    <phoneticPr fontId="2"/>
  </si>
  <si>
    <t>ピンク色：</t>
    <rPh sb="3" eb="4">
      <t>イロ</t>
    </rPh>
    <phoneticPr fontId="2"/>
  </si>
  <si>
    <t>人件費が発生する場合はこちらのシートを使用。</t>
    <rPh sb="0" eb="3">
      <t>ジンケンヒ</t>
    </rPh>
    <rPh sb="4" eb="6">
      <t>ハッセイ</t>
    </rPh>
    <rPh sb="8" eb="10">
      <t>バアイ</t>
    </rPh>
    <rPh sb="19" eb="21">
      <t>シヨウ</t>
    </rPh>
    <phoneticPr fontId="2"/>
  </si>
  <si>
    <t>※現地活動費は黄色と茶色の両方のシートを使用する。</t>
    <rPh sb="1" eb="3">
      <t>ゲンチ</t>
    </rPh>
    <rPh sb="3" eb="5">
      <t>カツドウ</t>
    </rPh>
    <rPh sb="5" eb="6">
      <t>ヒ</t>
    </rPh>
    <rPh sb="7" eb="9">
      <t>キイロ</t>
    </rPh>
    <rPh sb="10" eb="12">
      <t>チャイロ</t>
    </rPh>
    <rPh sb="13" eb="15">
      <t>リョウホウ</t>
    </rPh>
    <rPh sb="20" eb="22">
      <t>シヨウ</t>
    </rPh>
    <phoneticPr fontId="2"/>
  </si>
  <si>
    <t>事前に入力のこと</t>
    <rPh sb="0" eb="2">
      <t>ジゼン</t>
    </rPh>
    <rPh sb="3" eb="5">
      <t>ニュウリョク</t>
    </rPh>
    <phoneticPr fontId="2"/>
  </si>
  <si>
    <t>従事者キー</t>
    <rPh sb="0" eb="2">
      <t>ジュウジ</t>
    </rPh>
    <rPh sb="2" eb="3">
      <t>シャ</t>
    </rPh>
    <phoneticPr fontId="5"/>
  </si>
  <si>
    <r>
      <t>従事者名（居住地）</t>
    </r>
    <r>
      <rPr>
        <vertAlign val="superscript"/>
        <sz val="12"/>
        <rFont val="ＭＳ ゴシック"/>
        <family val="3"/>
        <charset val="128"/>
      </rPr>
      <t>（注2）</t>
    </r>
    <rPh sb="0" eb="2">
      <t>ジュウジ</t>
    </rPh>
    <rPh sb="2" eb="3">
      <t>シャ</t>
    </rPh>
    <rPh sb="3" eb="4">
      <t>メイ</t>
    </rPh>
    <rPh sb="5" eb="8">
      <t>キョジュウチ</t>
    </rPh>
    <rPh sb="10" eb="11">
      <t>チュウ</t>
    </rPh>
    <phoneticPr fontId="5"/>
  </si>
  <si>
    <t>担当業務</t>
    <rPh sb="0" eb="2">
      <t>タントウ</t>
    </rPh>
    <rPh sb="2" eb="4">
      <t>ギョウム</t>
    </rPh>
    <phoneticPr fontId="2"/>
  </si>
  <si>
    <r>
      <t>分類</t>
    </r>
    <r>
      <rPr>
        <vertAlign val="superscript"/>
        <sz val="12"/>
        <rFont val="ＭＳ ゴシック"/>
        <family val="3"/>
        <charset val="128"/>
      </rPr>
      <t>（注１）</t>
    </r>
    <rPh sb="0" eb="2">
      <t>ブンルイ</t>
    </rPh>
    <rPh sb="3" eb="4">
      <t>チュウ</t>
    </rPh>
    <phoneticPr fontId="5"/>
  </si>
  <si>
    <t>所属先</t>
    <rPh sb="0" eb="2">
      <t>ショゾク</t>
    </rPh>
    <rPh sb="2" eb="3">
      <t>サキ</t>
    </rPh>
    <phoneticPr fontId="5"/>
  </si>
  <si>
    <t>格付</t>
    <rPh sb="0" eb="1">
      <t>カク</t>
    </rPh>
    <rPh sb="1" eb="2">
      <t>ヅ</t>
    </rPh>
    <phoneticPr fontId="5"/>
  </si>
  <si>
    <t>月額単価</t>
    <rPh sb="0" eb="2">
      <t>ゲツガク</t>
    </rPh>
    <rPh sb="2" eb="4">
      <t>タンカ</t>
    </rPh>
    <phoneticPr fontId="5"/>
  </si>
  <si>
    <t>日当</t>
    <rPh sb="0" eb="2">
      <t>ニットウ</t>
    </rPh>
    <phoneticPr fontId="5"/>
  </si>
  <si>
    <t>宿泊費</t>
    <rPh sb="0" eb="3">
      <t>シュクハクヒ</t>
    </rPh>
    <phoneticPr fontId="5"/>
  </si>
  <si>
    <t>格付</t>
    <rPh sb="0" eb="2">
      <t>カクヅ</t>
    </rPh>
    <phoneticPr fontId="5"/>
  </si>
  <si>
    <t>月額単価</t>
    <rPh sb="0" eb="4">
      <t>ゲツガクタンカ</t>
    </rPh>
    <phoneticPr fontId="5"/>
  </si>
  <si>
    <t>分類</t>
    <rPh sb="0" eb="2">
      <t>ブンルイ</t>
    </rPh>
    <phoneticPr fontId="2"/>
  </si>
  <si>
    <t>航空券</t>
    <rPh sb="0" eb="3">
      <t>コウクウケン</t>
    </rPh>
    <phoneticPr fontId="2"/>
  </si>
  <si>
    <t>変更</t>
    <rPh sb="0" eb="2">
      <t>ヘンコウ</t>
    </rPh>
    <phoneticPr fontId="2"/>
  </si>
  <si>
    <t>経費分類</t>
    <rPh sb="0" eb="2">
      <t>ケイヒ</t>
    </rPh>
    <phoneticPr fontId="2"/>
  </si>
  <si>
    <t>●○　●○（東京都）</t>
  </si>
  <si>
    <t>業務主任者</t>
    <rPh sb="0" eb="2">
      <t>ギョウム</t>
    </rPh>
    <rPh sb="2" eb="5">
      <t>シュニンシャ</t>
    </rPh>
    <phoneticPr fontId="2"/>
  </si>
  <si>
    <t>Z</t>
  </si>
  <si>
    <t>株式会社○○</t>
  </si>
  <si>
    <t>Z</t>
    <phoneticPr fontId="2"/>
  </si>
  <si>
    <t>Y</t>
    <phoneticPr fontId="2"/>
  </si>
  <si>
    <t>V-1</t>
    <phoneticPr fontId="2"/>
  </si>
  <si>
    <t>○○ ○○（神奈川県）</t>
  </si>
  <si>
    <t>現地市場調査</t>
    <rPh sb="0" eb="2">
      <t>ゲンチ</t>
    </rPh>
    <rPh sb="2" eb="4">
      <t>シジョウ</t>
    </rPh>
    <rPh sb="4" eb="6">
      <t>チョウサ</t>
    </rPh>
    <phoneticPr fontId="2"/>
  </si>
  <si>
    <t>C</t>
    <phoneticPr fontId="2"/>
  </si>
  <si>
    <t>V-2</t>
  </si>
  <si>
    <t>●● ●●（神奈川県）</t>
  </si>
  <si>
    <t>機材適合性調査</t>
    <rPh sb="0" eb="2">
      <t>キザイ</t>
    </rPh>
    <rPh sb="2" eb="4">
      <t>テキゴウ</t>
    </rPh>
    <rPh sb="4" eb="5">
      <t>セイ</t>
    </rPh>
    <rPh sb="5" eb="7">
      <t>チョウサ</t>
    </rPh>
    <phoneticPr fontId="2"/>
  </si>
  <si>
    <t>V-3</t>
  </si>
  <si>
    <t>○○ ●●（東京都）</t>
  </si>
  <si>
    <t>製品・技術開発効果調査</t>
    <rPh sb="0" eb="2">
      <t>セイヒン</t>
    </rPh>
    <rPh sb="3" eb="5">
      <t>ギジュツ</t>
    </rPh>
    <rPh sb="5" eb="7">
      <t>カイハツ</t>
    </rPh>
    <rPh sb="7" eb="9">
      <t>コウカ</t>
    </rPh>
    <rPh sb="9" eb="11">
      <t>チョウサ</t>
    </rPh>
    <phoneticPr fontId="2"/>
  </si>
  <si>
    <t>A-1</t>
  </si>
  <si>
    <t>株式会社××</t>
  </si>
  <si>
    <t>A-1</t>
    <phoneticPr fontId="2"/>
  </si>
  <si>
    <t>●● ○○（神奈川県）</t>
  </si>
  <si>
    <t>民間ビジネス化調査</t>
  </si>
  <si>
    <t>A-2</t>
    <phoneticPr fontId="2"/>
  </si>
  <si>
    <t>○● ●（東京都）</t>
  </si>
  <si>
    <t>事業環境調査</t>
    <rPh sb="0" eb="2">
      <t>ジギョウ</t>
    </rPh>
    <rPh sb="2" eb="4">
      <t>カンキョウ</t>
    </rPh>
    <rPh sb="4" eb="6">
      <t>チョウサ</t>
    </rPh>
    <phoneticPr fontId="2"/>
  </si>
  <si>
    <t>A-3</t>
  </si>
  <si>
    <t>A-4</t>
  </si>
  <si>
    <t>B-1</t>
    <phoneticPr fontId="2"/>
  </si>
  <si>
    <t>B-2</t>
    <phoneticPr fontId="2"/>
  </si>
  <si>
    <t>B-3</t>
  </si>
  <si>
    <t>B-4</t>
  </si>
  <si>
    <t>C-1</t>
    <phoneticPr fontId="2"/>
  </si>
  <si>
    <t>C-2</t>
    <phoneticPr fontId="2"/>
  </si>
  <si>
    <t>C-3</t>
  </si>
  <si>
    <t>C-4</t>
  </si>
  <si>
    <t>C-5</t>
  </si>
  <si>
    <t>（注1）外部人材については所属分類が３種類あります。その他原価、一般管理費等を算出するため、所属先ごとに分類・枝番を選択してください。提案企業で中小企業の場合はV,その他の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rPh sb="67" eb="69">
      <t>テイアン</t>
    </rPh>
    <rPh sb="69" eb="71">
      <t>キギョウ</t>
    </rPh>
    <rPh sb="72" eb="74">
      <t>チュウショウ</t>
    </rPh>
    <rPh sb="74" eb="76">
      <t>キギョウ</t>
    </rPh>
    <rPh sb="77" eb="79">
      <t>バアイ</t>
    </rPh>
    <rPh sb="84" eb="85">
      <t>タ</t>
    </rPh>
    <phoneticPr fontId="2"/>
  </si>
  <si>
    <t xml:space="preserve">    提案企業で中小企業の場合はV,その他の提案企業はＺを選択ください。</t>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</si>
  <si>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</si>
  <si>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t>　　Ａ．コンサルティング企業　Ｂ．コンサルティング企業以外の法人　Ｃ．個人　Ⅴ．提案企業中小　Ｚ．提案企業その他</t>
    <rPh sb="12" eb="14">
      <t>キギョウ</t>
    </rPh>
    <rPh sb="44" eb="46">
      <t>チュウショウ</t>
    </rPh>
    <rPh sb="49" eb="51">
      <t>テイアン</t>
    </rPh>
    <rPh sb="51" eb="53">
      <t>キギョウ</t>
    </rPh>
    <rPh sb="55" eb="56">
      <t>タ</t>
    </rPh>
    <phoneticPr fontId="2"/>
  </si>
  <si>
    <t>（注2）業務従事者の居住地（都道府県）を記載ください。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</si>
  <si>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（注3）業務従事者変更、追加した場合は、新たな従事者キーで登録してください。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</si>
  <si>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提出日：</t>
    <rPh sb="0" eb="2">
      <t>テイシュツ</t>
    </rPh>
    <rPh sb="2" eb="3">
      <t>ビ</t>
    </rPh>
    <phoneticPr fontId="59"/>
  </si>
  <si>
    <t>調達管理番号：</t>
    <rPh sb="0" eb="2">
      <t>チョウタツ</t>
    </rPh>
    <rPh sb="2" eb="4">
      <t>カンリ</t>
    </rPh>
    <rPh sb="4" eb="6">
      <t>バンゴウ</t>
    </rPh>
    <phoneticPr fontId="61"/>
  </si>
  <si>
    <t>業務従事者の格付認定依頼書</t>
    <rPh sb="0" eb="5">
      <t>ギョウムジュウジシャ</t>
    </rPh>
    <rPh sb="6" eb="8">
      <t>カクヅケ</t>
    </rPh>
    <rPh sb="8" eb="10">
      <t>ニンテイ</t>
    </rPh>
    <rPh sb="10" eb="12">
      <t>イライ</t>
    </rPh>
    <rPh sb="12" eb="13">
      <t>ショ</t>
    </rPh>
    <phoneticPr fontId="61"/>
  </si>
  <si>
    <t>担当業務</t>
    <rPh sb="0" eb="2">
      <t>タントウ</t>
    </rPh>
    <rPh sb="2" eb="4">
      <t>ギョウム</t>
    </rPh>
    <phoneticPr fontId="59"/>
  </si>
  <si>
    <t>氏名</t>
    <rPh sb="0" eb="2">
      <t>シメイ</t>
    </rPh>
    <phoneticPr fontId="59"/>
  </si>
  <si>
    <t>格付</t>
    <rPh sb="0" eb="2">
      <t>カクヅケ</t>
    </rPh>
    <phoneticPr fontId="59"/>
  </si>
  <si>
    <t>理由</t>
    <rPh sb="0" eb="2">
      <t>リユウ</t>
    </rPh>
    <phoneticPr fontId="59"/>
  </si>
  <si>
    <t>根拠</t>
    <rPh sb="0" eb="2">
      <t>コンキョ</t>
    </rPh>
    <phoneticPr fontId="59"/>
  </si>
  <si>
    <t>①</t>
    <phoneticPr fontId="59"/>
  </si>
  <si>
    <t>○○　○○</t>
    <phoneticPr fontId="2"/>
  </si>
  <si>
    <t>３号</t>
  </si>
  <si>
    <t>担当業務では１0年以上の国内での業務経験がある（プロジェクトマネジメント業務等）。民間連携事業に必要な高度な調査・分析能力を保持している</t>
    <rPh sb="41" eb="43">
      <t>ミンカン</t>
    </rPh>
    <rPh sb="43" eb="47">
      <t>レンケイジギョウ</t>
    </rPh>
    <rPh sb="48" eb="50">
      <t>ヒツヨウ</t>
    </rPh>
    <rPh sb="51" eb="53">
      <t>コウド</t>
    </rPh>
    <rPh sb="54" eb="56">
      <t>チョウサ</t>
    </rPh>
    <rPh sb="57" eb="59">
      <t>ブンセキ</t>
    </rPh>
    <rPh sb="59" eb="61">
      <t>ノウリョク</t>
    </rPh>
    <rPh sb="62" eb="64">
      <t>ホジ</t>
    </rPh>
    <phoneticPr fontId="2"/>
  </si>
  <si>
    <t>1号</t>
    <rPh sb="1" eb="2">
      <t>ゴウ</t>
    </rPh>
    <phoneticPr fontId="59"/>
  </si>
  <si>
    <t>②</t>
    <phoneticPr fontId="59"/>
  </si>
  <si>
    <t>●●　●●</t>
    <phoneticPr fontId="2"/>
  </si>
  <si>
    <t>技術士の資格を有し、類似業務経験（ADBでは10年間担当のエネルギーマネジメントの職歴）がある。民間連携事業に必要な高度な調査・分析能力を保持している</t>
    <rPh sb="24" eb="25">
      <t>ネン</t>
    </rPh>
    <rPh sb="25" eb="26">
      <t>カン</t>
    </rPh>
    <rPh sb="41" eb="43">
      <t>ショクレキ</t>
    </rPh>
    <phoneticPr fontId="2"/>
  </si>
  <si>
    <t>2号</t>
    <rPh sb="1" eb="2">
      <t>ゴウ</t>
    </rPh>
    <phoneticPr fontId="59"/>
  </si>
  <si>
    <t>①</t>
  </si>
  <si>
    <t>担当業務では１０年以上の国内の業務経験が豊富（バッテリーの保管管理等）民間連携事業に必要な高度な調査・分析能力を保持している</t>
    <rPh sb="29" eb="31">
      <t>ホカン</t>
    </rPh>
    <rPh sb="31" eb="33">
      <t>カンリ</t>
    </rPh>
    <rPh sb="33" eb="34">
      <t>ナド</t>
    </rPh>
    <phoneticPr fontId="2"/>
  </si>
  <si>
    <t>3号</t>
    <rPh sb="1" eb="2">
      <t>ゴウ</t>
    </rPh>
    <phoneticPr fontId="59"/>
  </si>
  <si>
    <t>担当業務では20年以上の国内の業務経験が豊富（・・・業務等）</t>
    <phoneticPr fontId="2"/>
  </si>
  <si>
    <t>4号</t>
    <rPh sb="1" eb="2">
      <t>ゴウ</t>
    </rPh>
    <phoneticPr fontId="59"/>
  </si>
  <si>
    <t>ODA・政府調達関連調査、民間ビジネス化調査</t>
    <rPh sb="4" eb="6">
      <t>セイフ</t>
    </rPh>
    <rPh sb="6" eb="8">
      <t>チョウタツ</t>
    </rPh>
    <rPh sb="8" eb="10">
      <t>カンレン</t>
    </rPh>
    <rPh sb="10" eb="12">
      <t>チョウサ</t>
    </rPh>
    <rPh sb="13" eb="15">
      <t>ミンカン</t>
    </rPh>
    <rPh sb="19" eb="20">
      <t>カ</t>
    </rPh>
    <rPh sb="20" eb="22">
      <t>チョウサ</t>
    </rPh>
    <phoneticPr fontId="2"/>
  </si>
  <si>
    <t>４号</t>
  </si>
  <si>
    <t xml:space="preserve">技術士の資格を有し、類似業務経験（ADB・・・・担当・・・・）がある </t>
    <phoneticPr fontId="2"/>
  </si>
  <si>
    <t>5号</t>
    <rPh sb="1" eb="2">
      <t>ゴウ</t>
    </rPh>
    <phoneticPr fontId="59"/>
  </si>
  <si>
    <t>6号</t>
    <rPh sb="1" eb="2">
      <t>ゴウ</t>
    </rPh>
    <phoneticPr fontId="59"/>
  </si>
  <si>
    <t>※理由</t>
    <rPh sb="1" eb="3">
      <t>リユウ</t>
    </rPh>
    <phoneticPr fontId="59"/>
  </si>
  <si>
    <t>①   経験・実績・資格等から、必要な技術水準にあると判断される。</t>
    <phoneticPr fontId="59"/>
  </si>
  <si>
    <t>②  その他</t>
    <rPh sb="5" eb="6">
      <t>タ</t>
    </rPh>
    <phoneticPr fontId="59"/>
  </si>
  <si>
    <t>別添資料４：</t>
    <phoneticPr fontId="2"/>
  </si>
  <si>
    <t>（様式）専任の技術者要件確認書 </t>
    <phoneticPr fontId="2"/>
  </si>
  <si>
    <t>氏　　名 </t>
  </si>
  <si>
    <t>（所属先確認用） </t>
  </si>
  <si>
    <t>【雇用保険】 </t>
  </si>
  <si>
    <t>確認（受理）通知年月日【 被保険者番号【 】 </t>
  </si>
  <si>
    <t>事業所番号【 事業所名略称【 】 </t>
  </si>
  <si>
    <t>【健康保険】 </t>
  </si>
  <si>
    <t>被保険者記号－番号【0000000―0】 交付日【令和●年●月●日】 </t>
  </si>
  <si>
    <t>保険者番号【00000000】 保険者名称【●●健康保険協会　●●支部】 </t>
  </si>
  <si>
    <t>事業所名称【●●株式会社】 </t>
  </si>
  <si>
    <t>(注）保険は、雇用保険／健康保険のいずれかについて記入。 </t>
  </si>
  <si>
    <r>
      <t>団体等種別　　　（所属分類記号）</t>
    </r>
    <r>
      <rPr>
        <sz val="11"/>
        <rFont val="ＭＳ ゴシック"/>
        <family val="3"/>
        <charset val="128"/>
      </rPr>
      <t> </t>
    </r>
    <phoneticPr fontId="2"/>
  </si>
  <si>
    <r>
      <t>定　義</t>
    </r>
    <r>
      <rPr>
        <sz val="11"/>
        <rFont val="ＭＳ ゴシック"/>
        <family val="3"/>
        <charset val="128"/>
      </rPr>
      <t> </t>
    </r>
  </si>
  <si>
    <r>
      <t>該当</t>
    </r>
    <r>
      <rPr>
        <sz val="11"/>
        <rFont val="ＭＳ ゴシック"/>
        <family val="3"/>
        <charset val="128"/>
      </rPr>
      <t> </t>
    </r>
  </si>
  <si>
    <r>
      <t>に○記入</t>
    </r>
    <r>
      <rPr>
        <sz val="11"/>
        <rFont val="ＭＳ ゴシック"/>
        <family val="3"/>
        <charset val="128"/>
      </rPr>
      <t> </t>
    </r>
  </si>
  <si>
    <t>コンサルティング企業（A） </t>
  </si>
  <si>
    <t>１）当該法人の事業概要にコンサルティング業務、又はそれに類似する業務が明記されていること、 </t>
  </si>
  <si>
    <t>かつ </t>
  </si>
  <si>
    <t>２）当該法人が過去３年間に途上国における開発事業、もしくは我が国中小企業の途上国に対する海外展開支援（途上国における調査業務を含むものに限る）に係るコンサルティング業務を受託した経験があること </t>
  </si>
  <si>
    <t>上記以外の法人（B） </t>
  </si>
  <si>
    <t>上記定義に当てはまらないが、法人格を有している団体（一般企業、NPOや大学） </t>
  </si>
  <si>
    <t>個人（C） </t>
  </si>
  <si>
    <t>１）法人格を有していない個人、 </t>
  </si>
  <si>
    <t>２）大学教員等、団体に所属しているが、団体を通じた派遣でない場合 </t>
  </si>
  <si>
    <t>　　　年　　月　　日</t>
    <rPh sb="3" eb="4">
      <t>ネン</t>
    </rPh>
    <rPh sb="6" eb="7">
      <t>ガツ</t>
    </rPh>
    <rPh sb="9" eb="10">
      <t>ニチ</t>
    </rPh>
    <phoneticPr fontId="5"/>
  </si>
  <si>
    <t>独立行政法人国際協力機構</t>
  </si>
  <si>
    <t>契約担当役理事　殿</t>
    <rPh sb="8" eb="9">
      <t>ドノ</t>
    </rPh>
    <phoneticPr fontId="5"/>
  </si>
  <si>
    <t>株式会社●●●●●●</t>
    <rPh sb="0" eb="4">
      <t>カブシキガイシャ</t>
    </rPh>
    <phoneticPr fontId="5"/>
  </si>
  <si>
    <t xml:space="preserve"> 代表取締役　●●　●●   　 代表者印</t>
    <rPh sb="1" eb="3">
      <t>ダイヒョウ</t>
    </rPh>
    <rPh sb="3" eb="6">
      <t>トリシマリヤク</t>
    </rPh>
    <rPh sb="17" eb="20">
      <t>ダイヒョウシャ</t>
    </rPh>
    <rPh sb="20" eb="21">
      <t>イン</t>
    </rPh>
    <phoneticPr fontId="5"/>
  </si>
  <si>
    <t>に係る最終見積書の提出について</t>
    <phoneticPr fontId="2"/>
  </si>
  <si>
    <t>　　標記業務に係る最終見積書を下記のとおり提出いたします。</t>
    <rPh sb="9" eb="11">
      <t>サイシュウ</t>
    </rPh>
    <phoneticPr fontId="5"/>
  </si>
  <si>
    <t>記</t>
    <rPh sb="0" eb="1">
      <t>キ</t>
    </rPh>
    <phoneticPr fontId="5"/>
  </si>
  <si>
    <t>1　最終見積金額：</t>
    <rPh sb="2" eb="4">
      <t>サイシュウ</t>
    </rPh>
    <rPh sb="4" eb="6">
      <t>ミツモ</t>
    </rPh>
    <rPh sb="6" eb="8">
      <t>キンガク</t>
    </rPh>
    <phoneticPr fontId="5"/>
  </si>
  <si>
    <t>円</t>
    <rPh sb="0" eb="1">
      <t>エン</t>
    </rPh>
    <phoneticPr fontId="5"/>
  </si>
  <si>
    <t xml:space="preserve">   （消費税及び地方消費税　　　　　　</t>
    <rPh sb="4" eb="7">
      <t>ショウヒゼイ</t>
    </rPh>
    <rPh sb="7" eb="8">
      <t>オヨ</t>
    </rPh>
    <rPh sb="9" eb="11">
      <t>チホウ</t>
    </rPh>
    <rPh sb="11" eb="14">
      <t>ショウヒゼイ</t>
    </rPh>
    <phoneticPr fontId="5"/>
  </si>
  <si>
    <t>円を含む）</t>
  </si>
  <si>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</si>
  <si>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</si>
  <si>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消費税率</t>
    <rPh sb="0" eb="3">
      <t>ショウヒゼイ</t>
    </rPh>
    <rPh sb="3" eb="4">
      <t>リツ</t>
    </rPh>
    <phoneticPr fontId="2"/>
  </si>
  <si>
    <t>基礎調査</t>
  </si>
  <si>
    <t>見積金額内訳書</t>
    <rPh sb="0" eb="2">
      <t>ミツモリ</t>
    </rPh>
    <rPh sb="2" eb="4">
      <t>キンガク</t>
    </rPh>
    <rPh sb="4" eb="6">
      <t>ウチワケ</t>
    </rPh>
    <rPh sb="6" eb="7">
      <t>ショ</t>
    </rPh>
    <phoneticPr fontId="2"/>
  </si>
  <si>
    <t>見積金額</t>
    <rPh sb="0" eb="2">
      <t>ミツモリ</t>
    </rPh>
    <rPh sb="2" eb="4">
      <t>キンガク</t>
    </rPh>
    <phoneticPr fontId="2"/>
  </si>
  <si>
    <t>事業提案法人名</t>
    <rPh sb="0" eb="2">
      <t>ジギョウ</t>
    </rPh>
    <rPh sb="2" eb="4">
      <t>テイアン</t>
    </rPh>
    <rPh sb="4" eb="6">
      <t>ホウジン</t>
    </rPh>
    <rPh sb="6" eb="7">
      <t>メイ</t>
    </rPh>
    <phoneticPr fontId="2"/>
  </si>
  <si>
    <t>提案事業名</t>
    <rPh sb="0" eb="2">
      <t>テイアン</t>
    </rPh>
    <rPh sb="2" eb="4">
      <t>ジギョウ</t>
    </rPh>
    <rPh sb="4" eb="5">
      <t>メイ</t>
    </rPh>
    <phoneticPr fontId="2"/>
  </si>
  <si>
    <t>契約金額内訳書</t>
    <rPh sb="0" eb="2">
      <t>ケイヤク</t>
    </rPh>
    <rPh sb="2" eb="4">
      <t>キンガク</t>
    </rPh>
    <rPh sb="4" eb="6">
      <t>ウチワケ</t>
    </rPh>
    <rPh sb="6" eb="7">
      <t>ショ</t>
    </rPh>
    <phoneticPr fontId="2"/>
  </si>
  <si>
    <t>契約金額</t>
    <rPh sb="0" eb="2">
      <t>ケイヤク</t>
    </rPh>
    <rPh sb="2" eb="4">
      <t>キンガク</t>
    </rPh>
    <phoneticPr fontId="2"/>
  </si>
  <si>
    <t>受注者名</t>
    <rPh sb="0" eb="3">
      <t>ジュチュウシャ</t>
    </rPh>
    <rPh sb="3" eb="4">
      <t>メイ</t>
    </rPh>
    <phoneticPr fontId="2"/>
  </si>
  <si>
    <t>案件名</t>
    <rPh sb="0" eb="2">
      <t>アンケン</t>
    </rPh>
    <rPh sb="2" eb="3">
      <t>メイ</t>
    </rPh>
    <phoneticPr fontId="2"/>
  </si>
  <si>
    <t>最終見積金額内訳書</t>
    <rPh sb="0" eb="2">
      <t>サイシュウ</t>
    </rPh>
    <rPh sb="2" eb="4">
      <t>ミツモリ</t>
    </rPh>
    <rPh sb="4" eb="6">
      <t>キンガク</t>
    </rPh>
    <rPh sb="6" eb="8">
      <t>ウチワケ</t>
    </rPh>
    <rPh sb="8" eb="9">
      <t>ショ</t>
    </rPh>
    <phoneticPr fontId="2"/>
  </si>
  <si>
    <t>[附属書Ⅲ]</t>
  </si>
  <si>
    <t>○○○国（案件名）</t>
    <rPh sb="5" eb="7">
      <t>アンケン</t>
    </rPh>
    <rPh sb="7" eb="8">
      <t>メイ</t>
    </rPh>
    <phoneticPr fontId="2"/>
  </si>
  <si>
    <t>契約金額詳細内訳書</t>
    <rPh sb="0" eb="2">
      <t>ケイヤク</t>
    </rPh>
    <rPh sb="2" eb="4">
      <t>キンガク</t>
    </rPh>
    <rPh sb="4" eb="6">
      <t>ショウサイ</t>
    </rPh>
    <rPh sb="6" eb="8">
      <t>ウチワケ</t>
    </rPh>
    <rPh sb="8" eb="9">
      <t>ショ</t>
    </rPh>
    <phoneticPr fontId="2"/>
  </si>
  <si>
    <t>最終見積金額</t>
    <rPh sb="0" eb="2">
      <t>サイシュウ</t>
    </rPh>
    <rPh sb="2" eb="4">
      <t>ミツモリ</t>
    </rPh>
    <rPh sb="4" eb="6">
      <t>キンガク</t>
    </rPh>
    <phoneticPr fontId="2"/>
  </si>
  <si>
    <t>（提案法人名）</t>
    <rPh sb="3" eb="5">
      <t>ホウジン</t>
    </rPh>
    <phoneticPr fontId="2"/>
  </si>
  <si>
    <t>事業名</t>
    <rPh sb="0" eb="2">
      <t>ジギョウ</t>
    </rPh>
    <rPh sb="2" eb="3">
      <t>メイ</t>
    </rPh>
    <phoneticPr fontId="2"/>
  </si>
  <si>
    <t>事業名短縮</t>
    <rPh sb="0" eb="2">
      <t>ジギョウ</t>
    </rPh>
    <rPh sb="2" eb="3">
      <t>メイ</t>
    </rPh>
    <rPh sb="3" eb="5">
      <t>タンシュク</t>
    </rPh>
    <phoneticPr fontId="2"/>
  </si>
  <si>
    <t>円</t>
    <rPh sb="0" eb="1">
      <t>エン</t>
    </rPh>
    <phoneticPr fontId="2"/>
  </si>
  <si>
    <t>中小企業基礎調査</t>
    <rPh sb="0" eb="2">
      <t>チュウショウ</t>
    </rPh>
    <rPh sb="2" eb="4">
      <t>キギョウ</t>
    </rPh>
    <rPh sb="4" eb="6">
      <t>キソ</t>
    </rPh>
    <rPh sb="6" eb="8">
      <t>チョウサ</t>
    </rPh>
    <phoneticPr fontId="2"/>
  </si>
  <si>
    <t>案件化調査（中小企業支援型）</t>
  </si>
  <si>
    <t>中小企業案件化調査</t>
    <rPh sb="0" eb="2">
      <t>チュウショウ</t>
    </rPh>
    <rPh sb="2" eb="4">
      <t>キギョウ</t>
    </rPh>
    <rPh sb="4" eb="6">
      <t>アンケン</t>
    </rPh>
    <rPh sb="6" eb="7">
      <t>カ</t>
    </rPh>
    <rPh sb="7" eb="9">
      <t>チョウサ</t>
    </rPh>
    <phoneticPr fontId="2"/>
  </si>
  <si>
    <t>案件化調査（ＳＤＧｓビジネス支援型）</t>
    <phoneticPr fontId="2"/>
  </si>
  <si>
    <t>ＳＤＧｓ案件化調査</t>
    <rPh sb="4" eb="6">
      <t>アンケン</t>
    </rPh>
    <rPh sb="6" eb="7">
      <t>カ</t>
    </rPh>
    <rPh sb="7" eb="9">
      <t>チョウサ</t>
    </rPh>
    <phoneticPr fontId="2"/>
  </si>
  <si>
    <t>普及・実証・ビジネス化事業（中小企業支援型）</t>
  </si>
  <si>
    <t>中小企業ビジネス化事業</t>
    <rPh sb="0" eb="2">
      <t>チュウショウ</t>
    </rPh>
    <rPh sb="2" eb="4">
      <t>キギョウ</t>
    </rPh>
    <rPh sb="8" eb="9">
      <t>カ</t>
    </rPh>
    <rPh sb="9" eb="11">
      <t>ジギョウ</t>
    </rPh>
    <phoneticPr fontId="2"/>
  </si>
  <si>
    <t>Ⅰ．　</t>
    <phoneticPr fontId="3"/>
  </si>
  <si>
    <t>人件費</t>
    <rPh sb="0" eb="2">
      <t>ジンケン</t>
    </rPh>
    <rPh sb="2" eb="3">
      <t>ヒ</t>
    </rPh>
    <phoneticPr fontId="2"/>
  </si>
  <si>
    <t>普及・実証・ビジネス化事業（ＳＤＧｓビジネス支援型）</t>
    <phoneticPr fontId="2"/>
  </si>
  <si>
    <t>ＳＤＧｓビジネス化事業</t>
    <rPh sb="8" eb="9">
      <t>カ</t>
    </rPh>
    <rPh sb="9" eb="11">
      <t>ジギョウ</t>
    </rPh>
    <phoneticPr fontId="2"/>
  </si>
  <si>
    <t>１．</t>
    <phoneticPr fontId="2"/>
  </si>
  <si>
    <t>直接人件費</t>
    <rPh sb="0" eb="2">
      <t>チョクセツ</t>
    </rPh>
    <rPh sb="2" eb="5">
      <t>ジンケンヒ</t>
    </rPh>
    <phoneticPr fontId="2"/>
  </si>
  <si>
    <t>協力準備調査（海外投融資）【予備調査（単独型）】</t>
    <rPh sb="0" eb="2">
      <t>キョウリョク</t>
    </rPh>
    <rPh sb="2" eb="4">
      <t>ジュンビ</t>
    </rPh>
    <rPh sb="4" eb="6">
      <t>チョウサ</t>
    </rPh>
    <rPh sb="7" eb="12">
      <t>カイガイトウユウシ</t>
    </rPh>
    <rPh sb="14" eb="18">
      <t>ヨビチョウサ</t>
    </rPh>
    <rPh sb="19" eb="22">
      <t>タンドクガタ</t>
    </rPh>
    <phoneticPr fontId="2"/>
  </si>
  <si>
    <t>２．</t>
  </si>
  <si>
    <t>その他原価</t>
    <rPh sb="2" eb="3">
      <t>タ</t>
    </rPh>
    <rPh sb="3" eb="5">
      <t>ゲンカ</t>
    </rPh>
    <phoneticPr fontId="2"/>
  </si>
  <si>
    <t>協力準備調査（海外投融資）【予備調査（移行型）】</t>
    <rPh sb="0" eb="2">
      <t>キョウリョク</t>
    </rPh>
    <rPh sb="2" eb="4">
      <t>ジュンビ</t>
    </rPh>
    <rPh sb="4" eb="6">
      <t>チョウサ</t>
    </rPh>
    <rPh sb="7" eb="12">
      <t>カイガイトウユウシ</t>
    </rPh>
    <rPh sb="14" eb="18">
      <t>ヨビチョウサ</t>
    </rPh>
    <rPh sb="19" eb="21">
      <t>イコウ</t>
    </rPh>
    <rPh sb="21" eb="22">
      <t>ガタ</t>
    </rPh>
    <phoneticPr fontId="2"/>
  </si>
  <si>
    <t>３．</t>
  </si>
  <si>
    <t>一般管理費等</t>
    <rPh sb="0" eb="2">
      <t>イッパン</t>
    </rPh>
    <rPh sb="2" eb="5">
      <t>カンリヒ</t>
    </rPh>
    <rPh sb="5" eb="6">
      <t>トウ</t>
    </rPh>
    <phoneticPr fontId="2"/>
  </si>
  <si>
    <t>協力準備調査（海外投融資）【予備調査（本格調査）】</t>
    <rPh sb="0" eb="2">
      <t>キョウリョク</t>
    </rPh>
    <rPh sb="2" eb="4">
      <t>ジュンビ</t>
    </rPh>
    <rPh sb="4" eb="6">
      <t>チョウサ</t>
    </rPh>
    <rPh sb="7" eb="12">
      <t>カイガイトウユウシ</t>
    </rPh>
    <rPh sb="14" eb="18">
      <t>ヨビチョウサ</t>
    </rPh>
    <rPh sb="19" eb="23">
      <t>ホンカクチョウサ</t>
    </rPh>
    <phoneticPr fontId="2"/>
  </si>
  <si>
    <t>Ⅱ．</t>
    <phoneticPr fontId="3"/>
  </si>
  <si>
    <t>直接経費</t>
    <rPh sb="0" eb="2">
      <t>チョクセツ</t>
    </rPh>
    <rPh sb="2" eb="4">
      <t>ケイヒ</t>
    </rPh>
    <phoneticPr fontId="2"/>
  </si>
  <si>
    <t>機材製造・購入・輸送費</t>
  </si>
  <si>
    <t>２．</t>
    <phoneticPr fontId="2"/>
  </si>
  <si>
    <t>旅費（①+②）</t>
    <rPh sb="0" eb="2">
      <t>リョヒ</t>
    </rPh>
    <phoneticPr fontId="3"/>
  </si>
  <si>
    <t>　①航空賃(合意単価)</t>
    <rPh sb="2" eb="4">
      <t>コウクウ</t>
    </rPh>
    <rPh sb="4" eb="5">
      <t>チン</t>
    </rPh>
    <rPh sb="6" eb="10">
      <t>ゴウイタンカ</t>
    </rPh>
    <phoneticPr fontId="2"/>
  </si>
  <si>
    <t>　②日当・宿泊料、内国旅費</t>
    <rPh sb="2" eb="4">
      <t>ニットウ</t>
    </rPh>
    <rPh sb="5" eb="7">
      <t>シュクハク</t>
    </rPh>
    <rPh sb="7" eb="8">
      <t>リョウ</t>
    </rPh>
    <rPh sb="9" eb="11">
      <t>ナイコク</t>
    </rPh>
    <rPh sb="11" eb="13">
      <t>リョヒ</t>
    </rPh>
    <phoneticPr fontId="2"/>
  </si>
  <si>
    <t>３．</t>
    <phoneticPr fontId="2"/>
  </si>
  <si>
    <t>現地活動費</t>
    <rPh sb="0" eb="2">
      <t>ゲンチ</t>
    </rPh>
    <rPh sb="2" eb="4">
      <t>カツドウ</t>
    </rPh>
    <rPh sb="4" eb="5">
      <t>ヒ</t>
    </rPh>
    <phoneticPr fontId="2"/>
  </si>
  <si>
    <t>合意単価適用分</t>
    <rPh sb="0" eb="7">
      <t>ゴウイタンカテキヨウブン</t>
    </rPh>
    <phoneticPr fontId="2"/>
  </si>
  <si>
    <t>実費精算分</t>
    <rPh sb="0" eb="2">
      <t>ジッピ</t>
    </rPh>
    <rPh sb="2" eb="5">
      <t>セイサンブン</t>
    </rPh>
    <phoneticPr fontId="2"/>
  </si>
  <si>
    <t>４．</t>
    <phoneticPr fontId="2"/>
  </si>
  <si>
    <t>本邦受入活動費</t>
    <rPh sb="0" eb="2">
      <t>ホンポウ</t>
    </rPh>
    <rPh sb="2" eb="4">
      <t>ウケイレ</t>
    </rPh>
    <rPh sb="4" eb="6">
      <t>カツドウ</t>
    </rPh>
    <rPh sb="6" eb="7">
      <t>ヒ</t>
    </rPh>
    <phoneticPr fontId="2"/>
  </si>
  <si>
    <t>Ⅲ．</t>
    <phoneticPr fontId="2"/>
  </si>
  <si>
    <t>管理費</t>
    <rPh sb="0" eb="3">
      <t>カンリヒ</t>
    </rPh>
    <phoneticPr fontId="2"/>
  </si>
  <si>
    <t>Ⅳ．</t>
    <phoneticPr fontId="3"/>
  </si>
  <si>
    <t>小計</t>
    <rPh sb="0" eb="2">
      <t>ショウケイ</t>
    </rPh>
    <phoneticPr fontId="3"/>
  </si>
  <si>
    <t>Ⅴ．</t>
    <phoneticPr fontId="3"/>
  </si>
  <si>
    <t>消費税及び地方消費税の合計金額（小計の10％）</t>
    <phoneticPr fontId="3"/>
  </si>
  <si>
    <t>Ⅵ．</t>
    <phoneticPr fontId="3"/>
  </si>
  <si>
    <t>合計</t>
    <phoneticPr fontId="2"/>
  </si>
  <si>
    <t>地域金融機関を除く費用</t>
    <rPh sb="0" eb="2">
      <t>チイキ</t>
    </rPh>
    <rPh sb="2" eb="4">
      <t>キンユウ</t>
    </rPh>
    <rPh sb="4" eb="6">
      <t>キカン</t>
    </rPh>
    <rPh sb="7" eb="8">
      <t>ノゾ</t>
    </rPh>
    <rPh sb="9" eb="11">
      <t>ヒヨウ</t>
    </rPh>
    <phoneticPr fontId="2"/>
  </si>
  <si>
    <t>普及・実証・ビジネス化事業（ＳＤＧｓビジネス支援型）</t>
  </si>
  <si>
    <t>　最終見積金額</t>
    <rPh sb="1" eb="3">
      <t>サイシュウ</t>
    </rPh>
    <rPh sb="3" eb="5">
      <t>ミツモリ</t>
    </rPh>
    <rPh sb="5" eb="7">
      <t>キンガク</t>
    </rPh>
    <phoneticPr fontId="2"/>
  </si>
  <si>
    <t>基礎調査</t>
    <phoneticPr fontId="2"/>
  </si>
  <si>
    <t>案件化調査（中小企業支援型）</t>
    <phoneticPr fontId="2"/>
  </si>
  <si>
    <t>人件費（外部人材の活用費としてのみ計上）</t>
    <rPh sb="0" eb="2">
      <t>ジンケン</t>
    </rPh>
    <rPh sb="2" eb="3">
      <t>ヒ</t>
    </rPh>
    <rPh sb="4" eb="6">
      <t>ガイブ</t>
    </rPh>
    <rPh sb="6" eb="8">
      <t>ジンザイ</t>
    </rPh>
    <rPh sb="9" eb="11">
      <t>カツヨウ</t>
    </rPh>
    <rPh sb="11" eb="12">
      <t>ヒ</t>
    </rPh>
    <rPh sb="17" eb="19">
      <t>ケイジョウ</t>
    </rPh>
    <phoneticPr fontId="2"/>
  </si>
  <si>
    <t>機材製造・購入・輸送費</t>
    <rPh sb="0" eb="2">
      <t>キザイ</t>
    </rPh>
    <rPh sb="2" eb="4">
      <t>セイゾウ</t>
    </rPh>
    <rPh sb="5" eb="7">
      <t>コウニュウ</t>
    </rPh>
    <rPh sb="8" eb="11">
      <t>ユソウヒ</t>
    </rPh>
    <phoneticPr fontId="2"/>
  </si>
  <si>
    <t>　①航空賃</t>
    <rPh sb="2" eb="4">
      <t>コウクウ</t>
    </rPh>
    <rPh sb="4" eb="5">
      <t>チン</t>
    </rPh>
    <phoneticPr fontId="2"/>
  </si>
  <si>
    <t>Ⅳ．</t>
    <phoneticPr fontId="2"/>
  </si>
  <si>
    <t>小計</t>
    <rPh sb="0" eb="2">
      <t>ショウケイ</t>
    </rPh>
    <phoneticPr fontId="2"/>
  </si>
  <si>
    <t>Ⅴ．</t>
    <phoneticPr fontId="2"/>
  </si>
  <si>
    <t>消費税及び地方消費税の合計金額（小計の10％）</t>
    <phoneticPr fontId="2"/>
  </si>
  <si>
    <t>Ⅵ．</t>
    <phoneticPr fontId="2"/>
  </si>
  <si>
    <t>見積金額内訳明細</t>
    <rPh sb="0" eb="2">
      <t>ミツモリ</t>
    </rPh>
    <phoneticPr fontId="2"/>
  </si>
  <si>
    <t>契約金額内訳明細</t>
    <rPh sb="0" eb="2">
      <t>ケイヤク</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</si>
  <si>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</si>
  <si>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最終見積金額内訳明細</t>
    <rPh sb="0" eb="2">
      <t>サイシュウ</t>
    </rPh>
    <rPh sb="2" eb="4">
      <t>ミツモリ</t>
    </rPh>
    <phoneticPr fontId="2"/>
  </si>
  <si>
    <t>１．直接人件費</t>
    <rPh sb="2" eb="4">
      <t>チョクセツ</t>
    </rPh>
    <rPh sb="4" eb="7">
      <t>ジンケンヒ</t>
    </rPh>
    <phoneticPr fontId="2"/>
  </si>
  <si>
    <t>（１）現地業務</t>
    <rPh sb="3" eb="5">
      <t>ゲンチ</t>
    </rPh>
    <rPh sb="5" eb="7">
      <t>ギョウム</t>
    </rPh>
    <phoneticPr fontId="2"/>
  </si>
  <si>
    <t>部分払(採択後に記載ください)</t>
    <rPh sb="0" eb="2">
      <t>ブブン</t>
    </rPh>
    <rPh sb="2" eb="3">
      <t>バラ</t>
    </rPh>
    <rPh sb="4" eb="6">
      <t>サイタク</t>
    </rPh>
    <rPh sb="6" eb="7">
      <t>ゴ</t>
    </rPh>
    <rPh sb="8" eb="10">
      <t>キサイ</t>
    </rPh>
    <phoneticPr fontId="2"/>
  </si>
  <si>
    <t>精算</t>
    <phoneticPr fontId="2"/>
  </si>
  <si>
    <t>従事者
キー</t>
    <rPh sb="0" eb="3">
      <t>ジュウジシャ</t>
    </rPh>
    <phoneticPr fontId="2"/>
  </si>
  <si>
    <t>氏　　名</t>
    <rPh sb="0" eb="1">
      <t>シ</t>
    </rPh>
    <rPh sb="3" eb="4">
      <t>ナ</t>
    </rPh>
    <phoneticPr fontId="2"/>
  </si>
  <si>
    <t>担当業務</t>
    <phoneticPr fontId="2"/>
  </si>
  <si>
    <t>格付
（号）</t>
    <rPh sb="0" eb="1">
      <t>カク</t>
    </rPh>
    <rPh sb="1" eb="2">
      <t>ヅ</t>
    </rPh>
    <rPh sb="4" eb="5">
      <t>ゴウ</t>
    </rPh>
    <phoneticPr fontId="2"/>
  </si>
  <si>
    <t>月額単価
（円）</t>
    <rPh sb="0" eb="2">
      <t>ゲツガク</t>
    </rPh>
    <rPh sb="2" eb="4">
      <t>タンカ</t>
    </rPh>
    <rPh sb="6" eb="7">
      <t>エン</t>
    </rPh>
    <phoneticPr fontId="2"/>
  </si>
  <si>
    <t>派遣期間
(M/M)</t>
    <rPh sb="0" eb="2">
      <t>ハケン</t>
    </rPh>
    <rPh sb="2" eb="4">
      <t>キカン</t>
    </rPh>
    <phoneticPr fontId="2"/>
  </si>
  <si>
    <t>金額
（円）</t>
    <rPh sb="0" eb="2">
      <t>キンガク</t>
    </rPh>
    <rPh sb="4" eb="5">
      <t>エン</t>
    </rPh>
    <phoneticPr fontId="2"/>
  </si>
  <si>
    <t>所属
分類</t>
    <rPh sb="0" eb="2">
      <t>ショゾク</t>
    </rPh>
    <rPh sb="3" eb="5">
      <t>ブンルイ</t>
    </rPh>
    <phoneticPr fontId="2"/>
  </si>
  <si>
    <t>拘束
日数</t>
    <rPh sb="0" eb="2">
      <t>コウソク</t>
    </rPh>
    <rPh sb="3" eb="5">
      <t>ニッスウ</t>
    </rPh>
    <phoneticPr fontId="2"/>
  </si>
  <si>
    <t>未精算
日数</t>
    <rPh sb="0" eb="3">
      <t>ミセイサン</t>
    </rPh>
    <rPh sb="4" eb="6">
      <t>ニッスウ</t>
    </rPh>
    <phoneticPr fontId="2"/>
  </si>
  <si>
    <t>小計</t>
    <rPh sb="0" eb="1">
      <t>ショウ</t>
    </rPh>
    <rPh sb="1" eb="2">
      <t>ケイ</t>
    </rPh>
    <phoneticPr fontId="2"/>
  </si>
  <si>
    <t>所属法人別
人件費（国外）</t>
    <rPh sb="0" eb="2">
      <t>ショゾク</t>
    </rPh>
    <rPh sb="2" eb="4">
      <t>ホウジン</t>
    </rPh>
    <rPh sb="4" eb="5">
      <t>ベツ</t>
    </rPh>
    <rPh sb="6" eb="9">
      <t>ジンケンヒ</t>
    </rPh>
    <rPh sb="10" eb="12">
      <t>コクガイ</t>
    </rPh>
    <phoneticPr fontId="2"/>
  </si>
  <si>
    <t>（２）国内業務</t>
    <rPh sb="3" eb="5">
      <t>コクナイ</t>
    </rPh>
    <rPh sb="5" eb="7">
      <t>ギョウム</t>
    </rPh>
    <phoneticPr fontId="2"/>
  </si>
  <si>
    <t>稼働
日数</t>
    <rPh sb="0" eb="2">
      <t>カドウ</t>
    </rPh>
    <rPh sb="3" eb="5">
      <t>ニッスウ</t>
    </rPh>
    <phoneticPr fontId="2"/>
  </si>
  <si>
    <t>現地+国内</t>
    <rPh sb="0" eb="2">
      <t>ゲンチ</t>
    </rPh>
    <rPh sb="3" eb="5">
      <t>コクナイ</t>
    </rPh>
    <phoneticPr fontId="2"/>
  </si>
  <si>
    <t>（３）直接人件費合計</t>
    <rPh sb="3" eb="8">
      <t>チョクセツジンケンヒ</t>
    </rPh>
    <rPh sb="8" eb="10">
      <t>ゴウケイ</t>
    </rPh>
    <phoneticPr fontId="2"/>
  </si>
  <si>
    <t>金額
（円）</t>
    <rPh sb="0" eb="1">
      <t>キン</t>
    </rPh>
    <rPh sb="1" eb="2">
      <t>ガク</t>
    </rPh>
    <rPh sb="4" eb="5">
      <t>エン</t>
    </rPh>
    <phoneticPr fontId="2"/>
  </si>
  <si>
    <t>小計(1)＋小計(2)</t>
    <phoneticPr fontId="2"/>
  </si>
  <si>
    <t>２．その他原価</t>
    <rPh sb="4" eb="5">
      <t>タ</t>
    </rPh>
    <rPh sb="5" eb="7">
      <t>ゲンカ</t>
    </rPh>
    <phoneticPr fontId="2"/>
  </si>
  <si>
    <t>３．一般管理費等</t>
    <rPh sb="2" eb="4">
      <t>イッパン</t>
    </rPh>
    <rPh sb="4" eb="7">
      <t>カンリヒ</t>
    </rPh>
    <rPh sb="7" eb="8">
      <t>トウ</t>
    </rPh>
    <phoneticPr fontId="2"/>
  </si>
  <si>
    <t>部分払い</t>
    <rPh sb="0" eb="2">
      <t>ブブン</t>
    </rPh>
    <rPh sb="2" eb="3">
      <t>バラ</t>
    </rPh>
    <phoneticPr fontId="2"/>
  </si>
  <si>
    <t>直接人件費</t>
    <rPh sb="0" eb="2">
      <t>チョクセツ</t>
    </rPh>
    <rPh sb="2" eb="4">
      <t>ジンケン</t>
    </rPh>
    <rPh sb="4" eb="5">
      <t>ヒ</t>
    </rPh>
    <phoneticPr fontId="2"/>
  </si>
  <si>
    <t>所属先別人件費計</t>
    <rPh sb="0" eb="2">
      <t>ショゾク</t>
    </rPh>
    <rPh sb="2" eb="3">
      <t>サキ</t>
    </rPh>
    <rPh sb="3" eb="4">
      <t>ベツ</t>
    </rPh>
    <rPh sb="4" eb="7">
      <t>ジンケンヒ</t>
    </rPh>
    <rPh sb="7" eb="8">
      <t>ケイ</t>
    </rPh>
    <phoneticPr fontId="2"/>
  </si>
  <si>
    <t>金額
（所属先別）</t>
    <rPh sb="0" eb="2">
      <t>キンガク</t>
    </rPh>
    <rPh sb="4" eb="6">
      <t>ショゾク</t>
    </rPh>
    <rPh sb="6" eb="7">
      <t>サキ</t>
    </rPh>
    <rPh sb="7" eb="8">
      <t>ベツ</t>
    </rPh>
    <phoneticPr fontId="2"/>
  </si>
  <si>
    <t>率</t>
    <rPh sb="0" eb="1">
      <t>リツ</t>
    </rPh>
    <phoneticPr fontId="2"/>
  </si>
  <si>
    <t>金額 
(直接人件費×その他原価率)</t>
    <rPh sb="0" eb="2">
      <t>キンガク</t>
    </rPh>
    <phoneticPr fontId="2"/>
  </si>
  <si>
    <t>金額 
（直接人件費＋その他原価）×一般管理費等率</t>
    <rPh sb="0" eb="2">
      <t>キンガク</t>
    </rPh>
    <phoneticPr fontId="2"/>
  </si>
  <si>
    <t>地域金融機関を除く人件費</t>
    <rPh sb="0" eb="2">
      <t>チイキ</t>
    </rPh>
    <rPh sb="2" eb="4">
      <t>キンユウ</t>
    </rPh>
    <rPh sb="4" eb="6">
      <t>キカン</t>
    </rPh>
    <rPh sb="7" eb="8">
      <t>ノゾ</t>
    </rPh>
    <phoneticPr fontId="2"/>
  </si>
  <si>
    <t>外部人材支払額</t>
    <rPh sb="0" eb="2">
      <t>ガイブ</t>
    </rPh>
    <rPh sb="2" eb="4">
      <t>ジンザイ</t>
    </rPh>
    <rPh sb="4" eb="6">
      <t>シハライ</t>
    </rPh>
    <rPh sb="6" eb="7">
      <t>ガク</t>
    </rPh>
    <phoneticPr fontId="2"/>
  </si>
  <si>
    <t>直接経費</t>
    <rPh sb="0" eb="2">
      <t>チョクセツ</t>
    </rPh>
    <rPh sb="2" eb="4">
      <t>ケイヒ</t>
    </rPh>
    <phoneticPr fontId="3"/>
  </si>
  <si>
    <t>機材製造・購入・輸送費</t>
    <phoneticPr fontId="2"/>
  </si>
  <si>
    <t>　(１)　機材製造・購入費等</t>
    <phoneticPr fontId="2"/>
  </si>
  <si>
    <t>費目</t>
  </si>
  <si>
    <t>金額（円）</t>
  </si>
  <si>
    <t>備考</t>
  </si>
  <si>
    <t>見積根拠資料番号</t>
  </si>
  <si>
    <t>部分払</t>
  </si>
  <si>
    <t>対象回</t>
  </si>
  <si>
    <r>
      <t>①本邦機材製造</t>
    </r>
    <r>
      <rPr>
        <sz val="6"/>
        <rFont val="ＭＳ ゴシック"/>
        <family val="3"/>
        <charset val="128"/>
      </rPr>
      <t>・</t>
    </r>
    <r>
      <rPr>
        <sz val="9"/>
        <rFont val="ＭＳ ゴシック"/>
        <family val="3"/>
        <charset val="128"/>
      </rPr>
      <t>購入費</t>
    </r>
  </si>
  <si>
    <t>別紙明細書①のとおり</t>
  </si>
  <si>
    <t>小計</t>
  </si>
  <si>
    <r>
      <t>②現地機材製造</t>
    </r>
    <r>
      <rPr>
        <sz val="6"/>
        <rFont val="ＭＳ ゴシック"/>
        <family val="3"/>
        <charset val="128"/>
      </rPr>
      <t>・</t>
    </r>
    <r>
      <rPr>
        <sz val="9"/>
        <rFont val="ＭＳ ゴシック"/>
        <family val="3"/>
        <charset val="128"/>
      </rPr>
      <t>購入費</t>
    </r>
  </si>
  <si>
    <t>別紙明細書②のとおり</t>
  </si>
  <si>
    <t>③現地工事費</t>
    <rPh sb="3" eb="6">
      <t>コウジヒ</t>
    </rPh>
    <phoneticPr fontId="2"/>
  </si>
  <si>
    <t>別紙明細書③のとおり</t>
  </si>
  <si>
    <t>小計（①+②+③）</t>
  </si>
  <si>
    <t>　(２)　輸送費・保険料・通関手数料</t>
    <rPh sb="5" eb="8">
      <t>ユソウヒ</t>
    </rPh>
    <rPh sb="9" eb="11">
      <t>ホケン</t>
    </rPh>
    <rPh sb="11" eb="12">
      <t>リョウ</t>
    </rPh>
    <rPh sb="13" eb="15">
      <t>ツウカン</t>
    </rPh>
    <rPh sb="15" eb="18">
      <t>テスウリョウ</t>
    </rPh>
    <rPh sb="17" eb="18">
      <t>リョウ</t>
    </rPh>
    <phoneticPr fontId="5"/>
  </si>
  <si>
    <t>費目</t>
    <phoneticPr fontId="5"/>
  </si>
  <si>
    <t>単価（円）</t>
    <rPh sb="3" eb="4">
      <t>エン</t>
    </rPh>
    <phoneticPr fontId="5"/>
  </si>
  <si>
    <t>数量</t>
    <phoneticPr fontId="5"/>
  </si>
  <si>
    <t>金額（円）</t>
    <rPh sb="3" eb="4">
      <t>エン</t>
    </rPh>
    <phoneticPr fontId="5"/>
  </si>
  <si>
    <t>備考</t>
    <phoneticPr fontId="5"/>
  </si>
  <si>
    <t>見積根拠資料番号</t>
    <rPh sb="0" eb="2">
      <t>ミツ</t>
    </rPh>
    <rPh sb="2" eb="4">
      <t>コンキョ</t>
    </rPh>
    <rPh sb="4" eb="6">
      <t>シリョウ</t>
    </rPh>
    <rPh sb="6" eb="8">
      <t>バンゴウ</t>
    </rPh>
    <phoneticPr fontId="2"/>
  </si>
  <si>
    <t>部分払　　対象回</t>
    <rPh sb="5" eb="8">
      <t>タイショウカイ</t>
    </rPh>
    <phoneticPr fontId="2"/>
  </si>
  <si>
    <t>輸送費一式</t>
    <rPh sb="0" eb="3">
      <t>ユソウヒ</t>
    </rPh>
    <rPh sb="3" eb="5">
      <t>イッシキ</t>
    </rPh>
    <phoneticPr fontId="2"/>
  </si>
  <si>
    <t>小計</t>
    <rPh sb="0" eb="1">
      <t>ショウ</t>
    </rPh>
    <phoneticPr fontId="5"/>
  </si>
  <si>
    <t>　(３)　関税・付加価値税（VAT）等</t>
    <rPh sb="5" eb="7">
      <t>カンゼイ</t>
    </rPh>
    <rPh sb="8" eb="10">
      <t>フカ</t>
    </rPh>
    <rPh sb="10" eb="12">
      <t>カチ</t>
    </rPh>
    <rPh sb="12" eb="13">
      <t>ゼイ</t>
    </rPh>
    <rPh sb="18" eb="19">
      <t>トウ</t>
    </rPh>
    <phoneticPr fontId="5"/>
  </si>
  <si>
    <t>部分払　　　　対象回</t>
    <rPh sb="7" eb="10">
      <t>タイショウカイ</t>
    </rPh>
    <phoneticPr fontId="2"/>
  </si>
  <si>
    <t>関税</t>
    <rPh sb="0" eb="2">
      <t>カンゼイ</t>
    </rPh>
    <phoneticPr fontId="2"/>
  </si>
  <si>
    <t>VAT</t>
    <phoneticPr fontId="2"/>
  </si>
  <si>
    <t>日当</t>
    <rPh sb="0" eb="2">
      <t>ニットウ</t>
    </rPh>
    <phoneticPr fontId="3"/>
  </si>
  <si>
    <t>宿泊料</t>
    <rPh sb="0" eb="3">
      <t>シュクハクリョウ</t>
    </rPh>
    <phoneticPr fontId="3"/>
  </si>
  <si>
    <t>２．</t>
    <phoneticPr fontId="3"/>
  </si>
  <si>
    <t>旅費</t>
    <rPh sb="0" eb="2">
      <t>リョヒ</t>
    </rPh>
    <phoneticPr fontId="3"/>
  </si>
  <si>
    <t>航空賃</t>
    <rPh sb="0" eb="2">
      <t>コウクウ</t>
    </rPh>
    <rPh sb="2" eb="3">
      <t>チン</t>
    </rPh>
    <phoneticPr fontId="3"/>
  </si>
  <si>
    <t>円</t>
    <rPh sb="0" eb="1">
      <t>エン</t>
    </rPh>
    <phoneticPr fontId="3"/>
  </si>
  <si>
    <t>※各渡航の航空賃を合意単価とする。</t>
    <rPh sb="1" eb="4">
      <t>カクトコウ</t>
    </rPh>
    <rPh sb="5" eb="8">
      <t>コウクウチン</t>
    </rPh>
    <rPh sb="9" eb="13">
      <t>ゴウイタンカ</t>
    </rPh>
    <phoneticPr fontId="3"/>
  </si>
  <si>
    <t>日当・宿泊料、内国旅費</t>
    <rPh sb="0" eb="2">
      <t>ニットウ</t>
    </rPh>
    <rPh sb="3" eb="6">
      <t>シュクハクリョウ</t>
    </rPh>
    <rPh sb="7" eb="9">
      <t>ナイコク</t>
    </rPh>
    <rPh sb="9" eb="11">
      <t>リョヒ</t>
    </rPh>
    <phoneticPr fontId="3"/>
  </si>
  <si>
    <t>従事
者
キー</t>
    <rPh sb="0" eb="2">
      <t>ジュウジ</t>
    </rPh>
    <rPh sb="3" eb="4">
      <t>シャ</t>
    </rPh>
    <phoneticPr fontId="2"/>
  </si>
  <si>
    <t xml:space="preserve">氏　名
</t>
    <rPh sb="0" eb="1">
      <t>シ</t>
    </rPh>
    <rPh sb="2" eb="3">
      <t>ナ</t>
    </rPh>
    <phoneticPr fontId="2"/>
  </si>
  <si>
    <t>現地業務
期間
(日数)</t>
    <rPh sb="2" eb="4">
      <t>ギョウム</t>
    </rPh>
    <rPh sb="9" eb="10">
      <t>ニチ</t>
    </rPh>
    <rPh sb="10" eb="11">
      <t>スウ</t>
    </rPh>
    <phoneticPr fontId="5"/>
  </si>
  <si>
    <t>航空賃(合意単価)
（円）</t>
    <phoneticPr fontId="3"/>
  </si>
  <si>
    <t>経路
番号</t>
    <rPh sb="0" eb="2">
      <t>ケイロ</t>
    </rPh>
    <rPh sb="3" eb="5">
      <t>バンゴウ</t>
    </rPh>
    <phoneticPr fontId="3"/>
  </si>
  <si>
    <t>搭乗
クラス
（Y/C）</t>
    <rPh sb="0" eb="2">
      <t>トウジョウ</t>
    </rPh>
    <phoneticPr fontId="5"/>
  </si>
  <si>
    <t>日　　当（円）</t>
    <rPh sb="5" eb="6">
      <t>エン</t>
    </rPh>
    <phoneticPr fontId="5"/>
  </si>
  <si>
    <t>宿　泊　料（円）*</t>
    <rPh sb="4" eb="5">
      <t>リョウ</t>
    </rPh>
    <rPh sb="6" eb="7">
      <t>エン</t>
    </rPh>
    <phoneticPr fontId="5"/>
  </si>
  <si>
    <t>日本の
内国旅費
（円）</t>
    <rPh sb="0" eb="2">
      <t>ニホン</t>
    </rPh>
    <rPh sb="10" eb="11">
      <t>エン</t>
    </rPh>
    <phoneticPr fontId="5"/>
  </si>
  <si>
    <t>小計
（円）</t>
    <rPh sb="0" eb="2">
      <t>ショウケイ</t>
    </rPh>
    <rPh sb="4" eb="5">
      <t>エン</t>
    </rPh>
    <phoneticPr fontId="5"/>
  </si>
  <si>
    <t>航空賃を含む合計</t>
    <rPh sb="0" eb="2">
      <t>コウクウ</t>
    </rPh>
    <rPh sb="2" eb="3">
      <t>チン</t>
    </rPh>
    <rPh sb="4" eb="5">
      <t>フク</t>
    </rPh>
    <rPh sb="6" eb="8">
      <t>ゴウケイ</t>
    </rPh>
    <phoneticPr fontId="3"/>
  </si>
  <si>
    <t>×</t>
    <phoneticPr fontId="5"/>
  </si>
  <si>
    <t>日</t>
    <rPh sb="0" eb="1">
      <t>ニチ</t>
    </rPh>
    <phoneticPr fontId="3"/>
  </si>
  <si>
    <t>＝</t>
    <phoneticPr fontId="5"/>
  </si>
  <si>
    <t>泊</t>
    <rPh sb="0" eb="1">
      <t>ハク</t>
    </rPh>
    <phoneticPr fontId="3"/>
  </si>
  <si>
    <t>Y</t>
    <phoneticPr fontId="3"/>
  </si>
  <si>
    <t>C</t>
    <phoneticPr fontId="3"/>
  </si>
  <si>
    <t>現地国内移動</t>
    <rPh sb="0" eb="2">
      <t>ゲンチ</t>
    </rPh>
    <rPh sb="2" eb="3">
      <t>コク</t>
    </rPh>
    <rPh sb="3" eb="4">
      <t>ナイ</t>
    </rPh>
    <rPh sb="4" eb="6">
      <t>イドウ</t>
    </rPh>
    <phoneticPr fontId="3"/>
  </si>
  <si>
    <t>渡航回数</t>
    <rPh sb="0" eb="2">
      <t>トコウ</t>
    </rPh>
    <rPh sb="2" eb="4">
      <t>カイスウ</t>
    </rPh>
    <phoneticPr fontId="3"/>
  </si>
  <si>
    <t>合計</t>
    <rPh sb="0" eb="2">
      <t>ゴウケイ</t>
    </rPh>
    <phoneticPr fontId="3"/>
  </si>
  <si>
    <t>日数</t>
    <rPh sb="0" eb="2">
      <t>ニッスウ</t>
    </rPh>
    <phoneticPr fontId="3"/>
  </si>
  <si>
    <t>日費</t>
    <rPh sb="0" eb="1">
      <t>ヒ</t>
    </rPh>
    <rPh sb="1" eb="2">
      <t>ヒ</t>
    </rPh>
    <phoneticPr fontId="3"/>
  </si>
  <si>
    <t>泊数</t>
    <rPh sb="0" eb="1">
      <t>トマリ</t>
    </rPh>
    <rPh sb="1" eb="2">
      <t>ス</t>
    </rPh>
    <phoneticPr fontId="3"/>
  </si>
  <si>
    <t>泊費</t>
    <rPh sb="0" eb="1">
      <t>ハク</t>
    </rPh>
    <rPh sb="1" eb="2">
      <t>ヒ</t>
    </rPh>
    <phoneticPr fontId="3"/>
  </si>
  <si>
    <t>経路番号</t>
    <rPh sb="0" eb="2">
      <t>ケイロ</t>
    </rPh>
    <rPh sb="2" eb="4">
      <t>バンゴウ</t>
    </rPh>
    <phoneticPr fontId="2"/>
  </si>
  <si>
    <t>航空賃（合意単価）
（諸費用込）</t>
  </si>
  <si>
    <r>
      <t xml:space="preserve">搭乗
</t>
    </r>
    <r>
      <rPr>
        <sz val="8"/>
        <rFont val="ＭＳ ゴシック"/>
        <family val="3"/>
        <charset val="128"/>
      </rPr>
      <t>クラス</t>
    </r>
    <rPh sb="0" eb="2">
      <t>トウジョウ</t>
    </rPh>
    <phoneticPr fontId="2"/>
  </si>
  <si>
    <t>航空賃</t>
    <rPh sb="0" eb="2">
      <t>コウクウ</t>
    </rPh>
    <rPh sb="2" eb="3">
      <t>チン</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</si>
  <si>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</si>
  <si>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</si>
  <si>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</si>
  <si>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t>国際観光
旅客税</t>
    <rPh sb="0" eb="2">
      <t>コクサイ</t>
    </rPh>
    <rPh sb="2" eb="4">
      <t>カンコウ</t>
    </rPh>
    <rPh sb="5" eb="7">
      <t>リョキャク</t>
    </rPh>
    <rPh sb="7" eb="8">
      <t>ゼイ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</si>
  <si>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</si>
  <si>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その他</t>
    <rPh sb="2" eb="3">
      <t>タ</t>
    </rPh>
    <phoneticPr fontId="2"/>
  </si>
  <si>
    <t>経　路</t>
  </si>
  <si>
    <t>*航空経路</t>
    <rPh sb="1" eb="3">
      <t>コウクウ</t>
    </rPh>
    <rPh sb="3" eb="5">
      <t>ケイロ</t>
    </rPh>
    <phoneticPr fontId="3"/>
  </si>
  <si>
    <t>C</t>
  </si>
  <si>
    <t>Y</t>
  </si>
  <si>
    <t>航空賃
（円）</t>
    <phoneticPr fontId="3"/>
  </si>
  <si>
    <t>航空賃
（諸費用込）</t>
    <phoneticPr fontId="2"/>
  </si>
  <si>
    <t>日当</t>
    <rPh sb="0" eb="2">
      <t>ニットウ</t>
    </rPh>
    <phoneticPr fontId="2"/>
  </si>
  <si>
    <t>宿泊料</t>
    <rPh sb="0" eb="3">
      <t>シュクハクリョウ</t>
    </rPh>
    <phoneticPr fontId="2"/>
  </si>
  <si>
    <t>Ⅱ．</t>
    <phoneticPr fontId="2"/>
  </si>
  <si>
    <t>直接直接経費経費</t>
    <rPh sb="0" eb="2">
      <t>チョクセツ</t>
    </rPh>
    <rPh sb="6" eb="8">
      <t>ケイヒ</t>
    </rPh>
    <phoneticPr fontId="2"/>
  </si>
  <si>
    <t>地域金融機関を除く旅費</t>
    <rPh sb="0" eb="2">
      <t>チイキ</t>
    </rPh>
    <rPh sb="2" eb="4">
      <t>キンユウ</t>
    </rPh>
    <rPh sb="4" eb="6">
      <t>キカン</t>
    </rPh>
    <rPh sb="7" eb="8">
      <t>ノゾ</t>
    </rPh>
    <rPh sb="9" eb="11">
      <t>リョヒ</t>
    </rPh>
    <phoneticPr fontId="2"/>
  </si>
  <si>
    <t>旅費</t>
    <rPh sb="0" eb="2">
      <t>リョヒ</t>
    </rPh>
    <phoneticPr fontId="2"/>
  </si>
  <si>
    <t>日当・宿泊料、内国旅費</t>
    <rPh sb="0" eb="2">
      <t>ニットウ</t>
    </rPh>
    <rPh sb="3" eb="6">
      <t>シュクハクリョウ</t>
    </rPh>
    <rPh sb="7" eb="9">
      <t>ナイコク</t>
    </rPh>
    <rPh sb="9" eb="11">
      <t>リョヒ</t>
    </rPh>
    <phoneticPr fontId="2"/>
  </si>
  <si>
    <t>所属
分類</t>
    <phoneticPr fontId="2"/>
  </si>
  <si>
    <t>航空賃（合意単価）
（円）</t>
    <rPh sb="0" eb="2">
      <t>コウクウ</t>
    </rPh>
    <rPh sb="2" eb="3">
      <t>チン</t>
    </rPh>
    <rPh sb="4" eb="8">
      <t>ゴウイタンカ</t>
    </rPh>
    <rPh sb="11" eb="12">
      <t>エン</t>
    </rPh>
    <phoneticPr fontId="5"/>
  </si>
  <si>
    <t>経路
番号</t>
    <rPh sb="0" eb="2">
      <t>ケイロ</t>
    </rPh>
    <rPh sb="3" eb="5">
      <t>バンゴウ</t>
    </rPh>
    <phoneticPr fontId="2"/>
  </si>
  <si>
    <t>日</t>
    <rPh sb="0" eb="1">
      <t>ニチ</t>
    </rPh>
    <phoneticPr fontId="2"/>
  </si>
  <si>
    <t>泊</t>
    <rPh sb="0" eb="1">
      <t>ハク</t>
    </rPh>
    <phoneticPr fontId="2"/>
  </si>
  <si>
    <t>現地国内移動</t>
    <rPh sb="0" eb="2">
      <t>ゲンチ</t>
    </rPh>
    <rPh sb="2" eb="3">
      <t>コク</t>
    </rPh>
    <rPh sb="3" eb="4">
      <t>ナイ</t>
    </rPh>
    <rPh sb="4" eb="6">
      <t>イドウ</t>
    </rPh>
    <phoneticPr fontId="2"/>
  </si>
  <si>
    <t>渡航回数</t>
    <rPh sb="0" eb="2">
      <t>トコウ</t>
    </rPh>
    <rPh sb="2" eb="4">
      <t>カイスウ</t>
    </rPh>
    <phoneticPr fontId="2"/>
  </si>
  <si>
    <t>合計</t>
    <rPh sb="0" eb="2">
      <t>ゴウケイ</t>
    </rPh>
    <phoneticPr fontId="2"/>
  </si>
  <si>
    <t>日数</t>
    <rPh sb="0" eb="2">
      <t>ニッスウ</t>
    </rPh>
    <phoneticPr fontId="2"/>
  </si>
  <si>
    <t>日費</t>
    <rPh sb="0" eb="1">
      <t>ヒ</t>
    </rPh>
    <rPh sb="1" eb="2">
      <t>ヒ</t>
    </rPh>
    <phoneticPr fontId="2"/>
  </si>
  <si>
    <t>泊数</t>
    <rPh sb="0" eb="1">
      <t>トマリ</t>
    </rPh>
    <rPh sb="1" eb="2">
      <t>ス</t>
    </rPh>
    <phoneticPr fontId="2"/>
  </si>
  <si>
    <t>泊費</t>
    <rPh sb="0" eb="1">
      <t>ハク</t>
    </rPh>
    <rPh sb="1" eb="2">
      <t>ヒ</t>
    </rPh>
    <phoneticPr fontId="2"/>
  </si>
  <si>
    <t>直接経費合計額</t>
    <rPh sb="0" eb="2">
      <t>チョクセツ</t>
    </rPh>
    <rPh sb="2" eb="4">
      <t>ケイヒ</t>
    </rPh>
    <rPh sb="4" eb="6">
      <t>ゴウケイ</t>
    </rPh>
    <rPh sb="6" eb="7">
      <t>ガク</t>
    </rPh>
    <phoneticPr fontId="2"/>
  </si>
  <si>
    <t>管理費率</t>
    <rPh sb="0" eb="3">
      <t>カンリヒ</t>
    </rPh>
    <rPh sb="3" eb="4">
      <t>リツ</t>
    </rPh>
    <phoneticPr fontId="2"/>
  </si>
  <si>
    <t>（除く本邦受入活動業務費）</t>
    <rPh sb="1" eb="2">
      <t>ノゾ</t>
    </rPh>
    <rPh sb="3" eb="5">
      <t>ホンポウ</t>
    </rPh>
    <rPh sb="5" eb="7">
      <t>ウケイレ</t>
    </rPh>
    <rPh sb="7" eb="9">
      <t>カツドウ</t>
    </rPh>
    <rPh sb="9" eb="11">
      <t>ギョウム</t>
    </rPh>
    <rPh sb="11" eb="12">
      <t>ヒ</t>
    </rPh>
    <phoneticPr fontId="2"/>
  </si>
  <si>
    <t>円　×</t>
    <rPh sb="0" eb="1">
      <t>エン</t>
    </rPh>
    <phoneticPr fontId="2"/>
  </si>
  <si>
    <t>％　＝</t>
    <phoneticPr fontId="2"/>
  </si>
  <si>
    <t>以下非表示エリア</t>
    <rPh sb="0" eb="2">
      <t>イカ</t>
    </rPh>
    <rPh sb="2" eb="5">
      <t>ヒヒョウジ</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</si>
  <si>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</si>
  <si>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航空賃
（円）</t>
    <rPh sb="0" eb="2">
      <t>コウクウ</t>
    </rPh>
    <rPh sb="2" eb="3">
      <t>チン</t>
    </rPh>
    <rPh sb="5" eb="6">
      <t>エン</t>
    </rPh>
    <phoneticPr fontId="5"/>
  </si>
  <si>
    <t>①合意単価適用分</t>
    <rPh sb="1" eb="5">
      <t>ゴウイタンカ</t>
    </rPh>
    <rPh sb="5" eb="8">
      <t>テキヨウブン</t>
    </rPh>
    <phoneticPr fontId="2"/>
  </si>
  <si>
    <t>②実費精算分</t>
    <rPh sb="1" eb="6">
      <t>ジッピセイサンブン</t>
    </rPh>
    <phoneticPr fontId="2"/>
  </si>
  <si>
    <t>①-1合意単価費目</t>
    <rPh sb="3" eb="5">
      <t>ゴウイ</t>
    </rPh>
    <rPh sb="5" eb="7">
      <t>ヒモク</t>
    </rPh>
    <phoneticPr fontId="2"/>
  </si>
  <si>
    <t>合意単価（円）</t>
    <rPh sb="0" eb="4">
      <t>ゴウイタンカ</t>
    </rPh>
    <rPh sb="5" eb="6">
      <t>エン</t>
    </rPh>
    <phoneticPr fontId="2"/>
  </si>
  <si>
    <t>総現地業務人月</t>
    <rPh sb="0" eb="1">
      <t>ソウ</t>
    </rPh>
    <rPh sb="1" eb="3">
      <t>ゲンチ</t>
    </rPh>
    <rPh sb="3" eb="5">
      <t>ギョウム</t>
    </rPh>
    <rPh sb="5" eb="7">
      <t>ニンゲツ</t>
    </rPh>
    <phoneticPr fontId="2"/>
  </si>
  <si>
    <t>車両関係費/現地傭人費/現地交通費（現地国内渡航を除く）</t>
    <phoneticPr fontId="2"/>
  </si>
  <si>
    <t>受注者団体等人月（外部人材を除いた人月）計</t>
    <rPh sb="0" eb="3">
      <t>ジュチュウシャ</t>
    </rPh>
    <rPh sb="3" eb="5">
      <t>ダンタイ</t>
    </rPh>
    <rPh sb="5" eb="6">
      <t>トウ</t>
    </rPh>
    <rPh sb="6" eb="8">
      <t>ニンゲツ</t>
    </rPh>
    <rPh sb="9" eb="11">
      <t>ガイブ</t>
    </rPh>
    <rPh sb="11" eb="13">
      <t>ジンザイ</t>
    </rPh>
    <rPh sb="14" eb="15">
      <t>ノゾ</t>
    </rPh>
    <rPh sb="17" eb="19">
      <t>ニンゲツ</t>
    </rPh>
    <rPh sb="20" eb="21">
      <t>ケイ</t>
    </rPh>
    <phoneticPr fontId="2"/>
  </si>
  <si>
    <t>「業務従事者の従事計画・実績表」の現地業務日数の総数から30を除した数をここに手入力</t>
    <rPh sb="1" eb="3">
      <t>ギョウム</t>
    </rPh>
    <rPh sb="3" eb="6">
      <t>ジュウジシャ</t>
    </rPh>
    <rPh sb="7" eb="9">
      <t>ジュウジ</t>
    </rPh>
    <rPh sb="9" eb="11">
      <t>ケイカク</t>
    </rPh>
    <rPh sb="12" eb="14">
      <t>ジッセキ</t>
    </rPh>
    <rPh sb="14" eb="15">
      <t>ヒョウ</t>
    </rPh>
    <rPh sb="17" eb="19">
      <t>ゲンチ</t>
    </rPh>
    <rPh sb="19" eb="21">
      <t>ギョウム</t>
    </rPh>
    <rPh sb="21" eb="23">
      <t>ニッスウ</t>
    </rPh>
    <rPh sb="24" eb="26">
      <t>ソウスウ</t>
    </rPh>
    <rPh sb="31" eb="32">
      <t>ジョ</t>
    </rPh>
    <rPh sb="34" eb="35">
      <t>カズ</t>
    </rPh>
    <rPh sb="39" eb="42">
      <t>テニュウリョク</t>
    </rPh>
    <phoneticPr fontId="2"/>
  </si>
  <si>
    <t>外部人材（現地業務）人月計</t>
    <rPh sb="0" eb="4">
      <t>ガイブジンザイ</t>
    </rPh>
    <rPh sb="5" eb="7">
      <t>ゲンチ</t>
    </rPh>
    <rPh sb="7" eb="9">
      <t>ギョウム</t>
    </rPh>
    <rPh sb="10" eb="12">
      <t>ニンゲツ</t>
    </rPh>
    <rPh sb="12" eb="13">
      <t>ケイ</t>
    </rPh>
    <phoneticPr fontId="2"/>
  </si>
  <si>
    <t>①-2合意単価費目</t>
    <rPh sb="0" eb="2">
      <t>ゴウイ</t>
    </rPh>
    <rPh sb="3" eb="5">
      <t>ヒモク</t>
    </rPh>
    <phoneticPr fontId="2"/>
  </si>
  <si>
    <t>回数</t>
    <rPh sb="0" eb="2">
      <t>カイスウ</t>
    </rPh>
    <phoneticPr fontId="2"/>
  </si>
  <si>
    <t>現地交通費（現地国内航空費）</t>
    <rPh sb="0" eb="2">
      <t>ゲンチ</t>
    </rPh>
    <rPh sb="2" eb="5">
      <t>コウツウヒ</t>
    </rPh>
    <rPh sb="6" eb="8">
      <t>コクナイ</t>
    </rPh>
    <rPh sb="8" eb="10">
      <t>コクナイ</t>
    </rPh>
    <rPh sb="10" eb="13">
      <t>コウクウヒ</t>
    </rPh>
    <phoneticPr fontId="2"/>
  </si>
  <si>
    <t>①の合計</t>
    <phoneticPr fontId="2"/>
  </si>
  <si>
    <t>合意単価適用分内訳</t>
    <rPh sb="0" eb="4">
      <t>ゴウイタンカ</t>
    </rPh>
    <rPh sb="4" eb="7">
      <t>テキヨウブン</t>
    </rPh>
    <rPh sb="7" eb="9">
      <t>ウチワケ</t>
    </rPh>
    <phoneticPr fontId="2"/>
  </si>
  <si>
    <t>費目</t>
    <rPh sb="0" eb="2">
      <t>ヒモク</t>
    </rPh>
    <phoneticPr fontId="2"/>
  </si>
  <si>
    <t>単価(円）</t>
    <rPh sb="0" eb="2">
      <t>タンカ</t>
    </rPh>
    <rPh sb="3" eb="4">
      <t>エン</t>
    </rPh>
    <phoneticPr fontId="2"/>
  </si>
  <si>
    <t>数量</t>
    <rPh sb="0" eb="2">
      <t>スウリョウ</t>
    </rPh>
    <phoneticPr fontId="2"/>
  </si>
  <si>
    <t>金額(円）</t>
    <rPh sb="0" eb="2">
      <t>キンガク</t>
    </rPh>
    <rPh sb="3" eb="4">
      <t>エン</t>
    </rPh>
    <phoneticPr fontId="2"/>
  </si>
  <si>
    <t>備考</t>
    <rPh sb="0" eb="2">
      <t>ビコウ</t>
    </rPh>
    <phoneticPr fontId="2"/>
  </si>
  <si>
    <r>
      <rPr>
        <sz val="10"/>
        <rFont val="ＭＳ ゴシック"/>
        <family val="3"/>
        <charset val="128"/>
      </rPr>
      <t>（１）</t>
    </r>
    <r>
      <rPr>
        <sz val="12"/>
        <rFont val="ＭＳ ゴシック"/>
        <family val="3"/>
        <charset val="128"/>
      </rPr>
      <t xml:space="preserve">
車
両
関
係
費
</t>
    </r>
    <rPh sb="4" eb="5">
      <t>シャ</t>
    </rPh>
    <rPh sb="5" eb="6">
      <t>ゲンシャ</t>
    </rPh>
    <rPh sb="6" eb="7">
      <t>リョウ</t>
    </rPh>
    <rPh sb="8" eb="9">
      <t>ケン</t>
    </rPh>
    <rPh sb="10" eb="11">
      <t>カカル</t>
    </rPh>
    <rPh sb="12" eb="13">
      <t>ヒ</t>
    </rPh>
    <phoneticPr fontId="2"/>
  </si>
  <si>
    <t>車両借り上げ</t>
    <rPh sb="0" eb="2">
      <t>シャリョウ</t>
    </rPh>
    <rPh sb="2" eb="3">
      <t>カ</t>
    </rPh>
    <rPh sb="4" eb="5">
      <t>ア</t>
    </rPh>
    <phoneticPr fontId="2"/>
  </si>
  <si>
    <t>単価：US$50×＠100.00</t>
    <rPh sb="0" eb="2">
      <t>タンカ</t>
    </rPh>
    <phoneticPr fontId="2"/>
  </si>
  <si>
    <t>1,2回目　2台×13日　　　　　　　3回目　1台×13日</t>
    <rPh sb="3" eb="5">
      <t>カイメ</t>
    </rPh>
    <rPh sb="7" eb="8">
      <t>ダイ</t>
    </rPh>
    <rPh sb="11" eb="12">
      <t>ヒ</t>
    </rPh>
    <rPh sb="20" eb="22">
      <t>カイメ</t>
    </rPh>
    <rPh sb="24" eb="25">
      <t>ダイ</t>
    </rPh>
    <rPh sb="28" eb="29">
      <t>ヒ</t>
    </rPh>
    <phoneticPr fontId="2"/>
  </si>
  <si>
    <t>車両借り上げ（空港送迎）</t>
    <rPh sb="0" eb="2">
      <t>シャリョウ</t>
    </rPh>
    <rPh sb="2" eb="3">
      <t>カ</t>
    </rPh>
    <rPh sb="4" eb="5">
      <t>ア</t>
    </rPh>
    <rPh sb="7" eb="9">
      <t>クウコウ</t>
    </rPh>
    <rPh sb="9" eb="11">
      <t>ソウゲイ</t>
    </rPh>
    <phoneticPr fontId="2"/>
  </si>
  <si>
    <r>
      <rPr>
        <sz val="10"/>
        <rFont val="ＭＳ ゴシック"/>
        <family val="3"/>
        <charset val="128"/>
      </rPr>
      <t>（２）</t>
    </r>
    <r>
      <rPr>
        <sz val="12"/>
        <rFont val="ＭＳ ゴシック"/>
        <family val="3"/>
        <charset val="128"/>
      </rPr>
      <t xml:space="preserve">
現
地
傭
人
費
</t>
    </r>
    <rPh sb="4" eb="5">
      <t>ゲン</t>
    </rPh>
    <rPh sb="6" eb="7">
      <t>チ</t>
    </rPh>
    <rPh sb="8" eb="9">
      <t>ヨウ</t>
    </rPh>
    <rPh sb="10" eb="11">
      <t>ジン</t>
    </rPh>
    <rPh sb="12" eb="13">
      <t>ヒ</t>
    </rPh>
    <phoneticPr fontId="2"/>
  </si>
  <si>
    <t>通訳</t>
    <rPh sb="0" eb="2">
      <t>ツウヤク</t>
    </rPh>
    <phoneticPr fontId="2"/>
  </si>
  <si>
    <t>単価：US$60×＠100.00</t>
    <rPh sb="0" eb="2">
      <t>タンカ</t>
    </rPh>
    <phoneticPr fontId="2"/>
  </si>
  <si>
    <t>操作説明書を現地語に翻訳</t>
    <rPh sb="0" eb="2">
      <t>ソウサ</t>
    </rPh>
    <rPh sb="2" eb="5">
      <t>セツメイショ</t>
    </rPh>
    <rPh sb="6" eb="9">
      <t>ゲンチゴ</t>
    </rPh>
    <rPh sb="10" eb="12">
      <t>ホンヤク</t>
    </rPh>
    <phoneticPr fontId="2"/>
  </si>
  <si>
    <t>150頁：５US＄×＠100</t>
    <rPh sb="3" eb="4">
      <t>ページ</t>
    </rPh>
    <phoneticPr fontId="2"/>
  </si>
  <si>
    <r>
      <rPr>
        <sz val="10"/>
        <rFont val="ＭＳ ゴシック"/>
        <family val="3"/>
        <charset val="128"/>
      </rPr>
      <t>（３a）</t>
    </r>
    <r>
      <rPr>
        <sz val="12"/>
        <rFont val="ＭＳ ゴシック"/>
        <family val="3"/>
        <charset val="128"/>
      </rPr>
      <t xml:space="preserve">
現
地
交　　通　　費
</t>
    </r>
    <rPh sb="5" eb="6">
      <t>ゲン</t>
    </rPh>
    <rPh sb="7" eb="8">
      <t>チ</t>
    </rPh>
    <rPh sb="9" eb="10">
      <t>コウ</t>
    </rPh>
    <rPh sb="12" eb="13">
      <t>ツウ</t>
    </rPh>
    <rPh sb="15" eb="16">
      <t>ヒ</t>
    </rPh>
    <phoneticPr fontId="2"/>
  </si>
  <si>
    <t>※(3a)現地国内航空費を除く</t>
    <rPh sb="11" eb="12">
      <t>ヒ</t>
    </rPh>
    <phoneticPr fontId="2"/>
  </si>
  <si>
    <t>（１）～（３a)合計</t>
    <rPh sb="8" eb="10">
      <t>ゴウケイ</t>
    </rPh>
    <phoneticPr fontId="2"/>
  </si>
  <si>
    <t>合意単価として計上</t>
    <rPh sb="0" eb="4">
      <t>ゴウイタンカ</t>
    </rPh>
    <rPh sb="7" eb="9">
      <t>ケイジョウ</t>
    </rPh>
    <phoneticPr fontId="2"/>
  </si>
  <si>
    <r>
      <rPr>
        <sz val="10"/>
        <rFont val="ＭＳ ゴシック"/>
        <family val="3"/>
        <charset val="128"/>
      </rPr>
      <t>（３ｂ）</t>
    </r>
    <r>
      <rPr>
        <sz val="12"/>
        <rFont val="ＭＳ ゴシック"/>
        <family val="3"/>
        <charset val="128"/>
      </rPr>
      <t xml:space="preserve">
現
地
交　　　通
費　</t>
    </r>
    <rPh sb="5" eb="6">
      <t>ゲン</t>
    </rPh>
    <rPh sb="7" eb="8">
      <t>チ</t>
    </rPh>
    <rPh sb="9" eb="10">
      <t>コウ</t>
    </rPh>
    <rPh sb="13" eb="14">
      <t>ツウ</t>
    </rPh>
    <rPh sb="15" eb="16">
      <t>ヒ</t>
    </rPh>
    <phoneticPr fontId="2"/>
  </si>
  <si>
    <t>現地内移動費（航空賃）</t>
    <rPh sb="0" eb="2">
      <t>ゲンチ</t>
    </rPh>
    <rPh sb="2" eb="3">
      <t>ナイ</t>
    </rPh>
    <rPh sb="3" eb="5">
      <t>イドウ</t>
    </rPh>
    <rPh sb="5" eb="6">
      <t>ヒ</t>
    </rPh>
    <rPh sb="7" eb="9">
      <t>コウクウ</t>
    </rPh>
    <rPh sb="9" eb="10">
      <t>チン</t>
    </rPh>
    <phoneticPr fontId="2"/>
  </si>
  <si>
    <t>ハノイ⇔ホーチミン往復</t>
    <rPh sb="9" eb="11">
      <t>オウフク</t>
    </rPh>
    <phoneticPr fontId="2"/>
  </si>
  <si>
    <t>現地内移動費（航空賃）</t>
    <rPh sb="0" eb="2">
      <t>ゲンチ</t>
    </rPh>
    <rPh sb="2" eb="3">
      <t>ナイ</t>
    </rPh>
    <rPh sb="3" eb="6">
      <t>イドウヒ</t>
    </rPh>
    <rPh sb="7" eb="10">
      <t>コウクウチン</t>
    </rPh>
    <phoneticPr fontId="2"/>
  </si>
  <si>
    <t>単価：US$400×＠100.00</t>
    <rPh sb="0" eb="2">
      <t>タンカ</t>
    </rPh>
    <phoneticPr fontId="2"/>
  </si>
  <si>
    <t>ダナン⇔ホーチミン往復</t>
    <rPh sb="9" eb="11">
      <t>オウフク</t>
    </rPh>
    <phoneticPr fontId="2"/>
  </si>
  <si>
    <t>※(3b)２現地国内航空費</t>
    <rPh sb="12" eb="13">
      <t>ヒ</t>
    </rPh>
    <phoneticPr fontId="2"/>
  </si>
  <si>
    <t>（３b)合計</t>
    <rPh sb="4" eb="6">
      <t>ゴウケイ</t>
    </rPh>
    <phoneticPr fontId="2"/>
  </si>
  <si>
    <t>　注1）合意単価に応じた費目を記載して数量/単位を記載してください。</t>
    <rPh sb="1" eb="2">
      <t>チュウ</t>
    </rPh>
    <rPh sb="4" eb="6">
      <t>ゴウイ</t>
    </rPh>
    <rPh sb="6" eb="8">
      <t>タンカ</t>
    </rPh>
    <rPh sb="9" eb="10">
      <t>オウ</t>
    </rPh>
    <rPh sb="12" eb="14">
      <t>ヒモク</t>
    </rPh>
    <rPh sb="15" eb="17">
      <t>キサイ</t>
    </rPh>
    <rPh sb="19" eb="21">
      <t>スウリョウ</t>
    </rPh>
    <rPh sb="22" eb="24">
      <t>タンイ</t>
    </rPh>
    <rPh sb="25" eb="27">
      <t>キサイ</t>
    </rPh>
    <phoneticPr fontId="2"/>
  </si>
  <si>
    <t>　注2）合意単価算出時の小数点以下は切捨てます。</t>
    <rPh sb="1" eb="2">
      <t>チュウ</t>
    </rPh>
    <rPh sb="4" eb="8">
      <t>ゴウイタンカ</t>
    </rPh>
    <rPh sb="8" eb="11">
      <t>サンシュツジ</t>
    </rPh>
    <rPh sb="12" eb="17">
      <t>ショウスウテンイカ</t>
    </rPh>
    <rPh sb="18" eb="20">
      <t>キリス</t>
    </rPh>
    <phoneticPr fontId="2"/>
  </si>
  <si>
    <t>現地活動費（実費精算）</t>
    <rPh sb="0" eb="2">
      <t>ゲンチ</t>
    </rPh>
    <rPh sb="2" eb="4">
      <t>カツドウ</t>
    </rPh>
    <rPh sb="4" eb="5">
      <t>ヒ</t>
    </rPh>
    <rPh sb="6" eb="8">
      <t>ジッピ</t>
    </rPh>
    <rPh sb="8" eb="10">
      <t>セイサン</t>
    </rPh>
    <phoneticPr fontId="2"/>
  </si>
  <si>
    <t>②</t>
    <phoneticPr fontId="2"/>
  </si>
  <si>
    <t>部分払
対象回</t>
    <rPh sb="0" eb="2">
      <t>ブブン</t>
    </rPh>
    <rPh sb="2" eb="3">
      <t>バラ</t>
    </rPh>
    <rPh sb="4" eb="6">
      <t>タイショウ</t>
    </rPh>
    <rPh sb="6" eb="7">
      <t>カイ</t>
    </rPh>
    <phoneticPr fontId="5"/>
  </si>
  <si>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</si>
  <si>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t>第１回調査 借入車両（ドライバー付）
Rabat, Casablanca 9日間</t>
    <rPh sb="0" eb="1">
      <t>ダイ</t>
    </rPh>
    <rPh sb="2" eb="3">
      <t>カイ</t>
    </rPh>
    <rPh sb="3" eb="5">
      <t>チョウサ</t>
    </rPh>
    <rPh sb="6" eb="10">
      <t>カリイレシャリョウ</t>
    </rPh>
    <rPh sb="16" eb="17">
      <t>ツ</t>
    </rPh>
    <rPh sb="38" eb="39">
      <t>ニチ</t>
    </rPh>
    <rPh sb="39" eb="40">
      <t>カン</t>
    </rPh>
    <phoneticPr fontId="2"/>
  </si>
  <si>
    <t>USD1280×@147.488円
JICA統制レート2023年度2月適用
8席＋ドライバー（利用者7人）</t>
    <rPh sb="39" eb="40">
      <t>セキ</t>
    </rPh>
    <rPh sb="47" eb="50">
      <t>リヨウシャ</t>
    </rPh>
    <rPh sb="51" eb="52">
      <t>ニン</t>
    </rPh>
    <phoneticPr fontId="2"/>
  </si>
  <si>
    <t>車‐4</t>
    <rPh sb="0" eb="1">
      <t>クルマ</t>
    </rPh>
    <phoneticPr fontId="2"/>
  </si>
  <si>
    <t>第2回調査 借入車両（ドライバー付）
Al-Hoseima, Fes 3日間
Marrakech 5日間</t>
    <rPh sb="0" eb="1">
      <t>ダイ</t>
    </rPh>
    <rPh sb="2" eb="3">
      <t>カイ</t>
    </rPh>
    <rPh sb="3" eb="5">
      <t>チョウサ</t>
    </rPh>
    <rPh sb="6" eb="10">
      <t>カリイレシャリョウ</t>
    </rPh>
    <rPh sb="16" eb="17">
      <t>ツ</t>
    </rPh>
    <rPh sb="36" eb="38">
      <t>ニチカン</t>
    </rPh>
    <rPh sb="50" eb="52">
      <t>ニチカン</t>
    </rPh>
    <phoneticPr fontId="2"/>
  </si>
  <si>
    <r>
      <rPr>
        <sz val="8"/>
        <color theme="1"/>
        <rFont val="ＭＳ Ｐゴシック"/>
        <family val="3"/>
        <charset val="128"/>
      </rPr>
      <t xml:space="preserve">USD1920×@147.488円
JICA統制レート2023年度2月適用
</t>
    </r>
    <r>
      <rPr>
        <sz val="8"/>
        <color theme="1"/>
        <rFont val="ＭＳ ゴシック"/>
        <family val="3"/>
        <charset val="128"/>
      </rPr>
      <t>8席＋ドライバー　（利用者4人）</t>
    </r>
  </si>
  <si>
    <t>第3回調査 借入車両（ドライバー付）
Rabat, Casablanca 9日間</t>
    <rPh sb="0" eb="1">
      <t>ダイ</t>
    </rPh>
    <rPh sb="2" eb="3">
      <t>カイ</t>
    </rPh>
    <rPh sb="3" eb="5">
      <t>チョウサ</t>
    </rPh>
    <rPh sb="6" eb="10">
      <t>カリイレシャリョウ</t>
    </rPh>
    <rPh sb="16" eb="17">
      <t>ツ</t>
    </rPh>
    <rPh sb="38" eb="39">
      <t>ニチ</t>
    </rPh>
    <rPh sb="39" eb="40">
      <t>カン</t>
    </rPh>
    <phoneticPr fontId="2"/>
  </si>
  <si>
    <r>
      <rPr>
        <sz val="8"/>
        <color theme="1"/>
        <rFont val="ＭＳ Ｐゴシック"/>
        <family val="3"/>
        <charset val="128"/>
      </rPr>
      <t xml:space="preserve">USD1530×@147.488円
JICA統制レート2023年度2月適用
</t>
    </r>
    <r>
      <rPr>
        <sz val="8"/>
        <color theme="1"/>
        <rFont val="ＭＳ ゴシック"/>
        <family val="3"/>
        <charset val="128"/>
      </rPr>
      <t>17席＋ドライバー（利用者8人）</t>
    </r>
    <rPh sb="40" eb="41">
      <t>セキ</t>
    </rPh>
    <rPh sb="48" eb="51">
      <t>リヨウシャ</t>
    </rPh>
    <rPh sb="52" eb="53">
      <t>ニン</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</si>
  <si>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</si>
  <si>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t>第１回目 通訳（アラビア語-日本語）</t>
    <rPh sb="0" eb="1">
      <t>ダイ</t>
    </rPh>
    <rPh sb="2" eb="4">
      <t>カイメ</t>
    </rPh>
    <rPh sb="5" eb="7">
      <t>ツウヤク</t>
    </rPh>
    <rPh sb="12" eb="13">
      <t>ゴ</t>
    </rPh>
    <rPh sb="14" eb="17">
      <t>ニホンゴ</t>
    </rPh>
    <phoneticPr fontId="2"/>
  </si>
  <si>
    <t>$250/day×@147.488円
JICA統制レート2023年度2月適用
第1回現地調査：10日×1人
第2回現地調査：10日×1人
第3回現地調査：10日×1人</t>
    <rPh sb="39" eb="40">
      <t>ダイ</t>
    </rPh>
    <rPh sb="41" eb="42">
      <t>カイ</t>
    </rPh>
    <rPh sb="42" eb="44">
      <t>ゲンチ</t>
    </rPh>
    <rPh sb="44" eb="46">
      <t>チョウサ</t>
    </rPh>
    <rPh sb="49" eb="50">
      <t>ニチ</t>
    </rPh>
    <rPh sb="52" eb="53">
      <t>ニン</t>
    </rPh>
    <phoneticPr fontId="2"/>
  </si>
  <si>
    <t>傭‐1</t>
    <rPh sb="0" eb="1">
      <t>ヨウ</t>
    </rPh>
    <phoneticPr fontId="2"/>
  </si>
  <si>
    <t>調査補助</t>
    <rPh sb="0" eb="4">
      <t>チョウサホジョ</t>
    </rPh>
    <phoneticPr fontId="2"/>
  </si>
  <si>
    <t>現地サポート:10日､同行:33日、後日フォロー:10日　
＄200/day×@147.488円
JICA統制レート2023年度2月適用</t>
    <rPh sb="0" eb="2">
      <t>ゲンチ</t>
    </rPh>
    <rPh sb="9" eb="10">
      <t>ニチ</t>
    </rPh>
    <rPh sb="16" eb="17">
      <t>ニチ</t>
    </rPh>
    <rPh sb="18" eb="20">
      <t>ゴジツ</t>
    </rPh>
    <rPh sb="27" eb="28">
      <t>ニチ</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</si>
  <si>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</si>
  <si>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t>現地内移動（航空券）</t>
    <rPh sb="0" eb="5">
      <t>ゲンチナイイドウ</t>
    </rPh>
    <rPh sb="6" eb="9">
      <t>コウクウケン</t>
    </rPh>
    <phoneticPr fontId="2"/>
  </si>
  <si>
    <t>○○○—●●●
第2回調査：4人　6月23日（日）</t>
    <rPh sb="8" eb="9">
      <t>ダイ</t>
    </rPh>
    <rPh sb="10" eb="11">
      <t>カイ</t>
    </rPh>
    <rPh sb="11" eb="13">
      <t>チョウサ</t>
    </rPh>
    <rPh sb="15" eb="16">
      <t>ニン</t>
    </rPh>
    <rPh sb="18" eb="19">
      <t>ガツ</t>
    </rPh>
    <rPh sb="21" eb="22">
      <t>ニチ</t>
    </rPh>
    <rPh sb="23" eb="24">
      <t>ニチ</t>
    </rPh>
    <phoneticPr fontId="2"/>
  </si>
  <si>
    <t>交‐3</t>
    <rPh sb="0" eb="1">
      <t>コウ</t>
    </rPh>
    <phoneticPr fontId="2"/>
  </si>
  <si>
    <t>現地内移動（航空券）</t>
  </si>
  <si>
    <t>△△△－▲▲▲
第2回調査：4人 6月26日（水）</t>
    <rPh sb="8" eb="9">
      <t>ダイ</t>
    </rPh>
    <rPh sb="10" eb="11">
      <t>カイ</t>
    </rPh>
    <rPh sb="11" eb="13">
      <t>チョウサ</t>
    </rPh>
    <rPh sb="15" eb="16">
      <t>ニン</t>
    </rPh>
    <rPh sb="18" eb="19">
      <t>ガツ</t>
    </rPh>
    <rPh sb="21" eb="22">
      <t>ニチ</t>
    </rPh>
    <rPh sb="23" eb="24">
      <t>スイ</t>
    </rPh>
    <phoneticPr fontId="2"/>
  </si>
  <si>
    <t>交‐4</t>
  </si>
  <si>
    <t>□□□－■■■
第2回調査：4人</t>
    <rPh sb="8" eb="9">
      <t>ダイ</t>
    </rPh>
    <rPh sb="10" eb="11">
      <t>カイ</t>
    </rPh>
    <rPh sb="11" eb="13">
      <t>チョウサ</t>
    </rPh>
    <rPh sb="15" eb="16">
      <t>ニン</t>
    </rPh>
    <phoneticPr fontId="2"/>
  </si>
  <si>
    <t>交‐5</t>
  </si>
  <si>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</si>
  <si>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t>資料翻訳費用　
（112,373単語の1/3の翻訳を想定）</t>
    <rPh sb="0" eb="6">
      <t>シリョウホンヤクヒヨウ</t>
    </rPh>
    <rPh sb="16" eb="18">
      <t>タンゴ</t>
    </rPh>
    <rPh sb="23" eb="25">
      <t>ホンヤク</t>
    </rPh>
    <rPh sb="26" eb="28">
      <t>ソウテイ</t>
    </rPh>
    <phoneticPr fontId="2"/>
  </si>
  <si>
    <t>翻訳費用　資料の1/3を想定</t>
    <rPh sb="0" eb="4">
      <t>ホンヤクヒヨウ</t>
    </rPh>
    <rPh sb="5" eb="7">
      <t>シリョウ</t>
    </rPh>
    <rPh sb="12" eb="14">
      <t>ソウテイ</t>
    </rPh>
    <phoneticPr fontId="2"/>
  </si>
  <si>
    <t>再‐1</t>
    <rPh sb="0" eb="1">
      <t>サイ</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</si>
  <si>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</si>
  <si>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②小計(1)+(2)+(3)+(4)+(5)</t>
    <rPh sb="1" eb="3">
      <t>ショウケイ</t>
    </rPh>
    <phoneticPr fontId="2"/>
  </si>
  <si>
    <t>部分払い対象回別小計</t>
    <rPh sb="0" eb="2">
      <t>ブブン</t>
    </rPh>
    <rPh sb="2" eb="3">
      <t>バラ</t>
    </rPh>
    <rPh sb="4" eb="6">
      <t>タイショウ</t>
    </rPh>
    <rPh sb="6" eb="7">
      <t>カイ</t>
    </rPh>
    <rPh sb="7" eb="8">
      <t>ベツ</t>
    </rPh>
    <rPh sb="8" eb="10">
      <t>ショウケイ</t>
    </rPh>
    <phoneticPr fontId="2"/>
  </si>
  <si>
    <t>４.本邦受入活動費</t>
    <phoneticPr fontId="2"/>
  </si>
  <si>
    <t>１）航空賃</t>
    <rPh sb="2" eb="4">
      <t>コウクウ</t>
    </rPh>
    <rPh sb="4" eb="5">
      <t>チン</t>
    </rPh>
    <phoneticPr fontId="2"/>
  </si>
  <si>
    <t>受入内容（航空経路）</t>
    <rPh sb="0" eb="2">
      <t>ウケイレ</t>
    </rPh>
    <rPh sb="2" eb="4">
      <t>ナイヨウ</t>
    </rPh>
    <rPh sb="5" eb="7">
      <t>コウクウ</t>
    </rPh>
    <rPh sb="7" eb="9">
      <t>ケイロ</t>
    </rPh>
    <phoneticPr fontId="2"/>
  </si>
  <si>
    <r>
      <rPr>
        <sz val="12"/>
        <color rgb="FF000000"/>
        <rFont val="ＭＳ ゴシック"/>
        <family val="3"/>
        <charset val="128"/>
      </rPr>
      <t>航空賃</t>
    </r>
    <r>
      <rPr>
        <sz val="12"/>
        <rFont val="ＭＳ ゴシック"/>
        <family val="3"/>
        <charset val="128"/>
      </rPr>
      <t>（合意単価）</t>
    </r>
    <phoneticPr fontId="2"/>
  </si>
  <si>
    <t>部分払
対象回</t>
    <phoneticPr fontId="2"/>
  </si>
  <si>
    <t>成田⇔バンコク</t>
    <rPh sb="0" eb="2">
      <t>ナリタ</t>
    </rPh>
    <phoneticPr fontId="2"/>
  </si>
  <si>
    <t>２）本邦受入活動業務費</t>
    <rPh sb="2" eb="4">
      <t>ホンポウ</t>
    </rPh>
    <rPh sb="4" eb="6">
      <t>ウケイレ</t>
    </rPh>
    <rPh sb="6" eb="8">
      <t>カツドウ</t>
    </rPh>
    <rPh sb="8" eb="10">
      <t>ギョウム</t>
    </rPh>
    <rPh sb="10" eb="11">
      <t>ヒ</t>
    </rPh>
    <phoneticPr fontId="2"/>
  </si>
  <si>
    <t>受入内容</t>
    <rPh sb="0" eb="2">
      <t>ウケイレ</t>
    </rPh>
    <rPh sb="2" eb="4">
      <t>ナイヨウ</t>
    </rPh>
    <phoneticPr fontId="2"/>
  </si>
  <si>
    <t>単価</t>
    <rPh sb="0" eb="2">
      <t>タンカ</t>
    </rPh>
    <phoneticPr fontId="2"/>
  </si>
  <si>
    <t>第1回本邦受入活動</t>
    <phoneticPr fontId="2"/>
  </si>
  <si>
    <t>第2回本邦受入活動</t>
    <phoneticPr fontId="2"/>
  </si>
  <si>
    <t>第3回本邦受入活動</t>
    <phoneticPr fontId="2"/>
  </si>
  <si>
    <t>人数</t>
    <rPh sb="0" eb="2">
      <t>ニンズウ</t>
    </rPh>
    <phoneticPr fontId="2"/>
  </si>
  <si>
    <t>【別紙明細書】</t>
    <rPh sb="1" eb="3">
      <t>ベッシ</t>
    </rPh>
    <rPh sb="3" eb="6">
      <t>メイサイショ</t>
    </rPh>
    <phoneticPr fontId="5"/>
  </si>
  <si>
    <t>① 本邦機材製造・購入費</t>
    <rPh sb="2" eb="4">
      <t>ホンポウ</t>
    </rPh>
    <rPh sb="6" eb="8">
      <t>セイゾウ</t>
    </rPh>
    <phoneticPr fontId="5"/>
  </si>
  <si>
    <t>品名</t>
    <rPh sb="0" eb="2">
      <t>ヒンメイ</t>
    </rPh>
    <phoneticPr fontId="5"/>
  </si>
  <si>
    <t>仕様</t>
    <phoneticPr fontId="5"/>
  </si>
  <si>
    <t>単価（円）</t>
    <rPh sb="0" eb="2">
      <t>タンカ</t>
    </rPh>
    <rPh sb="3" eb="4">
      <t>エン</t>
    </rPh>
    <phoneticPr fontId="5"/>
  </si>
  <si>
    <t>数量</t>
    <rPh sb="0" eb="2">
      <t>スウリョウ</t>
    </rPh>
    <phoneticPr fontId="5"/>
  </si>
  <si>
    <t>金額（円）</t>
    <rPh sb="0" eb="1">
      <t>キン</t>
    </rPh>
    <rPh sb="1" eb="2">
      <t>ガク</t>
    </rPh>
    <rPh sb="3" eb="4">
      <t>エン</t>
    </rPh>
    <phoneticPr fontId="5"/>
  </si>
  <si>
    <t>備考</t>
    <rPh sb="0" eb="2">
      <t>ビコウ</t>
    </rPh>
    <phoneticPr fontId="5"/>
  </si>
  <si>
    <t>パソコン</t>
    <phoneticPr fontId="2"/>
  </si>
  <si>
    <t>本邦機材製造・購入費　計　　</t>
    <rPh sb="0" eb="2">
      <t>ホンポウ</t>
    </rPh>
    <rPh sb="2" eb="4">
      <t>キザイ</t>
    </rPh>
    <rPh sb="4" eb="6">
      <t>セイゾウ</t>
    </rPh>
    <rPh sb="7" eb="9">
      <t>コウニュウ</t>
    </rPh>
    <rPh sb="9" eb="10">
      <t>ヒ</t>
    </rPh>
    <rPh sb="11" eb="12">
      <t>ショウケイ</t>
    </rPh>
    <phoneticPr fontId="5"/>
  </si>
  <si>
    <t>② 現地機材製造・購入費</t>
    <rPh sb="2" eb="4">
      <t>ゲンチ</t>
    </rPh>
    <phoneticPr fontId="5"/>
  </si>
  <si>
    <t>金額（円）</t>
    <rPh sb="0" eb="2">
      <t>キンガク</t>
    </rPh>
    <rPh sb="3" eb="4">
      <t>エン</t>
    </rPh>
    <phoneticPr fontId="5"/>
  </si>
  <si>
    <t>現地機材製造・購入費　計</t>
    <rPh sb="0" eb="2">
      <t>ゲンチ</t>
    </rPh>
    <rPh sb="2" eb="4">
      <t>キザイ</t>
    </rPh>
    <rPh sb="4" eb="6">
      <t>セイゾウ</t>
    </rPh>
    <rPh sb="7" eb="9">
      <t>コウニュウ</t>
    </rPh>
    <rPh sb="9" eb="10">
      <t>ヒ</t>
    </rPh>
    <rPh sb="11" eb="12">
      <t>ケイ</t>
    </rPh>
    <phoneticPr fontId="5"/>
  </si>
  <si>
    <t>③ 現地工事費</t>
    <rPh sb="2" eb="4">
      <t>ゲンチ</t>
    </rPh>
    <rPh sb="4" eb="6">
      <t>コウジ</t>
    </rPh>
    <rPh sb="6" eb="7">
      <t>ヒ</t>
    </rPh>
    <phoneticPr fontId="2"/>
  </si>
  <si>
    <t>単価（円）</t>
    <phoneticPr fontId="2"/>
  </si>
  <si>
    <t>数量</t>
    <phoneticPr fontId="2"/>
  </si>
  <si>
    <t>金額（円）</t>
    <phoneticPr fontId="2"/>
  </si>
  <si>
    <t>（労務費）</t>
    <rPh sb="1" eb="4">
      <t>ロウムヒ</t>
    </rPh>
    <phoneticPr fontId="2"/>
  </si>
  <si>
    <t>現地工事費　計　</t>
    <rPh sb="0" eb="2">
      <t>ゲンチ</t>
    </rPh>
    <rPh sb="2" eb="4">
      <t>コウジ</t>
    </rPh>
    <rPh sb="4" eb="5">
      <t>ヒ</t>
    </rPh>
    <phoneticPr fontId="2"/>
  </si>
  <si>
    <t>（注）仕様欄には製品のサイズ等の詳細情報を明記して下さい。</t>
    <rPh sb="1" eb="2">
      <t>チュウ</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</si>
  <si>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</si>
  <si>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3"/>
  </si>
  <si>
    <t>作成日</t>
    <rPh sb="0" eb="2">
      <t>サクセイ</t>
    </rPh>
    <rPh sb="2" eb="3">
      <t>ヒ</t>
    </rPh>
    <phoneticPr fontId="2"/>
  </si>
  <si>
    <t>（単位：円、税金を除く）</t>
    <rPh sb="6" eb="8">
      <t>ゼイキン</t>
    </rPh>
    <rPh sb="9" eb="10">
      <t>ノゾ</t>
    </rPh>
    <phoneticPr fontId="2"/>
  </si>
  <si>
    <t>【支払種別】</t>
    <phoneticPr fontId="2"/>
  </si>
  <si>
    <t>金額※１</t>
    <rPh sb="0" eb="2">
      <t>キンガク</t>
    </rPh>
    <phoneticPr fontId="2"/>
  </si>
  <si>
    <t>請求予定日</t>
    <rPh sb="0" eb="2">
      <t>セイキュウ</t>
    </rPh>
    <rPh sb="2" eb="4">
      <t>ヨテイ</t>
    </rPh>
    <rPh sb="4" eb="5">
      <t>ビ</t>
    </rPh>
    <phoneticPr fontId="2"/>
  </si>
  <si>
    <t>前払</t>
    <rPh sb="0" eb="2">
      <t>マエバラ</t>
    </rPh>
    <phoneticPr fontId="2"/>
  </si>
  <si>
    <t>契約書で合意した金額</t>
    <rPh sb="0" eb="3">
      <t>ケイヤクショ</t>
    </rPh>
    <rPh sb="4" eb="6">
      <t>ゴウイ</t>
    </rPh>
    <rPh sb="8" eb="10">
      <t>キンガク</t>
    </rPh>
    <phoneticPr fontId="2"/>
  </si>
  <si>
    <t>&gt;=履行期間開始日</t>
    <rPh sb="2" eb="4">
      <t>リコウ</t>
    </rPh>
    <rPh sb="4" eb="6">
      <t>キカン</t>
    </rPh>
    <rPh sb="6" eb="8">
      <t>カイシ</t>
    </rPh>
    <rPh sb="8" eb="9">
      <t>ビ</t>
    </rPh>
    <phoneticPr fontId="2"/>
  </si>
  <si>
    <t>※１ 契約金額(税込み)の40%が上限</t>
    <phoneticPr fontId="2"/>
  </si>
  <si>
    <t>契約金額相当額※２　</t>
    <rPh sb="0" eb="2">
      <t>ケイヤク</t>
    </rPh>
    <rPh sb="2" eb="4">
      <t>キンガク</t>
    </rPh>
    <rPh sb="4" eb="7">
      <t>ソウトウガク</t>
    </rPh>
    <phoneticPr fontId="2"/>
  </si>
  <si>
    <t>契約書で合意した契約金額（税抜）に対する割合（％）</t>
    <rPh sb="0" eb="3">
      <t>ケイヤクショ</t>
    </rPh>
    <rPh sb="4" eb="6">
      <t>ゴウイ</t>
    </rPh>
    <rPh sb="8" eb="12">
      <t>ケイヤクキンガク</t>
    </rPh>
    <rPh sb="13" eb="15">
      <t>ゼイヌ</t>
    </rPh>
    <rPh sb="17" eb="18">
      <t>タイ</t>
    </rPh>
    <rPh sb="20" eb="22">
      <t>ワリアイ</t>
    </rPh>
    <phoneticPr fontId="2"/>
  </si>
  <si>
    <t>成果品提出予定日</t>
    <rPh sb="0" eb="2">
      <t>セイカ</t>
    </rPh>
    <rPh sb="2" eb="3">
      <t>ヒン</t>
    </rPh>
    <rPh sb="3" eb="5">
      <t>テイシュツ</t>
    </rPh>
    <rPh sb="5" eb="7">
      <t>ヨテイ</t>
    </rPh>
    <rPh sb="7" eb="8">
      <t>ビ</t>
    </rPh>
    <phoneticPr fontId="2"/>
  </si>
  <si>
    <t>部分払1回目</t>
    <rPh sb="0" eb="2">
      <t>ブブン</t>
    </rPh>
    <rPh sb="2" eb="3">
      <t>ハラ</t>
    </rPh>
    <rPh sb="4" eb="5">
      <t>カイ</t>
    </rPh>
    <rPh sb="5" eb="6">
      <t>メ</t>
    </rPh>
    <phoneticPr fontId="2"/>
  </si>
  <si>
    <t>部分払2回目</t>
    <rPh sb="0" eb="2">
      <t>ブブン</t>
    </rPh>
    <rPh sb="2" eb="3">
      <t>ハラ</t>
    </rPh>
    <rPh sb="4" eb="5">
      <t>カイ</t>
    </rPh>
    <rPh sb="5" eb="6">
      <t>メ</t>
    </rPh>
    <phoneticPr fontId="2"/>
  </si>
  <si>
    <t>部分払3回目</t>
    <rPh sb="0" eb="2">
      <t>ブブン</t>
    </rPh>
    <rPh sb="2" eb="3">
      <t>ハラ</t>
    </rPh>
    <rPh sb="4" eb="5">
      <t>カイ</t>
    </rPh>
    <rPh sb="5" eb="6">
      <t>メ</t>
    </rPh>
    <phoneticPr fontId="2"/>
  </si>
  <si>
    <t>※２ 部分払額ではないことに注意</t>
    <rPh sb="3" eb="5">
      <t>ブブン</t>
    </rPh>
    <rPh sb="5" eb="6">
      <t>バラ</t>
    </rPh>
    <rPh sb="6" eb="7">
      <t>ガク</t>
    </rPh>
    <rPh sb="14" eb="16">
      <t>チュウイ</t>
    </rPh>
    <phoneticPr fontId="2"/>
  </si>
  <si>
    <t>金額</t>
    <rPh sb="0" eb="2">
      <t>キンガク</t>
    </rPh>
    <phoneticPr fontId="2"/>
  </si>
  <si>
    <t>検査後仮払</t>
    <rPh sb="0" eb="2">
      <t>ケンサ</t>
    </rPh>
    <rPh sb="2" eb="3">
      <t>ゴ</t>
    </rPh>
    <rPh sb="3" eb="5">
      <t>カリバラ</t>
    </rPh>
    <phoneticPr fontId="2"/>
  </si>
  <si>
    <t>&gt;=最終成果品提出予定日</t>
    <phoneticPr fontId="2"/>
  </si>
  <si>
    <t>精算払</t>
    <rPh sb="0" eb="2">
      <t>セイサン</t>
    </rPh>
    <rPh sb="2" eb="3">
      <t>ハラ</t>
    </rPh>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</si>
  <si>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</si>
  <si>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【年度別】</t>
    <rPh sb="1" eb="3">
      <t>ネンド</t>
    </rPh>
    <rPh sb="3" eb="4">
      <t>ベツ</t>
    </rPh>
    <phoneticPr fontId="2"/>
  </si>
  <si>
    <t>2024年度</t>
    <rPh sb="4" eb="6">
      <t>ネンド</t>
    </rPh>
    <phoneticPr fontId="2"/>
  </si>
  <si>
    <t>2025年度</t>
    <rPh sb="4" eb="6">
      <t>ネンド</t>
    </rPh>
    <phoneticPr fontId="2"/>
  </si>
  <si>
    <t>2026年度</t>
    <rPh sb="4" eb="6">
      <t>ネンド</t>
    </rPh>
    <phoneticPr fontId="2"/>
  </si>
  <si>
    <t>従事者
キー</t>
    <rPh sb="0" eb="2">
      <t>ジュウジ</t>
    </rPh>
    <rPh sb="2" eb="3">
      <t>シャ</t>
    </rPh>
    <phoneticPr fontId="5"/>
  </si>
  <si>
    <t>氏名</t>
    <rPh sb="0" eb="2">
      <t>シメイ</t>
    </rPh>
    <phoneticPr fontId="5"/>
  </si>
  <si>
    <t>担当業務</t>
    <rPh sb="2" eb="4">
      <t>ギョウイム</t>
    </rPh>
    <phoneticPr fontId="5"/>
  </si>
  <si>
    <t>所属先</t>
  </si>
  <si>
    <t>格付</t>
  </si>
  <si>
    <t>[附属書Ⅳ]</t>
    <rPh sb="1" eb="4">
      <t>フゾクショ</t>
    </rPh>
    <phoneticPr fontId="2"/>
  </si>
  <si>
    <t>[別添]</t>
    <rPh sb="1" eb="3">
      <t>ベッテン</t>
    </rPh>
    <phoneticPr fontId="2"/>
  </si>
  <si>
    <t>業務従事者名簿　　</t>
  </si>
  <si>
    <t>変更業務従事者名簿　　</t>
    <rPh sb="0" eb="2">
      <t>ヘンコウ</t>
    </rPh>
    <phoneticPr fontId="2"/>
  </si>
  <si>
    <t xml:space="preserve">契約金額内訳書〔附属書Ⅲ〕
</t>
    <rPh sb="0" eb="2">
      <t>ケイヤク</t>
    </rPh>
    <rPh sb="2" eb="4">
      <t>キンガク</t>
    </rPh>
    <rPh sb="4" eb="7">
      <t>ウチワケショ</t>
    </rPh>
    <rPh sb="8" eb="11">
      <t>フゾクショ</t>
    </rPh>
    <phoneticPr fontId="2"/>
  </si>
  <si>
    <t>見積金額内訳書と同じファイルを使用します。様式１のB5セルのプルダウンから【契約金額内訳書】選択することで作成されます。[附属書Ⅲ]契約金額内訳書として保存してください。</t>
    <rPh sb="38" eb="42">
      <t>ケイヤクキンガク</t>
    </rPh>
    <rPh sb="42" eb="45">
      <t>ウチワケショ</t>
    </rPh>
    <rPh sb="53" eb="55">
      <t>サクセイ</t>
    </rPh>
    <rPh sb="61" eb="64">
      <t>フゾクショ</t>
    </rPh>
    <rPh sb="66" eb="73">
      <t>ケイヤクキンガクウチワケショ</t>
    </rPh>
    <rPh sb="76" eb="78">
      <t>ホゾン</t>
    </rPh>
    <phoneticPr fontId="2"/>
  </si>
  <si>
    <r>
      <t>案件に従事する方の情報を入力いただきます。Ａ列の従事者キーが個人番号になります。従事者名・担当業務・所属先は直接入力、分類・格付はプルダウンより選択ください。分類は所属先ごとに枝番を変えてください。
従事者明細シートに従事者名等必要項目を入力いただくと、人件費、旅費、業務従事者名簿シートでは従事者キーを入力いただくことで必要項目が反映されます。
従事者の所属先分類は以下の５種類で、外部人材はそのうちＺ以外の４種類です。
Ａ．コンサルティング企業　　Ｂ．コンサルティング企業以外の法人　　Ｃ．個人　　Ｚ．提案企業　　Ｇ．地域金融機関（中小企業支援型のみ）
なお、地域金融機関所属（本見積金額内訳書内では「銀行」とも記載します。）の従事者は、人件費と旅費を、スキーム上限額に上乗せして計上することが可能です。　　　　　　　　　　</t>
    </r>
    <r>
      <rPr>
        <sz val="12"/>
        <color rgb="FFFF0000"/>
        <rFont val="ＭＳ ゴシック"/>
        <family val="3"/>
        <charset val="128"/>
      </rPr>
      <t>月額単価については最新の金額となっているので、公示時点の金額に適宜修正願います。</t>
    </r>
    <rPh sb="364" eb="366">
      <t>ゲツガク</t>
    </rPh>
    <rPh sb="366" eb="368">
      <t>タンカ</t>
    </rPh>
    <rPh sb="373" eb="375">
      <t>サイシン</t>
    </rPh>
    <rPh sb="376" eb="378">
      <t>キンガク</t>
    </rPh>
    <rPh sb="387" eb="389">
      <t>コウジ</t>
    </rPh>
    <rPh sb="389" eb="391">
      <t>ジテン</t>
    </rPh>
    <rPh sb="392" eb="394">
      <t>キンガク</t>
    </rPh>
    <rPh sb="395" eb="397">
      <t>テキギ</t>
    </rPh>
    <rPh sb="397" eb="399">
      <t>シュウセイ</t>
    </rPh>
    <rPh sb="399" eb="400">
      <t>ネガ</t>
    </rPh>
    <phoneticPr fontId="2"/>
  </si>
  <si>
    <t>経費が発生するコンサルタント等の外部人材や、同様に経費が発生する海外投融資の受注者（中小企業の所属であるもの）については、当該確認書を記載の上雇用関係があることを証明する。</t>
    <rPh sb="0" eb="2">
      <t>ケイヒ</t>
    </rPh>
    <rPh sb="3" eb="5">
      <t>ハッセイ</t>
    </rPh>
    <rPh sb="14" eb="15">
      <t>トウ</t>
    </rPh>
    <rPh sb="16" eb="20">
      <t>ガイブジンザイ</t>
    </rPh>
    <rPh sb="22" eb="24">
      <t>ドウヨウ</t>
    </rPh>
    <rPh sb="25" eb="27">
      <t>ケイヒ</t>
    </rPh>
    <rPh sb="28" eb="30">
      <t>ハッセイ</t>
    </rPh>
    <rPh sb="32" eb="37">
      <t>カイガイトウユウシ</t>
    </rPh>
    <rPh sb="38" eb="41">
      <t>ジュチュウシャ</t>
    </rPh>
    <rPh sb="42" eb="46">
      <t>チュウショウキギョウ</t>
    </rPh>
    <rPh sb="47" eb="49">
      <t>ショゾク</t>
    </rPh>
    <rPh sb="61" eb="63">
      <t>トウガイ</t>
    </rPh>
    <rPh sb="63" eb="66">
      <t>カクニンショ</t>
    </rPh>
    <rPh sb="67" eb="69">
      <t>キサイ</t>
    </rPh>
    <rPh sb="70" eb="71">
      <t>ウエ</t>
    </rPh>
    <rPh sb="71" eb="73">
      <t>コヨウ</t>
    </rPh>
    <rPh sb="73" eb="75">
      <t>カンケイ</t>
    </rPh>
    <rPh sb="81" eb="83">
      <t>ショウメイ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</si>
</sst>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0_);[Red]\(0\)"/>
    <numFmt numFmtId="184" formatCode="0&quot;回&quot;&quot;目&quot;"/>
    <numFmt numFmtId="185" formatCode="#,###"/>
    <numFmt numFmtId="186" formatCode="0.00_);[Red]\(0.00\)"/>
    <numFmt numFmtId="187" formatCode="yyyy&quot;年&quot;m&quot;月&quot;d&quot;日&quot;;@"/>
    <numFmt numFmtId="188" formatCode="#,###_ "/>
    <numFmt numFmtId="189" formatCode="#,###\ "/>
    <numFmt numFmtId="190" formatCode="0.00_ "/>
    <numFmt numFmtId="191" formatCode="#,##0.00_ "/>
  </numFmts>
  <fonts count="71">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sz val="9"/>
      <color theme="1"/>
      <name val="ＭＳ ゴシック"/>
      <family val="3"/>
      <charset val="128"/>
    </font>
    <font>
      <b/>
      <sz val="12"/>
      <color rgb="FFCC9900"/>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
      <b/>
      <sz val="10"/>
      <color rgb="FF0000FF"/>
      <name val="ＭＳ ゴシック"/>
      <family val="3"/>
      <charset val="128"/>
    </font>
    <font>
      <b/>
      <sz val="10"/>
      <color rgb="FFFF0000"/>
      <name val="ＭＳ ゴシック"/>
      <family val="3"/>
      <charset val="128"/>
    </font>
    <font>
      <sz val="24"/>
      <color rgb="FFFF0000"/>
      <name val="ＭＳ ゴシック"/>
      <family val="3"/>
      <charset val="128"/>
    </font>
    <font>
      <sz val="12"/>
      <color rgb="FF000000"/>
      <name val="ＭＳ ゴシック"/>
      <family val="3"/>
      <charset val="128"/>
    </font>
    <font>
      <b/>
      <sz val="11"/>
      <name val="ＭＳ ゴシック"/>
      <family val="3"/>
      <charset val="128"/>
    </font>
    <font>
      <b/>
      <sz val="11"/>
      <color theme="1"/>
      <name val="ＭＳ ゴシック"/>
      <family val="3"/>
      <charset val="128"/>
    </font>
    <font>
      <b/>
      <sz val="9"/>
      <color theme="1"/>
      <name val="ＭＳ ゴシック"/>
      <family val="3"/>
      <charset val="128"/>
    </font>
    <font>
      <sz val="8"/>
      <color rgb="FF000000"/>
      <name val="ＭＳ ゴシック"/>
      <family val="3"/>
      <charset val="128"/>
    </font>
    <font>
      <sz val="11"/>
      <name val="HG丸ｺﾞｼｯｸM-PRO"/>
      <family val="3"/>
      <charset val="128"/>
    </font>
    <font>
      <sz val="6"/>
      <name val="MS ゴシック"/>
      <family val="2"/>
      <charset val="128"/>
    </font>
    <font>
      <b/>
      <sz val="11"/>
      <color rgb="FF1F497D"/>
      <name val="HG丸ｺﾞｼｯｸM-PRO"/>
      <family val="3"/>
      <charset val="128"/>
    </font>
    <font>
      <sz val="6"/>
      <name val="ＭＳ 明朝"/>
      <family val="1"/>
      <charset val="128"/>
    </font>
    <font>
      <b/>
      <sz val="11"/>
      <color rgb="FFFF0000"/>
      <name val="HG丸ｺﾞｼｯｸM-PRO"/>
      <family val="3"/>
      <charset val="128"/>
    </font>
    <font>
      <b/>
      <sz val="18"/>
      <name val="HG丸ｺﾞｼｯｸM-PRO"/>
      <family val="3"/>
      <charset val="128"/>
    </font>
    <font>
      <sz val="12"/>
      <color theme="1"/>
      <name val="HG丸ｺﾞｼｯｸM-PRO"/>
      <family val="3"/>
      <charset val="128"/>
    </font>
    <font>
      <sz val="10.5"/>
      <name val="HG丸ｺﾞｼｯｸM-PRO"/>
      <family val="3"/>
      <charset val="128"/>
    </font>
    <font>
      <strike/>
      <sz val="12"/>
      <color theme="1"/>
      <name val="HG丸ｺﾞｼｯｸM-PRO"/>
      <family val="3"/>
      <charset val="128"/>
    </font>
    <font>
      <strike/>
      <sz val="10.5"/>
      <name val="HG丸ｺﾞｼｯｸM-PRO"/>
      <family val="3"/>
      <charset val="128"/>
    </font>
    <font>
      <sz val="12"/>
      <color rgb="FFFF0000"/>
      <name val="Wingdings"/>
      <family val="3"/>
      <charset val="2"/>
    </font>
    <font>
      <sz val="8"/>
      <color theme="1"/>
      <name val="ＭＳ Ｐゴシック"/>
      <family val="3"/>
      <charset val="128"/>
    </font>
    <font>
      <b/>
      <sz val="14"/>
      <color theme="1"/>
      <name val="ＭＳ ゴシック"/>
      <family val="3"/>
      <charset val="128"/>
    </font>
  </fonts>
  <fills count="22">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
      <patternFill patternType="solid">
        <fgColor rgb="FFDAEEF3"/>
        <bgColor rgb="FF000000"/>
      </patternFill>
    </fill>
    <fill>
      <patternFill patternType="solid">
        <fgColor rgb="FFFFFFFF"/>
        <bgColor rgb="FF000000"/>
      </patternFill>
    </fill>
    <fill>
      <patternFill patternType="solid">
        <fgColor rgb="FFFFFFCC"/>
        <bgColor rgb="FF000000"/>
      </patternFill>
    </fill>
    <fill>
      <patternFill patternType="solid">
        <fgColor rgb="FF0000FF"/>
        <bgColor indexed="64"/>
      </patternFill>
    </fill>
    <fill>
      <patternFill patternType="solid">
        <fgColor theme="4" tint="0.59996337778862885"/>
        <bgColor indexed="64"/>
      </patternFill>
    </fill>
    <fill>
      <patternFill patternType="solid">
        <fgColor theme="3" tint="0.59996337778862885"/>
        <bgColor indexed="64"/>
      </patternFill>
    </fill>
    <fill>
      <patternFill patternType="solid">
        <fgColor theme="3" tint="0.79998168889431442"/>
        <bgColor indexed="64"/>
      </patternFill>
    </fill>
    <fill>
      <patternFill patternType="solid">
        <fgColor rgb="FFBCE1F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double">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medium">
        <color indexed="64"/>
      </right>
      <top/>
      <bottom/>
      <diagonal/>
    </border>
    <border>
      <left/>
      <right/>
      <top style="double">
        <color indexed="64"/>
      </top>
      <bottom style="double">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medium">
        <color indexed="64"/>
      </left>
      <right/>
      <top/>
      <bottom style="medium">
        <color indexed="64"/>
      </bottom>
      <diagonal/>
    </border>
    <border>
      <left style="medium">
        <color rgb="FF000000"/>
      </left>
      <right style="thick">
        <color indexed="64"/>
      </right>
      <top style="thick">
        <color indexed="64"/>
      </top>
      <bottom style="thick">
        <color rgb="FF000000"/>
      </bottom>
      <diagonal/>
    </border>
    <border>
      <left style="medium">
        <color rgb="FF000000"/>
      </left>
      <right style="thick">
        <color indexed="64"/>
      </right>
      <top style="thick">
        <color rgb="FF000000"/>
      </top>
      <bottom style="thick">
        <color rgb="FF000000"/>
      </bottom>
      <diagonal/>
    </border>
    <border>
      <left style="medium">
        <color rgb="FF000000"/>
      </left>
      <right style="thick">
        <color indexed="64"/>
      </right>
      <top style="thick">
        <color rgb="FF000000"/>
      </top>
      <bottom style="thick">
        <color indexed="64"/>
      </bottom>
      <diagonal/>
    </border>
  </borders>
  <cellStyleXfs count="91">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0"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cellStyleXfs>
  <cellXfs count="850">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lignment vertical="center"/>
    </xf>
    <xf numFmtId="0" fontId="4" fillId="0" borderId="0" xfId="3" quotePrefix="1" applyFont="1" applyAlignment="1">
      <alignment vertical="center"/>
    </xf>
    <xf numFmtId="0" fontId="4" fillId="0" borderId="0" xfId="3" applyFont="1" applyAlignment="1">
      <alignment vertical="center"/>
    </xf>
    <xf numFmtId="0" fontId="4" fillId="0" borderId="1" xfId="3" applyFont="1" applyBorder="1" applyAlignment="1">
      <alignment horizontal="center" vertical="center" wrapText="1"/>
    </xf>
    <xf numFmtId="0" fontId="4" fillId="0" borderId="0" xfId="3" applyFont="1" applyAlignment="1">
      <alignment horizontal="center" vertical="center"/>
    </xf>
    <xf numFmtId="0" fontId="4" fillId="0" borderId="2" xfId="3" applyFont="1" applyBorder="1" applyAlignment="1">
      <alignment horizontal="center" vertical="center"/>
    </xf>
    <xf numFmtId="176" fontId="4" fillId="0" borderId="0" xfId="3" applyNumberFormat="1" applyFont="1" applyAlignment="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38" fontId="4" fillId="0" borderId="1" xfId="1" applyFont="1" applyBorder="1" applyAlignment="1" applyProtection="1">
      <alignment horizontal="right" vertical="center"/>
      <protection locked="0"/>
    </xf>
    <xf numFmtId="0" fontId="4" fillId="0" borderId="0" xfId="0" applyFont="1">
      <alignment vertical="center"/>
    </xf>
    <xf numFmtId="0" fontId="4" fillId="0" borderId="0" xfId="3" applyFont="1" applyAlignment="1" applyProtection="1">
      <alignment horizontal="right" vertical="center"/>
      <protection locked="0"/>
    </xf>
    <xf numFmtId="0" fontId="4" fillId="0" borderId="0" xfId="3" applyFont="1" applyAlignment="1">
      <alignment vertical="center" wrapText="1"/>
    </xf>
    <xf numFmtId="0" fontId="6" fillId="0" borderId="0" xfId="3" applyFont="1" applyAlignment="1">
      <alignment vertical="center"/>
    </xf>
    <xf numFmtId="176" fontId="6" fillId="2" borderId="7" xfId="3" applyNumberFormat="1" applyFont="1" applyFill="1" applyBorder="1"/>
    <xf numFmtId="49" fontId="4" fillId="0" borderId="0" xfId="3" applyNumberFormat="1" applyFont="1" applyAlignment="1">
      <alignment horizontal="right" vertical="center"/>
    </xf>
    <xf numFmtId="176" fontId="6" fillId="2" borderId="9" xfId="3" applyNumberFormat="1" applyFont="1" applyFill="1" applyBorder="1"/>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lignment vertical="center"/>
    </xf>
    <xf numFmtId="0" fontId="4" fillId="3" borderId="0" xfId="3" quotePrefix="1" applyFont="1" applyFill="1" applyAlignment="1">
      <alignment vertical="center"/>
    </xf>
    <xf numFmtId="0" fontId="4" fillId="3" borderId="0" xfId="3" applyFont="1" applyFill="1" applyAlignment="1">
      <alignment vertical="center"/>
    </xf>
    <xf numFmtId="0" fontId="4" fillId="3" borderId="0" xfId="0" applyFont="1" applyFill="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Protection="1">
      <alignment vertical="center"/>
      <protection locked="0"/>
    </xf>
    <xf numFmtId="49" fontId="4" fillId="0" borderId="0" xfId="3" quotePrefix="1" applyNumberFormat="1" applyFont="1" applyAlignment="1">
      <alignment horizontal="right" vertical="center"/>
    </xf>
    <xf numFmtId="176" fontId="4" fillId="3" borderId="0" xfId="0" applyNumberFormat="1" applyFont="1" applyFill="1">
      <alignment vertical="center"/>
    </xf>
    <xf numFmtId="0" fontId="4" fillId="3" borderId="0" xfId="0" applyFont="1" applyFill="1" applyProtection="1">
      <alignment vertical="center"/>
      <protection locked="0"/>
    </xf>
    <xf numFmtId="0" fontId="15" fillId="4" borderId="0" xfId="3" applyFont="1" applyFill="1" applyAlignment="1">
      <alignment vertical="center"/>
    </xf>
    <xf numFmtId="49" fontId="4" fillId="3" borderId="0" xfId="3" quotePrefix="1" applyNumberFormat="1" applyFont="1" applyFill="1" applyAlignment="1">
      <alignment horizontal="right" vertical="center"/>
    </xf>
    <xf numFmtId="0" fontId="4" fillId="0" borderId="0" xfId="3" applyFont="1" applyAlignment="1" applyProtection="1">
      <alignment vertical="center" wrapText="1"/>
      <protection locked="0"/>
    </xf>
    <xf numFmtId="0" fontId="4" fillId="0" borderId="0" xfId="3" applyFont="1" applyAlignment="1" applyProtection="1">
      <alignment horizontal="center" vertical="center" wrapText="1"/>
      <protection locked="0"/>
    </xf>
    <xf numFmtId="0" fontId="4" fillId="0" borderId="8" xfId="3" applyFont="1" applyBorder="1" applyAlignment="1" applyProtection="1">
      <alignment vertical="center"/>
      <protection locked="0"/>
    </xf>
    <xf numFmtId="0" fontId="4" fillId="0" borderId="0" xfId="3" applyFont="1" applyAlignment="1" applyProtection="1">
      <alignment vertical="center"/>
      <protection locked="0"/>
    </xf>
    <xf numFmtId="0" fontId="8" fillId="0" borderId="0" xfId="3" applyFont="1" applyAlignment="1" applyProtection="1">
      <alignment vertical="center" wrapText="1"/>
      <protection locked="0"/>
    </xf>
    <xf numFmtId="0" fontId="4" fillId="0" borderId="1" xfId="0" applyFont="1" applyBorder="1">
      <alignment vertical="center"/>
    </xf>
    <xf numFmtId="0" fontId="4" fillId="0" borderId="0" xfId="0" applyFont="1" applyAlignment="1">
      <alignment horizontal="right" vertical="center"/>
    </xf>
    <xf numFmtId="38" fontId="4" fillId="2" borderId="25" xfId="1" applyFont="1" applyFill="1" applyBorder="1" applyProtection="1">
      <alignment vertical="center"/>
    </xf>
    <xf numFmtId="0" fontId="10" fillId="0" borderId="0" xfId="0" applyFont="1">
      <alignment vertical="center"/>
    </xf>
    <xf numFmtId="0" fontId="7" fillId="0" borderId="0" xfId="0" applyFont="1">
      <alignment vertical="center"/>
    </xf>
    <xf numFmtId="176" fontId="4" fillId="0" borderId="0" xfId="0" applyNumberFormat="1" applyFont="1">
      <alignment vertical="center"/>
    </xf>
    <xf numFmtId="177" fontId="4" fillId="0" borderId="0" xfId="0" applyNumberFormat="1" applyFont="1">
      <alignment vertical="center"/>
    </xf>
    <xf numFmtId="9" fontId="4" fillId="0" borderId="0" xfId="0" applyNumberFormat="1" applyFont="1" applyAlignment="1">
      <alignment horizontal="center" vertical="center"/>
    </xf>
    <xf numFmtId="38" fontId="4" fillId="0" borderId="0" xfId="2" applyFont="1" applyFill="1" applyBorder="1" applyAlignment="1" applyProtection="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Alignment="1">
      <alignment horizontal="center"/>
    </xf>
    <xf numFmtId="0" fontId="4" fillId="3" borderId="27" xfId="0" applyFont="1" applyFill="1" applyBorder="1" applyProtection="1">
      <alignment vertical="center"/>
      <protection locked="0"/>
    </xf>
    <xf numFmtId="0" fontId="4" fillId="3" borderId="0" xfId="0" applyFont="1" applyFill="1" applyAlignment="1" applyProtection="1">
      <alignment horizontal="right" vertical="center"/>
      <protection locked="0"/>
    </xf>
    <xf numFmtId="0" fontId="4" fillId="3" borderId="27" xfId="0" applyFont="1" applyFill="1" applyBorder="1" applyAlignment="1" applyProtection="1">
      <alignment horizontal="right" vertical="center"/>
      <protection locked="0"/>
    </xf>
    <xf numFmtId="0" fontId="4" fillId="3" borderId="27"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Alignment="1">
      <alignment horizontal="center"/>
    </xf>
    <xf numFmtId="38" fontId="19" fillId="2" borderId="1" xfId="1" applyFont="1" applyFill="1" applyBorder="1" applyAlignment="1">
      <alignment vertical="center" wrapText="1"/>
    </xf>
    <xf numFmtId="177" fontId="20" fillId="0" borderId="0" xfId="0" applyNumberFormat="1" applyFont="1" applyAlignment="1">
      <alignment horizontal="left" vertical="center" wrapText="1"/>
    </xf>
    <xf numFmtId="176" fontId="17" fillId="2" borderId="7" xfId="0" applyNumberFormat="1" applyFont="1" applyFill="1" applyBorder="1">
      <alignment vertical="center"/>
    </xf>
    <xf numFmtId="176" fontId="6" fillId="2" borderId="7" xfId="0" applyNumberFormat="1" applyFont="1" applyFill="1" applyBorder="1">
      <alignment vertical="center"/>
    </xf>
    <xf numFmtId="176" fontId="6" fillId="2" borderId="3" xfId="0" applyNumberFormat="1" applyFont="1" applyFill="1" applyBorder="1">
      <alignment vertical="center"/>
    </xf>
    <xf numFmtId="0" fontId="4" fillId="0" borderId="47" xfId="3" applyFont="1" applyBorder="1" applyAlignment="1">
      <alignment horizontal="center" vertical="center"/>
    </xf>
    <xf numFmtId="0" fontId="4" fillId="0" borderId="48" xfId="3" applyFont="1" applyBorder="1" applyAlignment="1">
      <alignment horizontal="center" vertical="center"/>
    </xf>
    <xf numFmtId="0" fontId="19" fillId="0" borderId="0" xfId="0" applyFont="1">
      <alignment vertical="center"/>
    </xf>
    <xf numFmtId="0" fontId="0" fillId="0" borderId="0" xfId="0" applyAlignment="1">
      <alignment horizontal="center" vertical="center"/>
    </xf>
    <xf numFmtId="38" fontId="0" fillId="2" borderId="1" xfId="1" applyFont="1" applyFill="1" applyBorder="1" applyAlignment="1">
      <alignment horizontal="center" vertical="center" wrapText="1"/>
    </xf>
    <xf numFmtId="0" fontId="4" fillId="0" borderId="49" xfId="3" applyFont="1" applyBorder="1" applyAlignment="1">
      <alignment horizontal="center" vertical="center"/>
    </xf>
    <xf numFmtId="0" fontId="17" fillId="0" borderId="0" xfId="0" applyFont="1">
      <alignment vertical="center"/>
    </xf>
    <xf numFmtId="0" fontId="12" fillId="0" borderId="0" xfId="3" applyFont="1"/>
    <xf numFmtId="0" fontId="30" fillId="0" borderId="0" xfId="3" applyFont="1"/>
    <xf numFmtId="0" fontId="4" fillId="0" borderId="0" xfId="3" applyFont="1" applyAlignment="1" applyProtection="1">
      <alignment horizontal="center" vertical="center"/>
      <protection locked="0"/>
    </xf>
    <xf numFmtId="38" fontId="4" fillId="2" borderId="1" xfId="0" applyNumberFormat="1" applyFont="1" applyFill="1" applyBorder="1">
      <alignment vertical="center"/>
    </xf>
    <xf numFmtId="38" fontId="17" fillId="0" borderId="0" xfId="1" applyFont="1" applyFill="1" applyBorder="1" applyAlignment="1">
      <alignment horizontal="right" vertical="center"/>
    </xf>
    <xf numFmtId="38" fontId="4" fillId="0" borderId="0" xfId="0" applyNumberFormat="1" applyFont="1">
      <alignment vertical="center"/>
    </xf>
    <xf numFmtId="0" fontId="31" fillId="0" borderId="0" xfId="3" applyFont="1"/>
    <xf numFmtId="0" fontId="13" fillId="0" borderId="0" xfId="0" applyFont="1">
      <alignment vertical="center"/>
    </xf>
    <xf numFmtId="0" fontId="4" fillId="0" borderId="1" xfId="3" applyFont="1" applyBorder="1" applyAlignment="1">
      <alignmen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lignment horizontal="center" vertical="center"/>
    </xf>
    <xf numFmtId="177" fontId="4" fillId="2" borderId="1" xfId="0" applyNumberFormat="1" applyFont="1" applyFill="1" applyBorder="1">
      <alignment vertical="center"/>
    </xf>
    <xf numFmtId="38" fontId="4" fillId="2" borderId="6" xfId="1" applyFont="1" applyFill="1" applyBorder="1" applyAlignment="1" applyProtection="1">
      <alignment vertical="center"/>
    </xf>
    <xf numFmtId="0" fontId="9" fillId="0" borderId="0" xfId="0" applyFont="1" applyAlignment="1">
      <alignment horizontal="right" vertical="center"/>
    </xf>
    <xf numFmtId="49" fontId="4" fillId="0" borderId="0" xfId="0" quotePrefix="1" applyNumberFormat="1" applyFont="1" applyAlignment="1">
      <alignment horizontal="right" vertical="center"/>
    </xf>
    <xf numFmtId="177" fontId="4" fillId="0" borderId="1" xfId="0" applyNumberFormat="1" applyFont="1" applyBorder="1" applyAlignment="1">
      <alignment horizontal="center" vertical="center"/>
    </xf>
    <xf numFmtId="177" fontId="4" fillId="0" borderId="0" xfId="0" applyNumberFormat="1" applyFont="1" applyAlignment="1">
      <alignment horizontal="center" vertical="center"/>
    </xf>
    <xf numFmtId="38" fontId="4" fillId="0" borderId="0" xfId="1" applyFont="1" applyAlignment="1" applyProtection="1">
      <alignment vertical="center"/>
    </xf>
    <xf numFmtId="0" fontId="4" fillId="3" borderId="22" xfId="0" applyFont="1" applyFill="1" applyBorder="1" applyAlignment="1">
      <alignment horizontal="center" vertical="center"/>
    </xf>
    <xf numFmtId="176" fontId="4" fillId="0" borderId="0" xfId="0" applyNumberFormat="1" applyFont="1" applyAlignment="1">
      <alignment horizontal="right" vertical="center"/>
    </xf>
    <xf numFmtId="0" fontId="4" fillId="3" borderId="45" xfId="0" applyFont="1" applyFill="1" applyBorder="1" applyAlignment="1" applyProtection="1">
      <alignment horizontal="center" vertical="center"/>
      <protection locked="0"/>
    </xf>
    <xf numFmtId="0" fontId="4" fillId="3" borderId="45" xfId="0" applyFont="1" applyFill="1" applyBorder="1" applyAlignment="1">
      <alignment horizontal="center" vertical="center"/>
    </xf>
    <xf numFmtId="0" fontId="4" fillId="3" borderId="0" xfId="0" applyFont="1" applyFill="1" applyAlignment="1" applyProtection="1">
      <alignment horizontal="center" vertical="center"/>
      <protection locked="0"/>
    </xf>
    <xf numFmtId="176" fontId="4" fillId="3" borderId="44"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3" xfId="0" applyFont="1" applyFill="1" applyBorder="1" applyAlignment="1">
      <alignment horizontal="center" vertical="center"/>
    </xf>
    <xf numFmtId="176" fontId="4" fillId="3" borderId="44" xfId="0" applyNumberFormat="1" applyFont="1" applyFill="1" applyBorder="1" applyAlignment="1" applyProtection="1">
      <alignment horizontal="right" vertical="center"/>
      <protection locked="0"/>
    </xf>
    <xf numFmtId="0" fontId="4" fillId="3" borderId="44"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49" fontId="4" fillId="0" borderId="0" xfId="3" quotePrefix="1" applyNumberFormat="1" applyFont="1" applyAlignment="1">
      <alignment vertical="center"/>
    </xf>
    <xf numFmtId="176" fontId="33" fillId="0" borderId="56" xfId="0" applyNumberFormat="1" applyFont="1" applyBorder="1" applyAlignment="1">
      <alignment horizontal="center" vertical="center" wrapText="1"/>
    </xf>
    <xf numFmtId="0" fontId="4" fillId="0" borderId="57" xfId="0" applyFont="1" applyBorder="1">
      <alignment vertical="center"/>
    </xf>
    <xf numFmtId="0" fontId="4" fillId="0" borderId="58" xfId="0" applyFont="1" applyBorder="1">
      <alignment vertical="center"/>
    </xf>
    <xf numFmtId="0" fontId="17" fillId="0" borderId="59" xfId="0" applyFont="1" applyBorder="1">
      <alignment vertical="center"/>
    </xf>
    <xf numFmtId="0" fontId="17" fillId="0" borderId="54" xfId="0" applyFont="1" applyBorder="1" applyAlignment="1">
      <alignment horizontal="center" vertical="center"/>
    </xf>
    <xf numFmtId="0" fontId="17" fillId="0" borderId="53" xfId="0" applyFont="1" applyBorder="1" applyAlignment="1">
      <alignment horizontal="center" vertical="center"/>
    </xf>
    <xf numFmtId="176" fontId="33" fillId="0" borderId="1" xfId="0" applyNumberFormat="1" applyFont="1" applyBorder="1" applyAlignment="1">
      <alignment horizontal="center" vertical="center" wrapText="1"/>
    </xf>
    <xf numFmtId="0" fontId="4" fillId="0" borderId="0" xfId="0" applyFont="1" applyAlignment="1">
      <alignment horizontal="center" vertical="center"/>
    </xf>
    <xf numFmtId="0" fontId="4" fillId="3" borderId="34" xfId="0" applyFont="1" applyFill="1" applyBorder="1" applyAlignment="1">
      <alignment horizontal="center" vertical="center"/>
    </xf>
    <xf numFmtId="0" fontId="19" fillId="0" borderId="0" xfId="0" applyFont="1" applyAlignment="1">
      <alignment vertical="center" wrapText="1"/>
    </xf>
    <xf numFmtId="0" fontId="16" fillId="0" borderId="0" xfId="3" applyFont="1"/>
    <xf numFmtId="38" fontId="4" fillId="0" borderId="0" xfId="1" applyFont="1" applyAlignment="1">
      <alignment horizontal="center"/>
    </xf>
    <xf numFmtId="0" fontId="4" fillId="0" borderId="1" xfId="88" applyFont="1" applyBorder="1"/>
    <xf numFmtId="38" fontId="4" fillId="0" borderId="1" xfId="1" applyFont="1" applyFill="1" applyBorder="1" applyAlignment="1"/>
    <xf numFmtId="38" fontId="4" fillId="0" borderId="1" xfId="47" applyFont="1" applyFill="1" applyBorder="1" applyAlignment="1">
      <alignment horizontal="right"/>
    </xf>
    <xf numFmtId="176" fontId="13" fillId="0" borderId="0" xfId="0" applyNumberFormat="1" applyFont="1">
      <alignment vertical="center"/>
    </xf>
    <xf numFmtId="38" fontId="4" fillId="2" borderId="1" xfId="2" applyFont="1" applyFill="1" applyBorder="1" applyAlignment="1" applyProtection="1">
      <alignment horizontal="right" vertical="center"/>
    </xf>
    <xf numFmtId="38" fontId="4" fillId="2" borderId="38" xfId="2" applyFont="1" applyFill="1" applyBorder="1" applyAlignment="1" applyProtection="1">
      <alignment horizontal="right" vertical="center"/>
    </xf>
    <xf numFmtId="0" fontId="13" fillId="0" borderId="1" xfId="0" applyFont="1" applyBorder="1">
      <alignment vertical="center"/>
    </xf>
    <xf numFmtId="177" fontId="13" fillId="0" borderId="0" xfId="0" applyNumberFormat="1" applyFont="1">
      <alignment vertical="center"/>
    </xf>
    <xf numFmtId="177" fontId="4" fillId="2" borderId="0" xfId="0" applyNumberFormat="1" applyFont="1" applyFill="1">
      <alignment vertical="center"/>
    </xf>
    <xf numFmtId="0" fontId="0" fillId="0" borderId="0" xfId="0" applyAlignment="1">
      <alignment horizontal="right" vertical="center"/>
    </xf>
    <xf numFmtId="38" fontId="0" fillId="2" borderId="16" xfId="1" applyFont="1" applyFill="1" applyBorder="1">
      <alignment vertical="center"/>
    </xf>
    <xf numFmtId="0" fontId="35" fillId="0" borderId="1" xfId="89" applyBorder="1">
      <alignment vertical="center"/>
    </xf>
    <xf numFmtId="0" fontId="0" fillId="0" borderId="1" xfId="0" applyBorder="1" applyAlignment="1">
      <alignment vertical="center" wrapText="1"/>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38" fontId="0" fillId="2" borderId="1" xfId="0" applyNumberFormat="1" applyFill="1" applyBorder="1">
      <alignment vertical="center"/>
    </xf>
    <xf numFmtId="0" fontId="9" fillId="0" borderId="0" xfId="3" applyFont="1" applyAlignment="1">
      <alignment vertical="center"/>
    </xf>
    <xf numFmtId="0" fontId="4" fillId="3" borderId="33" xfId="0" applyFont="1" applyFill="1" applyBorder="1" applyAlignment="1">
      <alignment horizontal="center" vertical="center"/>
    </xf>
    <xf numFmtId="38" fontId="4" fillId="2" borderId="46" xfId="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lignment horizontal="center" vertical="center" wrapText="1"/>
    </xf>
    <xf numFmtId="0" fontId="39" fillId="0" borderId="0" xfId="3" applyFont="1"/>
    <xf numFmtId="0" fontId="39" fillId="0" borderId="0" xfId="3" applyFont="1" applyAlignment="1">
      <alignment horizontal="right"/>
    </xf>
    <xf numFmtId="0" fontId="40" fillId="0" borderId="0" xfId="3" applyFont="1" applyAlignment="1">
      <alignment horizontal="left"/>
    </xf>
    <xf numFmtId="0" fontId="4" fillId="0" borderId="0" xfId="3" applyFont="1" applyAlignment="1">
      <alignment wrapText="1"/>
    </xf>
    <xf numFmtId="38" fontId="4" fillId="2" borderId="0" xfId="1" applyFont="1" applyFill="1" applyAlignment="1"/>
    <xf numFmtId="0" fontId="11" fillId="0" borderId="0" xfId="3" applyFont="1"/>
    <xf numFmtId="0" fontId="4" fillId="0" borderId="0" xfId="3" applyFont="1" applyAlignment="1">
      <alignment horizontal="right"/>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38" xfId="1" applyFont="1" applyFill="1" applyBorder="1">
      <alignment vertical="center"/>
    </xf>
    <xf numFmtId="38" fontId="0" fillId="2" borderId="4" xfId="1" applyFont="1" applyFill="1" applyBorder="1" applyAlignment="1">
      <alignment vertical="center" wrapText="1"/>
    </xf>
    <xf numFmtId="38" fontId="0" fillId="2" borderId="36" xfId="1" applyFont="1" applyFill="1" applyBorder="1">
      <alignment vertical="center"/>
    </xf>
    <xf numFmtId="38" fontId="19" fillId="2" borderId="18" xfId="1" applyFont="1" applyFill="1" applyBorder="1" applyAlignment="1">
      <alignment vertical="center" wrapText="1"/>
    </xf>
    <xf numFmtId="9" fontId="4" fillId="0" borderId="1" xfId="0" applyNumberFormat="1" applyFont="1" applyBorder="1" applyAlignment="1">
      <alignment horizontal="center" vertical="center"/>
    </xf>
    <xf numFmtId="38" fontId="4" fillId="2" borderId="1" xfId="1" applyFont="1" applyFill="1" applyBorder="1" applyAlignment="1" applyProtection="1">
      <alignment horizontal="right" vertical="center"/>
    </xf>
    <xf numFmtId="0" fontId="9" fillId="0" borderId="0" xfId="0" applyFont="1" applyAlignment="1">
      <alignment horizontal="center" vertical="center" wrapText="1"/>
    </xf>
    <xf numFmtId="0" fontId="4" fillId="0" borderId="0" xfId="0" applyFont="1" applyProtection="1">
      <alignment vertical="center"/>
      <protection locked="0"/>
    </xf>
    <xf numFmtId="38" fontId="4" fillId="0" borderId="0" xfId="1" applyFont="1" applyFill="1" applyBorder="1" applyProtection="1">
      <alignment vertical="center"/>
    </xf>
    <xf numFmtId="0" fontId="4" fillId="0" borderId="0" xfId="0" applyFont="1" applyAlignment="1">
      <alignment horizontal="center" vertical="center" wrapText="1"/>
    </xf>
    <xf numFmtId="38" fontId="19" fillId="0" borderId="0" xfId="1" applyFont="1" applyFill="1" applyBorder="1" applyAlignment="1">
      <alignment vertical="center" wrapText="1"/>
    </xf>
    <xf numFmtId="38" fontId="4" fillId="0" borderId="0" xfId="1" applyFont="1" applyFill="1" applyBorder="1" applyAlignment="1" applyProtection="1">
      <alignment horizontal="right" vertical="center"/>
    </xf>
    <xf numFmtId="38" fontId="6" fillId="2" borderId="7" xfId="0" applyNumberFormat="1" applyFont="1" applyFill="1" applyBorder="1">
      <alignment vertical="center"/>
    </xf>
    <xf numFmtId="0" fontId="0" fillId="0" borderId="0" xfId="0" applyAlignment="1">
      <alignment vertical="center" wrapText="1"/>
    </xf>
    <xf numFmtId="38" fontId="0" fillId="0" borderId="0" xfId="0" applyNumberFormat="1">
      <alignment vertical="center"/>
    </xf>
    <xf numFmtId="38" fontId="19" fillId="2" borderId="4" xfId="1" applyFont="1" applyFill="1" applyBorder="1" applyAlignment="1">
      <alignment vertical="center" wrapText="1"/>
    </xf>
    <xf numFmtId="38" fontId="0" fillId="3" borderId="0" xfId="0" applyNumberFormat="1" applyFill="1">
      <alignment vertical="center"/>
    </xf>
    <xf numFmtId="38" fontId="19" fillId="3" borderId="0" xfId="1" applyFont="1" applyFill="1" applyBorder="1" applyAlignment="1">
      <alignment vertical="center" wrapText="1"/>
    </xf>
    <xf numFmtId="9" fontId="4" fillId="3" borderId="0" xfId="0" applyNumberFormat="1" applyFont="1" applyFill="1" applyAlignment="1">
      <alignment horizontal="center" vertical="center"/>
    </xf>
    <xf numFmtId="38" fontId="4" fillId="3" borderId="0" xfId="1" applyFont="1" applyFill="1" applyBorder="1" applyAlignment="1" applyProtection="1">
      <alignment horizontal="right" vertical="center"/>
    </xf>
    <xf numFmtId="38" fontId="0" fillId="3" borderId="0" xfId="0" applyNumberFormat="1" applyFill="1" applyAlignment="1">
      <alignment horizontal="right" vertical="center"/>
    </xf>
    <xf numFmtId="0" fontId="0" fillId="3" borderId="0" xfId="0" applyFill="1" applyAlignment="1">
      <alignment horizontal="right" vertical="center"/>
    </xf>
    <xf numFmtId="38" fontId="0" fillId="3" borderId="0" xfId="1" applyFont="1" applyFill="1" applyBorder="1" applyAlignment="1">
      <alignment vertical="center" wrapText="1"/>
    </xf>
    <xf numFmtId="180" fontId="4" fillId="2" borderId="24" xfId="1" applyNumberFormat="1" applyFont="1" applyFill="1" applyBorder="1" applyProtection="1">
      <alignment vertical="center"/>
    </xf>
    <xf numFmtId="38" fontId="4" fillId="0" borderId="0" xfId="0" applyNumberFormat="1" applyFont="1" applyAlignment="1">
      <alignment horizontal="center" vertical="center"/>
    </xf>
    <xf numFmtId="38" fontId="6" fillId="0" borderId="0" xfId="0" applyNumberFormat="1" applyFont="1">
      <alignment vertical="center"/>
    </xf>
    <xf numFmtId="0" fontId="14" fillId="4" borderId="0" xfId="0" applyFont="1" applyFill="1">
      <alignment vertical="center"/>
    </xf>
    <xf numFmtId="0" fontId="14" fillId="0" borderId="0" xfId="0" applyFont="1">
      <alignment vertical="center"/>
    </xf>
    <xf numFmtId="0" fontId="35" fillId="0" borderId="14" xfId="89" applyFill="1" applyBorder="1">
      <alignment vertical="center"/>
    </xf>
    <xf numFmtId="0" fontId="0" fillId="0" borderId="61" xfId="0" applyBorder="1">
      <alignment vertical="center"/>
    </xf>
    <xf numFmtId="0" fontId="0" fillId="0" borderId="18" xfId="0" applyBorder="1">
      <alignment vertical="center"/>
    </xf>
    <xf numFmtId="0" fontId="0" fillId="0" borderId="13" xfId="0" applyBorder="1" applyAlignment="1">
      <alignment vertical="center" wrapText="1"/>
    </xf>
    <xf numFmtId="0" fontId="16" fillId="0" borderId="0" xfId="3" applyFont="1" applyAlignment="1">
      <alignment vertical="center"/>
    </xf>
    <xf numFmtId="176" fontId="4" fillId="2" borderId="2" xfId="3" applyNumberFormat="1" applyFont="1" applyFill="1" applyBorder="1"/>
    <xf numFmtId="176" fontId="4" fillId="2" borderId="8" xfId="3" applyNumberFormat="1" applyFont="1" applyFill="1" applyBorder="1"/>
    <xf numFmtId="176" fontId="4" fillId="0" borderId="23" xfId="3" applyNumberFormat="1" applyFont="1" applyBorder="1"/>
    <xf numFmtId="176" fontId="4" fillId="0" borderId="0" xfId="3" applyNumberFormat="1" applyFont="1"/>
    <xf numFmtId="0" fontId="6" fillId="10" borderId="0" xfId="3" applyFont="1" applyFill="1" applyAlignment="1">
      <alignment vertical="center"/>
    </xf>
    <xf numFmtId="0" fontId="4" fillId="10" borderId="0" xfId="3" applyFont="1" applyFill="1" applyAlignment="1">
      <alignment vertical="center"/>
    </xf>
    <xf numFmtId="0" fontId="4" fillId="10" borderId="0" xfId="3" applyFont="1" applyFill="1" applyAlignment="1">
      <alignment horizontal="center" vertical="center"/>
    </xf>
    <xf numFmtId="0" fontId="0" fillId="0" borderId="55" xfId="0" applyBorder="1">
      <alignment vertical="center"/>
    </xf>
    <xf numFmtId="0" fontId="35" fillId="0" borderId="0" xfId="89" applyBorder="1" applyAlignment="1">
      <alignment vertical="center" wrapText="1"/>
    </xf>
    <xf numFmtId="176" fontId="33" fillId="0" borderId="16" xfId="0" applyNumberFormat="1" applyFont="1" applyBorder="1" applyAlignment="1">
      <alignment horizontal="center" vertical="center" wrapText="1"/>
    </xf>
    <xf numFmtId="0" fontId="13" fillId="0" borderId="16" xfId="0" applyFont="1" applyBorder="1">
      <alignment vertical="center"/>
    </xf>
    <xf numFmtId="0" fontId="13" fillId="0" borderId="62" xfId="0" applyFont="1" applyBorder="1">
      <alignment vertical="center"/>
    </xf>
    <xf numFmtId="0" fontId="13" fillId="0" borderId="11" xfId="0" applyFont="1" applyBorder="1" applyAlignment="1">
      <alignment horizontal="center" vertical="center"/>
    </xf>
    <xf numFmtId="176" fontId="13" fillId="0" borderId="11" xfId="0" applyNumberFormat="1" applyFont="1" applyBorder="1" applyAlignment="1">
      <alignment horizontal="center" vertical="center"/>
    </xf>
    <xf numFmtId="0" fontId="13" fillId="0" borderId="12" xfId="0" applyFont="1" applyBorder="1" applyAlignment="1">
      <alignment horizontal="center" vertical="center"/>
    </xf>
    <xf numFmtId="49" fontId="4" fillId="0" borderId="0" xfId="0" quotePrefix="1" applyNumberFormat="1" applyFont="1" applyAlignment="1">
      <alignment horizontal="left" vertical="center"/>
    </xf>
    <xf numFmtId="0" fontId="0" fillId="12" borderId="0" xfId="0" applyFill="1">
      <alignment vertical="center"/>
    </xf>
    <xf numFmtId="0" fontId="4" fillId="0" borderId="22" xfId="0" applyFont="1" applyBorder="1">
      <alignment vertical="center"/>
    </xf>
    <xf numFmtId="176" fontId="4" fillId="0" borderId="1" xfId="3" applyNumberFormat="1" applyFont="1" applyBorder="1" applyAlignment="1">
      <alignment vertical="center"/>
    </xf>
    <xf numFmtId="180" fontId="4" fillId="0" borderId="0" xfId="1" applyNumberFormat="1" applyFont="1" applyFill="1" applyBorder="1" applyProtection="1">
      <alignment vertical="center"/>
    </xf>
    <xf numFmtId="0" fontId="4" fillId="0" borderId="6" xfId="0" applyFont="1" applyBorder="1">
      <alignment vertical="center"/>
    </xf>
    <xf numFmtId="176" fontId="4" fillId="13" borderId="19" xfId="0" applyNumberFormat="1" applyFont="1" applyFill="1" applyBorder="1">
      <alignment vertical="center"/>
    </xf>
    <xf numFmtId="0" fontId="19" fillId="0" borderId="0" xfId="0" applyFont="1" applyAlignment="1">
      <alignment horizontal="right" vertical="center"/>
    </xf>
    <xf numFmtId="0" fontId="4" fillId="0" borderId="8" xfId="0" applyFont="1" applyBorder="1">
      <alignment vertical="center"/>
    </xf>
    <xf numFmtId="0" fontId="4" fillId="0" borderId="1" xfId="0" applyFont="1" applyBorder="1" applyAlignment="1">
      <alignment vertical="center" wrapText="1"/>
    </xf>
    <xf numFmtId="3" fontId="4" fillId="13" borderId="1" xfId="0" applyNumberFormat="1" applyFont="1" applyFill="1" applyBorder="1">
      <alignment vertical="center"/>
    </xf>
    <xf numFmtId="0" fontId="4" fillId="0" borderId="6" xfId="0" applyFont="1" applyBorder="1" applyAlignment="1">
      <alignment vertical="center" wrapText="1"/>
    </xf>
    <xf numFmtId="3" fontId="4" fillId="13" borderId="6" xfId="0" applyNumberFormat="1" applyFont="1" applyFill="1" applyBorder="1">
      <alignment vertical="center"/>
    </xf>
    <xf numFmtId="0" fontId="4" fillId="0" borderId="37" xfId="0" applyFont="1" applyBorder="1" applyAlignment="1">
      <alignment vertical="center" wrapText="1"/>
    </xf>
    <xf numFmtId="0" fontId="4" fillId="0" borderId="19" xfId="0" applyFont="1" applyBorder="1" applyAlignment="1">
      <alignment vertical="center" wrapText="1"/>
    </xf>
    <xf numFmtId="3" fontId="4" fillId="13" borderId="37" xfId="0" applyNumberFormat="1" applyFont="1" applyFill="1" applyBorder="1">
      <alignment vertical="center"/>
    </xf>
    <xf numFmtId="3" fontId="4" fillId="13" borderId="19" xfId="0" applyNumberFormat="1" applyFont="1" applyFill="1" applyBorder="1">
      <alignment vertical="center"/>
    </xf>
    <xf numFmtId="0" fontId="14" fillId="4" borderId="5" xfId="0" applyFont="1" applyFill="1" applyBorder="1">
      <alignment vertical="center"/>
    </xf>
    <xf numFmtId="0" fontId="14" fillId="4" borderId="2" xfId="0" applyFont="1" applyFill="1" applyBorder="1">
      <alignment vertical="center"/>
    </xf>
    <xf numFmtId="177" fontId="6" fillId="0" borderId="0" xfId="0" applyNumberFormat="1" applyFont="1" applyAlignment="1">
      <alignment horizontal="right" vertical="center"/>
    </xf>
    <xf numFmtId="183" fontId="4" fillId="0" borderId="1" xfId="0" applyNumberFormat="1" applyFont="1" applyBorder="1">
      <alignment vertical="center"/>
    </xf>
    <xf numFmtId="0" fontId="13" fillId="0" borderId="65" xfId="0" applyFont="1" applyBorder="1">
      <alignment vertical="center"/>
    </xf>
    <xf numFmtId="0" fontId="9" fillId="0" borderId="8" xfId="3" applyFont="1" applyBorder="1" applyAlignment="1">
      <alignment horizontal="center" vertical="center" wrapText="1"/>
    </xf>
    <xf numFmtId="185" fontId="4" fillId="9" borderId="16" xfId="1" quotePrefix="1" applyNumberFormat="1" applyFont="1" applyFill="1" applyBorder="1" applyAlignment="1" applyProtection="1">
      <alignment vertical="center" wrapText="1"/>
    </xf>
    <xf numFmtId="176" fontId="4" fillId="13" borderId="1" xfId="0" applyNumberFormat="1" applyFont="1" applyFill="1" applyBorder="1">
      <alignment vertical="center"/>
    </xf>
    <xf numFmtId="0" fontId="42" fillId="0" borderId="1" xfId="3" applyFont="1" applyBorder="1" applyAlignment="1">
      <alignment horizontal="center" vertical="center" wrapText="1"/>
    </xf>
    <xf numFmtId="176" fontId="33" fillId="0" borderId="33" xfId="0" applyNumberFormat="1" applyFont="1" applyBorder="1" applyAlignment="1">
      <alignment horizontal="center" vertical="center" wrapText="1"/>
    </xf>
    <xf numFmtId="0" fontId="4" fillId="0" borderId="31" xfId="0" applyFont="1" applyBorder="1">
      <alignment vertical="center"/>
    </xf>
    <xf numFmtId="38" fontId="4" fillId="5" borderId="57" xfId="1" applyFont="1" applyFill="1" applyBorder="1" applyAlignment="1" applyProtection="1">
      <alignment horizontal="right" vertical="center"/>
      <protection locked="0"/>
    </xf>
    <xf numFmtId="38" fontId="4" fillId="5" borderId="58" xfId="1" applyFont="1" applyFill="1" applyBorder="1" applyAlignment="1" applyProtection="1">
      <alignment horizontal="right" vertical="center"/>
      <protection locked="0"/>
    </xf>
    <xf numFmtId="186" fontId="0" fillId="0" borderId="3" xfId="0" applyNumberFormat="1" applyBorder="1">
      <alignment vertical="center"/>
    </xf>
    <xf numFmtId="38" fontId="4" fillId="2" borderId="1" xfId="1" applyFont="1" applyFill="1" applyBorder="1" applyAlignment="1" applyProtection="1">
      <alignment vertical="center" wrapText="1"/>
    </xf>
    <xf numFmtId="0" fontId="0" fillId="0" borderId="0" xfId="0" quotePrefix="1">
      <alignment vertical="center"/>
    </xf>
    <xf numFmtId="0" fontId="0" fillId="0" borderId="10" xfId="0" applyBorder="1" applyAlignment="1">
      <alignment horizontal="center" vertical="center"/>
    </xf>
    <xf numFmtId="0" fontId="9" fillId="0" borderId="0" xfId="0" applyFont="1">
      <alignment vertical="center"/>
    </xf>
    <xf numFmtId="0" fontId="4" fillId="0" borderId="1" xfId="3" applyFont="1" applyBorder="1" applyAlignment="1" applyProtection="1">
      <alignment vertical="center"/>
      <protection locked="0"/>
    </xf>
    <xf numFmtId="177" fontId="13" fillId="0" borderId="1" xfId="0" applyNumberFormat="1" applyFont="1" applyBorder="1">
      <alignment vertical="center"/>
    </xf>
    <xf numFmtId="177" fontId="0" fillId="0" borderId="1" xfId="0" applyNumberFormat="1" applyBorder="1">
      <alignment vertical="center"/>
    </xf>
    <xf numFmtId="179" fontId="17" fillId="2" borderId="3" xfId="1" applyNumberFormat="1" applyFont="1" applyFill="1" applyBorder="1" applyAlignment="1" applyProtection="1">
      <alignment horizontal="right" vertical="center"/>
    </xf>
    <xf numFmtId="176" fontId="4" fillId="0" borderId="1" xfId="0" applyNumberFormat="1" applyFont="1" applyBorder="1">
      <alignment vertical="center"/>
    </xf>
    <xf numFmtId="0" fontId="4" fillId="0" borderId="0" xfId="0" applyFont="1" applyAlignment="1">
      <alignment horizontal="left" vertical="center"/>
    </xf>
    <xf numFmtId="178" fontId="4" fillId="0" borderId="2" xfId="0" applyNumberFormat="1" applyFont="1" applyBorder="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lignment horizontal="center" vertical="center"/>
    </xf>
    <xf numFmtId="3" fontId="4" fillId="6" borderId="6" xfId="3" applyNumberFormat="1" applyFont="1" applyFill="1" applyBorder="1" applyAlignment="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lignment horizontal="center" vertical="center"/>
    </xf>
    <xf numFmtId="188" fontId="13" fillId="2" borderId="1" xfId="0" applyNumberFormat="1" applyFont="1" applyFill="1" applyBorder="1">
      <alignment vertical="center"/>
    </xf>
    <xf numFmtId="188" fontId="13" fillId="2" borderId="18" xfId="0" applyNumberFormat="1" applyFont="1" applyFill="1" applyBorder="1">
      <alignment vertical="center"/>
    </xf>
    <xf numFmtId="188" fontId="13" fillId="2" borderId="11" xfId="0" applyNumberFormat="1" applyFont="1" applyFill="1" applyBorder="1">
      <alignment vertical="center"/>
    </xf>
    <xf numFmtId="185" fontId="4" fillId="2" borderId="6" xfId="0" applyNumberFormat="1" applyFont="1" applyFill="1" applyBorder="1" applyAlignment="1">
      <alignment horizontal="right" vertical="center"/>
    </xf>
    <xf numFmtId="185" fontId="4" fillId="2" borderId="42" xfId="0" applyNumberFormat="1" applyFont="1" applyFill="1" applyBorder="1" applyAlignment="1">
      <alignment horizontal="right" vertical="center"/>
    </xf>
    <xf numFmtId="185" fontId="4" fillId="2" borderId="42"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0" xfId="2" applyFont="1" applyBorder="1" applyAlignment="1" applyProtection="1">
      <alignment horizontal="center" vertical="center"/>
    </xf>
    <xf numFmtId="177" fontId="4" fillId="2" borderId="46" xfId="2" applyNumberFormat="1" applyFont="1" applyFill="1" applyBorder="1" applyAlignment="1" applyProtection="1">
      <alignment vertical="center"/>
    </xf>
    <xf numFmtId="38" fontId="4" fillId="2" borderId="64"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5"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89" fontId="4" fillId="2" borderId="1" xfId="0" applyNumberFormat="1" applyFont="1" applyFill="1" applyBorder="1">
      <alignment vertical="center"/>
    </xf>
    <xf numFmtId="185" fontId="4" fillId="2" borderId="1" xfId="0" applyNumberFormat="1" applyFont="1" applyFill="1" applyBorder="1">
      <alignment vertical="center"/>
    </xf>
    <xf numFmtId="0" fontId="0" fillId="0" borderId="30" xfId="0" applyBorder="1" applyAlignment="1">
      <alignment horizontal="center" vertical="center"/>
    </xf>
    <xf numFmtId="0" fontId="0" fillId="0" borderId="37" xfId="0" applyBorder="1" applyAlignment="1">
      <alignment horizontal="center" vertical="center"/>
    </xf>
    <xf numFmtId="0" fontId="0" fillId="0" borderId="55" xfId="0" applyBorder="1" applyAlignment="1">
      <alignment horizontal="center" vertical="center"/>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0" borderId="6" xfId="0" applyFont="1" applyBorder="1" applyAlignment="1" applyProtection="1">
      <alignment horizontal="center" vertical="center"/>
      <protection locked="0"/>
    </xf>
    <xf numFmtId="0" fontId="4" fillId="0" borderId="39" xfId="0" applyFont="1" applyBorder="1" applyAlignment="1">
      <alignment horizontal="center" vertical="center"/>
    </xf>
    <xf numFmtId="38" fontId="4" fillId="2" borderId="3" xfId="1" applyFont="1" applyFill="1" applyBorder="1" applyAlignment="1" applyProtection="1">
      <alignment horizontal="center" vertical="center"/>
    </xf>
    <xf numFmtId="0" fontId="9" fillId="0" borderId="1" xfId="0" applyFont="1" applyBorder="1" applyAlignment="1">
      <alignment horizontal="center" vertical="center" wrapText="1"/>
    </xf>
    <xf numFmtId="38" fontId="19" fillId="2" borderId="1" xfId="1" applyFont="1" applyFill="1" applyBorder="1" applyAlignment="1" applyProtection="1">
      <alignment vertical="center" wrapText="1"/>
      <protection locked="0"/>
    </xf>
    <xf numFmtId="0" fontId="9" fillId="0" borderId="33" xfId="3" applyFont="1" applyBorder="1" applyAlignment="1">
      <alignment horizontal="center" vertical="center" wrapText="1"/>
    </xf>
    <xf numFmtId="38" fontId="9" fillId="0" borderId="12" xfId="1" applyFont="1" applyBorder="1" applyAlignment="1">
      <alignment horizontal="center" vertical="center" wrapText="1"/>
    </xf>
    <xf numFmtId="0" fontId="2"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9" fillId="3" borderId="0" xfId="0" applyFont="1" applyFill="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185" fontId="9" fillId="2" borderId="16" xfId="0" applyNumberFormat="1" applyFont="1" applyFill="1" applyBorder="1" applyAlignment="1">
      <alignment horizontal="right" vertical="center"/>
    </xf>
    <xf numFmtId="185" fontId="9" fillId="2" borderId="18" xfId="0" applyNumberFormat="1" applyFont="1" applyFill="1" applyBorder="1" applyAlignment="1">
      <alignment horizontal="right" vertical="center"/>
    </xf>
    <xf numFmtId="0" fontId="9" fillId="3" borderId="0" xfId="0" applyFont="1" applyFill="1" applyAlignment="1">
      <alignment horizontal="right" vertical="center"/>
    </xf>
    <xf numFmtId="38" fontId="9" fillId="3" borderId="1" xfId="1" applyFont="1" applyFill="1" applyBorder="1" applyAlignment="1" applyProtection="1">
      <alignment vertical="center"/>
      <protection locked="0"/>
    </xf>
    <xf numFmtId="0" fontId="9" fillId="3" borderId="1" xfId="0" applyFont="1" applyFill="1" applyBorder="1" applyProtection="1">
      <alignment vertical="center"/>
      <protection locked="0"/>
    </xf>
    <xf numFmtId="176" fontId="9" fillId="3" borderId="0" xfId="0" applyNumberFormat="1" applyFont="1" applyFill="1" applyAlignment="1">
      <alignment horizontal="right" vertical="center"/>
    </xf>
    <xf numFmtId="176" fontId="9" fillId="3" borderId="0" xfId="0" applyNumberFormat="1" applyFont="1" applyFill="1">
      <alignment vertical="center"/>
    </xf>
    <xf numFmtId="49" fontId="4" fillId="0" borderId="0" xfId="3" quotePrefix="1" applyNumberFormat="1" applyFont="1" applyAlignment="1">
      <alignment horizontal="center" vertical="center"/>
    </xf>
    <xf numFmtId="0" fontId="11" fillId="0" borderId="1" xfId="0" applyFont="1" applyBorder="1" applyAlignment="1">
      <alignment horizontal="center" vertical="center" wrapText="1"/>
    </xf>
    <xf numFmtId="0" fontId="4" fillId="0" borderId="1" xfId="3" applyFont="1" applyBorder="1" applyAlignment="1" applyProtection="1">
      <alignment horizontal="center" vertical="center"/>
      <protection locked="0"/>
    </xf>
    <xf numFmtId="38" fontId="4" fillId="0" borderId="0" xfId="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0" fontId="9" fillId="3" borderId="0" xfId="0" applyFont="1" applyFill="1" applyAlignment="1">
      <alignment vertical="center" wrapText="1" shrinkToFit="1"/>
    </xf>
    <xf numFmtId="0" fontId="9" fillId="0" borderId="12" xfId="0" applyFont="1" applyBorder="1" applyAlignment="1">
      <alignment horizontal="center" vertical="center" wrapText="1" shrinkToFit="1"/>
    </xf>
    <xf numFmtId="0" fontId="42"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2" fillId="3" borderId="19" xfId="0" applyFont="1" applyFill="1" applyBorder="1" applyAlignment="1">
      <alignment vertical="center" wrapText="1" shrinkToFit="1"/>
    </xf>
    <xf numFmtId="0" fontId="42" fillId="3" borderId="13" xfId="0" applyFont="1" applyFill="1" applyBorder="1">
      <alignment vertical="center"/>
    </xf>
    <xf numFmtId="185"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177" fontId="13" fillId="0" borderId="11" xfId="0" applyNumberFormat="1" applyFont="1" applyBorder="1" applyProtection="1">
      <alignment vertical="center"/>
      <protection locked="0"/>
    </xf>
    <xf numFmtId="0" fontId="0" fillId="0" borderId="1" xfId="0" applyBorder="1" applyProtection="1">
      <alignment vertical="center"/>
      <protection locked="0"/>
    </xf>
    <xf numFmtId="176" fontId="4" fillId="0" borderId="1" xfId="0" applyNumberFormat="1" applyFont="1" applyBorder="1" applyProtection="1">
      <alignment vertical="center"/>
      <protection locked="0"/>
    </xf>
    <xf numFmtId="38" fontId="4" fillId="0" borderId="1" xfId="0" applyNumberFormat="1" applyFont="1" applyBorder="1">
      <alignment vertical="center"/>
    </xf>
    <xf numFmtId="38" fontId="43" fillId="2" borderId="1" xfId="1" applyFont="1" applyFill="1" applyBorder="1" applyAlignment="1" applyProtection="1">
      <alignment vertical="center" wrapText="1"/>
      <protection locked="0"/>
    </xf>
    <xf numFmtId="0" fontId="42" fillId="3" borderId="4" xfId="0" applyFont="1" applyFill="1" applyBorder="1" applyAlignment="1" applyProtection="1">
      <alignment horizontal="center" vertical="center"/>
      <protection locked="0"/>
    </xf>
    <xf numFmtId="0" fontId="4" fillId="0" borderId="3" xfId="3" applyFont="1" applyBorder="1" applyAlignment="1">
      <alignment horizontal="center" vertical="center"/>
    </xf>
    <xf numFmtId="0" fontId="4" fillId="0" borderId="14" xfId="3" applyFont="1" applyBorder="1" applyAlignment="1" applyProtection="1">
      <alignment vertical="center"/>
      <protection locked="0"/>
    </xf>
    <xf numFmtId="177" fontId="4" fillId="2" borderId="14" xfId="0" applyNumberFormat="1" applyFont="1" applyFill="1" applyBorder="1">
      <alignment vertical="center"/>
    </xf>
    <xf numFmtId="3" fontId="4" fillId="6" borderId="39" xfId="3" applyNumberFormat="1" applyFont="1" applyFill="1" applyBorder="1" applyAlignment="1">
      <alignment horizontal="center" vertical="center"/>
    </xf>
    <xf numFmtId="38" fontId="4" fillId="2" borderId="70" xfId="2" applyFont="1" applyFill="1" applyBorder="1" applyAlignment="1" applyProtection="1">
      <alignment horizontal="right" vertical="center"/>
    </xf>
    <xf numFmtId="176" fontId="42" fillId="0" borderId="71" xfId="3" applyNumberFormat="1" applyFont="1" applyBorder="1" applyAlignment="1">
      <alignment horizontal="center" vertical="center" textRotation="255"/>
    </xf>
    <xf numFmtId="177" fontId="39" fillId="2" borderId="72" xfId="2" applyNumberFormat="1" applyFont="1" applyFill="1" applyBorder="1" applyAlignment="1" applyProtection="1">
      <alignment vertical="center"/>
    </xf>
    <xf numFmtId="176" fontId="4" fillId="0" borderId="73" xfId="3" applyNumberFormat="1" applyFont="1" applyBorder="1" applyAlignment="1">
      <alignment horizontal="right" vertical="center"/>
    </xf>
    <xf numFmtId="176" fontId="4" fillId="2" borderId="71" xfId="3" applyNumberFormat="1" applyFont="1" applyFill="1" applyBorder="1" applyAlignment="1">
      <alignment horizontal="right" vertical="center"/>
    </xf>
    <xf numFmtId="176" fontId="4" fillId="0" borderId="66" xfId="3" applyNumberFormat="1" applyFont="1" applyBorder="1" applyAlignment="1">
      <alignment horizontal="right" vertical="center"/>
    </xf>
    <xf numFmtId="176" fontId="42" fillId="0" borderId="24" xfId="3" applyNumberFormat="1" applyFont="1" applyBorder="1" applyAlignment="1">
      <alignment horizontal="center" vertical="center" textRotation="255"/>
    </xf>
    <xf numFmtId="3" fontId="4" fillId="13" borderId="4" xfId="0" applyNumberFormat="1" applyFont="1" applyFill="1" applyBorder="1">
      <alignment vertical="center"/>
    </xf>
    <xf numFmtId="3" fontId="4" fillId="13" borderId="5" xfId="0" applyNumberFormat="1" applyFont="1" applyFill="1" applyBorder="1">
      <alignment vertical="center"/>
    </xf>
    <xf numFmtId="0" fontId="46" fillId="0" borderId="0" xfId="0" applyFont="1" applyAlignment="1">
      <alignment horizontal="right" vertical="center"/>
    </xf>
    <xf numFmtId="3" fontId="0" fillId="13" borderId="10" xfId="0" applyNumberFormat="1" applyFill="1" applyBorder="1">
      <alignment vertical="center"/>
    </xf>
    <xf numFmtId="0" fontId="17" fillId="0" borderId="0" xfId="0" applyFont="1" applyAlignment="1">
      <alignment horizontal="left" vertical="center"/>
    </xf>
    <xf numFmtId="0" fontId="43" fillId="0" borderId="0" xfId="0" applyFont="1" applyAlignment="1">
      <alignment horizontal="center" vertical="center"/>
    </xf>
    <xf numFmtId="0" fontId="0" fillId="0" borderId="10" xfId="0" applyBorder="1" applyAlignment="1">
      <alignment horizontal="lef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0" fontId="0" fillId="0" borderId="41" xfId="0" applyBorder="1" applyAlignment="1">
      <alignment horizontal="center" vertical="center"/>
    </xf>
    <xf numFmtId="187" fontId="17" fillId="5" borderId="0" xfId="0" applyNumberFormat="1" applyFont="1" applyFill="1" applyProtection="1">
      <alignment vertical="center"/>
      <protection locked="0"/>
    </xf>
    <xf numFmtId="0" fontId="6" fillId="4" borderId="0" xfId="3" applyFont="1" applyFill="1" applyAlignment="1">
      <alignment vertical="center"/>
    </xf>
    <xf numFmtId="38" fontId="9"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0" borderId="0" xfId="1" applyNumberFormat="1" applyFont="1" applyFill="1" applyBorder="1" applyAlignment="1" applyProtection="1">
      <alignment horizontal="right" vertical="center"/>
    </xf>
    <xf numFmtId="176" fontId="11" fillId="0" borderId="1" xfId="0" applyNumberFormat="1" applyFont="1" applyBorder="1" applyAlignment="1">
      <alignment horizontal="center" vertical="center" wrapText="1"/>
    </xf>
    <xf numFmtId="0" fontId="15" fillId="4" borderId="0" xfId="3" applyFont="1" applyFill="1" applyAlignment="1">
      <alignment horizontal="center" vertical="center"/>
    </xf>
    <xf numFmtId="0" fontId="2" fillId="0" borderId="60" xfId="3" applyFont="1" applyBorder="1" applyAlignment="1">
      <alignment horizontal="center" wrapText="1"/>
    </xf>
    <xf numFmtId="0" fontId="43" fillId="0" borderId="19" xfId="0" applyFont="1" applyBorder="1" applyAlignment="1" applyProtection="1">
      <alignment vertical="center" wrapText="1"/>
      <protection locked="0"/>
    </xf>
    <xf numFmtId="0" fontId="43" fillId="0" borderId="21" xfId="0" applyFont="1" applyBorder="1" applyAlignment="1" applyProtection="1">
      <alignment vertical="center" wrapText="1"/>
      <protection locked="0"/>
    </xf>
    <xf numFmtId="0" fontId="43" fillId="0" borderId="13" xfId="0" applyFont="1" applyBorder="1" applyAlignment="1" applyProtection="1">
      <alignment vertical="center" wrapText="1"/>
      <protection locked="0"/>
    </xf>
    <xf numFmtId="38" fontId="4" fillId="0" borderId="1" xfId="47" quotePrefix="1" applyFont="1" applyFill="1" applyBorder="1" applyAlignment="1">
      <alignment horizontal="right"/>
    </xf>
    <xf numFmtId="0" fontId="50" fillId="0" borderId="0" xfId="0" applyFont="1">
      <alignment vertical="center"/>
    </xf>
    <xf numFmtId="0" fontId="51" fillId="0" borderId="0" xfId="0" applyFont="1">
      <alignment vertical="center"/>
    </xf>
    <xf numFmtId="176" fontId="17" fillId="0" borderId="0" xfId="0" applyNumberFormat="1" applyFont="1">
      <alignment vertical="center"/>
    </xf>
    <xf numFmtId="176" fontId="17" fillId="2" borderId="74" xfId="0" applyNumberFormat="1" applyFont="1" applyFill="1" applyBorder="1">
      <alignment vertical="center"/>
    </xf>
    <xf numFmtId="176" fontId="17" fillId="2" borderId="8" xfId="0" applyNumberFormat="1" applyFont="1" applyFill="1" applyBorder="1">
      <alignment vertical="center"/>
    </xf>
    <xf numFmtId="0" fontId="13" fillId="0" borderId="75" xfId="0" applyFont="1" applyBorder="1">
      <alignment vertical="center"/>
    </xf>
    <xf numFmtId="0" fontId="0" fillId="0" borderId="13" xfId="0" applyBorder="1" applyAlignment="1" applyProtection="1">
      <alignment vertical="center" wrapText="1"/>
      <protection locked="0"/>
    </xf>
    <xf numFmtId="0" fontId="0" fillId="0" borderId="67" xfId="0" applyBorder="1">
      <alignment vertical="center"/>
    </xf>
    <xf numFmtId="49" fontId="4" fillId="0" borderId="0" xfId="3" quotePrefix="1" applyNumberFormat="1" applyFont="1" applyAlignment="1">
      <alignment horizontal="left" vertical="center"/>
    </xf>
    <xf numFmtId="188" fontId="13" fillId="0" borderId="41" xfId="0" applyNumberFormat="1" applyFont="1" applyBorder="1">
      <alignment vertical="center"/>
    </xf>
    <xf numFmtId="188" fontId="13" fillId="13" borderId="3" xfId="0" applyNumberFormat="1" applyFont="1" applyFill="1" applyBorder="1">
      <alignment vertical="center"/>
    </xf>
    <xf numFmtId="0" fontId="13" fillId="0" borderId="2" xfId="0" applyFont="1" applyBorder="1">
      <alignment vertical="center"/>
    </xf>
    <xf numFmtId="0" fontId="0" fillId="0" borderId="10" xfId="0" applyBorder="1" applyAlignment="1" applyProtection="1">
      <alignment vertical="center" wrapText="1"/>
      <protection locked="0"/>
    </xf>
    <xf numFmtId="0" fontId="13" fillId="0" borderId="10" xfId="0" applyFont="1" applyBorder="1" applyAlignment="1">
      <alignment horizontal="left" vertical="top" readingOrder="1"/>
    </xf>
    <xf numFmtId="0" fontId="13" fillId="0" borderId="10" xfId="0" applyFont="1" applyBorder="1" applyAlignment="1">
      <alignment horizontal="center" vertical="center"/>
    </xf>
    <xf numFmtId="188" fontId="13" fillId="13" borderId="76" xfId="0" applyNumberFormat="1" applyFont="1" applyFill="1" applyBorder="1">
      <alignment vertical="center"/>
    </xf>
    <xf numFmtId="176" fontId="34" fillId="0" borderId="0" xfId="3" applyNumberFormat="1" applyFont="1" applyAlignment="1">
      <alignment horizontal="left" vertical="center"/>
    </xf>
    <xf numFmtId="38" fontId="0" fillId="0" borderId="0" xfId="1" applyFont="1" applyBorder="1">
      <alignment vertical="center"/>
    </xf>
    <xf numFmtId="0" fontId="13" fillId="0" borderId="22" xfId="0" applyFont="1" applyBorder="1" applyAlignment="1">
      <alignment horizontal="center" vertical="center"/>
    </xf>
    <xf numFmtId="38" fontId="9" fillId="0" borderId="0" xfId="1" applyFont="1" applyFill="1" applyBorder="1" applyAlignment="1" applyProtection="1">
      <alignment horizontal="left" vertical="top"/>
    </xf>
    <xf numFmtId="3" fontId="0" fillId="0" borderId="0" xfId="0" applyNumberFormat="1">
      <alignment vertical="center"/>
    </xf>
    <xf numFmtId="3" fontId="0" fillId="0" borderId="10" xfId="0" applyNumberFormat="1" applyBorder="1" applyProtection="1">
      <alignment vertical="center"/>
      <protection locked="0"/>
    </xf>
    <xf numFmtId="0" fontId="43" fillId="0" borderId="0" xfId="0" applyFont="1" applyAlignment="1">
      <alignment horizontal="center" vertical="center" wrapText="1"/>
    </xf>
    <xf numFmtId="0" fontId="48" fillId="0" borderId="0" xfId="0" applyFont="1">
      <alignment vertical="center"/>
    </xf>
    <xf numFmtId="0" fontId="19" fillId="0" borderId="0" xfId="0" quotePrefix="1" applyFont="1">
      <alignment vertical="center"/>
    </xf>
    <xf numFmtId="0" fontId="19" fillId="0" borderId="0" xfId="0" quotePrefix="1" applyFont="1" applyAlignment="1">
      <alignment vertical="center" wrapText="1"/>
    </xf>
    <xf numFmtId="0" fontId="11" fillId="0" borderId="1" xfId="0" applyFont="1" applyBorder="1" applyAlignment="1" applyProtection="1">
      <alignment vertical="center" wrapText="1" shrinkToFit="1"/>
      <protection locked="0"/>
    </xf>
    <xf numFmtId="177" fontId="4" fillId="0" borderId="1" xfId="0" applyNumberFormat="1" applyFont="1" applyBorder="1" applyProtection="1">
      <alignment vertical="center"/>
      <protection locked="0"/>
    </xf>
    <xf numFmtId="0" fontId="39" fillId="0" borderId="16" xfId="0" applyFont="1" applyBorder="1" applyAlignment="1" applyProtection="1">
      <alignment vertical="center" shrinkToFit="1"/>
      <protection locked="0"/>
    </xf>
    <xf numFmtId="177" fontId="4" fillId="0" borderId="11" xfId="0" applyNumberFormat="1" applyFont="1" applyBorder="1" applyProtection="1">
      <alignment vertical="center"/>
      <protection locked="0"/>
    </xf>
    <xf numFmtId="0" fontId="9" fillId="3" borderId="1" xfId="0" applyFont="1" applyFill="1" applyBorder="1">
      <alignment vertical="center"/>
    </xf>
    <xf numFmtId="0" fontId="52" fillId="0" borderId="0" xfId="0" applyFont="1">
      <alignment vertical="center"/>
    </xf>
    <xf numFmtId="0" fontId="6" fillId="0" borderId="0" xfId="0" applyFont="1" applyAlignment="1">
      <alignment horizontal="right" vertical="center"/>
    </xf>
    <xf numFmtId="189" fontId="4" fillId="2" borderId="14" xfId="0" applyNumberFormat="1" applyFont="1" applyFill="1" applyBorder="1">
      <alignment vertical="center"/>
    </xf>
    <xf numFmtId="176" fontId="4" fillId="0" borderId="0" xfId="0" applyNumberFormat="1" applyFont="1" applyAlignment="1">
      <alignment horizontal="left" vertical="center"/>
    </xf>
    <xf numFmtId="38" fontId="16" fillId="0" borderId="1" xfId="1" applyFont="1" applyFill="1" applyBorder="1" applyAlignment="1"/>
    <xf numFmtId="188" fontId="13" fillId="0" borderId="0" xfId="0" applyNumberFormat="1" applyFont="1">
      <alignment vertical="center"/>
    </xf>
    <xf numFmtId="176" fontId="17" fillId="0" borderId="54" xfId="0" applyNumberFormat="1" applyFont="1" applyBorder="1" applyAlignment="1">
      <alignment horizontal="center" vertical="center"/>
    </xf>
    <xf numFmtId="176" fontId="17" fillId="0" borderId="72" xfId="0" applyNumberFormat="1" applyFont="1" applyBorder="1" applyAlignment="1">
      <alignment horizontal="center" vertical="center"/>
    </xf>
    <xf numFmtId="0" fontId="17" fillId="0" borderId="25" xfId="0" applyFont="1" applyBorder="1" applyAlignment="1">
      <alignment horizontal="center" vertical="center"/>
    </xf>
    <xf numFmtId="177" fontId="13" fillId="0" borderId="18" xfId="0" applyNumberFormat="1" applyFont="1" applyBorder="1" applyAlignment="1">
      <alignment horizontal="center" vertical="center"/>
    </xf>
    <xf numFmtId="0" fontId="17" fillId="0" borderId="0" xfId="0" applyFont="1" applyAlignment="1">
      <alignment vertical="top"/>
    </xf>
    <xf numFmtId="188" fontId="43" fillId="0" borderId="0" xfId="0" applyNumberFormat="1" applyFont="1" applyAlignment="1">
      <alignment vertical="center" wrapText="1"/>
    </xf>
    <xf numFmtId="3" fontId="0" fillId="0" borderId="10" xfId="0" applyNumberFormat="1" applyBorder="1" applyAlignment="1" applyProtection="1">
      <alignment vertical="center" wrapText="1"/>
      <protection locked="0"/>
    </xf>
    <xf numFmtId="38" fontId="54" fillId="0" borderId="0" xfId="1" applyFont="1" applyFill="1" applyBorder="1" applyAlignment="1" applyProtection="1">
      <alignment horizontal="left" vertical="top"/>
    </xf>
    <xf numFmtId="0" fontId="55" fillId="0" borderId="0" xfId="0" applyFont="1">
      <alignment vertical="center"/>
    </xf>
    <xf numFmtId="0" fontId="56" fillId="0" borderId="0" xfId="0" applyFont="1" applyAlignment="1">
      <alignment horizontal="center" vertical="center" wrapText="1"/>
    </xf>
    <xf numFmtId="0" fontId="9" fillId="15" borderId="0" xfId="0" applyFont="1" applyFill="1">
      <alignment vertical="center"/>
    </xf>
    <xf numFmtId="0" fontId="9" fillId="15" borderId="10" xfId="0" applyFont="1" applyFill="1" applyBorder="1">
      <alignment vertical="center"/>
    </xf>
    <xf numFmtId="0" fontId="42" fillId="15" borderId="19" xfId="0" applyFont="1" applyFill="1" applyBorder="1" applyAlignment="1">
      <alignment vertical="center" wrapText="1"/>
    </xf>
    <xf numFmtId="0" fontId="42" fillId="15" borderId="20" xfId="0" applyFont="1" applyFill="1" applyBorder="1">
      <alignment vertical="center"/>
    </xf>
    <xf numFmtId="0" fontId="42" fillId="15" borderId="21" xfId="0" applyFont="1" applyFill="1" applyBorder="1" applyAlignment="1">
      <alignment vertical="center" wrapText="1"/>
    </xf>
    <xf numFmtId="0" fontId="42" fillId="15" borderId="81" xfId="0" applyFont="1" applyFill="1" applyBorder="1">
      <alignment vertical="center"/>
    </xf>
    <xf numFmtId="0" fontId="42" fillId="15" borderId="81" xfId="0" applyFont="1" applyFill="1" applyBorder="1" applyAlignment="1">
      <alignment vertical="center" wrapText="1"/>
    </xf>
    <xf numFmtId="0" fontId="42" fillId="0" borderId="81" xfId="0" applyFont="1" applyBorder="1">
      <alignment vertical="center"/>
    </xf>
    <xf numFmtId="0" fontId="42" fillId="0" borderId="19" xfId="0" applyFont="1" applyBorder="1">
      <alignment vertical="center"/>
    </xf>
    <xf numFmtId="0" fontId="9" fillId="0" borderId="26" xfId="0" applyFont="1" applyBorder="1">
      <alignment vertical="center"/>
    </xf>
    <xf numFmtId="0" fontId="4" fillId="15" borderId="0" xfId="0" applyFont="1" applyFill="1">
      <alignment vertical="center"/>
    </xf>
    <xf numFmtId="0" fontId="4" fillId="0" borderId="44"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53" fillId="0" borderId="0" xfId="3" applyFont="1" applyAlignment="1">
      <alignment vertical="center"/>
    </xf>
    <xf numFmtId="177" fontId="57" fillId="0" borderId="0" xfId="0" applyNumberFormat="1" applyFont="1" applyAlignment="1">
      <alignment horizontal="left" vertical="top" wrapText="1"/>
    </xf>
    <xf numFmtId="176" fontId="4" fillId="13" borderId="72" xfId="0" applyNumberFormat="1" applyFont="1" applyFill="1" applyBorder="1">
      <alignment vertical="center"/>
    </xf>
    <xf numFmtId="188" fontId="4" fillId="2" borderId="25" xfId="0" applyNumberFormat="1" applyFont="1" applyFill="1" applyBorder="1">
      <alignment vertical="center"/>
    </xf>
    <xf numFmtId="176" fontId="9" fillId="0" borderId="62" xfId="0" applyNumberFormat="1" applyFont="1" applyBorder="1" applyAlignment="1">
      <alignment vertical="center" wrapText="1"/>
    </xf>
    <xf numFmtId="176" fontId="9" fillId="0" borderId="37" xfId="0" applyNumberFormat="1" applyFont="1" applyBorder="1">
      <alignment vertical="center"/>
    </xf>
    <xf numFmtId="176" fontId="9" fillId="0" borderId="55" xfId="0" applyNumberFormat="1" applyFont="1" applyBorder="1">
      <alignment vertical="center"/>
    </xf>
    <xf numFmtId="176" fontId="4" fillId="13" borderId="51" xfId="0" applyNumberFormat="1" applyFont="1" applyFill="1" applyBorder="1">
      <alignment vertical="center"/>
    </xf>
    <xf numFmtId="0" fontId="4" fillId="0" borderId="40" xfId="0" applyFont="1" applyBorder="1">
      <alignment vertical="center"/>
    </xf>
    <xf numFmtId="0" fontId="6" fillId="0" borderId="41" xfId="0" applyFont="1" applyBorder="1" applyAlignment="1">
      <alignment horizontal="right" vertical="center"/>
    </xf>
    <xf numFmtId="176" fontId="6" fillId="14" borderId="3" xfId="0" applyNumberFormat="1" applyFont="1" applyFill="1" applyBorder="1" applyAlignment="1">
      <alignment horizontal="right" vertical="center"/>
    </xf>
    <xf numFmtId="0" fontId="4" fillId="0" borderId="11" xfId="0" applyFont="1" applyBorder="1" applyProtection="1">
      <alignment vertical="center"/>
      <protection locked="0"/>
    </xf>
    <xf numFmtId="0" fontId="4" fillId="0" borderId="1" xfId="0" applyFont="1" applyBorder="1" applyProtection="1">
      <alignment vertical="center"/>
      <protection locked="0"/>
    </xf>
    <xf numFmtId="0" fontId="4" fillId="0" borderId="18" xfId="0" applyFont="1" applyBorder="1" applyAlignment="1">
      <alignment horizontal="center" vertical="center"/>
    </xf>
    <xf numFmtId="0" fontId="4" fillId="0" borderId="0" xfId="0" applyFont="1" applyAlignment="1">
      <alignment horizontal="left" vertical="top" readingOrder="1"/>
    </xf>
    <xf numFmtId="0" fontId="4" fillId="0" borderId="1" xfId="0" applyFont="1" applyBorder="1" applyAlignment="1">
      <alignment horizontal="left" vertical="center" wrapText="1"/>
    </xf>
    <xf numFmtId="0" fontId="9" fillId="0" borderId="0" xfId="3" applyFont="1" applyAlignment="1">
      <alignment horizontal="left" vertical="center"/>
    </xf>
    <xf numFmtId="0" fontId="4" fillId="0" borderId="0" xfId="3" applyFont="1" applyAlignment="1">
      <alignment horizontal="center"/>
    </xf>
    <xf numFmtId="0" fontId="39" fillId="0" borderId="0" xfId="3" applyFont="1" applyAlignment="1">
      <alignment horizontal="left"/>
    </xf>
    <xf numFmtId="0" fontId="4" fillId="0" borderId="0" xfId="3" applyFont="1" applyAlignment="1">
      <alignment horizontal="center" vertical="center" wrapText="1"/>
    </xf>
    <xf numFmtId="0" fontId="4" fillId="0" borderId="0" xfId="3" applyFont="1" applyAlignment="1">
      <alignment horizontal="left"/>
    </xf>
    <xf numFmtId="0" fontId="6" fillId="0" borderId="0" xfId="0" applyFont="1" applyAlignment="1">
      <alignment horizontal="center" vertical="center"/>
    </xf>
    <xf numFmtId="0" fontId="4" fillId="3" borderId="0" xfId="0" applyFont="1" applyFill="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3" applyFont="1" applyAlignment="1">
      <alignment horizontal="right" vertical="center"/>
    </xf>
    <xf numFmtId="0" fontId="9" fillId="0" borderId="1" xfId="3" applyFont="1" applyBorder="1" applyAlignment="1">
      <alignment horizontal="center" vertical="center" wrapText="1"/>
    </xf>
    <xf numFmtId="0" fontId="13" fillId="0" borderId="18" xfId="0" applyFont="1" applyBorder="1" applyAlignment="1">
      <alignment horizontal="center" vertical="center"/>
    </xf>
    <xf numFmtId="0" fontId="17" fillId="0" borderId="41" xfId="0" applyFont="1" applyBorder="1" applyAlignment="1">
      <alignment horizontal="center" vertical="center" wrapText="1"/>
    </xf>
    <xf numFmtId="0" fontId="4" fillId="0" borderId="6" xfId="0" applyFont="1" applyBorder="1" applyAlignment="1">
      <alignment horizontal="center" vertical="center"/>
    </xf>
    <xf numFmtId="177" fontId="4" fillId="0" borderId="0" xfId="0" applyNumberFormat="1" applyFont="1" applyAlignment="1">
      <alignment horizontal="right" vertical="center"/>
    </xf>
    <xf numFmtId="49" fontId="4" fillId="0" borderId="0" xfId="3" applyNumberFormat="1" applyFont="1" applyAlignment="1">
      <alignment horizontal="left" vertical="center"/>
    </xf>
    <xf numFmtId="0" fontId="4" fillId="0" borderId="0" xfId="3" applyFont="1" applyAlignment="1">
      <alignment horizontal="left" vertical="center"/>
    </xf>
    <xf numFmtId="0" fontId="6" fillId="0" borderId="0" xfId="3" applyFont="1" applyAlignment="1">
      <alignment horizontal="left" vertical="center" wrapText="1"/>
    </xf>
    <xf numFmtId="0" fontId="6" fillId="0" borderId="0" xfId="3" applyFont="1" applyAlignment="1">
      <alignment horizontal="left" vertical="center"/>
    </xf>
    <xf numFmtId="0" fontId="6" fillId="0" borderId="0" xfId="3" applyFont="1" applyAlignment="1">
      <alignment horizontal="center" vertical="center" wrapText="1"/>
    </xf>
    <xf numFmtId="0" fontId="4" fillId="0" borderId="0" xfId="3" applyFont="1" applyAlignment="1" applyProtection="1">
      <alignment horizontal="left" vertical="center" wrapText="1"/>
      <protection locked="0"/>
    </xf>
    <xf numFmtId="0" fontId="4" fillId="0" borderId="0" xfId="3" applyFont="1" applyAlignment="1" applyProtection="1">
      <alignment horizontal="left" vertical="center"/>
      <protection locked="0"/>
    </xf>
    <xf numFmtId="0" fontId="4" fillId="10" borderId="0" xfId="3" applyFont="1" applyFill="1" applyAlignment="1">
      <alignment horizontal="left" vertical="center"/>
    </xf>
    <xf numFmtId="0" fontId="4" fillId="16" borderId="57" xfId="0" applyFont="1" applyFill="1" applyBorder="1" applyAlignment="1">
      <alignment horizontal="right" vertical="center"/>
    </xf>
    <xf numFmtId="0" fontId="6" fillId="4" borderId="0" xfId="3" applyFont="1" applyFill="1" applyAlignment="1">
      <alignment horizontal="center" vertical="center"/>
    </xf>
    <xf numFmtId="0" fontId="39" fillId="0" borderId="1" xfId="3" applyFont="1" applyBorder="1" applyAlignment="1">
      <alignment horizontal="center" vertical="center" wrapText="1"/>
    </xf>
    <xf numFmtId="0" fontId="4" fillId="18" borderId="1" xfId="3" applyFont="1" applyFill="1" applyBorder="1" applyAlignment="1">
      <alignment horizontal="center" vertical="center"/>
    </xf>
    <xf numFmtId="38" fontId="4" fillId="18" borderId="1" xfId="3" applyNumberFormat="1" applyFont="1" applyFill="1" applyBorder="1" applyAlignment="1">
      <alignment horizontal="center" vertical="center"/>
    </xf>
    <xf numFmtId="38" fontId="9" fillId="19" borderId="14" xfId="1" applyFont="1" applyFill="1" applyBorder="1" applyAlignment="1" applyProtection="1">
      <alignment horizontal="center" vertical="center" wrapText="1"/>
    </xf>
    <xf numFmtId="38" fontId="4" fillId="5" borderId="1" xfId="1" applyFont="1" applyFill="1" applyBorder="1" applyAlignment="1" applyProtection="1">
      <alignment horizontal="right" vertical="center"/>
      <protection locked="0"/>
    </xf>
    <xf numFmtId="177" fontId="4" fillId="2" borderId="3" xfId="2" applyNumberFormat="1" applyFont="1" applyFill="1" applyBorder="1" applyAlignment="1" applyProtection="1">
      <alignment horizontal="center" vertical="center"/>
    </xf>
    <xf numFmtId="177" fontId="41" fillId="0" borderId="0" xfId="0" applyNumberFormat="1" applyFont="1" applyAlignment="1">
      <alignment horizontal="left" vertical="top" wrapText="1"/>
    </xf>
    <xf numFmtId="0" fontId="4" fillId="12" borderId="0" xfId="0" applyFont="1" applyFill="1" applyAlignment="1">
      <alignment horizontal="center" vertical="center"/>
    </xf>
    <xf numFmtId="0" fontId="4" fillId="12" borderId="0" xfId="0" applyFont="1" applyFill="1">
      <alignment vertical="center"/>
    </xf>
    <xf numFmtId="176" fontId="4" fillId="0" borderId="1" xfId="3" applyNumberFormat="1" applyFont="1" applyBorder="1" applyAlignment="1">
      <alignment horizontal="center" vertical="center"/>
    </xf>
    <xf numFmtId="0" fontId="4" fillId="18" borderId="1" xfId="0" applyFont="1" applyFill="1" applyBorder="1">
      <alignment vertical="center"/>
    </xf>
    <xf numFmtId="3" fontId="4" fillId="18" borderId="1" xfId="0" applyNumberFormat="1" applyFont="1" applyFill="1" applyBorder="1">
      <alignment vertical="center"/>
    </xf>
    <xf numFmtId="9" fontId="4" fillId="18" borderId="1" xfId="0" applyNumberFormat="1" applyFont="1" applyFill="1" applyBorder="1" applyAlignment="1">
      <alignment horizontal="center" vertical="center"/>
    </xf>
    <xf numFmtId="38" fontId="4" fillId="20" borderId="1" xfId="1" applyFont="1" applyFill="1" applyBorder="1" applyAlignment="1" applyProtection="1">
      <alignment horizontal="right" vertical="center"/>
    </xf>
    <xf numFmtId="0" fontId="13" fillId="3" borderId="0" xfId="0" applyFont="1" applyFill="1">
      <alignment vertical="center"/>
    </xf>
    <xf numFmtId="38" fontId="4" fillId="0" borderId="83" xfId="1" applyFont="1" applyBorder="1" applyAlignment="1" applyProtection="1">
      <alignment horizontal="right" vertical="center"/>
    </xf>
    <xf numFmtId="0" fontId="13" fillId="0" borderId="14" xfId="0" applyFont="1" applyBorder="1">
      <alignment vertical="center"/>
    </xf>
    <xf numFmtId="177" fontId="13" fillId="0" borderId="14" xfId="0" applyNumberFormat="1" applyFont="1" applyBorder="1">
      <alignment vertical="center"/>
    </xf>
    <xf numFmtId="188" fontId="13" fillId="2" borderId="14" xfId="0" applyNumberFormat="1" applyFont="1" applyFill="1" applyBorder="1">
      <alignment vertical="center"/>
    </xf>
    <xf numFmtId="0" fontId="43" fillId="0" borderId="84" xfId="0" applyFont="1" applyBorder="1" applyAlignment="1" applyProtection="1">
      <alignment vertical="center" wrapText="1"/>
      <protection locked="0"/>
    </xf>
    <xf numFmtId="0" fontId="13" fillId="0" borderId="17" xfId="0" applyFont="1" applyBorder="1">
      <alignment vertical="center"/>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0" fontId="0" fillId="0" borderId="4" xfId="0" applyBorder="1" applyProtection="1">
      <alignment vertical="center"/>
      <protection locked="0"/>
    </xf>
    <xf numFmtId="177" fontId="13" fillId="0" borderId="4" xfId="0" applyNumberFormat="1" applyFont="1" applyBorder="1" applyProtection="1">
      <alignment vertical="center"/>
      <protection locked="0"/>
    </xf>
    <xf numFmtId="188" fontId="13" fillId="2" borderId="4" xfId="0" applyNumberFormat="1" applyFont="1" applyFill="1" applyBorder="1">
      <alignment vertical="center"/>
    </xf>
    <xf numFmtId="0" fontId="19" fillId="0" borderId="19" xfId="0" applyFont="1" applyBorder="1" applyAlignment="1">
      <alignment vertical="center" wrapText="1"/>
    </xf>
    <xf numFmtId="0" fontId="19" fillId="0" borderId="13" xfId="0" applyFont="1" applyBorder="1" applyAlignment="1">
      <alignment vertical="center" wrapText="1"/>
    </xf>
    <xf numFmtId="176" fontId="13" fillId="2" borderId="3" xfId="0" applyNumberFormat="1" applyFont="1" applyFill="1" applyBorder="1">
      <alignment vertical="center"/>
    </xf>
    <xf numFmtId="0" fontId="19" fillId="0" borderId="85" xfId="0" applyFont="1" applyBorder="1" applyAlignment="1">
      <alignment vertical="center" wrapText="1"/>
    </xf>
    <xf numFmtId="176" fontId="42" fillId="0" borderId="1" xfId="0" applyNumberFormat="1" applyFont="1" applyBorder="1" applyAlignment="1">
      <alignment horizontal="center" vertical="center" wrapText="1"/>
    </xf>
    <xf numFmtId="189" fontId="4" fillId="2" borderId="18" xfId="0" applyNumberFormat="1" applyFont="1" applyFill="1" applyBorder="1">
      <alignment vertical="center"/>
    </xf>
    <xf numFmtId="177" fontId="4" fillId="2" borderId="3" xfId="0" applyNumberFormat="1" applyFont="1" applyFill="1" applyBorder="1">
      <alignment vertical="center"/>
    </xf>
    <xf numFmtId="0" fontId="35" fillId="0" borderId="1" xfId="89" applyBorder="1" applyAlignment="1">
      <alignment vertical="center" wrapText="1"/>
    </xf>
    <xf numFmtId="0" fontId="13" fillId="0" borderId="0" xfId="0" applyFont="1" applyAlignment="1">
      <alignment horizontal="center" vertical="center"/>
    </xf>
    <xf numFmtId="0" fontId="4" fillId="4" borderId="0" xfId="0" applyFont="1" applyFill="1">
      <alignment vertical="center"/>
    </xf>
    <xf numFmtId="0" fontId="4" fillId="4" borderId="2" xfId="0" applyFont="1" applyFill="1" applyBorder="1">
      <alignment vertical="center"/>
    </xf>
    <xf numFmtId="0" fontId="4" fillId="0" borderId="56"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6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9" fillId="0" borderId="57" xfId="0" applyFont="1" applyBorder="1" applyAlignment="1">
      <alignment horizontal="center" vertical="center" wrapText="1"/>
    </xf>
    <xf numFmtId="176" fontId="4" fillId="5" borderId="37" xfId="0" applyNumberFormat="1" applyFont="1" applyFill="1" applyBorder="1" applyProtection="1">
      <alignment vertical="center"/>
      <protection locked="0"/>
    </xf>
    <xf numFmtId="191" fontId="4" fillId="13" borderId="1" xfId="0" applyNumberFormat="1" applyFont="1" applyFill="1" applyBorder="1">
      <alignment vertical="center"/>
    </xf>
    <xf numFmtId="176" fontId="4" fillId="5" borderId="37" xfId="0" applyNumberFormat="1" applyFont="1" applyFill="1" applyBorder="1">
      <alignment vertical="center"/>
    </xf>
    <xf numFmtId="176" fontId="4" fillId="13" borderId="57" xfId="0" applyNumberFormat="1" applyFont="1" applyFill="1" applyBorder="1">
      <alignment vertical="center"/>
    </xf>
    <xf numFmtId="176" fontId="4" fillId="5" borderId="55" xfId="0" applyNumberFormat="1" applyFont="1" applyFill="1" applyBorder="1" applyProtection="1">
      <alignment vertical="center"/>
      <protection locked="0"/>
    </xf>
    <xf numFmtId="191" fontId="4" fillId="13" borderId="18" xfId="0" applyNumberFormat="1" applyFont="1" applyFill="1" applyBorder="1">
      <alignment vertical="center"/>
    </xf>
    <xf numFmtId="176" fontId="4" fillId="13" borderId="13" xfId="0" applyNumberFormat="1" applyFont="1" applyFill="1" applyBorder="1">
      <alignment vertical="center"/>
    </xf>
    <xf numFmtId="176" fontId="4" fillId="5" borderId="55" xfId="0" applyNumberFormat="1" applyFont="1" applyFill="1" applyBorder="1">
      <alignment vertical="center"/>
    </xf>
    <xf numFmtId="176" fontId="4" fillId="13" borderId="58" xfId="0" applyNumberFormat="1" applyFont="1" applyFill="1" applyBorder="1">
      <alignment vertical="center"/>
    </xf>
    <xf numFmtId="38" fontId="4" fillId="2" borderId="3" xfId="1" applyFont="1" applyFill="1" applyBorder="1" applyProtection="1">
      <alignment vertical="center"/>
    </xf>
    <xf numFmtId="180" fontId="4" fillId="2" borderId="3" xfId="1" applyNumberFormat="1" applyFont="1" applyFill="1" applyBorder="1" applyProtection="1">
      <alignment vertical="center"/>
    </xf>
    <xf numFmtId="176" fontId="4" fillId="5" borderId="28" xfId="0" applyNumberFormat="1" applyFont="1" applyFill="1" applyBorder="1">
      <alignment vertical="center"/>
    </xf>
    <xf numFmtId="191" fontId="4" fillId="13" borderId="14" xfId="0" applyNumberFormat="1" applyFont="1" applyFill="1" applyBorder="1">
      <alignment vertical="center"/>
    </xf>
    <xf numFmtId="176" fontId="4" fillId="13" borderId="61" xfId="0" applyNumberFormat="1" applyFont="1" applyFill="1" applyBorder="1">
      <alignment vertical="center"/>
    </xf>
    <xf numFmtId="0" fontId="9" fillId="0" borderId="6" xfId="0" applyFont="1" applyBorder="1" applyAlignment="1">
      <alignment horizontal="center" vertical="center" wrapText="1"/>
    </xf>
    <xf numFmtId="38" fontId="13" fillId="2" borderId="14" xfId="1" applyFont="1" applyFill="1" applyBorder="1" applyAlignment="1" applyProtection="1">
      <alignment vertical="center" wrapText="1"/>
    </xf>
    <xf numFmtId="38" fontId="4" fillId="2" borderId="3" xfId="0" applyNumberFormat="1" applyFont="1" applyFill="1" applyBorder="1">
      <alignment vertical="center"/>
    </xf>
    <xf numFmtId="38" fontId="4" fillId="2" borderId="14" xfId="1" applyFont="1" applyFill="1" applyBorder="1" applyAlignment="1" applyProtection="1">
      <alignment horizontal="right" vertical="center"/>
    </xf>
    <xf numFmtId="3" fontId="4" fillId="13" borderId="38" xfId="0" applyNumberFormat="1" applyFont="1" applyFill="1" applyBorder="1">
      <alignment vertical="center"/>
    </xf>
    <xf numFmtId="180" fontId="4" fillId="2" borderId="18" xfId="3" applyNumberFormat="1" applyFont="1" applyFill="1" applyBorder="1" applyAlignment="1">
      <alignment horizontal="right" vertical="center"/>
    </xf>
    <xf numFmtId="38" fontId="4" fillId="2" borderId="84" xfId="1" applyFont="1" applyFill="1" applyBorder="1" applyAlignment="1">
      <alignment horizontal="right" vertical="center"/>
    </xf>
    <xf numFmtId="0" fontId="58" fillId="0" borderId="0" xfId="0" applyFont="1">
      <alignment vertical="center"/>
    </xf>
    <xf numFmtId="0" fontId="58" fillId="0" borderId="0" xfId="0" applyFont="1" applyAlignment="1">
      <alignment horizontal="right" vertical="center"/>
    </xf>
    <xf numFmtId="0" fontId="60" fillId="0" borderId="0" xfId="0" applyFont="1" applyAlignment="1">
      <alignment horizontal="right" vertical="center"/>
    </xf>
    <xf numFmtId="0" fontId="62" fillId="0" borderId="0" xfId="0" applyFont="1" applyAlignment="1">
      <alignment horizontal="right" vertical="center"/>
    </xf>
    <xf numFmtId="0" fontId="60" fillId="0" borderId="0" xfId="0" applyFont="1">
      <alignment vertical="center"/>
    </xf>
    <xf numFmtId="0" fontId="63" fillId="0" borderId="0" xfId="0" applyFont="1">
      <alignment vertical="center"/>
    </xf>
    <xf numFmtId="0" fontId="64" fillId="0" borderId="0" xfId="0" applyFont="1">
      <alignment vertical="center"/>
    </xf>
    <xf numFmtId="0" fontId="64" fillId="21" borderId="86" xfId="0" applyFont="1" applyFill="1" applyBorder="1">
      <alignment vertical="center"/>
    </xf>
    <xf numFmtId="0" fontId="64" fillId="21" borderId="86" xfId="0" applyFont="1" applyFill="1" applyBorder="1" applyAlignment="1">
      <alignment horizontal="center" vertical="center"/>
    </xf>
    <xf numFmtId="0" fontId="64" fillId="0" borderId="86" xfId="0" applyFont="1" applyBorder="1">
      <alignment vertical="center"/>
    </xf>
    <xf numFmtId="0" fontId="64" fillId="0" borderId="86" xfId="0" applyFont="1" applyBorder="1" applyAlignment="1">
      <alignment horizontal="center" vertical="center"/>
    </xf>
    <xf numFmtId="0" fontId="64" fillId="0" borderId="0" xfId="0" applyFont="1" applyAlignment="1">
      <alignment horizontal="center" vertical="center"/>
    </xf>
    <xf numFmtId="0" fontId="65" fillId="0" borderId="0" xfId="0" applyFont="1" applyAlignment="1">
      <alignment horizontal="left" vertical="center"/>
    </xf>
    <xf numFmtId="0" fontId="66" fillId="0" borderId="0" xfId="0" applyFont="1">
      <alignment vertical="center"/>
    </xf>
    <xf numFmtId="0" fontId="67" fillId="0" borderId="0" xfId="0" applyFont="1" applyAlignment="1">
      <alignment horizontal="left" vertical="center"/>
    </xf>
    <xf numFmtId="0" fontId="4" fillId="0" borderId="0" xfId="0" applyFont="1" applyAlignment="1">
      <alignment vertical="center" wrapText="1"/>
    </xf>
    <xf numFmtId="0" fontId="9" fillId="0" borderId="0" xfId="0" applyFont="1" applyAlignment="1">
      <alignment vertical="center" wrapText="1"/>
    </xf>
    <xf numFmtId="0" fontId="9" fillId="6" borderId="0" xfId="0" applyFont="1" applyFill="1" applyAlignment="1">
      <alignment horizontal="center" vertical="center"/>
    </xf>
    <xf numFmtId="0" fontId="4" fillId="0" borderId="19" xfId="0" applyFont="1" applyBorder="1" applyAlignment="1">
      <alignment vertical="top" wrapText="1"/>
    </xf>
    <xf numFmtId="0" fontId="16" fillId="0" borderId="19" xfId="0" applyFont="1" applyBorder="1" applyAlignment="1">
      <alignment vertical="top" wrapText="1"/>
    </xf>
    <xf numFmtId="0" fontId="35" fillId="0" borderId="4" xfId="89" applyFill="1" applyBorder="1">
      <alignment vertical="center"/>
    </xf>
    <xf numFmtId="0" fontId="4" fillId="0" borderId="61" xfId="0" applyFont="1" applyBorder="1" applyAlignment="1">
      <alignment vertical="center" wrapText="1"/>
    </xf>
    <xf numFmtId="0" fontId="16" fillId="0" borderId="21" xfId="0" applyFont="1" applyBorder="1" applyAlignment="1">
      <alignment vertical="center" wrapText="1"/>
    </xf>
    <xf numFmtId="0" fontId="35" fillId="0" borderId="14" xfId="89" applyFill="1" applyBorder="1" applyAlignment="1">
      <alignment vertical="center" wrapText="1"/>
    </xf>
    <xf numFmtId="0" fontId="35" fillId="0" borderId="15" xfId="89" applyFill="1" applyBorder="1" applyAlignment="1">
      <alignment vertical="center" wrapText="1"/>
    </xf>
    <xf numFmtId="0" fontId="16" fillId="0" borderId="89" xfId="0" applyFont="1" applyBorder="1" applyAlignment="1">
      <alignment vertical="center" wrapText="1"/>
    </xf>
    <xf numFmtId="0" fontId="0" fillId="0" borderId="19" xfId="0" applyBorder="1" applyAlignment="1">
      <alignment vertical="top" wrapText="1"/>
    </xf>
    <xf numFmtId="176" fontId="4" fillId="0" borderId="23" xfId="0" applyNumberFormat="1" applyFont="1" applyBorder="1" applyAlignment="1">
      <alignment horizontal="center" vertical="center"/>
    </xf>
    <xf numFmtId="183" fontId="4" fillId="0" borderId="23" xfId="0" applyNumberFormat="1" applyFont="1" applyBorder="1">
      <alignment vertical="center"/>
    </xf>
    <xf numFmtId="185" fontId="4" fillId="2" borderId="14" xfId="0" applyNumberFormat="1" applyFont="1" applyFill="1" applyBorder="1">
      <alignment vertical="center"/>
    </xf>
    <xf numFmtId="177" fontId="11" fillId="0" borderId="0" xfId="0" applyNumberFormat="1" applyFont="1" applyAlignment="1">
      <alignment horizontal="left" vertical="center" wrapText="1"/>
    </xf>
    <xf numFmtId="0" fontId="47" fillId="0" borderId="0" xfId="0" applyFont="1" applyAlignment="1">
      <alignment horizontal="left" vertical="center" wrapText="1"/>
    </xf>
    <xf numFmtId="179" fontId="17" fillId="0" borderId="0" xfId="1" applyNumberFormat="1" applyFont="1" applyFill="1" applyBorder="1" applyAlignment="1" applyProtection="1">
      <alignment horizontal="right" vertical="center"/>
    </xf>
    <xf numFmtId="38" fontId="0" fillId="2" borderId="6" xfId="1" applyFont="1"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42" xfId="1" applyFont="1" applyFill="1" applyBorder="1" applyAlignment="1">
      <alignment horizontal="center" vertical="center" wrapText="1"/>
    </xf>
    <xf numFmtId="181" fontId="0" fillId="2" borderId="19" xfId="1" applyNumberFormat="1" applyFont="1" applyFill="1" applyBorder="1" applyAlignment="1">
      <alignment horizontal="center" vertical="center" wrapText="1"/>
    </xf>
    <xf numFmtId="181" fontId="0" fillId="2" borderId="21" xfId="1" applyNumberFormat="1" applyFont="1" applyFill="1" applyBorder="1" applyAlignment="1">
      <alignment horizontal="center" vertical="center" wrapText="1"/>
    </xf>
    <xf numFmtId="181" fontId="0" fillId="2" borderId="13" xfId="1" applyNumberFormat="1" applyFont="1" applyFill="1" applyBorder="1" applyAlignment="1">
      <alignment horizontal="center" vertical="center" wrapText="1"/>
    </xf>
    <xf numFmtId="0" fontId="0" fillId="0" borderId="11" xfId="0" applyBorder="1" applyProtection="1">
      <alignment vertical="center"/>
      <protection locked="0"/>
    </xf>
    <xf numFmtId="0" fontId="47" fillId="0" borderId="19" xfId="0" applyFont="1" applyBorder="1" applyAlignment="1" applyProtection="1">
      <alignment vertical="center" wrapText="1"/>
      <protection locked="0"/>
    </xf>
    <xf numFmtId="38" fontId="4" fillId="0" borderId="1" xfId="0" applyNumberFormat="1" applyFont="1" applyBorder="1" applyProtection="1">
      <alignment vertical="center"/>
      <protection locked="0"/>
    </xf>
    <xf numFmtId="0" fontId="19" fillId="0" borderId="0" xfId="0" applyFont="1" applyAlignment="1">
      <alignment vertical="center" shrinkToFit="1"/>
    </xf>
    <xf numFmtId="0" fontId="19" fillId="0" borderId="0" xfId="0" applyFont="1" applyAlignment="1">
      <alignment vertical="center" wrapText="1" shrinkToFit="1"/>
    </xf>
    <xf numFmtId="0" fontId="0" fillId="0" borderId="16" xfId="0" applyBorder="1">
      <alignment vertical="center"/>
    </xf>
    <xf numFmtId="38" fontId="4" fillId="0" borderId="11" xfId="0" applyNumberFormat="1" applyFont="1" applyBorder="1" applyProtection="1">
      <alignment vertical="center"/>
      <protection locked="0"/>
    </xf>
    <xf numFmtId="0" fontId="47" fillId="0" borderId="19" xfId="0" quotePrefix="1" applyFont="1" applyBorder="1" applyAlignment="1" applyProtection="1">
      <alignment vertical="center" wrapText="1"/>
      <protection locked="0"/>
    </xf>
    <xf numFmtId="38" fontId="13" fillId="0" borderId="1" xfId="0" applyNumberFormat="1" applyFont="1" applyBorder="1" applyProtection="1">
      <alignment vertical="center"/>
      <protection locked="0"/>
    </xf>
    <xf numFmtId="38" fontId="13" fillId="0" borderId="11" xfId="0" applyNumberFormat="1" applyFont="1" applyBorder="1" applyProtection="1">
      <alignment vertical="center"/>
      <protection locked="0"/>
    </xf>
    <xf numFmtId="38" fontId="13" fillId="0" borderId="4" xfId="0" applyNumberFormat="1" applyFont="1" applyBorder="1" applyProtection="1">
      <alignment vertical="center"/>
      <protection locked="0"/>
    </xf>
    <xf numFmtId="0" fontId="43" fillId="0" borderId="4" xfId="0" applyFont="1" applyBorder="1" applyAlignment="1" applyProtection="1">
      <alignment vertical="center" wrapText="1" shrinkToFit="1"/>
      <protection locked="0"/>
    </xf>
    <xf numFmtId="38" fontId="9" fillId="0" borderId="4" xfId="0" applyNumberFormat="1" applyFont="1" applyBorder="1" applyProtection="1">
      <alignment vertical="center"/>
      <protection locked="0"/>
    </xf>
    <xf numFmtId="185" fontId="9" fillId="2" borderId="1" xfId="0" applyNumberFormat="1" applyFont="1" applyFill="1" applyBorder="1" applyAlignment="1">
      <alignment horizontal="right" vertical="center"/>
    </xf>
    <xf numFmtId="185" fontId="4" fillId="2" borderId="0" xfId="0" applyNumberFormat="1" applyFont="1" applyFill="1">
      <alignment vertical="center"/>
    </xf>
    <xf numFmtId="0" fontId="42" fillId="0" borderId="12" xfId="3" applyFont="1" applyBorder="1" applyAlignment="1">
      <alignment horizontal="center" vertical="center" wrapText="1"/>
    </xf>
    <xf numFmtId="0" fontId="42" fillId="0" borderId="56" xfId="3" applyFont="1" applyBorder="1" applyAlignment="1">
      <alignment horizontal="center" vertical="center" wrapText="1"/>
    </xf>
    <xf numFmtId="185" fontId="9" fillId="2" borderId="4" xfId="0" applyNumberFormat="1" applyFont="1" applyFill="1" applyBorder="1">
      <alignment vertical="center"/>
    </xf>
    <xf numFmtId="185" fontId="9" fillId="14" borderId="1" xfId="0" applyNumberFormat="1" applyFont="1" applyFill="1" applyBorder="1">
      <alignment vertical="center"/>
    </xf>
    <xf numFmtId="0" fontId="9" fillId="0" borderId="83" xfId="0" applyFont="1" applyBorder="1" applyAlignment="1">
      <alignment horizontal="right" vertical="center"/>
    </xf>
    <xf numFmtId="0" fontId="11" fillId="0" borderId="76" xfId="0" applyFont="1" applyBorder="1" applyAlignment="1">
      <alignment horizontal="center" vertical="center" wrapText="1"/>
    </xf>
    <xf numFmtId="0" fontId="4" fillId="16" borderId="58" xfId="0" applyFont="1" applyFill="1" applyBorder="1" applyAlignment="1">
      <alignment horizontal="right" vertical="center"/>
    </xf>
    <xf numFmtId="176" fontId="36" fillId="0" borderId="56" xfId="0" applyNumberFormat="1" applyFont="1" applyBorder="1" applyAlignment="1">
      <alignment horizontal="center" vertical="center" wrapText="1"/>
    </xf>
    <xf numFmtId="0" fontId="11" fillId="0" borderId="53" xfId="0" applyFont="1" applyBorder="1" applyAlignment="1">
      <alignment horizontal="center" vertical="center" wrapText="1"/>
    </xf>
    <xf numFmtId="0" fontId="4" fillId="0" borderId="37" xfId="0" applyFont="1" applyBorder="1">
      <alignment vertical="center"/>
    </xf>
    <xf numFmtId="0" fontId="4" fillId="0" borderId="55" xfId="0" applyFont="1" applyBorder="1">
      <alignment vertical="center"/>
    </xf>
    <xf numFmtId="0" fontId="11" fillId="0" borderId="82" xfId="0" applyFont="1" applyBorder="1" applyAlignment="1">
      <alignment horizontal="center" vertical="center" wrapText="1"/>
    </xf>
    <xf numFmtId="0" fontId="4" fillId="5" borderId="57" xfId="0" applyFont="1" applyFill="1" applyBorder="1" applyAlignment="1">
      <alignment horizontal="right" vertical="center"/>
    </xf>
    <xf numFmtId="0" fontId="4" fillId="5" borderId="58" xfId="0" applyFont="1" applyFill="1" applyBorder="1" applyAlignment="1">
      <alignment horizontal="right" vertical="center"/>
    </xf>
    <xf numFmtId="0" fontId="4" fillId="0" borderId="68" xfId="0" applyFont="1" applyBorder="1">
      <alignment vertical="center"/>
    </xf>
    <xf numFmtId="0" fontId="4" fillId="0" borderId="56" xfId="0" applyFont="1" applyBorder="1">
      <alignment vertical="center"/>
    </xf>
    <xf numFmtId="0" fontId="4" fillId="0" borderId="56" xfId="0" applyFont="1" applyBorder="1" applyAlignment="1">
      <alignment horizontal="right" vertical="center"/>
    </xf>
    <xf numFmtId="0" fontId="43" fillId="0" borderId="69" xfId="0" applyFont="1" applyBorder="1">
      <alignment vertical="center"/>
    </xf>
    <xf numFmtId="0" fontId="43" fillId="0" borderId="67" xfId="0" applyFont="1" applyBorder="1">
      <alignment vertical="center"/>
    </xf>
    <xf numFmtId="0" fontId="43" fillId="0" borderId="61" xfId="0" applyFont="1" applyBorder="1" applyAlignment="1" applyProtection="1">
      <alignment vertical="center" wrapText="1"/>
      <protection locked="0"/>
    </xf>
    <xf numFmtId="0" fontId="43" fillId="0" borderId="19" xfId="0" applyFont="1" applyBorder="1">
      <alignment vertical="center"/>
    </xf>
    <xf numFmtId="0" fontId="35" fillId="0" borderId="4" xfId="89" applyFill="1" applyBorder="1" applyAlignment="1">
      <alignment vertical="center" wrapText="1"/>
    </xf>
    <xf numFmtId="176" fontId="4" fillId="2" borderId="9" xfId="3" applyNumberFormat="1" applyFont="1" applyFill="1" applyBorder="1"/>
    <xf numFmtId="176" fontId="4" fillId="2" borderId="90" xfId="3" applyNumberFormat="1" applyFont="1" applyFill="1" applyBorder="1"/>
    <xf numFmtId="176" fontId="6" fillId="2" borderId="90" xfId="3" applyNumberFormat="1" applyFont="1" applyFill="1" applyBorder="1"/>
    <xf numFmtId="0" fontId="39" fillId="0" borderId="91" xfId="0" applyFont="1" applyBorder="1" applyAlignment="1">
      <alignment horizontal="center" vertical="center" wrapText="1"/>
    </xf>
    <xf numFmtId="0" fontId="39" fillId="0" borderId="91" xfId="0" applyFont="1" applyBorder="1" applyAlignment="1">
      <alignment horizontal="left" vertical="center" wrapText="1"/>
    </xf>
    <xf numFmtId="0" fontId="39" fillId="0" borderId="92" xfId="0" applyFont="1" applyBorder="1" applyAlignment="1">
      <alignment horizontal="left" vertical="center" wrapText="1"/>
    </xf>
    <xf numFmtId="0" fontId="39" fillId="0" borderId="93" xfId="0" applyFont="1" applyBorder="1" applyAlignment="1">
      <alignment horizontal="left" vertical="center" wrapText="1"/>
    </xf>
    <xf numFmtId="0" fontId="39" fillId="0" borderId="94" xfId="0" applyFont="1" applyBorder="1" applyAlignment="1">
      <alignment horizontal="left" vertical="center" wrapText="1"/>
    </xf>
    <xf numFmtId="0" fontId="54" fillId="13" borderId="92" xfId="0" applyFont="1" applyFill="1" applyBorder="1" applyAlignment="1">
      <alignment horizontal="center" vertical="center" wrapText="1"/>
    </xf>
    <xf numFmtId="0" fontId="54" fillId="13" borderId="94" xfId="0" applyFont="1" applyFill="1" applyBorder="1" applyAlignment="1">
      <alignment horizontal="center" vertical="center" wrapText="1"/>
    </xf>
    <xf numFmtId="0" fontId="0" fillId="0" borderId="23" xfId="0" applyBorder="1">
      <alignment vertical="center"/>
    </xf>
    <xf numFmtId="0" fontId="70" fillId="0" borderId="0" xfId="0" applyFont="1">
      <alignment vertical="center"/>
    </xf>
    <xf numFmtId="0" fontId="0" fillId="0" borderId="10" xfId="0" applyBorder="1">
      <alignment vertical="center"/>
    </xf>
    <xf numFmtId="0" fontId="0" fillId="0" borderId="26" xfId="0" applyBorder="1">
      <alignment vertical="center"/>
    </xf>
    <xf numFmtId="0" fontId="0" fillId="0" borderId="66" xfId="0" applyBorder="1">
      <alignment vertical="center"/>
    </xf>
    <xf numFmtId="0" fontId="0" fillId="0" borderId="44" xfId="0" applyBorder="1">
      <alignment vertical="center"/>
    </xf>
    <xf numFmtId="0" fontId="0" fillId="0" borderId="68" xfId="0" applyBorder="1">
      <alignment vertical="center"/>
    </xf>
    <xf numFmtId="0" fontId="0" fillId="0" borderId="69" xfId="0" applyBorder="1">
      <alignment vertical="center"/>
    </xf>
    <xf numFmtId="0" fontId="0" fillId="0" borderId="95" xfId="0" applyBorder="1">
      <alignment vertical="center"/>
    </xf>
    <xf numFmtId="0" fontId="0" fillId="0" borderId="81" xfId="0" applyBorder="1">
      <alignment vertical="center"/>
    </xf>
    <xf numFmtId="0" fontId="0" fillId="0" borderId="96" xfId="0" applyBorder="1">
      <alignment vertical="center"/>
    </xf>
    <xf numFmtId="0" fontId="54" fillId="0" borderId="91" xfId="0" applyFont="1" applyBorder="1" applyAlignment="1">
      <alignment horizontal="left" vertical="center" wrapText="1"/>
    </xf>
    <xf numFmtId="177" fontId="4" fillId="2" borderId="1" xfId="0" applyNumberFormat="1" applyFont="1" applyFill="1" applyBorder="1" applyAlignment="1">
      <alignment horizontal="right" vertical="center"/>
    </xf>
    <xf numFmtId="0" fontId="19" fillId="0" borderId="97" xfId="0" applyFont="1" applyBorder="1" applyAlignment="1">
      <alignment vertical="center" shrinkToFit="1"/>
    </xf>
    <xf numFmtId="0" fontId="19" fillId="0" borderId="98" xfId="0" applyFont="1" applyBorder="1" applyAlignment="1">
      <alignment vertical="center" shrinkToFit="1"/>
    </xf>
    <xf numFmtId="0" fontId="19" fillId="0" borderId="98" xfId="0" applyFont="1" applyBorder="1" applyAlignment="1">
      <alignment vertical="center" wrapText="1" shrinkToFit="1"/>
    </xf>
    <xf numFmtId="0" fontId="19" fillId="0" borderId="99" xfId="0" applyFont="1" applyBorder="1" applyAlignment="1">
      <alignment vertical="center" wrapText="1" shrinkToFit="1"/>
    </xf>
    <xf numFmtId="0" fontId="16" fillId="0" borderId="0" xfId="0" applyFont="1">
      <alignment vertical="center"/>
    </xf>
    <xf numFmtId="0" fontId="17" fillId="0" borderId="24" xfId="0" applyFont="1" applyBorder="1">
      <alignment vertical="center"/>
    </xf>
    <xf numFmtId="0" fontId="0" fillId="0" borderId="41" xfId="0" applyBorder="1">
      <alignment vertical="center"/>
    </xf>
    <xf numFmtId="0" fontId="0" fillId="0" borderId="46" xfId="0" applyBorder="1">
      <alignment vertical="center"/>
    </xf>
    <xf numFmtId="0" fontId="0" fillId="0" borderId="30" xfId="0" applyBorder="1" applyAlignment="1">
      <alignment horizontal="center" vertical="center" wrapText="1"/>
    </xf>
    <xf numFmtId="176" fontId="9" fillId="14" borderId="18" xfId="0" applyNumberFormat="1" applyFont="1" applyFill="1" applyBorder="1" applyAlignment="1">
      <alignment horizontal="right"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7" xfId="0" applyBorder="1" applyAlignment="1">
      <alignment horizontal="center" vertical="center" textRotation="255"/>
    </xf>
    <xf numFmtId="0" fontId="17" fillId="5" borderId="0" xfId="0" applyFont="1" applyFill="1" applyAlignment="1">
      <alignment horizontal="center" vertical="center"/>
    </xf>
    <xf numFmtId="0" fontId="64" fillId="0" borderId="87" xfId="0" applyFont="1" applyBorder="1" applyAlignment="1">
      <alignment horizontal="left" vertical="top" wrapText="1"/>
    </xf>
    <xf numFmtId="0" fontId="64" fillId="0" borderId="88" xfId="0" applyFont="1" applyBorder="1" applyAlignment="1">
      <alignment horizontal="left" vertical="top" wrapText="1"/>
    </xf>
    <xf numFmtId="0" fontId="63" fillId="0" borderId="0" xfId="0" applyFont="1" applyAlignment="1">
      <alignment horizontal="center" vertical="center"/>
    </xf>
    <xf numFmtId="0" fontId="64" fillId="21" borderId="86" xfId="0" applyFont="1" applyFill="1" applyBorder="1" applyAlignment="1">
      <alignment horizontal="center" vertical="center"/>
    </xf>
    <xf numFmtId="0" fontId="64" fillId="0" borderId="87" xfId="0" applyFont="1" applyBorder="1" applyAlignment="1">
      <alignment horizontal="left" vertical="top"/>
    </xf>
    <xf numFmtId="0" fontId="64" fillId="0" borderId="88" xfId="0" applyFont="1" applyBorder="1" applyAlignment="1">
      <alignment horizontal="left" vertical="top"/>
    </xf>
    <xf numFmtId="0" fontId="64" fillId="0" borderId="87" xfId="0" applyFont="1" applyBorder="1" applyAlignment="1">
      <alignment horizontal="center" vertical="center"/>
    </xf>
    <xf numFmtId="0" fontId="64" fillId="0" borderId="88" xfId="0" applyFont="1" applyBorder="1" applyAlignment="1">
      <alignment horizontal="center" vertical="center"/>
    </xf>
    <xf numFmtId="0" fontId="39" fillId="0" borderId="92" xfId="0" applyFont="1" applyBorder="1" applyAlignment="1">
      <alignment horizontal="center" vertical="center" wrapText="1"/>
    </xf>
    <xf numFmtId="0" fontId="39" fillId="0" borderId="93" xfId="0" applyFont="1" applyBorder="1" applyAlignment="1">
      <alignment horizontal="center" vertical="center" wrapText="1"/>
    </xf>
    <xf numFmtId="0" fontId="39" fillId="0" borderId="94" xfId="0" applyFont="1" applyBorder="1" applyAlignment="1">
      <alignment horizontal="center" vertical="center" wrapText="1"/>
    </xf>
    <xf numFmtId="0" fontId="54" fillId="13" borderId="92" xfId="0" applyFont="1" applyFill="1" applyBorder="1" applyAlignment="1">
      <alignment horizontal="left" vertical="center" wrapText="1"/>
    </xf>
    <xf numFmtId="0" fontId="54" fillId="13" borderId="94" xfId="0" applyFont="1" applyFill="1" applyBorder="1" applyAlignment="1">
      <alignment horizontal="left" vertical="center" wrapText="1"/>
    </xf>
    <xf numFmtId="0" fontId="54" fillId="13" borderId="92" xfId="0" applyFont="1" applyFill="1" applyBorder="1" applyAlignment="1">
      <alignment horizontal="center" vertical="center" wrapText="1"/>
    </xf>
    <xf numFmtId="0" fontId="54" fillId="13" borderId="94" xfId="0" applyFont="1" applyFill="1" applyBorder="1" applyAlignment="1">
      <alignment horizontal="center" vertical="center" wrapText="1"/>
    </xf>
    <xf numFmtId="0" fontId="54" fillId="0" borderId="92" xfId="0" applyFont="1" applyBorder="1" applyAlignment="1">
      <alignment horizontal="left" vertical="center" wrapText="1"/>
    </xf>
    <xf numFmtId="0" fontId="54" fillId="0" borderId="93" xfId="0" applyFont="1" applyBorder="1" applyAlignment="1">
      <alignment horizontal="left" vertical="center" wrapText="1"/>
    </xf>
    <xf numFmtId="0" fontId="54" fillId="0" borderId="94" xfId="0" applyFont="1" applyBorder="1" applyAlignment="1">
      <alignment horizontal="left" vertical="center" wrapText="1"/>
    </xf>
    <xf numFmtId="0" fontId="4" fillId="0" borderId="0" xfId="3" applyFont="1" applyAlignment="1">
      <alignment horizontal="center"/>
    </xf>
    <xf numFmtId="0" fontId="39"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4" fillId="0" borderId="0" xfId="3" applyFont="1" applyAlignment="1">
      <alignment vertical="top" wrapText="1"/>
    </xf>
    <xf numFmtId="49" fontId="4" fillId="0" borderId="0" xfId="3" applyNumberFormat="1" applyFont="1" applyAlignment="1">
      <alignment horizontal="left" vertical="center"/>
    </xf>
    <xf numFmtId="0" fontId="4" fillId="0" borderId="0" xfId="3" applyFont="1" applyAlignment="1">
      <alignment horizontal="left" vertical="center"/>
    </xf>
    <xf numFmtId="0" fontId="6" fillId="0" borderId="0" xfId="3" applyFont="1" applyAlignment="1">
      <alignment horizontal="left" vertical="center" wrapText="1"/>
    </xf>
    <xf numFmtId="0" fontId="4" fillId="11" borderId="0" xfId="3" applyFont="1" applyFill="1" applyAlignment="1">
      <alignment horizontal="center" vertical="center"/>
    </xf>
    <xf numFmtId="0" fontId="6" fillId="0" borderId="0" xfId="3" applyFont="1" applyAlignment="1">
      <alignment horizontal="left" vertical="center"/>
    </xf>
    <xf numFmtId="0" fontId="4" fillId="0" borderId="0" xfId="3" applyFont="1" applyAlignment="1">
      <alignment horizontal="center" vertical="center"/>
    </xf>
    <xf numFmtId="0" fontId="6" fillId="0" borderId="0" xfId="3" applyFont="1" applyAlignment="1">
      <alignment horizontal="center" vertical="center" wrapText="1"/>
    </xf>
    <xf numFmtId="0" fontId="6" fillId="6" borderId="0" xfId="3" applyFont="1" applyFill="1" applyAlignment="1">
      <alignment horizontal="center" vertical="center"/>
    </xf>
    <xf numFmtId="0" fontId="6" fillId="6" borderId="0" xfId="3" applyFont="1" applyFill="1" applyAlignment="1">
      <alignment horizontal="center" vertical="center" wrapText="1"/>
    </xf>
    <xf numFmtId="0" fontId="4" fillId="0" borderId="0" xfId="3" applyFont="1" applyAlignment="1" applyProtection="1">
      <alignment horizontal="left" vertical="center" wrapText="1"/>
      <protection locked="0"/>
    </xf>
    <xf numFmtId="0" fontId="4" fillId="0" borderId="2" xfId="3" applyFont="1" applyBorder="1" applyAlignment="1" applyProtection="1">
      <alignment horizontal="left" vertical="center" wrapText="1"/>
      <protection locked="0"/>
    </xf>
    <xf numFmtId="0" fontId="4" fillId="10" borderId="0" xfId="3" applyFont="1" applyFill="1" applyAlignment="1">
      <alignment horizontal="left" vertical="center"/>
    </xf>
    <xf numFmtId="0" fontId="0" fillId="0" borderId="0" xfId="0" applyAlignment="1">
      <alignment horizontal="left" vertical="center"/>
    </xf>
    <xf numFmtId="0" fontId="15" fillId="17" borderId="0" xfId="3" applyFont="1" applyFill="1" applyAlignment="1">
      <alignment horizontal="center" vertical="center"/>
    </xf>
    <xf numFmtId="0" fontId="0" fillId="0" borderId="0" xfId="0" applyAlignment="1">
      <alignment vertical="center"/>
    </xf>
    <xf numFmtId="184" fontId="4" fillId="0" borderId="40" xfId="0" applyNumberFormat="1" applyFont="1" applyBorder="1" applyAlignment="1">
      <alignment horizontal="center" vertical="center"/>
    </xf>
    <xf numFmtId="184" fontId="4" fillId="0" borderId="41" xfId="0" applyNumberFormat="1" applyFont="1" applyBorder="1" applyAlignment="1">
      <alignment horizontal="center" vertical="center"/>
    </xf>
    <xf numFmtId="184" fontId="4" fillId="0" borderId="46" xfId="0" applyNumberFormat="1" applyFont="1" applyBorder="1" applyAlignment="1">
      <alignment horizontal="center" vertical="center"/>
    </xf>
    <xf numFmtId="38" fontId="6" fillId="2" borderId="7" xfId="0" applyNumberFormat="1" applyFont="1" applyFill="1" applyBorder="1" applyAlignment="1">
      <alignment horizontal="right" vertical="center"/>
    </xf>
    <xf numFmtId="0" fontId="6" fillId="2" borderId="7" xfId="0" applyFont="1" applyFill="1" applyBorder="1" applyAlignment="1">
      <alignment horizontal="right" vertical="center"/>
    </xf>
    <xf numFmtId="38" fontId="6" fillId="2" borderId="40" xfId="0" applyNumberFormat="1" applyFont="1" applyFill="1" applyBorder="1" applyAlignment="1">
      <alignment vertical="center"/>
    </xf>
    <xf numFmtId="0" fontId="6" fillId="2" borderId="46" xfId="0" applyFont="1" applyFill="1" applyBorder="1" applyAlignment="1">
      <alignment vertical="center"/>
    </xf>
    <xf numFmtId="0" fontId="6" fillId="0" borderId="0" xfId="0" applyFont="1" applyAlignment="1">
      <alignment horizontal="center" vertical="center"/>
    </xf>
    <xf numFmtId="0" fontId="9" fillId="0" borderId="40" xfId="3" applyFont="1" applyBorder="1" applyAlignment="1">
      <alignment horizontal="right" vertical="center"/>
    </xf>
    <xf numFmtId="0" fontId="19" fillId="0" borderId="73" xfId="0" applyFont="1" applyBorder="1" applyAlignment="1">
      <alignment vertical="center"/>
    </xf>
    <xf numFmtId="0" fontId="4" fillId="0" borderId="6" xfId="0" applyFont="1" applyBorder="1" applyAlignment="1">
      <alignment horizontal="center" vertical="center" wrapText="1"/>
    </xf>
    <xf numFmtId="0" fontId="4" fillId="0" borderId="16" xfId="0" applyFont="1" applyBorder="1" applyAlignment="1">
      <alignment horizontal="center" vertical="center"/>
    </xf>
    <xf numFmtId="0" fontId="4" fillId="0" borderId="2" xfId="0" applyFont="1" applyBorder="1" applyAlignment="1">
      <alignment horizontal="center" vertical="center"/>
    </xf>
    <xf numFmtId="184" fontId="4" fillId="0" borderId="22" xfId="0" applyNumberFormat="1" applyFont="1" applyBorder="1" applyAlignment="1">
      <alignment horizontal="center" vertical="center"/>
    </xf>
    <xf numFmtId="184" fontId="4" fillId="0" borderId="8" xfId="0" applyNumberFormat="1" applyFont="1" applyBorder="1" applyAlignment="1">
      <alignment horizontal="center" vertical="center"/>
    </xf>
    <xf numFmtId="184" fontId="4" fillId="0" borderId="20" xfId="0" applyNumberFormat="1" applyFont="1" applyBorder="1" applyAlignment="1">
      <alignment horizontal="center" vertical="center"/>
    </xf>
    <xf numFmtId="184" fontId="4" fillId="0" borderId="16"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84" fontId="4" fillId="0" borderId="6" xfId="0" applyNumberFormat="1" applyFont="1" applyBorder="1" applyAlignment="1">
      <alignment horizontal="center" vertical="center"/>
    </xf>
    <xf numFmtId="0" fontId="4" fillId="3" borderId="0" xfId="0" applyFont="1" applyFill="1" applyAlignment="1">
      <alignment horizontal="center" vertical="center"/>
    </xf>
    <xf numFmtId="0" fontId="0" fillId="17" borderId="0" xfId="0" applyFill="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42" fillId="0" borderId="28" xfId="0" applyFont="1" applyBorder="1" applyAlignment="1">
      <alignment vertical="center" textRotation="255" wrapText="1"/>
    </xf>
    <xf numFmtId="0" fontId="0" fillId="0" borderId="29" xfId="0" applyBorder="1" applyAlignment="1">
      <alignment vertical="center" textRotation="255" wrapText="1"/>
    </xf>
    <xf numFmtId="0" fontId="9" fillId="0" borderId="80"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vertical="center"/>
    </xf>
    <xf numFmtId="0" fontId="9" fillId="0" borderId="8" xfId="0" applyFont="1" applyBorder="1" applyAlignment="1">
      <alignment vertical="center"/>
    </xf>
    <xf numFmtId="0" fontId="9" fillId="0" borderId="8" xfId="0" applyFont="1" applyBorder="1" applyAlignment="1">
      <alignment horizontal="center" vertical="center"/>
    </xf>
    <xf numFmtId="0" fontId="9" fillId="0" borderId="16" xfId="0" applyFont="1" applyBorder="1" applyAlignment="1">
      <alignment vertical="center"/>
    </xf>
    <xf numFmtId="0" fontId="42" fillId="0" borderId="28" xfId="0" applyFont="1" applyBorder="1" applyAlignment="1">
      <alignment horizontal="center" vertical="center" textRotation="255" wrapText="1"/>
    </xf>
    <xf numFmtId="0" fontId="42" fillId="0" borderId="29" xfId="0" applyFont="1" applyBorder="1" applyAlignment="1">
      <alignment horizontal="center" vertical="center" textRotation="255" wrapText="1"/>
    </xf>
    <xf numFmtId="0" fontId="36" fillId="0" borderId="76" xfId="0" applyFont="1" applyBorder="1" applyAlignment="1">
      <alignment horizontal="center" vertical="center" wrapText="1"/>
    </xf>
    <xf numFmtId="0" fontId="36" fillId="0" borderId="82" xfId="0" applyFont="1" applyBorder="1" applyAlignment="1">
      <alignment horizontal="center" vertical="center" wrapText="1"/>
    </xf>
    <xf numFmtId="0" fontId="6" fillId="3" borderId="0" xfId="0" applyFont="1" applyFill="1" applyAlignment="1">
      <alignment horizontal="center" vertical="center"/>
    </xf>
    <xf numFmtId="0" fontId="9" fillId="3" borderId="31" xfId="0" applyFont="1" applyFill="1" applyBorder="1" applyAlignment="1">
      <alignment horizontal="center" vertical="center"/>
    </xf>
    <xf numFmtId="0" fontId="9" fillId="3" borderId="32" xfId="0" applyFont="1" applyFill="1" applyBorder="1" applyAlignment="1">
      <alignment horizontal="center" vertical="center"/>
    </xf>
    <xf numFmtId="0" fontId="9" fillId="3" borderId="36" xfId="0" applyFont="1" applyFill="1" applyBorder="1" applyAlignment="1">
      <alignment horizontal="center" vertical="center"/>
    </xf>
    <xf numFmtId="0" fontId="45" fillId="3" borderId="22"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3" borderId="22" xfId="0" applyFont="1" applyFill="1" applyBorder="1" applyAlignment="1" applyProtection="1">
      <alignment horizontal="left" vertical="center"/>
      <protection locked="0"/>
    </xf>
    <xf numFmtId="0" fontId="0" fillId="0" borderId="8" xfId="0" applyBorder="1" applyAlignment="1">
      <alignment horizontal="left" vertical="center"/>
    </xf>
    <xf numFmtId="0" fontId="0" fillId="0" borderId="16" xfId="0" applyBorder="1" applyAlignment="1">
      <alignment horizontal="left"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66" xfId="0" applyFont="1" applyBorder="1" applyAlignment="1">
      <alignment horizontal="center" vertical="center"/>
    </xf>
    <xf numFmtId="0" fontId="9" fillId="0" borderId="44" xfId="0" applyFont="1" applyBorder="1" applyAlignment="1">
      <alignment horizontal="center" vertical="center"/>
    </xf>
    <xf numFmtId="0" fontId="9" fillId="0" borderId="79" xfId="0" applyFont="1" applyBorder="1" applyAlignment="1">
      <alignment horizontal="center" vertical="center"/>
    </xf>
    <xf numFmtId="0" fontId="9" fillId="0" borderId="38" xfId="0" applyFont="1" applyBorder="1" applyAlignment="1">
      <alignment horizontal="center" vertical="center"/>
    </xf>
    <xf numFmtId="0" fontId="9" fillId="0" borderId="54" xfId="0" applyFont="1" applyBorder="1" applyAlignment="1">
      <alignment horizontal="center" vertical="center"/>
    </xf>
    <xf numFmtId="0" fontId="9" fillId="0" borderId="4" xfId="0" applyFont="1" applyBorder="1" applyAlignment="1">
      <alignment horizontal="center" vertical="center"/>
    </xf>
    <xf numFmtId="0" fontId="9" fillId="0" borderId="53" xfId="0" applyFont="1" applyBorder="1" applyAlignment="1">
      <alignment horizontal="center" vertical="center"/>
    </xf>
    <xf numFmtId="0" fontId="9" fillId="0" borderId="21" xfId="0" applyFont="1" applyBorder="1" applyAlignment="1">
      <alignment horizontal="center" vertical="center"/>
    </xf>
    <xf numFmtId="0" fontId="4" fillId="0" borderId="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7" fillId="0" borderId="0" xfId="3" applyFont="1" applyAlignment="1">
      <alignment horizontal="left" vertical="center"/>
    </xf>
    <xf numFmtId="0" fontId="4" fillId="0" borderId="6"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6" xfId="3" applyFont="1" applyBorder="1" applyAlignment="1">
      <alignment horizontal="center" vertical="center" wrapText="1"/>
    </xf>
    <xf numFmtId="185" fontId="4" fillId="0" borderId="1" xfId="1" applyNumberFormat="1" applyFont="1" applyBorder="1" applyAlignment="1" applyProtection="1">
      <alignment horizontal="center" vertical="center"/>
    </xf>
    <xf numFmtId="185" fontId="4" fillId="0" borderId="6" xfId="1" applyNumberFormat="1" applyFont="1" applyBorder="1" applyAlignment="1" applyProtection="1">
      <alignment vertical="center"/>
    </xf>
    <xf numFmtId="185" fontId="4" fillId="0" borderId="16" xfId="1" applyNumberFormat="1" applyFont="1" applyBorder="1" applyAlignment="1" applyProtection="1">
      <alignment vertical="center"/>
    </xf>
    <xf numFmtId="0" fontId="4" fillId="0" borderId="0" xfId="3" applyFont="1" applyAlignment="1">
      <alignment horizontal="right" vertical="center"/>
    </xf>
    <xf numFmtId="0" fontId="4" fillId="8" borderId="14" xfId="3" applyFont="1" applyFill="1" applyBorder="1" applyAlignment="1">
      <alignment horizontal="left" vertical="center"/>
    </xf>
    <xf numFmtId="0" fontId="4" fillId="8" borderId="15" xfId="3" applyFont="1" applyFill="1" applyBorder="1" applyAlignment="1">
      <alignment horizontal="left" vertical="center"/>
    </xf>
    <xf numFmtId="0" fontId="4" fillId="8" borderId="4" xfId="3" applyFont="1" applyFill="1" applyBorder="1" applyAlignment="1">
      <alignment horizontal="left" vertical="center"/>
    </xf>
    <xf numFmtId="0" fontId="9" fillId="0" borderId="1" xfId="3" applyFont="1" applyBorder="1" applyAlignment="1">
      <alignment horizontal="center" vertical="center" wrapText="1"/>
    </xf>
    <xf numFmtId="0" fontId="9" fillId="0" borderId="6" xfId="3" applyFont="1" applyBorder="1" applyAlignment="1">
      <alignment horizontal="center" vertical="center"/>
    </xf>
    <xf numFmtId="0" fontId="9" fillId="0" borderId="16" xfId="3" applyFont="1" applyBorder="1" applyAlignment="1">
      <alignment horizontal="center" vertical="center"/>
    </xf>
    <xf numFmtId="185" fontId="4" fillId="0" borderId="1" xfId="1" applyNumberFormat="1" applyFont="1" applyBorder="1" applyAlignment="1" applyProtection="1">
      <alignment horizontal="center" vertical="center" wrapText="1"/>
    </xf>
    <xf numFmtId="185" fontId="4" fillId="0" borderId="6" xfId="1" applyNumberFormat="1" applyFont="1" applyBorder="1" applyAlignment="1" applyProtection="1">
      <alignment horizontal="center" vertical="center" wrapText="1"/>
    </xf>
    <xf numFmtId="185" fontId="4" fillId="0" borderId="8" xfId="1" applyNumberFormat="1" applyFont="1" applyBorder="1" applyAlignment="1" applyProtection="1">
      <alignment horizontal="center" vertical="center" wrapText="1"/>
    </xf>
    <xf numFmtId="185" fontId="4" fillId="0" borderId="6" xfId="1" applyNumberFormat="1" applyFont="1" applyBorder="1" applyAlignment="1" applyProtection="1">
      <alignment horizontal="center" vertical="center"/>
    </xf>
    <xf numFmtId="185" fontId="4" fillId="0" borderId="16" xfId="1" applyNumberFormat="1" applyFont="1" applyBorder="1" applyAlignment="1" applyProtection="1">
      <alignment horizontal="center" vertical="center"/>
    </xf>
    <xf numFmtId="177" fontId="6" fillId="2" borderId="7" xfId="2" applyNumberFormat="1" applyFont="1" applyFill="1" applyBorder="1" applyAlignment="1" applyProtection="1">
      <alignment horizontal="right" vertical="center"/>
    </xf>
    <xf numFmtId="0" fontId="0" fillId="0" borderId="16" xfId="0" applyBorder="1" applyAlignment="1">
      <alignment vertical="center"/>
    </xf>
    <xf numFmtId="0" fontId="4" fillId="0" borderId="8" xfId="0" applyFont="1" applyBorder="1" applyAlignment="1">
      <alignment horizontal="center" vertical="center"/>
    </xf>
    <xf numFmtId="0" fontId="4" fillId="0" borderId="6" xfId="3" applyFont="1" applyBorder="1" applyAlignment="1" applyProtection="1">
      <alignment horizontal="right" vertical="center"/>
      <protection locked="0"/>
    </xf>
    <xf numFmtId="0" fontId="4" fillId="0" borderId="16" xfId="3" applyFont="1" applyBorder="1" applyAlignment="1" applyProtection="1">
      <alignment horizontal="right" vertical="center"/>
      <protection locked="0"/>
    </xf>
    <xf numFmtId="177" fontId="4" fillId="2" borderId="2" xfId="0" applyNumberFormat="1" applyFont="1" applyFill="1" applyBorder="1" applyAlignment="1">
      <alignment horizontal="right" vertical="center"/>
    </xf>
    <xf numFmtId="177" fontId="4" fillId="0" borderId="0" xfId="0" applyNumberFormat="1" applyFont="1" applyAlignment="1">
      <alignment horizontal="right" vertical="center"/>
    </xf>
    <xf numFmtId="177" fontId="6" fillId="2" borderId="7" xfId="0" applyNumberFormat="1" applyFont="1" applyFill="1" applyBorder="1" applyAlignment="1">
      <alignment horizontal="righ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6" xfId="0" applyBorder="1" applyAlignment="1">
      <alignment horizontal="left" vertical="center"/>
    </xf>
    <xf numFmtId="49" fontId="6" fillId="0" borderId="59" xfId="3" quotePrefix="1" applyNumberFormat="1" applyFont="1" applyBorder="1" applyAlignment="1">
      <alignment horizontal="left" vertical="center"/>
    </xf>
    <xf numFmtId="49" fontId="6" fillId="0" borderId="54" xfId="3" quotePrefix="1" applyNumberFormat="1" applyFont="1" applyBorder="1" applyAlignment="1">
      <alignment horizontal="left" vertical="center"/>
    </xf>
    <xf numFmtId="0" fontId="4" fillId="0" borderId="40" xfId="0" applyFont="1" applyBorder="1" applyAlignment="1">
      <alignment horizontal="left" vertical="center" wrapText="1"/>
    </xf>
    <xf numFmtId="0" fontId="4" fillId="0" borderId="73" xfId="0" applyFont="1" applyBorder="1" applyAlignment="1">
      <alignment horizontal="left"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0" xfId="0" applyFont="1" applyAlignment="1">
      <alignment horizontal="center" vertical="center" wrapText="1"/>
    </xf>
    <xf numFmtId="49" fontId="6" fillId="0" borderId="24" xfId="3" quotePrefix="1" applyNumberFormat="1" applyFont="1" applyBorder="1" applyAlignment="1">
      <alignment horizontal="left" vertical="center"/>
    </xf>
    <xf numFmtId="49" fontId="6" fillId="0" borderId="72" xfId="3" quotePrefix="1" applyNumberFormat="1" applyFont="1" applyBorder="1" applyAlignment="1">
      <alignment horizontal="left" vertical="center"/>
    </xf>
    <xf numFmtId="49" fontId="4" fillId="0" borderId="63" xfId="3" quotePrefix="1" applyNumberFormat="1" applyFont="1" applyBorder="1" applyAlignment="1">
      <alignment horizontal="left" vertical="center" wrapText="1"/>
    </xf>
    <xf numFmtId="49" fontId="4" fillId="0" borderId="51" xfId="3" quotePrefix="1" applyNumberFormat="1" applyFont="1" applyBorder="1" applyAlignment="1">
      <alignment horizontal="left" vertical="center" wrapText="1"/>
    </xf>
    <xf numFmtId="0" fontId="4" fillId="0" borderId="59" xfId="0" applyFont="1" applyBorder="1" applyAlignment="1">
      <alignment horizontal="center" vertical="center" wrapText="1" readingOrder="1"/>
    </xf>
    <xf numFmtId="0" fontId="4" fillId="0" borderId="29" xfId="0" applyFont="1" applyBorder="1" applyAlignment="1">
      <alignment horizontal="center" vertical="center" wrapText="1" readingOrder="1"/>
    </xf>
    <xf numFmtId="0" fontId="4" fillId="0" borderId="63" xfId="0" applyFont="1" applyBorder="1" applyAlignment="1">
      <alignment horizontal="center" vertical="center" wrapText="1" readingOrder="1"/>
    </xf>
    <xf numFmtId="0" fontId="13" fillId="0" borderId="36" xfId="0" applyFont="1" applyBorder="1" applyAlignment="1">
      <alignment horizontal="center" vertical="center"/>
    </xf>
    <xf numFmtId="0" fontId="13" fillId="0" borderId="18" xfId="0" applyFont="1" applyBorder="1" applyAlignment="1">
      <alignment horizontal="center" vertical="center"/>
    </xf>
    <xf numFmtId="0" fontId="17" fillId="0" borderId="78" xfId="0" applyFont="1" applyBorder="1" applyAlignment="1">
      <alignment horizontal="center" vertical="center"/>
    </xf>
    <xf numFmtId="0" fontId="0" fillId="0" borderId="79" xfId="0" applyBorder="1" applyAlignment="1">
      <alignment horizontal="center" vertical="center"/>
    </xf>
    <xf numFmtId="186" fontId="4" fillId="2" borderId="71" xfId="0" applyNumberFormat="1" applyFont="1" applyFill="1" applyBorder="1" applyAlignment="1">
      <alignment vertical="center"/>
    </xf>
    <xf numFmtId="186" fontId="4" fillId="2" borderId="73" xfId="0" applyNumberFormat="1" applyFont="1" applyFill="1" applyBorder="1" applyAlignment="1">
      <alignment vertical="center"/>
    </xf>
    <xf numFmtId="0" fontId="17" fillId="0" borderId="71" xfId="0" applyFont="1" applyBorder="1" applyAlignment="1">
      <alignment horizontal="center" vertical="center"/>
    </xf>
    <xf numFmtId="0" fontId="0" fillId="0" borderId="73" xfId="0" applyBorder="1" applyAlignment="1">
      <alignment horizontal="center" vertical="center"/>
    </xf>
    <xf numFmtId="177" fontId="4" fillId="13" borderId="77" xfId="0" applyNumberFormat="1" applyFont="1" applyFill="1" applyBorder="1" applyAlignment="1">
      <alignment vertical="center"/>
    </xf>
    <xf numFmtId="0" fontId="4" fillId="13" borderId="52" xfId="0" applyFont="1" applyFill="1" applyBorder="1" applyAlignment="1">
      <alignment vertical="center"/>
    </xf>
    <xf numFmtId="190" fontId="6" fillId="0" borderId="11" xfId="0" applyNumberFormat="1" applyFont="1" applyBorder="1" applyAlignment="1">
      <alignment vertical="top"/>
    </xf>
    <xf numFmtId="190" fontId="4" fillId="0" borderId="12" xfId="0" applyNumberFormat="1" applyFont="1" applyBorder="1" applyAlignment="1">
      <alignment vertical="center"/>
    </xf>
    <xf numFmtId="190" fontId="6" fillId="2" borderId="1" xfId="0" applyNumberFormat="1" applyFont="1" applyFill="1" applyBorder="1" applyAlignment="1">
      <alignment vertical="top"/>
    </xf>
    <xf numFmtId="190" fontId="4" fillId="2" borderId="19" xfId="0" applyNumberFormat="1" applyFont="1" applyFill="1" applyBorder="1" applyAlignment="1">
      <alignment vertical="center"/>
    </xf>
    <xf numFmtId="190" fontId="6" fillId="2" borderId="18" xfId="0" applyNumberFormat="1" applyFont="1" applyFill="1" applyBorder="1" applyAlignment="1">
      <alignment vertical="top"/>
    </xf>
    <xf numFmtId="190" fontId="4" fillId="2" borderId="13" xfId="0" applyNumberFormat="1" applyFont="1" applyFill="1" applyBorder="1" applyAlignment="1">
      <alignment vertical="center"/>
    </xf>
    <xf numFmtId="0" fontId="4" fillId="0" borderId="28" xfId="0" applyFont="1" applyBorder="1" applyAlignment="1">
      <alignment horizontal="center" vertical="center" wrapText="1" readingOrder="1"/>
    </xf>
    <xf numFmtId="0" fontId="4" fillId="0" borderId="29" xfId="0" applyFont="1" applyBorder="1" applyAlignment="1">
      <alignment horizontal="center" vertical="center" readingOrder="1"/>
    </xf>
    <xf numFmtId="0" fontId="4" fillId="0" borderId="63" xfId="0" applyFont="1" applyBorder="1" applyAlignment="1">
      <alignment horizontal="center" vertical="center" readingOrder="1"/>
    </xf>
    <xf numFmtId="0" fontId="4" fillId="0" borderId="62" xfId="0" applyFont="1" applyBorder="1" applyAlignment="1">
      <alignment horizontal="center" vertical="center" wrapText="1" readingOrder="1"/>
    </xf>
    <xf numFmtId="0" fontId="4" fillId="0" borderId="37" xfId="0" applyFont="1" applyBorder="1" applyAlignment="1">
      <alignment horizontal="center" vertical="center" wrapText="1" readingOrder="1"/>
    </xf>
    <xf numFmtId="0" fontId="4" fillId="0" borderId="55" xfId="0" applyFont="1" applyBorder="1" applyAlignment="1">
      <alignment horizontal="center" vertical="center" wrapText="1" readingOrder="1"/>
    </xf>
    <xf numFmtId="0" fontId="0" fillId="0" borderId="59" xfId="0" applyBorder="1" applyAlignment="1">
      <alignment horizontal="center" vertical="center" wrapText="1" readingOrder="1"/>
    </xf>
    <xf numFmtId="0" fontId="13" fillId="0" borderId="29" xfId="0" applyFont="1" applyBorder="1" applyAlignment="1">
      <alignment horizontal="center" vertical="center" wrapText="1" readingOrder="1"/>
    </xf>
    <xf numFmtId="0" fontId="13" fillId="0" borderId="63" xfId="0" applyFont="1" applyBorder="1" applyAlignment="1">
      <alignment horizontal="center" vertical="center" wrapText="1" readingOrder="1"/>
    </xf>
    <xf numFmtId="0" fontId="13" fillId="0" borderId="14" xfId="0" applyFont="1" applyBorder="1" applyAlignment="1">
      <alignment horizontal="center" vertical="center"/>
    </xf>
    <xf numFmtId="0" fontId="0" fillId="0" borderId="40" xfId="0" applyBorder="1" applyAlignment="1">
      <alignment horizontal="right" vertical="center"/>
    </xf>
    <xf numFmtId="0" fontId="0" fillId="0" borderId="41" xfId="0" applyBorder="1" applyAlignment="1">
      <alignment horizontal="right" vertical="center"/>
    </xf>
    <xf numFmtId="0" fontId="0" fillId="0" borderId="46" xfId="0" applyBorder="1" applyAlignment="1">
      <alignment horizontal="right" vertical="center"/>
    </xf>
    <xf numFmtId="0" fontId="0" fillId="0" borderId="28" xfId="0" applyBorder="1" applyAlignment="1">
      <alignment horizontal="center" vertical="center" wrapText="1" readingOrder="1"/>
    </xf>
    <xf numFmtId="0" fontId="13" fillId="0" borderId="29" xfId="0" applyFont="1" applyBorder="1" applyAlignment="1">
      <alignment horizontal="center" vertical="center" readingOrder="1"/>
    </xf>
    <xf numFmtId="0" fontId="13" fillId="0" borderId="63" xfId="0" applyFont="1" applyBorder="1" applyAlignment="1">
      <alignment horizontal="center" vertical="center" readingOrder="1"/>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176" fontId="4" fillId="13" borderId="6" xfId="0" applyNumberFormat="1" applyFont="1" applyFill="1" applyBorder="1" applyAlignment="1">
      <alignment horizontal="right" vertical="center"/>
    </xf>
    <xf numFmtId="176" fontId="4" fillId="13" borderId="16" xfId="0" applyNumberFormat="1" applyFont="1" applyFill="1" applyBorder="1" applyAlignment="1">
      <alignment horizontal="right" vertical="center"/>
    </xf>
    <xf numFmtId="177" fontId="11" fillId="0" borderId="23" xfId="0" applyNumberFormat="1" applyFont="1" applyBorder="1" applyAlignment="1">
      <alignment horizontal="left" vertical="center" wrapText="1"/>
    </xf>
    <xf numFmtId="0" fontId="47" fillId="0" borderId="23"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left" vertical="center"/>
    </xf>
    <xf numFmtId="176" fontId="4" fillId="0" borderId="6"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4" fillId="0" borderId="39" xfId="0" applyFont="1" applyBorder="1" applyAlignment="1">
      <alignment horizontal="left" vertical="center"/>
    </xf>
    <xf numFmtId="0" fontId="4" fillId="0" borderId="17" xfId="0" applyFont="1" applyBorder="1" applyAlignment="1">
      <alignment horizontal="left" vertical="center"/>
    </xf>
    <xf numFmtId="176" fontId="4" fillId="0" borderId="39" xfId="0" applyNumberFormat="1" applyFont="1" applyBorder="1" applyAlignment="1">
      <alignment horizontal="right" vertical="center"/>
    </xf>
    <xf numFmtId="176" fontId="4" fillId="0" borderId="17" xfId="0" applyNumberFormat="1" applyFont="1" applyBorder="1" applyAlignment="1">
      <alignment horizontal="right" vertical="center"/>
    </xf>
    <xf numFmtId="0" fontId="4" fillId="0" borderId="23" xfId="0" applyFont="1" applyBorder="1" applyAlignment="1">
      <alignment horizontal="center" vertical="center"/>
    </xf>
    <xf numFmtId="0" fontId="0" fillId="0" borderId="23" xfId="0" applyBorder="1" applyAlignment="1">
      <alignment horizontal="center" vertical="center"/>
    </xf>
    <xf numFmtId="177" fontId="6" fillId="2" borderId="40" xfId="0" applyNumberFormat="1" applyFont="1" applyFill="1" applyBorder="1" applyAlignment="1">
      <alignment horizontal="right" vertical="center"/>
    </xf>
    <xf numFmtId="177" fontId="6" fillId="2" borderId="46" xfId="0" applyNumberFormat="1" applyFont="1" applyFill="1" applyBorder="1" applyAlignment="1">
      <alignment horizontal="right" vertical="center"/>
    </xf>
    <xf numFmtId="0" fontId="4" fillId="0" borderId="6" xfId="0" applyFont="1" applyBorder="1" applyAlignment="1">
      <alignment horizontal="center"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49" fontId="4" fillId="3" borderId="23" xfId="0" applyNumberFormat="1" applyFont="1" applyFill="1" applyBorder="1" applyAlignment="1">
      <alignment horizontal="left" vertical="center"/>
    </xf>
    <xf numFmtId="176" fontId="4" fillId="0" borderId="23" xfId="0" applyNumberFormat="1" applyFont="1" applyBorder="1" applyAlignment="1">
      <alignment horizontal="right" vertical="center"/>
    </xf>
    <xf numFmtId="177" fontId="11" fillId="0" borderId="0" xfId="0" applyNumberFormat="1" applyFont="1" applyAlignment="1">
      <alignment horizontal="left" vertical="center" wrapText="1"/>
    </xf>
    <xf numFmtId="0" fontId="47" fillId="0" borderId="0" xfId="0" applyFont="1" applyAlignment="1">
      <alignment horizontal="left" vertical="center" wrapText="1"/>
    </xf>
    <xf numFmtId="0" fontId="4" fillId="0" borderId="0" xfId="0" applyFont="1" applyAlignment="1">
      <alignment horizontal="center" vertical="center"/>
    </xf>
    <xf numFmtId="0" fontId="4" fillId="3" borderId="31"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31" xfId="0" applyFont="1" applyFill="1" applyBorder="1" applyAlignment="1" applyProtection="1">
      <alignment horizontal="center" vertical="center"/>
      <protection locked="0"/>
    </xf>
    <xf numFmtId="0" fontId="4" fillId="3" borderId="36" xfId="0" applyFont="1" applyFill="1" applyBorder="1" applyAlignment="1" applyProtection="1">
      <alignment horizontal="center" vertical="center"/>
      <protection locked="0"/>
    </xf>
    <xf numFmtId="0" fontId="23" fillId="0" borderId="0" xfId="3" applyFont="1" applyAlignment="1">
      <alignment horizontal="center" vertical="center"/>
    </xf>
    <xf numFmtId="0" fontId="21" fillId="0" borderId="0" xfId="3" applyFont="1" applyAlignment="1">
      <alignment horizontal="center" vertical="center"/>
    </xf>
    <xf numFmtId="0" fontId="9" fillId="0" borderId="0" xfId="3" applyFont="1" applyAlignment="1">
      <alignment horizontal="left" vertical="center"/>
    </xf>
  </cellXfs>
  <cellStyles count="91">
    <cellStyle name="Hyperlink" xfId="90" xr:uid="{00000000-000B-0000-0000-000008000000}"/>
    <cellStyle name="スタイル 1" xfId="7" xr:uid="{00000000-0005-0000-0000-000000000000}"/>
    <cellStyle name="ハイパーリンク" xfId="89" builtinId="8"/>
    <cellStyle name="ハイパーリンク 10" xfId="8" xr:uid="{00000000-0005-0000-0000-000002000000}"/>
    <cellStyle name="ハイパーリンク 11" xfId="9" xr:uid="{00000000-0005-0000-0000-000003000000}"/>
    <cellStyle name="ハイパーリンク 12" xfId="10" xr:uid="{00000000-0005-0000-0000-000004000000}"/>
    <cellStyle name="ハイパーリンク 13" xfId="11" xr:uid="{00000000-0005-0000-0000-000005000000}"/>
    <cellStyle name="ハイパーリンク 14" xfId="12" xr:uid="{00000000-0005-0000-0000-000006000000}"/>
    <cellStyle name="ハイパーリンク 15" xfId="13" xr:uid="{00000000-0005-0000-0000-000007000000}"/>
    <cellStyle name="ハイパーリンク 16" xfId="14" xr:uid="{00000000-0005-0000-0000-000008000000}"/>
    <cellStyle name="ハイパーリンク 17" xfId="15" xr:uid="{00000000-0005-0000-0000-000009000000}"/>
    <cellStyle name="ハイパーリンク 18" xfId="16" xr:uid="{00000000-0005-0000-0000-00000A000000}"/>
    <cellStyle name="ハイパーリンク 19" xfId="17" xr:uid="{00000000-0005-0000-0000-00000B000000}"/>
    <cellStyle name="ハイパーリンク 2" xfId="18" xr:uid="{00000000-0005-0000-0000-00000C000000}"/>
    <cellStyle name="ハイパーリンク 20" xfId="19" xr:uid="{00000000-0005-0000-0000-00000D000000}"/>
    <cellStyle name="ハイパーリンク 21" xfId="20" xr:uid="{00000000-0005-0000-0000-00000E000000}"/>
    <cellStyle name="ハイパーリンク 22" xfId="21" xr:uid="{00000000-0005-0000-0000-00000F000000}"/>
    <cellStyle name="ハイパーリンク 23" xfId="22" xr:uid="{00000000-0005-0000-0000-000010000000}"/>
    <cellStyle name="ハイパーリンク 24" xfId="23" xr:uid="{00000000-0005-0000-0000-000011000000}"/>
    <cellStyle name="ハイパーリンク 25" xfId="24" xr:uid="{00000000-0005-0000-0000-000012000000}"/>
    <cellStyle name="ハイパーリンク 26" xfId="25" xr:uid="{00000000-0005-0000-0000-000013000000}"/>
    <cellStyle name="ハイパーリンク 27" xfId="26" xr:uid="{00000000-0005-0000-0000-000014000000}"/>
    <cellStyle name="ハイパーリンク 28" xfId="27" xr:uid="{00000000-0005-0000-0000-000015000000}"/>
    <cellStyle name="ハイパーリンク 29" xfId="28" xr:uid="{00000000-0005-0000-0000-000016000000}"/>
    <cellStyle name="ハイパーリンク 3" xfId="29" xr:uid="{00000000-0005-0000-0000-000017000000}"/>
    <cellStyle name="ハイパーリンク 30" xfId="30" xr:uid="{00000000-0005-0000-0000-000018000000}"/>
    <cellStyle name="ハイパーリンク 31" xfId="31" xr:uid="{00000000-0005-0000-0000-000019000000}"/>
    <cellStyle name="ハイパーリンク 32" xfId="32" xr:uid="{00000000-0005-0000-0000-00001A000000}"/>
    <cellStyle name="ハイパーリンク 33" xfId="33" xr:uid="{00000000-0005-0000-0000-00001B000000}"/>
    <cellStyle name="ハイパーリンク 34" xfId="34" xr:uid="{00000000-0005-0000-0000-00001C000000}"/>
    <cellStyle name="ハイパーリンク 35" xfId="35" xr:uid="{00000000-0005-0000-0000-00001D000000}"/>
    <cellStyle name="ハイパーリンク 36" xfId="36" xr:uid="{00000000-0005-0000-0000-00001E000000}"/>
    <cellStyle name="ハイパーリンク 37" xfId="37" xr:uid="{00000000-0005-0000-0000-00001F000000}"/>
    <cellStyle name="ハイパーリンク 38" xfId="38" xr:uid="{00000000-0005-0000-0000-000020000000}"/>
    <cellStyle name="ハイパーリンク 39" xfId="39" xr:uid="{00000000-0005-0000-0000-000021000000}"/>
    <cellStyle name="ハイパーリンク 4" xfId="40" xr:uid="{00000000-0005-0000-0000-000022000000}"/>
    <cellStyle name="ハイパーリンク 5" xfId="41" xr:uid="{00000000-0005-0000-0000-000023000000}"/>
    <cellStyle name="ハイパーリンク 6" xfId="42" xr:uid="{00000000-0005-0000-0000-000024000000}"/>
    <cellStyle name="ハイパーリンク 7" xfId="43" xr:uid="{00000000-0005-0000-0000-000025000000}"/>
    <cellStyle name="ハイパーリンク 8" xfId="44" xr:uid="{00000000-0005-0000-0000-000026000000}"/>
    <cellStyle name="ハイパーリンク 9" xfId="45" xr:uid="{00000000-0005-0000-0000-000027000000}"/>
    <cellStyle name="桁区切り" xfId="1" builtinId="6"/>
    <cellStyle name="桁区切り 2" xfId="2" xr:uid="{00000000-0005-0000-0000-000029000000}"/>
    <cellStyle name="桁区切り 2 2" xfId="46" xr:uid="{00000000-0005-0000-0000-00002A000000}"/>
    <cellStyle name="桁区切り 3" xfId="47" xr:uid="{00000000-0005-0000-0000-00002B000000}"/>
    <cellStyle name="桁区切り 4" xfId="87" xr:uid="{00000000-0005-0000-0000-00002C000000}"/>
    <cellStyle name="標準" xfId="0" builtinId="0"/>
    <cellStyle name="標準 2" xfId="3" xr:uid="{00000000-0005-0000-0000-00002E000000}"/>
    <cellStyle name="標準 3" xfId="4" xr:uid="{00000000-0005-0000-0000-00002F000000}"/>
    <cellStyle name="標準 4" xfId="5" xr:uid="{00000000-0005-0000-0000-000030000000}"/>
    <cellStyle name="標準 4 2" xfId="6" xr:uid="{00000000-0005-0000-0000-000031000000}"/>
    <cellStyle name="標準 5" xfId="48" xr:uid="{00000000-0005-0000-0000-000032000000}"/>
    <cellStyle name="標準_ﾀﾝｻﾞﾆｱ3年次概算040412旧.xls" xfId="88" xr:uid="{00000000-0005-0000-0000-000033000000}"/>
    <cellStyle name="表示済みのハイパーリンク 10" xfId="49" xr:uid="{00000000-0005-0000-0000-000034000000}"/>
    <cellStyle name="表示済みのハイパーリンク 11" xfId="50" xr:uid="{00000000-0005-0000-0000-000035000000}"/>
    <cellStyle name="表示済みのハイパーリンク 12" xfId="51" xr:uid="{00000000-0005-0000-0000-000036000000}"/>
    <cellStyle name="表示済みのハイパーリンク 13" xfId="52" xr:uid="{00000000-0005-0000-0000-000037000000}"/>
    <cellStyle name="表示済みのハイパーリンク 14" xfId="53" xr:uid="{00000000-0005-0000-0000-000038000000}"/>
    <cellStyle name="表示済みのハイパーリンク 15" xfId="54" xr:uid="{00000000-0005-0000-0000-000039000000}"/>
    <cellStyle name="表示済みのハイパーリンク 16" xfId="55" xr:uid="{00000000-0005-0000-0000-00003A000000}"/>
    <cellStyle name="表示済みのハイパーリンク 17" xfId="56" xr:uid="{00000000-0005-0000-0000-00003B000000}"/>
    <cellStyle name="表示済みのハイパーリンク 18" xfId="57" xr:uid="{00000000-0005-0000-0000-00003C000000}"/>
    <cellStyle name="表示済みのハイパーリンク 19" xfId="58" xr:uid="{00000000-0005-0000-0000-00003D000000}"/>
    <cellStyle name="表示済みのハイパーリンク 2" xfId="59" xr:uid="{00000000-0005-0000-0000-00003E000000}"/>
    <cellStyle name="表示済みのハイパーリンク 20" xfId="60" xr:uid="{00000000-0005-0000-0000-00003F000000}"/>
    <cellStyle name="表示済みのハイパーリンク 21" xfId="61" xr:uid="{00000000-0005-0000-0000-000040000000}"/>
    <cellStyle name="表示済みのハイパーリンク 22" xfId="62" xr:uid="{00000000-0005-0000-0000-000041000000}"/>
    <cellStyle name="表示済みのハイパーリンク 23" xfId="63" xr:uid="{00000000-0005-0000-0000-000042000000}"/>
    <cellStyle name="表示済みのハイパーリンク 24" xfId="64" xr:uid="{00000000-0005-0000-0000-000043000000}"/>
    <cellStyle name="表示済みのハイパーリンク 25" xfId="65" xr:uid="{00000000-0005-0000-0000-000044000000}"/>
    <cellStyle name="表示済みのハイパーリンク 26" xfId="66" xr:uid="{00000000-0005-0000-0000-000045000000}"/>
    <cellStyle name="表示済みのハイパーリンク 27" xfId="67" xr:uid="{00000000-0005-0000-0000-000046000000}"/>
    <cellStyle name="表示済みのハイパーリンク 28" xfId="68" xr:uid="{00000000-0005-0000-0000-000047000000}"/>
    <cellStyle name="表示済みのハイパーリンク 29" xfId="69" xr:uid="{00000000-0005-0000-0000-000048000000}"/>
    <cellStyle name="表示済みのハイパーリンク 3" xfId="70" xr:uid="{00000000-0005-0000-0000-000049000000}"/>
    <cellStyle name="表示済みのハイパーリンク 30" xfId="71" xr:uid="{00000000-0005-0000-0000-00004A000000}"/>
    <cellStyle name="表示済みのハイパーリンク 31" xfId="72" xr:uid="{00000000-0005-0000-0000-00004B000000}"/>
    <cellStyle name="表示済みのハイパーリンク 32" xfId="73" xr:uid="{00000000-0005-0000-0000-00004C000000}"/>
    <cellStyle name="表示済みのハイパーリンク 33" xfId="74" xr:uid="{00000000-0005-0000-0000-00004D000000}"/>
    <cellStyle name="表示済みのハイパーリンク 34" xfId="75" xr:uid="{00000000-0005-0000-0000-00004E000000}"/>
    <cellStyle name="表示済みのハイパーリンク 35" xfId="76" xr:uid="{00000000-0005-0000-0000-00004F000000}"/>
    <cellStyle name="表示済みのハイパーリンク 36" xfId="77" xr:uid="{00000000-0005-0000-0000-000050000000}"/>
    <cellStyle name="表示済みのハイパーリンク 37" xfId="78" xr:uid="{00000000-0005-0000-0000-000051000000}"/>
    <cellStyle name="表示済みのハイパーリンク 38" xfId="79" xr:uid="{00000000-0005-0000-0000-000052000000}"/>
    <cellStyle name="表示済みのハイパーリンク 39" xfId="80" xr:uid="{00000000-0005-0000-0000-000053000000}"/>
    <cellStyle name="表示済みのハイパーリンク 4" xfId="81" xr:uid="{00000000-0005-0000-0000-000054000000}"/>
    <cellStyle name="表示済みのハイパーリンク 5" xfId="82" xr:uid="{00000000-0005-0000-0000-000055000000}"/>
    <cellStyle name="表示済みのハイパーリンク 6" xfId="83" xr:uid="{00000000-0005-0000-0000-000056000000}"/>
    <cellStyle name="表示済みのハイパーリンク 7" xfId="84" xr:uid="{00000000-0005-0000-0000-000057000000}"/>
    <cellStyle name="表示済みのハイパーリンク 8" xfId="85" xr:uid="{00000000-0005-0000-0000-000058000000}"/>
    <cellStyle name="表示済みのハイパーリンク 9" xfId="86" xr:uid="{00000000-0005-0000-0000-000059000000}"/>
  </cellStyles>
  <dxfs count="6">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s>
  <tableStyles count="0" defaultTableStyle="TableStyleMedium2" defaultPivotStyle="PivotStyleLight16"/>
  <colors>
    <mruColors>
      <color rgb="FFFF66FF"/>
      <color rgb="FF0000FF"/>
      <color rgb="FFFFFFCC"/>
      <color rgb="FFDAEEF3"/>
      <color rgb="FFCC9900"/>
      <color rgb="FFFF00FF"/>
      <color rgb="FFF4F7FA"/>
      <color rgb="FFF2F2FF"/>
      <color rgb="FFECF1F8"/>
      <color rgb="FFD8E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twoCellAnchor>
    <xdr:from>
      <xdr:col>5</xdr:col>
      <xdr:colOff>95250</xdr:colOff>
      <xdr:row>11</xdr:row>
      <xdr:rowOff>57151</xdr:rowOff>
    </xdr:from>
    <xdr:to>
      <xdr:col>8</xdr:col>
      <xdr:colOff>364133</xdr:colOff>
      <xdr:row>15</xdr:row>
      <xdr:rowOff>733425</xdr:rowOff>
    </xdr:to>
    <xdr:sp macro="" textlink="">
      <xdr:nvSpPr>
        <xdr:cNvPr id="2" name="テキスト ボックス 5">
          <a:extLst>
            <a:ext uri="{FF2B5EF4-FFF2-40B4-BE49-F238E27FC236}">
              <a16:creationId xmlns:a16="http://schemas.microsoft.com/office/drawing/2014/main" id="{D4A64DB3-F144-4E31-B943-D3D2315A889C}"/>
            </a:ext>
          </a:extLst>
        </xdr:cNvPr>
        <xdr:cNvSpPr txBox="1"/>
      </xdr:nvSpPr>
      <xdr:spPr>
        <a:xfrm>
          <a:off x="3429000" y="2886076"/>
          <a:ext cx="2431058" cy="1704974"/>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pPr>
          <a:r>
            <a:rPr lang="ja-JP" sz="700" b="1" kern="100">
              <a:effectLst/>
              <a:latin typeface="Arial" panose="020B0604020202020204" pitchFamily="34" charset="0"/>
              <a:ea typeface="ＭＳ ゴシック" panose="020B0609070205080204" pitchFamily="49" charset="-128"/>
              <a:cs typeface="Times New Roman" panose="02020603050405020304" pitchFamily="18" charset="0"/>
            </a:rPr>
            <a:t>押印を省略しない場合はこの欄を削除ください。</a:t>
          </a:r>
        </a:p>
        <a:p>
          <a:pPr algn="just">
            <a:lnSpc>
              <a:spcPts val="1200"/>
            </a:lnSpc>
          </a:pPr>
          <a:r>
            <a:rPr lang="ja-JP" sz="700" b="1" kern="100">
              <a:effectLst/>
              <a:latin typeface="Arial" panose="020B0604020202020204" pitchFamily="34" charset="0"/>
              <a:ea typeface="ＭＳ ゴシック" panose="020B0609070205080204" pitchFamily="49" charset="-128"/>
              <a:cs typeface="Times New Roman" panose="02020603050405020304" pitchFamily="18" charset="0"/>
            </a:rPr>
            <a:t>押印を省略する場合、以下記載ください。</a:t>
          </a:r>
          <a:r>
            <a:rPr lang="en-US" sz="700" b="1" kern="100">
              <a:effectLst/>
              <a:latin typeface="Arial" panose="020B0604020202020204" pitchFamily="34" charset="0"/>
              <a:ea typeface="ＭＳ ゴシック" panose="020B0609070205080204" pitchFamily="49" charset="-128"/>
              <a:cs typeface="Times New Roman" panose="02020603050405020304" pitchFamily="18" charset="0"/>
            </a:rPr>
            <a:t> </a:t>
          </a:r>
          <a:endParaRPr lang="ja-JP" sz="700" b="1" kern="100">
            <a:effectLst/>
            <a:latin typeface="Arial" panose="020B0604020202020204" pitchFamily="34" charset="0"/>
            <a:ea typeface="ＭＳ ゴシック" panose="020B0609070205080204" pitchFamily="49" charset="-128"/>
            <a:cs typeface="Times New Roman" panose="02020603050405020304" pitchFamily="18" charset="0"/>
          </a:endParaRPr>
        </a:p>
        <a:p>
          <a:pPr algn="just">
            <a:lnSpc>
              <a:spcPts val="1200"/>
            </a:lnSpc>
          </a:pP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本件責任者（氏名）</a:t>
          </a:r>
          <a:r>
            <a:rPr lang="en-US" sz="700" kern="100">
              <a:effectLst/>
              <a:latin typeface="Arial" panose="020B0604020202020204" pitchFamily="34" charset="0"/>
              <a:ea typeface="ＭＳ ゴシック" panose="020B0609070205080204" pitchFamily="49" charset="-128"/>
              <a:cs typeface="Times New Roman" panose="02020603050405020304" pitchFamily="18" charset="0"/>
            </a:rPr>
            <a:t> 	</a:t>
          </a:r>
          <a:endParaRPr lang="ja-JP" sz="700" kern="100">
            <a:effectLst/>
            <a:latin typeface="Arial" panose="020B0604020202020204" pitchFamily="34" charset="0"/>
            <a:ea typeface="ＭＳ ゴシック" panose="020B0609070205080204" pitchFamily="49" charset="-128"/>
            <a:cs typeface="Times New Roman" panose="02020603050405020304" pitchFamily="18" charset="0"/>
          </a:endParaRPr>
        </a:p>
        <a:p>
          <a:pPr algn="just">
            <a:lnSpc>
              <a:spcPts val="1200"/>
            </a:lnSpc>
          </a:pPr>
          <a:r>
            <a:rPr lang="en-US" altLang="ja-JP" sz="700" kern="100">
              <a:effectLst/>
              <a:latin typeface="Arial" panose="020B0604020202020204" pitchFamily="34" charset="0"/>
              <a:ea typeface="ＭＳ ゴシック" panose="020B0609070205080204" pitchFamily="49" charset="-128"/>
              <a:cs typeface="Times New Roman" panose="02020603050405020304" pitchFamily="18" charset="0"/>
            </a:rPr>
            <a:t>                  </a:t>
          </a: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（役職）</a:t>
          </a:r>
          <a:r>
            <a:rPr lang="en-US" sz="700" kern="100">
              <a:effectLst/>
              <a:latin typeface="Arial" panose="020B0604020202020204" pitchFamily="34" charset="0"/>
              <a:ea typeface="ＭＳ ゴシック" panose="020B0609070205080204" pitchFamily="49" charset="-128"/>
              <a:cs typeface="Times New Roman" panose="02020603050405020304" pitchFamily="18" charset="0"/>
            </a:rPr>
            <a:t>	</a:t>
          </a:r>
          <a:endParaRPr lang="ja-JP" sz="700" kern="100">
            <a:effectLst/>
            <a:latin typeface="Arial" panose="020B0604020202020204" pitchFamily="34" charset="0"/>
            <a:ea typeface="ＭＳ ゴシック" panose="020B0609070205080204" pitchFamily="49" charset="-128"/>
            <a:cs typeface="Times New Roman" panose="02020603050405020304" pitchFamily="18" charset="0"/>
          </a:endParaRPr>
        </a:p>
        <a:p>
          <a:pPr algn="just">
            <a:lnSpc>
              <a:spcPts val="1200"/>
            </a:lnSpc>
          </a:pPr>
          <a:r>
            <a:rPr lang="en-US" altLang="ja-JP" sz="700" kern="100">
              <a:effectLst/>
              <a:latin typeface="Arial" panose="020B0604020202020204" pitchFamily="34" charset="0"/>
              <a:ea typeface="ＭＳ ゴシック" panose="020B0609070205080204" pitchFamily="49" charset="-128"/>
              <a:cs typeface="Times New Roman" panose="02020603050405020304" pitchFamily="18" charset="0"/>
            </a:rPr>
            <a:t>                  </a:t>
          </a: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（所属先）</a:t>
          </a:r>
          <a:r>
            <a:rPr lang="en-US" sz="700" kern="100">
              <a:effectLst/>
              <a:latin typeface="Arial" panose="020B0604020202020204" pitchFamily="34" charset="0"/>
              <a:ea typeface="ＭＳ ゴシック" panose="020B0609070205080204" pitchFamily="49" charset="-128"/>
              <a:cs typeface="Times New Roman" panose="02020603050405020304" pitchFamily="18" charset="0"/>
            </a:rPr>
            <a:t>	</a:t>
          </a:r>
          <a:endParaRPr lang="ja-JP" sz="700" kern="100">
            <a:effectLst/>
            <a:latin typeface="Arial" panose="020B0604020202020204" pitchFamily="34" charset="0"/>
            <a:ea typeface="ＭＳ ゴシック" panose="020B0609070205080204" pitchFamily="49" charset="-128"/>
            <a:cs typeface="Times New Roman" panose="02020603050405020304" pitchFamily="18" charset="0"/>
          </a:endParaRPr>
        </a:p>
        <a:p>
          <a:pPr algn="just">
            <a:lnSpc>
              <a:spcPts val="1200"/>
            </a:lnSpc>
          </a:pPr>
          <a:r>
            <a:rPr lang="en-US" altLang="ja-JP" sz="700" kern="100" baseline="0">
              <a:effectLst/>
              <a:latin typeface="Arial" panose="020B0604020202020204" pitchFamily="34" charset="0"/>
              <a:ea typeface="ＭＳ ゴシック" panose="020B0609070205080204" pitchFamily="49" charset="-128"/>
              <a:cs typeface="Times New Roman" panose="02020603050405020304" pitchFamily="18" charset="0"/>
            </a:rPr>
            <a:t>                  </a:t>
          </a: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（連絡先）</a:t>
          </a:r>
          <a:r>
            <a:rPr lang="en-US" sz="700" kern="100">
              <a:effectLst/>
              <a:latin typeface="Arial" panose="020B0604020202020204" pitchFamily="34" charset="0"/>
              <a:ea typeface="ＭＳ ゴシック" panose="020B0609070205080204" pitchFamily="49" charset="-128"/>
              <a:cs typeface="Times New Roman" panose="02020603050405020304" pitchFamily="18" charset="0"/>
            </a:rPr>
            <a:t> 	</a:t>
          </a: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電話番号及び電子メールアドレス</a:t>
          </a:r>
        </a:p>
        <a:p>
          <a:pPr algn="just">
            <a:lnSpc>
              <a:spcPts val="1200"/>
            </a:lnSpc>
          </a:pPr>
          <a:r>
            <a:rPr lang="en-US" sz="700" kern="100">
              <a:effectLst/>
              <a:latin typeface="Arial" panose="020B0604020202020204" pitchFamily="34" charset="0"/>
              <a:ea typeface="ＭＳ ゴシック" panose="020B0609070205080204" pitchFamily="49" charset="-128"/>
              <a:cs typeface="Times New Roman" panose="02020603050405020304" pitchFamily="18" charset="0"/>
            </a:rPr>
            <a:t> </a:t>
          </a: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担当者</a:t>
          </a:r>
          <a:r>
            <a:rPr lang="en-US" altLang="ja-JP" sz="700" kern="100">
              <a:effectLst/>
              <a:latin typeface="Arial" panose="020B0604020202020204" pitchFamily="34" charset="0"/>
              <a:ea typeface="ＭＳ ゴシック" panose="020B0609070205080204" pitchFamily="49" charset="-128"/>
              <a:cs typeface="Times New Roman" panose="02020603050405020304" pitchFamily="18" charset="0"/>
            </a:rPr>
            <a:t>      </a:t>
          </a: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（氏名）</a:t>
          </a:r>
          <a:r>
            <a:rPr lang="en-US" sz="700" kern="100">
              <a:effectLst/>
              <a:latin typeface="Arial" panose="020B0604020202020204" pitchFamily="34" charset="0"/>
              <a:ea typeface="ＭＳ ゴシック" panose="020B0609070205080204" pitchFamily="49" charset="-128"/>
              <a:cs typeface="Times New Roman" panose="02020603050405020304" pitchFamily="18" charset="0"/>
            </a:rPr>
            <a:t> 	</a:t>
          </a:r>
          <a:endParaRPr lang="ja-JP" sz="700" kern="100">
            <a:effectLst/>
            <a:latin typeface="Arial" panose="020B0604020202020204" pitchFamily="34" charset="0"/>
            <a:ea typeface="ＭＳ ゴシック" panose="020B0609070205080204" pitchFamily="49" charset="-128"/>
            <a:cs typeface="Times New Roman" panose="02020603050405020304" pitchFamily="18" charset="0"/>
          </a:endParaRPr>
        </a:p>
        <a:p>
          <a:pPr algn="just">
            <a:lnSpc>
              <a:spcPts val="1200"/>
            </a:lnSpc>
          </a:pPr>
          <a:r>
            <a:rPr lang="en-US" altLang="ja-JP" sz="700" kern="100">
              <a:effectLst/>
              <a:latin typeface="Arial" panose="020B0604020202020204" pitchFamily="34" charset="0"/>
              <a:ea typeface="ＭＳ ゴシック" panose="020B0609070205080204" pitchFamily="49" charset="-128"/>
              <a:cs typeface="Times New Roman" panose="02020603050405020304" pitchFamily="18" charset="0"/>
            </a:rPr>
            <a:t>                  </a:t>
          </a: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（役職）</a:t>
          </a:r>
          <a:r>
            <a:rPr lang="en-US" sz="700" kern="100">
              <a:effectLst/>
              <a:latin typeface="Arial" panose="020B0604020202020204" pitchFamily="34" charset="0"/>
              <a:ea typeface="ＭＳ ゴシック" panose="020B0609070205080204" pitchFamily="49" charset="-128"/>
              <a:cs typeface="Times New Roman" panose="02020603050405020304" pitchFamily="18" charset="0"/>
            </a:rPr>
            <a:t>	</a:t>
          </a:r>
          <a:endParaRPr lang="ja-JP" sz="700" kern="100">
            <a:effectLst/>
            <a:latin typeface="Arial" panose="020B0604020202020204" pitchFamily="34" charset="0"/>
            <a:ea typeface="ＭＳ ゴシック" panose="020B0609070205080204" pitchFamily="49" charset="-128"/>
            <a:cs typeface="Times New Roman" panose="02020603050405020304" pitchFamily="18" charset="0"/>
          </a:endParaRPr>
        </a:p>
        <a:p>
          <a:pPr algn="just">
            <a:lnSpc>
              <a:spcPts val="1200"/>
            </a:lnSpc>
          </a:pPr>
          <a:r>
            <a:rPr lang="en-US" altLang="ja-JP" sz="700" kern="100">
              <a:effectLst/>
              <a:latin typeface="Arial" panose="020B0604020202020204" pitchFamily="34" charset="0"/>
              <a:ea typeface="ＭＳ ゴシック" panose="020B0609070205080204" pitchFamily="49" charset="-128"/>
              <a:cs typeface="Times New Roman" panose="02020603050405020304" pitchFamily="18" charset="0"/>
            </a:rPr>
            <a:t>                 </a:t>
          </a: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（所属先）</a:t>
          </a:r>
          <a:r>
            <a:rPr lang="en-US" sz="700" kern="100">
              <a:effectLst/>
              <a:latin typeface="Arial" panose="020B0604020202020204" pitchFamily="34" charset="0"/>
              <a:ea typeface="ＭＳ ゴシック" panose="020B0609070205080204" pitchFamily="49" charset="-128"/>
              <a:cs typeface="Times New Roman" panose="02020603050405020304" pitchFamily="18" charset="0"/>
            </a:rPr>
            <a:t>	</a:t>
          </a:r>
          <a:endParaRPr lang="ja-JP" sz="700" kern="100">
            <a:effectLst/>
            <a:latin typeface="Arial" panose="020B0604020202020204" pitchFamily="34" charset="0"/>
            <a:ea typeface="ＭＳ ゴシック" panose="020B0609070205080204" pitchFamily="49" charset="-128"/>
            <a:cs typeface="Times New Roman" panose="02020603050405020304" pitchFamily="18" charset="0"/>
          </a:endParaRPr>
        </a:p>
        <a:p>
          <a:pPr algn="just">
            <a:lnSpc>
              <a:spcPts val="1200"/>
            </a:lnSpc>
          </a:pPr>
          <a:r>
            <a:rPr lang="en-US" altLang="ja-JP" sz="700" kern="100">
              <a:effectLst/>
              <a:latin typeface="Arial" panose="020B0604020202020204" pitchFamily="34" charset="0"/>
              <a:ea typeface="ＭＳ ゴシック" panose="020B0609070205080204" pitchFamily="49" charset="-128"/>
              <a:cs typeface="Times New Roman" panose="02020603050405020304" pitchFamily="18" charset="0"/>
            </a:rPr>
            <a:t>                 </a:t>
          </a: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（連絡先）</a:t>
          </a:r>
          <a:r>
            <a:rPr lang="en-US" sz="700" kern="100">
              <a:effectLst/>
              <a:latin typeface="Arial" panose="020B0604020202020204" pitchFamily="34" charset="0"/>
              <a:ea typeface="ＭＳ ゴシック" panose="020B0609070205080204" pitchFamily="49" charset="-128"/>
              <a:cs typeface="Times New Roman" panose="02020603050405020304" pitchFamily="18" charset="0"/>
            </a:rPr>
            <a:t> 	</a:t>
          </a: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電話番号及び電子メールアドレス</a:t>
          </a:r>
          <a:endParaRPr lang="ja-JP" sz="1100" kern="100">
            <a:effectLst/>
            <a:latin typeface="Arial" panose="020B0604020202020204" pitchFamily="34" charset="0"/>
            <a:ea typeface="ＭＳ ゴシック" panose="020B0609070205080204" pitchFamily="49" charset="-128"/>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535708</xdr:colOff>
      <xdr:row>22</xdr:row>
      <xdr:rowOff>78221</xdr:rowOff>
    </xdr:from>
    <xdr:to>
      <xdr:col>6</xdr:col>
      <xdr:colOff>1184274</xdr:colOff>
      <xdr:row>24</xdr:row>
      <xdr:rowOff>75195</xdr:rowOff>
    </xdr:to>
    <xdr:sp macro="" textlink="">
      <xdr:nvSpPr>
        <xdr:cNvPr id="2" name="角丸四角形吹き出し 3">
          <a:extLst>
            <a:ext uri="{FF2B5EF4-FFF2-40B4-BE49-F238E27FC236}">
              <a16:creationId xmlns:a16="http://schemas.microsoft.com/office/drawing/2014/main" id="{DEA9622E-F975-493D-A1A0-6ED3D3D0AFF0}"/>
            </a:ext>
          </a:extLst>
        </xdr:cNvPr>
        <xdr:cNvSpPr/>
      </xdr:nvSpPr>
      <xdr:spPr>
        <a:xfrm>
          <a:off x="4783858" y="5631296"/>
          <a:ext cx="1753466" cy="673249"/>
        </a:xfrm>
        <a:prstGeom prst="wedgeRoundRectCallout">
          <a:avLst>
            <a:gd name="adj1" fmla="val -44725"/>
            <a:gd name="adj2" fmla="val -8496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476250</xdr:colOff>
      <xdr:row>23</xdr:row>
      <xdr:rowOff>19050</xdr:rowOff>
    </xdr:from>
    <xdr:to>
      <xdr:col>6</xdr:col>
      <xdr:colOff>1104900</xdr:colOff>
      <xdr:row>25</xdr:row>
      <xdr:rowOff>44450</xdr:rowOff>
    </xdr:to>
    <xdr:sp macro="" textlink="">
      <xdr:nvSpPr>
        <xdr:cNvPr id="4" name="角丸四角形吹き出し 3">
          <a:extLst>
            <a:ext uri="{FF2B5EF4-FFF2-40B4-BE49-F238E27FC236}">
              <a16:creationId xmlns:a16="http://schemas.microsoft.com/office/drawing/2014/main" id="{48024E7B-B73C-47F3-B57C-245F3DE6EBD9}"/>
            </a:ext>
          </a:extLst>
        </xdr:cNvPr>
        <xdr:cNvSpPr/>
      </xdr:nvSpPr>
      <xdr:spPr>
        <a:xfrm>
          <a:off x="4752975" y="5133975"/>
          <a:ext cx="1733550" cy="701675"/>
        </a:xfrm>
        <a:prstGeom prst="wedgeRoundRectCallout">
          <a:avLst>
            <a:gd name="adj1" fmla="val -45225"/>
            <a:gd name="adj2" fmla="val -103744"/>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1</xdr:rowOff>
    </xdr:from>
    <xdr:to>
      <xdr:col>4</xdr:col>
      <xdr:colOff>15240</xdr:colOff>
      <xdr:row>0</xdr:row>
      <xdr:rowOff>388621</xdr:rowOff>
    </xdr:to>
    <xdr:sp macro="" textlink="">
      <xdr:nvSpPr>
        <xdr:cNvPr id="3" name="正方形/長方形 2">
          <a:extLst>
            <a:ext uri="{FF2B5EF4-FFF2-40B4-BE49-F238E27FC236}">
              <a16:creationId xmlns:a16="http://schemas.microsoft.com/office/drawing/2014/main" id="{70E4B89F-65F5-422D-924C-7FE6AC1220E9}"/>
            </a:ext>
          </a:extLst>
        </xdr:cNvPr>
        <xdr:cNvSpPr/>
      </xdr:nvSpPr>
      <xdr:spPr>
        <a:xfrm>
          <a:off x="670560" y="1"/>
          <a:ext cx="3459480" cy="38862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支払計画書</a:t>
          </a:r>
        </a:p>
      </xdr:txBody>
    </xdr:sp>
    <xdr:clientData/>
  </xdr:twoCellAnchor>
  <xdr:twoCellAnchor>
    <xdr:from>
      <xdr:col>5</xdr:col>
      <xdr:colOff>76200</xdr:colOff>
      <xdr:row>1</xdr:row>
      <xdr:rowOff>137160</xdr:rowOff>
    </xdr:from>
    <xdr:to>
      <xdr:col>5</xdr:col>
      <xdr:colOff>2362200</xdr:colOff>
      <xdr:row>3</xdr:row>
      <xdr:rowOff>175260</xdr:rowOff>
    </xdr:to>
    <xdr:sp macro="" textlink="">
      <xdr:nvSpPr>
        <xdr:cNvPr id="9" name="角丸四角形吹き出し 9">
          <a:extLst>
            <a:ext uri="{FF2B5EF4-FFF2-40B4-BE49-F238E27FC236}">
              <a16:creationId xmlns:a16="http://schemas.microsoft.com/office/drawing/2014/main" id="{7CE934D2-153A-4C2E-B896-274F4F2A7168}"/>
            </a:ext>
          </a:extLst>
        </xdr:cNvPr>
        <xdr:cNvSpPr/>
      </xdr:nvSpPr>
      <xdr:spPr>
        <a:xfrm>
          <a:off x="6309360" y="541020"/>
          <a:ext cx="2286000" cy="403860"/>
        </a:xfrm>
        <a:prstGeom prst="wedgeRoundRectCallout">
          <a:avLst>
            <a:gd name="adj1" fmla="val -19884"/>
            <a:gd name="adj2" fmla="val 46509"/>
            <a:gd name="adj3" fmla="val 16667"/>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本シートは採択後に記載します。</a:t>
          </a:r>
          <a:endParaRPr kumimoji="1" lang="en-US" altLang="ja-JP" sz="1100"/>
        </a:p>
        <a:p>
          <a:pPr marL="0" indent="0" algn="l">
            <a:buFont typeface="Arial" pitchFamily="34" charset="0"/>
            <a:buNone/>
          </a:pPr>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53974</xdr:colOff>
      <xdr:row>24</xdr:row>
      <xdr:rowOff>76551</xdr:rowOff>
    </xdr:from>
    <xdr:to>
      <xdr:col>2</xdr:col>
      <xdr:colOff>66674</xdr:colOff>
      <xdr:row>27</xdr:row>
      <xdr:rowOff>28575</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a:xfrm>
          <a:off x="434974" y="5591526"/>
          <a:ext cx="1812925" cy="609249"/>
        </a:xfrm>
        <a:prstGeom prst="wedgeRoundRectCallout">
          <a:avLst>
            <a:gd name="adj1" fmla="val -58545"/>
            <a:gd name="adj2" fmla="val -3913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人数が多い場合は行の高さを調整してください</a:t>
          </a:r>
        </a:p>
      </xdr:txBody>
    </xdr:sp>
    <xdr:clientData fPrintsWithSheet="0"/>
  </xdr:twoCellAnchor>
  <xdr:twoCellAnchor>
    <xdr:from>
      <xdr:col>0</xdr:col>
      <xdr:colOff>39158</xdr:colOff>
      <xdr:row>2</xdr:row>
      <xdr:rowOff>209550</xdr:rowOff>
    </xdr:from>
    <xdr:to>
      <xdr:col>2</xdr:col>
      <xdr:colOff>323850</xdr:colOff>
      <xdr:row>5</xdr:row>
      <xdr:rowOff>34925</xdr:rowOff>
    </xdr:to>
    <xdr:sp macro="" textlink="">
      <xdr:nvSpPr>
        <xdr:cNvPr id="3" name="角丸四角形吹き出し 2">
          <a:extLst>
            <a:ext uri="{FF2B5EF4-FFF2-40B4-BE49-F238E27FC236}">
              <a16:creationId xmlns:a16="http://schemas.microsoft.com/office/drawing/2014/main" id="{00000000-0008-0000-0B00-000003000000}"/>
            </a:ext>
            <a:ext uri="{147F2762-F138-4A5C-976F-8EAC2B608ADB}">
              <a16:predDERef xmlns:a16="http://schemas.microsoft.com/office/drawing/2014/main" pred="{00000000-0008-0000-0B00-000002000000}"/>
            </a:ext>
          </a:extLst>
        </xdr:cNvPr>
        <xdr:cNvSpPr/>
      </xdr:nvSpPr>
      <xdr:spPr>
        <a:xfrm>
          <a:off x="39158" y="647700"/>
          <a:ext cx="2465917" cy="482600"/>
        </a:xfrm>
        <a:prstGeom prst="wedgeRoundRectCallout">
          <a:avLst>
            <a:gd name="adj1" fmla="val -23272"/>
            <a:gd name="adj2" fmla="val 6624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36</xdr:row>
      <xdr:rowOff>76200</xdr:rowOff>
    </xdr:from>
    <xdr:to>
      <xdr:col>7</xdr:col>
      <xdr:colOff>0</xdr:colOff>
      <xdr:row>44</xdr:row>
      <xdr:rowOff>9525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42875" y="10163175"/>
          <a:ext cx="6067425" cy="1381125"/>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8</xdr:col>
      <xdr:colOff>260350</xdr:colOff>
      <xdr:row>10</xdr:row>
      <xdr:rowOff>165102</xdr:rowOff>
    </xdr:from>
    <xdr:to>
      <xdr:col>10</xdr:col>
      <xdr:colOff>603251</xdr:colOff>
      <xdr:row>11</xdr:row>
      <xdr:rowOff>302686</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6784975" y="2641602"/>
          <a:ext cx="1714501" cy="385234"/>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8</xdr:col>
      <xdr:colOff>76200</xdr:colOff>
      <xdr:row>0</xdr:row>
      <xdr:rowOff>47625</xdr:rowOff>
    </xdr:from>
    <xdr:to>
      <xdr:col>10</xdr:col>
      <xdr:colOff>419101</xdr:colOff>
      <xdr:row>1</xdr:row>
      <xdr:rowOff>185209</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6600825" y="47625"/>
          <a:ext cx="1714501" cy="385234"/>
        </a:xfrm>
        <a:prstGeom prst="wedgeRoundRectCallout">
          <a:avLst>
            <a:gd name="adj1" fmla="val -50553"/>
            <a:gd name="adj2" fmla="val 8971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事業名を選択してください。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37</xdr:row>
      <xdr:rowOff>0</xdr:rowOff>
    </xdr:from>
    <xdr:to>
      <xdr:col>7</xdr:col>
      <xdr:colOff>0</xdr:colOff>
      <xdr:row>45</xdr:row>
      <xdr:rowOff>47625</xdr:rowOff>
    </xdr:to>
    <xdr:sp macro="" textlink="">
      <xdr:nvSpPr>
        <xdr:cNvPr id="10" name="テキスト ボックス 9">
          <a:extLst>
            <a:ext uri="{FF2B5EF4-FFF2-40B4-BE49-F238E27FC236}">
              <a16:creationId xmlns:a16="http://schemas.microsoft.com/office/drawing/2014/main" id="{3F157BB9-5A0E-4CBB-8DE6-E419AF1F3DD9}"/>
            </a:ext>
          </a:extLst>
        </xdr:cNvPr>
        <xdr:cNvSpPr txBox="1"/>
      </xdr:nvSpPr>
      <xdr:spPr>
        <a:xfrm>
          <a:off x="142875" y="10591800"/>
          <a:ext cx="6200775" cy="1495425"/>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2476500</xdr:colOff>
      <xdr:row>12</xdr:row>
      <xdr:rowOff>85725</xdr:rowOff>
    </xdr:from>
    <xdr:to>
      <xdr:col>7</xdr:col>
      <xdr:colOff>38101</xdr:colOff>
      <xdr:row>14</xdr:row>
      <xdr:rowOff>93769</xdr:rowOff>
    </xdr:to>
    <xdr:sp macro="" textlink="">
      <xdr:nvSpPr>
        <xdr:cNvPr id="11" name="角丸四角形吹き出し 2">
          <a:extLst>
            <a:ext uri="{FF2B5EF4-FFF2-40B4-BE49-F238E27FC236}">
              <a16:creationId xmlns:a16="http://schemas.microsoft.com/office/drawing/2014/main" id="{5836D468-A65E-4594-8BA1-584E372EC106}"/>
            </a:ext>
          </a:extLst>
        </xdr:cNvPr>
        <xdr:cNvSpPr/>
      </xdr:nvSpPr>
      <xdr:spPr>
        <a:xfrm>
          <a:off x="3892550" y="3260725"/>
          <a:ext cx="2374901" cy="389044"/>
        </a:xfrm>
        <a:prstGeom prst="wedgeRoundRectCallout">
          <a:avLst>
            <a:gd name="adj1" fmla="val -35776"/>
            <a:gd name="adj2" fmla="val -841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1</xdr:col>
      <xdr:colOff>67310</xdr:colOff>
      <xdr:row>33</xdr:row>
      <xdr:rowOff>29210</xdr:rowOff>
    </xdr:from>
    <xdr:to>
      <xdr:col>4</xdr:col>
      <xdr:colOff>1228725</xdr:colOff>
      <xdr:row>35</xdr:row>
      <xdr:rowOff>85725</xdr:rowOff>
    </xdr:to>
    <xdr:sp macro="" textlink="">
      <xdr:nvSpPr>
        <xdr:cNvPr id="12" name="角丸四角形吹き出し 3">
          <a:extLst>
            <a:ext uri="{FF2B5EF4-FFF2-40B4-BE49-F238E27FC236}">
              <a16:creationId xmlns:a16="http://schemas.microsoft.com/office/drawing/2014/main" id="{11805849-5E9E-47FB-829D-7F13E3F950BB}"/>
            </a:ext>
          </a:extLst>
        </xdr:cNvPr>
        <xdr:cNvSpPr/>
      </xdr:nvSpPr>
      <xdr:spPr>
        <a:xfrm>
          <a:off x="210185" y="6220460"/>
          <a:ext cx="2447290" cy="723265"/>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1_</a:t>
          </a:r>
          <a:r>
            <a:rPr kumimoji="1" lang="ja-JP" altLang="en-US" sz="1000">
              <a:solidFill>
                <a:sysClr val="windowText" lastClr="000000"/>
              </a:solidFill>
            </a:rPr>
            <a:t>銀行外を選んで表示してください。</a:t>
          </a:r>
        </a:p>
      </xdr:txBody>
    </xdr:sp>
    <xdr:clientData fPrintsWithSheet="0"/>
  </xdr:twoCellAnchor>
  <xdr:twoCellAnchor>
    <xdr:from>
      <xdr:col>4</xdr:col>
      <xdr:colOff>1331595</xdr:colOff>
      <xdr:row>33</xdr:row>
      <xdr:rowOff>182245</xdr:rowOff>
    </xdr:from>
    <xdr:to>
      <xdr:col>6</xdr:col>
      <xdr:colOff>762000</xdr:colOff>
      <xdr:row>35</xdr:row>
      <xdr:rowOff>104775</xdr:rowOff>
    </xdr:to>
    <xdr:sp macro="" textlink="">
      <xdr:nvSpPr>
        <xdr:cNvPr id="13" name="角丸四角形吹き出し 4">
          <a:extLst>
            <a:ext uri="{FF2B5EF4-FFF2-40B4-BE49-F238E27FC236}">
              <a16:creationId xmlns:a16="http://schemas.microsoft.com/office/drawing/2014/main" id="{1983D5C8-4672-41B5-B8AB-47248CE1CB5D}"/>
            </a:ext>
          </a:extLst>
        </xdr:cNvPr>
        <xdr:cNvSpPr/>
      </xdr:nvSpPr>
      <xdr:spPr>
        <a:xfrm>
          <a:off x="2760345" y="6373495"/>
          <a:ext cx="2754630" cy="589280"/>
        </a:xfrm>
        <a:prstGeom prst="wedgeRoundRectCallout">
          <a:avLst>
            <a:gd name="adj1" fmla="val -14516"/>
            <a:gd name="adj2" fmla="val -7762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219075</xdr:colOff>
      <xdr:row>1</xdr:row>
      <xdr:rowOff>228600</xdr:rowOff>
    </xdr:from>
    <xdr:to>
      <xdr:col>7</xdr:col>
      <xdr:colOff>1009650</xdr:colOff>
      <xdr:row>5</xdr:row>
      <xdr:rowOff>95250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3848100" y="409575"/>
          <a:ext cx="2762250" cy="723900"/>
        </a:xfrm>
        <a:prstGeom prst="wedgeRoundRectCallout">
          <a:avLst>
            <a:gd name="adj1" fmla="val -49104"/>
            <a:gd name="adj2" fmla="val 21865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P12</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276224</xdr:colOff>
      <xdr:row>6</xdr:row>
      <xdr:rowOff>19050</xdr:rowOff>
    </xdr:from>
    <xdr:to>
      <xdr:col>7</xdr:col>
      <xdr:colOff>981074</xdr:colOff>
      <xdr:row>8</xdr:row>
      <xdr:rowOff>228600</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3905249" y="1304925"/>
          <a:ext cx="2676525" cy="704850"/>
        </a:xfrm>
        <a:prstGeom prst="wedgeRoundRectCallout">
          <a:avLst>
            <a:gd name="adj1" fmla="val 2797"/>
            <a:gd name="adj2" fmla="val 821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P12</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twoCellAnchor>
    <xdr:from>
      <xdr:col>3</xdr:col>
      <xdr:colOff>528165</xdr:colOff>
      <xdr:row>17</xdr:row>
      <xdr:rowOff>304744</xdr:rowOff>
    </xdr:from>
    <xdr:to>
      <xdr:col>7</xdr:col>
      <xdr:colOff>106949</xdr:colOff>
      <xdr:row>19</xdr:row>
      <xdr:rowOff>223253</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3044770" y="5528455"/>
          <a:ext cx="2666890" cy="620351"/>
        </a:xfrm>
        <a:prstGeom prst="wedgeRoundRectCallout">
          <a:avLst>
            <a:gd name="adj1" fmla="val -22342"/>
            <a:gd name="adj2" fmla="val -9019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提案法人はその他原価、一般管理費を計上することは出来ません。</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ysClr val="windowText" lastClr="000000"/>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4</xdr:col>
      <xdr:colOff>254434</xdr:colOff>
      <xdr:row>6</xdr:row>
      <xdr:rowOff>208767</xdr:rowOff>
    </xdr:from>
    <xdr:to>
      <xdr:col>7</xdr:col>
      <xdr:colOff>1086325</xdr:colOff>
      <xdr:row>8</xdr:row>
      <xdr:rowOff>225831</xdr:rowOff>
    </xdr:to>
    <xdr:sp macro="" textlink="">
      <xdr:nvSpPr>
        <xdr:cNvPr id="2" name="角丸四角形吹き出し 3">
          <a:extLst>
            <a:ext uri="{FF2B5EF4-FFF2-40B4-BE49-F238E27FC236}">
              <a16:creationId xmlns:a16="http://schemas.microsoft.com/office/drawing/2014/main" id="{413B12C6-2936-43AA-9249-CED8BCFD4E2B}"/>
            </a:ext>
          </a:extLst>
        </xdr:cNvPr>
        <xdr:cNvSpPr/>
      </xdr:nvSpPr>
      <xdr:spPr>
        <a:xfrm>
          <a:off x="3873934" y="1485117"/>
          <a:ext cx="2794041" cy="525064"/>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xdr:col>
      <xdr:colOff>156575</xdr:colOff>
      <xdr:row>23</xdr:row>
      <xdr:rowOff>281835</xdr:rowOff>
    </xdr:from>
    <xdr:to>
      <xdr:col>3</xdr:col>
      <xdr:colOff>180062</xdr:colOff>
      <xdr:row>25</xdr:row>
      <xdr:rowOff>339246</xdr:rowOff>
    </xdr:to>
    <xdr:sp macro="" textlink="">
      <xdr:nvSpPr>
        <xdr:cNvPr id="3" name="角丸四角形吹き出し 2">
          <a:extLst>
            <a:ext uri="{FF2B5EF4-FFF2-40B4-BE49-F238E27FC236}">
              <a16:creationId xmlns:a16="http://schemas.microsoft.com/office/drawing/2014/main" id="{AB427504-CE50-481F-BA04-49CD41AB8E5D}"/>
            </a:ext>
          </a:extLst>
        </xdr:cNvPr>
        <xdr:cNvSpPr/>
      </xdr:nvSpPr>
      <xdr:spPr>
        <a:xfrm>
          <a:off x="213725" y="7666885"/>
          <a:ext cx="2474587" cy="768611"/>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2_2_2</a:t>
          </a:r>
          <a:r>
            <a:rPr kumimoji="1" lang="ja-JP" altLang="en-US" sz="1000">
              <a:solidFill>
                <a:sysClr val="windowText" lastClr="000000"/>
              </a:solidFill>
            </a:rPr>
            <a:t>銀外 を選んで表示してください。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13</xdr:col>
      <xdr:colOff>649437</xdr:colOff>
      <xdr:row>0</xdr:row>
      <xdr:rowOff>93437</xdr:rowOff>
    </xdr:from>
    <xdr:to>
      <xdr:col>21</xdr:col>
      <xdr:colOff>952499</xdr:colOff>
      <xdr:row>5</xdr:row>
      <xdr:rowOff>359834</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9393387" y="93437"/>
          <a:ext cx="5027462" cy="1390347"/>
        </a:xfrm>
        <a:prstGeom prst="wedgeRoundRectCallout">
          <a:avLst>
            <a:gd name="adj1" fmla="val -53498"/>
            <a:gd name="adj2" fmla="val 7804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twoCellAnchor>
    <xdr:from>
      <xdr:col>10</xdr:col>
      <xdr:colOff>252170</xdr:colOff>
      <xdr:row>42</xdr:row>
      <xdr:rowOff>146528</xdr:rowOff>
    </xdr:from>
    <xdr:to>
      <xdr:col>16</xdr:col>
      <xdr:colOff>359617</xdr:colOff>
      <xdr:row>44</xdr:row>
      <xdr:rowOff>254354</xdr:rowOff>
    </xdr:to>
    <xdr:sp macro="" textlink="">
      <xdr:nvSpPr>
        <xdr:cNvPr id="8" name="角丸四角形吹き出し 7">
          <a:extLst>
            <a:ext uri="{FF2B5EF4-FFF2-40B4-BE49-F238E27FC236}">
              <a16:creationId xmlns:a16="http://schemas.microsoft.com/office/drawing/2014/main" id="{00000000-0008-0000-0700-000008000000}"/>
            </a:ext>
          </a:extLst>
        </xdr:cNvPr>
        <xdr:cNvSpPr/>
      </xdr:nvSpPr>
      <xdr:spPr>
        <a:xfrm>
          <a:off x="7823324" y="9932041"/>
          <a:ext cx="3241742" cy="490454"/>
        </a:xfrm>
        <a:prstGeom prst="wedgeRoundRectCallout">
          <a:avLst>
            <a:gd name="adj1" fmla="val 25418"/>
            <a:gd name="adj2" fmla="val 8883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手数料の上限が自動で入りますが、上限以下の場合は実費を入力ください</a:t>
          </a:r>
          <a:r>
            <a:rPr kumimoji="1" lang="ja-JP" altLang="en-US" sz="100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a:solidFill>
              <a:sysClr val="windowText" lastClr="000000"/>
            </a:solidFill>
          </a:endParaRPr>
        </a:p>
      </xdr:txBody>
    </xdr:sp>
    <xdr:clientData fPrintsWithSheet="0"/>
  </xdr:twoCellAnchor>
  <xdr:twoCellAnchor>
    <xdr:from>
      <xdr:col>1</xdr:col>
      <xdr:colOff>12725</xdr:colOff>
      <xdr:row>24</xdr:row>
      <xdr:rowOff>252670</xdr:rowOff>
    </xdr:from>
    <xdr:to>
      <xdr:col>2</xdr:col>
      <xdr:colOff>1158942</xdr:colOff>
      <xdr:row>41</xdr:row>
      <xdr:rowOff>40705</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330225" y="8825170"/>
          <a:ext cx="2281890" cy="545150"/>
        </a:xfrm>
        <a:prstGeom prst="wedgeRoundRectCallout">
          <a:avLst>
            <a:gd name="adj1" fmla="val 3392"/>
            <a:gd name="adj2" fmla="val -9551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文字がすべて表示されるよう行高を調整してください</a:t>
          </a:r>
        </a:p>
      </xdr:txBody>
    </xdr:sp>
    <xdr:clientData fPrintsWithSheet="0"/>
  </xdr:twoCellAnchor>
  <xdr:twoCellAnchor>
    <xdr:from>
      <xdr:col>1</xdr:col>
      <xdr:colOff>663864</xdr:colOff>
      <xdr:row>5</xdr:row>
      <xdr:rowOff>57727</xdr:rowOff>
    </xdr:from>
    <xdr:to>
      <xdr:col>3</xdr:col>
      <xdr:colOff>357909</xdr:colOff>
      <xdr:row>6</xdr:row>
      <xdr:rowOff>211667</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981364" y="1197841"/>
          <a:ext cx="2104159" cy="529167"/>
        </a:xfrm>
        <a:prstGeom prst="wedgeRoundRectCallout">
          <a:avLst>
            <a:gd name="adj1" fmla="val -38804"/>
            <a:gd name="adj2" fmla="val 224566"/>
            <a:gd name="adj3" fmla="val 16667"/>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同じ名前、担当業務はセル結合してください</a:t>
          </a:r>
          <a:endParaRPr kumimoji="1" lang="en-US" altLang="ja-JP" sz="1100"/>
        </a:p>
        <a:p>
          <a:pPr marL="0" indent="0" algn="l">
            <a:buFont typeface="Arial" pitchFamily="34" charset="0"/>
            <a:buNone/>
          </a:pP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493862</xdr:colOff>
      <xdr:row>1</xdr:row>
      <xdr:rowOff>10887</xdr:rowOff>
    </xdr:from>
    <xdr:to>
      <xdr:col>19</xdr:col>
      <xdr:colOff>333374</xdr:colOff>
      <xdr:row>6</xdr:row>
      <xdr:rowOff>77259</xdr:rowOff>
    </xdr:to>
    <xdr:sp macro="" textlink="">
      <xdr:nvSpPr>
        <xdr:cNvPr id="2" name="角丸四角形吹き出し 2">
          <a:extLst>
            <a:ext uri="{FF2B5EF4-FFF2-40B4-BE49-F238E27FC236}">
              <a16:creationId xmlns:a16="http://schemas.microsoft.com/office/drawing/2014/main" id="{0AEEE791-491E-482D-AAA4-51178CD98113}"/>
            </a:ext>
          </a:extLst>
        </xdr:cNvPr>
        <xdr:cNvSpPr/>
      </xdr:nvSpPr>
      <xdr:spPr>
        <a:xfrm>
          <a:off x="6951812" y="191862"/>
          <a:ext cx="5030637" cy="1390347"/>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ォルトで入っています。修正が必要な場合は直接入力ください。日当を選べば宿泊料は自動で入ります。</a:t>
          </a:r>
        </a:p>
      </xdr:txBody>
    </xdr:sp>
    <xdr:clientData fPrintsWithSheet="0"/>
  </xdr:twoCellAnchor>
  <xdr:twoCellAnchor>
    <xdr:from>
      <xdr:col>10</xdr:col>
      <xdr:colOff>252170</xdr:colOff>
      <xdr:row>42</xdr:row>
      <xdr:rowOff>146528</xdr:rowOff>
    </xdr:from>
    <xdr:to>
      <xdr:col>16</xdr:col>
      <xdr:colOff>359617</xdr:colOff>
      <xdr:row>44</xdr:row>
      <xdr:rowOff>254354</xdr:rowOff>
    </xdr:to>
    <xdr:sp macro="" textlink="">
      <xdr:nvSpPr>
        <xdr:cNvPr id="3" name="角丸四角形吹き出し 7">
          <a:extLst>
            <a:ext uri="{FF2B5EF4-FFF2-40B4-BE49-F238E27FC236}">
              <a16:creationId xmlns:a16="http://schemas.microsoft.com/office/drawing/2014/main" id="{F18C6E30-4603-4190-B121-EE1649781FF1}"/>
            </a:ext>
          </a:extLst>
        </xdr:cNvPr>
        <xdr:cNvSpPr/>
      </xdr:nvSpPr>
      <xdr:spPr>
        <a:xfrm>
          <a:off x="7827720" y="9896953"/>
          <a:ext cx="3237997" cy="876176"/>
        </a:xfrm>
        <a:prstGeom prst="wedgeRoundRectCallout">
          <a:avLst>
            <a:gd name="adj1" fmla="val 25418"/>
            <a:gd name="adj2" fmla="val 8883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手数料の上限が自動で入りますが、上限以下の場合は実費を入力ください</a:t>
          </a:r>
          <a:r>
            <a:rPr kumimoji="1" lang="ja-JP" altLang="en-US" sz="100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a:solidFill>
              <a:sysClr val="windowText" lastClr="000000"/>
            </a:solidFill>
          </a:endParaRPr>
        </a:p>
      </xdr:txBody>
    </xdr:sp>
    <xdr:clientData fPrintsWithSheet="0"/>
  </xdr:twoCellAnchor>
  <xdr:twoCellAnchor>
    <xdr:from>
      <xdr:col>1</xdr:col>
      <xdr:colOff>12725</xdr:colOff>
      <xdr:row>24</xdr:row>
      <xdr:rowOff>252670</xdr:rowOff>
    </xdr:from>
    <xdr:to>
      <xdr:col>2</xdr:col>
      <xdr:colOff>1158942</xdr:colOff>
      <xdr:row>41</xdr:row>
      <xdr:rowOff>40705</xdr:rowOff>
    </xdr:to>
    <xdr:sp macro="" textlink="">
      <xdr:nvSpPr>
        <xdr:cNvPr id="4" name="角丸四角形吹き出し 8">
          <a:extLst>
            <a:ext uri="{FF2B5EF4-FFF2-40B4-BE49-F238E27FC236}">
              <a16:creationId xmlns:a16="http://schemas.microsoft.com/office/drawing/2014/main" id="{E3E2F6EE-14F0-4AE3-BB3C-C15A2099AFAB}"/>
            </a:ext>
          </a:extLst>
        </xdr:cNvPr>
        <xdr:cNvSpPr/>
      </xdr:nvSpPr>
      <xdr:spPr>
        <a:xfrm>
          <a:off x="323875" y="8866445"/>
          <a:ext cx="2273342" cy="546860"/>
        </a:xfrm>
        <a:prstGeom prst="wedgeRoundRectCallout">
          <a:avLst>
            <a:gd name="adj1" fmla="val 3392"/>
            <a:gd name="adj2" fmla="val -9551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文字がすべて表示されるよう行高を調整してください</a:t>
          </a:r>
        </a:p>
      </xdr:txBody>
    </xdr:sp>
    <xdr:clientData fPrintsWithSheet="0"/>
  </xdr:twoCellAnchor>
  <xdr:twoCellAnchor>
    <xdr:from>
      <xdr:col>1</xdr:col>
      <xdr:colOff>663864</xdr:colOff>
      <xdr:row>5</xdr:row>
      <xdr:rowOff>57727</xdr:rowOff>
    </xdr:from>
    <xdr:to>
      <xdr:col>3</xdr:col>
      <xdr:colOff>357909</xdr:colOff>
      <xdr:row>6</xdr:row>
      <xdr:rowOff>211667</xdr:rowOff>
    </xdr:to>
    <xdr:sp macro="" textlink="">
      <xdr:nvSpPr>
        <xdr:cNvPr id="5" name="角丸四角形吹き出し 9">
          <a:extLst>
            <a:ext uri="{FF2B5EF4-FFF2-40B4-BE49-F238E27FC236}">
              <a16:creationId xmlns:a16="http://schemas.microsoft.com/office/drawing/2014/main" id="{F70D1896-03C9-442A-A3C2-C356C3B13072}"/>
            </a:ext>
          </a:extLst>
        </xdr:cNvPr>
        <xdr:cNvSpPr/>
      </xdr:nvSpPr>
      <xdr:spPr>
        <a:xfrm>
          <a:off x="978189" y="1181677"/>
          <a:ext cx="2081645" cy="534940"/>
        </a:xfrm>
        <a:prstGeom prst="wedgeRoundRectCallout">
          <a:avLst>
            <a:gd name="adj1" fmla="val -38804"/>
            <a:gd name="adj2" fmla="val 224566"/>
            <a:gd name="adj3" fmla="val 16667"/>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同じ名前、担当業務はセル結合してください</a:t>
          </a:r>
          <a:endParaRPr kumimoji="1" lang="en-US" altLang="ja-JP" sz="1100"/>
        </a:p>
        <a:p>
          <a:pPr marL="0" indent="0" algn="l">
            <a:buFont typeface="Arial" pitchFamily="34" charset="0"/>
            <a:buNone/>
          </a:pPr>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595923</xdr:colOff>
      <xdr:row>3</xdr:row>
      <xdr:rowOff>48846</xdr:rowOff>
    </xdr:from>
    <xdr:to>
      <xdr:col>19</xdr:col>
      <xdr:colOff>498231</xdr:colOff>
      <xdr:row>5</xdr:row>
      <xdr:rowOff>26865</xdr:rowOff>
    </xdr:to>
    <xdr:sp macro="" textlink="">
      <xdr:nvSpPr>
        <xdr:cNvPr id="2" name="角丸四角形吹き出し 1">
          <a:extLst>
            <a:ext uri="{FF2B5EF4-FFF2-40B4-BE49-F238E27FC236}">
              <a16:creationId xmlns:a16="http://schemas.microsoft.com/office/drawing/2014/main" id="{039728CC-5033-459F-B7A3-F099CBB6CDDD}"/>
            </a:ext>
          </a:extLst>
        </xdr:cNvPr>
        <xdr:cNvSpPr/>
      </xdr:nvSpPr>
      <xdr:spPr>
        <a:xfrm>
          <a:off x="10101873" y="633046"/>
          <a:ext cx="2791558" cy="511419"/>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13</xdr:col>
      <xdr:colOff>0</xdr:colOff>
      <xdr:row>45</xdr:row>
      <xdr:rowOff>0</xdr:rowOff>
    </xdr:from>
    <xdr:to>
      <xdr:col>17</xdr:col>
      <xdr:colOff>53731</xdr:colOff>
      <xdr:row>46</xdr:row>
      <xdr:rowOff>375781</xdr:rowOff>
    </xdr:to>
    <xdr:sp macro="" textlink="">
      <xdr:nvSpPr>
        <xdr:cNvPr id="3" name="角丸四角形吹き出し 2">
          <a:extLst>
            <a:ext uri="{FF2B5EF4-FFF2-40B4-BE49-F238E27FC236}">
              <a16:creationId xmlns:a16="http://schemas.microsoft.com/office/drawing/2014/main" id="{97CE14A3-7A10-4C56-AACF-2DD084ADCC64}"/>
            </a:ext>
          </a:extLst>
        </xdr:cNvPr>
        <xdr:cNvSpPr/>
      </xdr:nvSpPr>
      <xdr:spPr>
        <a:xfrm>
          <a:off x="9505950" y="10890250"/>
          <a:ext cx="2473081"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2_4</a:t>
          </a:r>
          <a:r>
            <a:rPr kumimoji="1" lang="ja-JP" altLang="en-US" sz="1000">
              <a:solidFill>
                <a:sysClr val="windowText" lastClr="000000"/>
              </a:solidFill>
            </a:rPr>
            <a:t>銀行外を選んで表示してください。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13</xdr:col>
      <xdr:colOff>595923</xdr:colOff>
      <xdr:row>3</xdr:row>
      <xdr:rowOff>48846</xdr:rowOff>
    </xdr:from>
    <xdr:to>
      <xdr:col>19</xdr:col>
      <xdr:colOff>498231</xdr:colOff>
      <xdr:row>5</xdr:row>
      <xdr:rowOff>26865</xdr:rowOff>
    </xdr:to>
    <xdr:sp macro="" textlink="">
      <xdr:nvSpPr>
        <xdr:cNvPr id="2" name="角丸四角形吹き出し 1">
          <a:extLst>
            <a:ext uri="{FF2B5EF4-FFF2-40B4-BE49-F238E27FC236}">
              <a16:creationId xmlns:a16="http://schemas.microsoft.com/office/drawing/2014/main" id="{39164AF0-B9B2-496B-B5CE-995B135D7579}"/>
            </a:ext>
          </a:extLst>
        </xdr:cNvPr>
        <xdr:cNvSpPr/>
      </xdr:nvSpPr>
      <xdr:spPr>
        <a:xfrm>
          <a:off x="10133623" y="636221"/>
          <a:ext cx="2804258" cy="517769"/>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13</xdr:col>
      <xdr:colOff>0</xdr:colOff>
      <xdr:row>45</xdr:row>
      <xdr:rowOff>0</xdr:rowOff>
    </xdr:from>
    <xdr:to>
      <xdr:col>17</xdr:col>
      <xdr:colOff>53731</xdr:colOff>
      <xdr:row>46</xdr:row>
      <xdr:rowOff>375781</xdr:rowOff>
    </xdr:to>
    <xdr:sp macro="" textlink="">
      <xdr:nvSpPr>
        <xdr:cNvPr id="3" name="角丸四角形吹き出し 2">
          <a:extLst>
            <a:ext uri="{FF2B5EF4-FFF2-40B4-BE49-F238E27FC236}">
              <a16:creationId xmlns:a16="http://schemas.microsoft.com/office/drawing/2014/main" id="{38E9F410-D40A-4F0D-96F2-E39D8BD1CFD0}"/>
            </a:ext>
          </a:extLst>
        </xdr:cNvPr>
        <xdr:cNvSpPr/>
      </xdr:nvSpPr>
      <xdr:spPr>
        <a:xfrm>
          <a:off x="9534525" y="10896600"/>
          <a:ext cx="2479431" cy="753606"/>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2_4</a:t>
          </a:r>
          <a:r>
            <a:rPr kumimoji="1" lang="ja-JP" altLang="en-US" sz="1000">
              <a:solidFill>
                <a:sysClr val="windowText" lastClr="000000"/>
              </a:solidFill>
            </a:rPr>
            <a:t>銀行外を選んで表示してください。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ica365-my.sharepoint.com/270_&#35519;&#36948;&#37096;/2_&#37096;&#20869;&#20840;&#21729;/310_&#22865;&#32004;&#31532;&#20108;&#35506;/3_&#27665;&#38291;&#36899;&#25658;&#29677;/02_&#12460;&#12452;&#12489;&#12521;&#12452;&#12531;/02_03_01_&#31934;&#31639;&#12460;&#12452;&#12489;&#12521;&#12452;&#12531;/&#12304;201909&#29256;&#12305;&#31934;&#31639;&#12460;&#12452;&#12489;&#12521;&#12452;&#12531;/&#27096;&#24335;201909/&#31934;&#31639;&#12460;&#12452;&#12489;&#12521;&#12452;&#12531;&#65288;2019&#24180;9&#26376;&#25913;&#35330;&#65289;_&#21029;&#32025;&#27096;&#24335;&#12469;&#12531;&#12503;&#125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ica365-my.sharepoint.com/personal/onedrive-opesupportdept_jica_go_jp/Documents/330_&#35519;&#36948;&#12539;&#27966;&#36963;&#26989;&#21209;&#37096;/2_&#37096;&#20869;&#20840;&#21729;/200_&#22865;&#32004;&#12539;&#27966;&#36963;&#21046;&#24230;&#35506;/03_&#27178;&#26029;&#30340;&#26989;&#21209;/90_&#27665;&#36899;/&#28023;&#22806;&#25237;&#34701;&#36039;&#21046;&#24230;&#35211;&#30452;&#12375;/03.&#20107;&#21069;&#21332;&#35696;/20231128&#27096;&#24335;&#25913;&#23450;&#29992;_&#31934;&#31639;&#27096;&#24335;_&#36969;&#26684;&#35531;&#27714;&#26360;v2&#65291;&#21046;&#24230;&#355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jica365-my.sharepoint.com/personal/onedrive-opesupportdept_jica_go_jp/Documents/330_&#35519;&#36948;&#12539;&#27966;&#36963;&#26989;&#21209;&#37096;/2_&#37096;&#20869;&#20840;&#21729;/200_&#22865;&#32004;&#12539;&#27966;&#36963;&#21046;&#24230;&#35506;/03_&#27178;&#26029;&#30340;&#26989;&#21209;/90_&#27665;&#36899;/&#28023;&#22806;&#25237;&#34701;&#36039;&#21046;&#24230;&#35211;&#30452;&#12375;/03.&#20107;&#21069;&#21332;&#35696;/20141113_&#20013;&#23567;&#26989;&#21209;&#23455;&#26045;&#12456;&#12463;&#12475;&#12523;&#27096;&#24335;&#12469;&#12531;&#12503;&#12523;&#21069;&#25173;&#2637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2C29BD6\0824&#27665;&#36899;&#21152;&#24037;&#29992;04_&#27096;&#24335;4&#65374;25&#26989;&#21209;&#23455;&#26045;&#22865;&#32004;&#31934;&#31639;&#27096;&#24335;v3(2016.8.3&#27770;&#35009;&#29256;)&#20462;&#2749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jica365-my.sharepoint.com/Users/Takeshi/Desktop/1_&#20419;&#36914;/2_&#26989;&#21209;&#23455;&#26045;/2014&#31532;&#65297;&#22238;&#29256;/&#36865;&#20184;&#29992;/20150209_&#20419;&#36914;&#26989;&#21209;&#23455;&#26045;&#12456;&#12463;&#12475;&#12523;&#27096;&#24335;&#12469;&#12531;&#12503;&#12523;&#21069;&#25173;&#2896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入力方法(1)"/>
      <sheetName val="修正"/>
      <sheetName val="入力方法"/>
      <sheetName val="①入力シート"/>
      <sheetName val="②従事者明細"/>
      <sheetName val="③契約金額"/>
      <sheetName val="様式1（契約金額精算報告書の提出）"/>
      <sheetName val="様式2（契約金額精算報告書）"/>
      <sheetName val="様式3（チェックリスト）"/>
      <sheetName val="様式4（内訳書）"/>
      <sheetName val="様式5（流用計算書 ）"/>
      <sheetName val="様式5-1（打合簿あり流用明細）"/>
      <sheetName val="様式5-2（打合簿なし流用明細）"/>
      <sheetName val="様式6（業務従事者）"/>
      <sheetName val="様式7　従事計画・実績表 (解説入り)"/>
      <sheetName val="様式7従事計画・実績表 (解説入り)o"/>
      <sheetName val="様式7（従事計画・実績表 (解説無し)入力用）"/>
      <sheetName val="従事計画・実績表の記入方法"/>
      <sheetName val="様式8（直接人件費）様式9（その他原価・一般管理費等）"/>
      <sheetName val="様式10（機材購入・輸送費）"/>
      <sheetName val="様式10別紙（機材等製造労務費明細）"/>
      <sheetName val="様式11（航空賃）"/>
      <sheetName val="様式12（航空賃　証拠書類附属書)"/>
      <sheetName val="様式13（日当・宿泊・内国旅費）"/>
      <sheetName val="様式13（日当宿泊料）"/>
      <sheetName val="様式14（現地活動費明細） (2)"/>
      <sheetName val="様式14（現地活動費）"/>
      <sheetName val="様式15（現地活動費　支出実績総括表）"/>
      <sheetName val="様式16（出納簿）（車）"/>
      <sheetName val="様式16（出納簿）(車) (2)"/>
      <sheetName val="様式16（出納簿）(車) (3)"/>
      <sheetName val="様式16（出納簿）(車) (4)"/>
      <sheetName val="様式16（出納簿）(傭人)"/>
      <sheetName val="様式16（出納簿）(傭人) (2)"/>
      <sheetName val="様式16（出納簿）(傭人) (3)"/>
      <sheetName val="様式16（出納簿）(傭人) (4)"/>
      <sheetName val="様式16（出納簿）(交通)"/>
      <sheetName val="様式16（出納簿）(交通) (2)"/>
      <sheetName val="様式16（出納簿）(交通) (3)"/>
      <sheetName val="様式16（出納簿）(再委託)"/>
      <sheetName val="様式16（出納簿）(再委託) (2)"/>
      <sheetName val="様式16（出納簿）(セミナー)"/>
      <sheetName val="様式17(本邦受入活動費)"/>
      <sheetName val="様式18（管理費）"/>
      <sheetName val="様式19（証書貼付台紙)"/>
      <sheetName val="様式く外部人材関連 "/>
      <sheetName val="様式20業務完了届"/>
      <sheetName val="様式21請求書"/>
      <sheetName val="様式く外部人材履行結果検査調書 "/>
      <sheetName val="様式さ機材等納入結果検査調書"/>
      <sheetName val="仕切紙"/>
      <sheetName val="総括表"/>
      <sheetName val="実施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入力方法(1)"/>
      <sheetName val="修正"/>
      <sheetName val="入力方法"/>
      <sheetName val="別表 特例措置関連経費一覧表"/>
      <sheetName val="①入力シート"/>
      <sheetName val="様式4（内訳書）"/>
      <sheetName val="様式21請求書 (特例経費含む)"/>
      <sheetName val="②従事者明細"/>
      <sheetName val="③契約金額"/>
      <sheetName val="様式1（契約金額精算報告書の提出）"/>
      <sheetName val="様式2（契約金額精算報告書）"/>
      <sheetName val="様式3（チェックリスト）"/>
      <sheetName val="様式4（内訳書_8%経過措置）"/>
      <sheetName val="様式4（内訳書_消費税10％）"/>
      <sheetName val="様式5（流用計算書 ）"/>
      <sheetName val="様式5-1（打合簿あり流用明細）"/>
      <sheetName val="様式5-2（打合簿なし流用明細）"/>
      <sheetName val="様式6（業務従事者）"/>
      <sheetName val="様式7　従事計画・実績表 (解説入り)海外投融資用案"/>
      <sheetName val="様式7従事計画・実績表 (解説入り)o"/>
      <sheetName val="様式7（従事計画・実績表 (解説無し)入力用）"/>
      <sheetName val="従事計画・実績表の記入方法"/>
      <sheetName val="様式8（直接人件費・その他原価・一般管理費等） "/>
      <sheetName val="様式10（機材購入・輸送費）"/>
      <sheetName val="様式10別紙（機材等製造労務費明細）"/>
      <sheetName val="様式11（航空賃）"/>
      <sheetName val="様式12（航空賃　証拠書類附属書)"/>
      <sheetName val="様式13（日当・宿泊・内国旅費）"/>
      <sheetName val="様式13（日当宿泊料）"/>
      <sheetName val="様式14（現地活動費）(全)"/>
      <sheetName val="様式14-2（現地活動費　合意単価適用分）"/>
      <sheetName val="様式15（現地活動費　支出実績総括表）"/>
      <sheetName val="様式17(本邦受入活動費)"/>
      <sheetName val="様式19（証書貼付台紙)"/>
      <sheetName val="様式く外部人材関連 "/>
      <sheetName val="様式20業務完了届"/>
      <sheetName val="様式18（管理費）"/>
      <sheetName val="様式21請求書（消費税8%経過措置）"/>
      <sheetName val="様式21請求書（消費税10％）"/>
      <sheetName val="様式22　特例経費"/>
      <sheetName val="様式く外部人材履行結果検査調書 "/>
      <sheetName val="様式さ機材等納入結果検査調書"/>
      <sheetName val="様式-お　受領書受領書 記入例"/>
      <sheetName val="仕切紙"/>
      <sheetName val="総括表"/>
      <sheetName val="実施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 val="国別研修費（様式21）"/>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4（内訳書）"/>
      <sheetName val="様式5流用明細"/>
      <sheetName val="様式6直接人件費明細書"/>
      <sheetName val="様式7業務従事者名簿"/>
      <sheetName val="様式８従事計画・実績表"/>
      <sheetName val="様式9その他原価及び管理費等"/>
      <sheetName val="様式10航空賃"/>
      <sheetName val="様式11証拠書類附属書（航空）"/>
      <sheetName val="様式12旅費(その他）(日当等）"/>
      <sheetName val="様式12a旅費(その他）(日当等）7か国用"/>
      <sheetName val="様式12b旅費(その他）(日当等）アフガニスタン用"/>
      <sheetName val="様式13戦争特約保険料"/>
      <sheetName val="様式14一般業務費"/>
      <sheetName val="様式15（現地活動費）"/>
      <sheetName val="様式16一般業務費出納簿"/>
      <sheetName val="様式17定率化"/>
      <sheetName val="様式18成果品作成費"/>
      <sheetName val="様式19機材費"/>
      <sheetName val="様式20再委託費"/>
      <sheetName val="様式21国別研修費"/>
      <sheetName val="様式21-1研修詳細計画表"/>
      <sheetName val="様式22研修詳細計画表"/>
      <sheetName val="様式23国別研修費"/>
      <sheetName val="様式24証拠書類附属書"/>
      <sheetName val="様式25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 val="入力方法_"/>
      <sheetName val="⑰従事計画・実績表_(解説無し)入力用"/>
      <sheetName val="⑰従事計画・実績表_(解説入り)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促進‐④別添"/>
      <sheetName val="促進‐⑨別添１"/>
      <sheetName val="別添２"/>
      <sheetName val="入力シート"/>
      <sheetName val="データ履歴"/>
      <sheetName val="単価・従事者明細"/>
      <sheetName val="コメント"/>
      <sheetName val="様式あ月報1"/>
      <sheetName val="月報2"/>
      <sheetName val="月報3"/>
      <sheetName val="様式7（従事計画表）"/>
      <sheetName val="様式い現地活動費"/>
      <sheetName val="様式う前払請求書"/>
      <sheetName val="別紙前払請求内訳 "/>
      <sheetName val="様式え保証書"/>
      <sheetName val="様式お受領書"/>
      <sheetName val="様式お返却依頼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 val="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pageSetUpPr fitToPage="1"/>
  </sheetPr>
  <dimension ref="A1:C43"/>
  <sheetViews>
    <sheetView topLeftCell="A20" workbookViewId="0">
      <selection activeCell="C11" sqref="C11"/>
    </sheetView>
  </sheetViews>
  <sheetFormatPr defaultRowHeight="14"/>
  <cols>
    <col min="1" max="1" width="3.08203125" customWidth="1"/>
    <col min="2" max="2" width="35.08203125" customWidth="1"/>
    <col min="3" max="3" width="86.08203125" customWidth="1"/>
  </cols>
  <sheetData>
    <row r="1" spans="1:3" ht="34.5" customHeight="1">
      <c r="A1" s="638" t="s">
        <v>0</v>
      </c>
      <c r="B1" s="638"/>
      <c r="C1" s="638"/>
    </row>
    <row r="2" spans="1:3" ht="18" customHeight="1">
      <c r="A2" t="s">
        <v>1</v>
      </c>
    </row>
    <row r="3" spans="1:3" ht="18" customHeight="1">
      <c r="A3" s="128" t="s">
        <v>2</v>
      </c>
      <c r="B3" t="s">
        <v>3</v>
      </c>
    </row>
    <row r="4" spans="1:3" ht="18" customHeight="1">
      <c r="A4" s="128" t="s">
        <v>2</v>
      </c>
      <c r="B4" t="s">
        <v>4</v>
      </c>
    </row>
    <row r="5" spans="1:3" ht="18" customHeight="1">
      <c r="A5" s="128" t="s">
        <v>2</v>
      </c>
      <c r="B5" t="s">
        <v>5</v>
      </c>
    </row>
    <row r="6" spans="1:3" ht="18" customHeight="1">
      <c r="A6" s="128" t="s">
        <v>2</v>
      </c>
      <c r="B6" t="s">
        <v>6</v>
      </c>
    </row>
    <row r="7" spans="1:3" ht="18" customHeight="1">
      <c r="A7" s="128" t="s">
        <v>2</v>
      </c>
      <c r="B7" t="s">
        <v>7</v>
      </c>
    </row>
    <row r="8" spans="1:3" ht="18" customHeight="1" thickBot="1"/>
    <row r="9" spans="1:3" ht="18" customHeight="1">
      <c r="A9" s="110"/>
      <c r="B9" s="111" t="s">
        <v>8</v>
      </c>
      <c r="C9" s="112" t="s">
        <v>9</v>
      </c>
    </row>
    <row r="10" spans="1:3" ht="162" customHeight="1">
      <c r="A10" s="634" t="s">
        <v>10</v>
      </c>
      <c r="B10" s="130" t="s">
        <v>11</v>
      </c>
      <c r="C10" s="543" t="s">
        <v>550</v>
      </c>
    </row>
    <row r="11" spans="1:3" ht="132" customHeight="1">
      <c r="A11" s="635"/>
      <c r="B11" s="130" t="s">
        <v>12</v>
      </c>
      <c r="C11" s="544" t="s">
        <v>13</v>
      </c>
    </row>
    <row r="12" spans="1:3" ht="70.5" customHeight="1">
      <c r="A12" s="635"/>
      <c r="B12" s="130" t="s">
        <v>14</v>
      </c>
      <c r="C12" s="544" t="s">
        <v>551</v>
      </c>
    </row>
    <row r="13" spans="1:3" ht="143.5" customHeight="1">
      <c r="A13" s="635"/>
      <c r="B13" s="493" t="s">
        <v>15</v>
      </c>
      <c r="C13" s="551" t="s">
        <v>16</v>
      </c>
    </row>
    <row r="14" spans="1:3" ht="42.65" customHeight="1">
      <c r="A14" s="636"/>
      <c r="B14" s="130" t="s">
        <v>17</v>
      </c>
      <c r="C14" s="220" t="s">
        <v>18</v>
      </c>
    </row>
    <row r="15" spans="1:3" ht="67.5" customHeight="1">
      <c r="A15" s="632"/>
      <c r="B15" s="199" t="s">
        <v>19</v>
      </c>
      <c r="C15" s="220" t="s">
        <v>20</v>
      </c>
    </row>
    <row r="16" spans="1:3" ht="67.5" customHeight="1">
      <c r="A16" s="637" t="s">
        <v>21</v>
      </c>
      <c r="B16" s="199" t="s">
        <v>22</v>
      </c>
      <c r="C16" s="220" t="s">
        <v>23</v>
      </c>
    </row>
    <row r="17" spans="1:3" ht="61.5" customHeight="1">
      <c r="A17" s="637"/>
      <c r="B17" s="130" t="s">
        <v>24</v>
      </c>
      <c r="C17" s="220" t="s">
        <v>25</v>
      </c>
    </row>
    <row r="18" spans="1:3" ht="144" customHeight="1">
      <c r="A18" s="637"/>
      <c r="B18" s="186" t="s">
        <v>26</v>
      </c>
      <c r="C18" s="546" t="s">
        <v>27</v>
      </c>
    </row>
    <row r="19" spans="1:3" ht="18.649999999999999" customHeight="1">
      <c r="A19" s="637"/>
      <c r="B19" s="545" t="s">
        <v>28</v>
      </c>
      <c r="C19" s="547" t="s">
        <v>29</v>
      </c>
    </row>
    <row r="20" spans="1:3" ht="56.15" customHeight="1">
      <c r="A20" s="637"/>
      <c r="B20" s="186" t="s">
        <v>30</v>
      </c>
      <c r="C20" s="546" t="s">
        <v>31</v>
      </c>
    </row>
    <row r="21" spans="1:3" ht="30.65" customHeight="1">
      <c r="A21" s="637"/>
      <c r="B21" s="545" t="s">
        <v>32</v>
      </c>
      <c r="C21" s="547" t="s">
        <v>33</v>
      </c>
    </row>
    <row r="22" spans="1:3" ht="67.5" customHeight="1">
      <c r="A22" s="637"/>
      <c r="B22" s="548" t="s">
        <v>34</v>
      </c>
      <c r="C22" s="546" t="s">
        <v>35</v>
      </c>
    </row>
    <row r="23" spans="1:3" ht="35.5" customHeight="1">
      <c r="A23" s="637"/>
      <c r="B23" s="600" t="s">
        <v>36</v>
      </c>
      <c r="C23" s="547" t="s">
        <v>37</v>
      </c>
    </row>
    <row r="24" spans="1:3" ht="35.5" customHeight="1">
      <c r="A24" s="637"/>
      <c r="B24" s="549" t="s">
        <v>38</v>
      </c>
      <c r="C24" s="550" t="s">
        <v>39</v>
      </c>
    </row>
    <row r="25" spans="1:3" ht="41.25" customHeight="1">
      <c r="A25" s="637"/>
      <c r="B25" s="186" t="s">
        <v>40</v>
      </c>
      <c r="C25" s="187" t="s">
        <v>41</v>
      </c>
    </row>
    <row r="26" spans="1:3" ht="61.5" customHeight="1" thickBot="1">
      <c r="A26" s="198"/>
      <c r="B26" s="188" t="s">
        <v>42</v>
      </c>
      <c r="C26" s="189" t="s">
        <v>43</v>
      </c>
    </row>
    <row r="27" spans="1:3" ht="13.4" customHeight="1">
      <c r="C27" s="171"/>
    </row>
    <row r="28" spans="1:3" ht="10.4" customHeight="1"/>
    <row r="29" spans="1:3" ht="18" customHeight="1">
      <c r="B29" s="71" t="s">
        <v>44</v>
      </c>
    </row>
    <row r="30" spans="1:3" ht="97.9" customHeight="1">
      <c r="B30" s="130" t="s">
        <v>45</v>
      </c>
      <c r="C30" s="131" t="s">
        <v>46</v>
      </c>
    </row>
    <row r="31" spans="1:3" ht="69.650000000000006" customHeight="1">
      <c r="B31" s="152" t="s">
        <v>47</v>
      </c>
      <c r="C31" s="131" t="s">
        <v>48</v>
      </c>
    </row>
    <row r="32" spans="1:3" ht="54.75" customHeight="1">
      <c r="B32" s="152" t="s">
        <v>548</v>
      </c>
      <c r="C32" s="131" t="s">
        <v>549</v>
      </c>
    </row>
    <row r="33" spans="2:3" ht="53.15" customHeight="1">
      <c r="B33" s="130" t="s">
        <v>49</v>
      </c>
      <c r="C33" s="433" t="s">
        <v>50</v>
      </c>
    </row>
    <row r="34" spans="2:3" ht="18" customHeight="1"/>
    <row r="35" spans="2:3" ht="18" customHeight="1"/>
    <row r="36" spans="2:3" ht="18" customHeight="1">
      <c r="B36" s="71" t="s">
        <v>51</v>
      </c>
    </row>
    <row r="37" spans="2:3" ht="18" customHeight="1">
      <c r="B37" t="s">
        <v>52</v>
      </c>
      <c r="C37" s="628" t="s">
        <v>53</v>
      </c>
    </row>
    <row r="38" spans="2:3" ht="18" customHeight="1">
      <c r="B38" t="s">
        <v>54</v>
      </c>
      <c r="C38" s="628" t="s">
        <v>55</v>
      </c>
    </row>
    <row r="39" spans="2:3" ht="18" customHeight="1">
      <c r="B39" t="s">
        <v>56</v>
      </c>
      <c r="C39" s="628" t="s">
        <v>57</v>
      </c>
    </row>
    <row r="40" spans="2:3" ht="18" customHeight="1">
      <c r="B40" t="s">
        <v>58</v>
      </c>
      <c r="C40" s="628" t="s">
        <v>59</v>
      </c>
    </row>
    <row r="41" spans="2:3" ht="18" customHeight="1">
      <c r="B41" t="s">
        <v>60</v>
      </c>
    </row>
    <row r="42" spans="2:3" ht="18" customHeight="1"/>
    <row r="43" spans="2:3" ht="18" customHeight="1"/>
  </sheetData>
  <mergeCells count="3">
    <mergeCell ref="A10:A14"/>
    <mergeCell ref="A16:A25"/>
    <mergeCell ref="A1:C1"/>
  </mergeCells>
  <phoneticPr fontId="2"/>
  <hyperlinks>
    <hyperlink ref="B10" location="従事者明細!Print_Area" display="従事者明細" xr:uid="{00000000-0004-0000-0000-000000000000}"/>
    <hyperlink ref="B14" location="様式1!Print_Area" display="様式1" xr:uid="{00000000-0004-0000-0000-000001000000}"/>
    <hyperlink ref="B17" location="様式2_3機材!Print_Area" display="様式2_3機材費" xr:uid="{00000000-0004-0000-0000-000002000000}"/>
    <hyperlink ref="B18" location="様式2_4旅費!Print_Area" display="様式2_4旅費" xr:uid="{00000000-0004-0000-0000-000004000000}"/>
    <hyperlink ref="B20" location="様式2_5現地活動費!Print_Area" display="様式2_5現地活動費" xr:uid="{00000000-0004-0000-0000-000005000000}"/>
    <hyperlink ref="B22" location="様式2_6本邦受入活動費!A1" display="様式2_6本邦受入活動費" xr:uid="{00000000-0004-0000-0000-000006000000}"/>
    <hyperlink ref="B25" location="業務従事者名簿!Print_Area" display="業務従事者名簿" xr:uid="{00000000-0004-0000-0000-000007000000}"/>
    <hyperlink ref="B30" location="' 表紙'!Print_Area" display="最終見積金額内訳（表紙が必要）" xr:uid="{00000000-0004-0000-0000-000008000000}"/>
    <hyperlink ref="B33" location="支払計画書!A1" display="支払計画書" xr:uid="{00000000-0004-0000-0000-000009000000}"/>
    <hyperlink ref="B16" location="様式2_2_1その他原価・一般管理費等!Print_Area" display="2_2その他原価・一般管理費等" xr:uid="{00000000-0004-0000-0000-00000A000000}"/>
    <hyperlink ref="B32" location="様式1!Print_Area" display="様式1!Print_Area" xr:uid="{00000000-0004-0000-0000-00000B000000}"/>
    <hyperlink ref="B13" location="様式1_銀行外!A1" display="地域金融機関の業務従事者が参加する場合（中小企業支援型のみ）" xr:uid="{05460B57-618A-41F8-857C-CE7030CB1A6F}"/>
    <hyperlink ref="B11" location="業務従事者の格付認定依頼書!A1" display="業務従事者の格付認定依頼書" xr:uid="{573F51B0-280E-4E67-8990-806B71E1EAC5}"/>
    <hyperlink ref="B19" location="様式2_4②旅費!A1" display="様式2_4②旅費" xr:uid="{20694968-2F51-46F7-B692-9EAA7EA8B94F}"/>
    <hyperlink ref="B21" location="様式2_5②現地活動費!A1" display="様式2_5②現地活動費" xr:uid="{16E9AC3B-0D6A-4120-B681-DCD3547007FA}"/>
    <hyperlink ref="B23" location="様式2_6②本邦受入活動費!A1" display="様式2_6②本邦受入活動費" xr:uid="{C59EEF1B-07E5-425D-A208-5CF0C6E1EE76}"/>
    <hyperlink ref="B24" location="様式2_7管理費!A1" display="様式2_7管理費" xr:uid="{ACA0CF6B-383C-41CD-A41C-EB92E050D804}"/>
    <hyperlink ref="B12" location="専任の技術者要件確認書!A1" display="専任の技術者要件確認書" xr:uid="{823692CF-52DA-4106-ADDB-880D01B5329D}"/>
    <hyperlink ref="B31" location="様式1!A1" display="契約金額詳細内訳書" xr:uid="{3B0382A4-8476-4786-979F-8BDBB133AB1F}"/>
    <hyperlink ref="B15" location="様式2_1人件費!Print_Area" display="様式2_1人件費　2_2その他原価・一般管理費等" xr:uid="{076A331E-AF0F-4B58-9E45-1C0295577D00}"/>
  </hyperlinks>
  <pageMargins left="0.31496062992125984" right="0.11811023622047245" top="0.74803149606299213" bottom="0.35433070866141736"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7ECD3-B88A-41F9-8ACA-60B5A801F4B7}">
  <sheetPr>
    <tabColor rgb="FF0000FF"/>
  </sheetPr>
  <dimension ref="A2:AD89"/>
  <sheetViews>
    <sheetView workbookViewId="0">
      <selection activeCell="D19" sqref="D19"/>
    </sheetView>
  </sheetViews>
  <sheetFormatPr defaultColWidth="9" defaultRowHeight="14"/>
  <cols>
    <col min="1" max="1" width="0.75" style="13" customWidth="1"/>
    <col min="2" max="2" width="5.58203125" style="114" customWidth="1"/>
    <col min="3" max="3" width="26.58203125" style="13" customWidth="1"/>
    <col min="4" max="4" width="14.58203125" style="13" customWidth="1"/>
    <col min="5" max="5" width="5.58203125" style="13" customWidth="1"/>
    <col min="6" max="6" width="14.58203125" style="13" customWidth="1"/>
    <col min="7" max="7" width="5.58203125" style="13" customWidth="1"/>
    <col min="8" max="8" width="14.58203125" style="13" customWidth="1"/>
    <col min="9" max="9" width="13.33203125" style="13" hidden="1" customWidth="1"/>
    <col min="10" max="10" width="23.75" style="13" hidden="1" customWidth="1"/>
    <col min="11" max="29" width="13.33203125" style="13" hidden="1" customWidth="1"/>
    <col min="30" max="30" width="19.58203125" style="13" customWidth="1"/>
    <col min="31" max="16384" width="9" style="13"/>
  </cols>
  <sheetData>
    <row r="2" spans="1:30" ht="24.75" customHeight="1">
      <c r="A2" s="439"/>
      <c r="J2" s="13" t="s">
        <v>260</v>
      </c>
    </row>
    <row r="3" spans="1:30">
      <c r="A3" s="114"/>
      <c r="J3" s="13" t="s">
        <v>261</v>
      </c>
    </row>
    <row r="4" spans="1:30">
      <c r="B4" s="184" t="s">
        <v>262</v>
      </c>
      <c r="C4" s="184"/>
      <c r="D4" s="184"/>
      <c r="E4" s="185"/>
      <c r="F4" s="676" t="s">
        <v>295</v>
      </c>
      <c r="G4" s="699"/>
      <c r="H4" s="699"/>
      <c r="J4" s="13" t="s">
        <v>263</v>
      </c>
    </row>
    <row r="6" spans="1:30" ht="20.149999999999999" customHeight="1" thickBot="1">
      <c r="B6" s="13" t="s">
        <v>286</v>
      </c>
      <c r="D6" s="170">
        <f>F28</f>
        <v>7191360</v>
      </c>
      <c r="E6" s="13" t="s">
        <v>205</v>
      </c>
    </row>
    <row r="7" spans="1:30" ht="20.149999999999999" customHeight="1" thickTop="1">
      <c r="D7" s="182"/>
      <c r="E7" s="114"/>
    </row>
    <row r="8" spans="1:30" ht="20.149999999999999" customHeight="1" thickBot="1">
      <c r="B8" s="13" t="s">
        <v>287</v>
      </c>
      <c r="D8" s="170">
        <f>H28</f>
        <v>5273664</v>
      </c>
      <c r="E8" s="13" t="s">
        <v>205</v>
      </c>
    </row>
    <row r="9" spans="1:30" ht="20.149999999999999" customHeight="1" thickTop="1">
      <c r="B9" s="13"/>
      <c r="D9" s="183"/>
    </row>
    <row r="10" spans="1:30" ht="21" customHeight="1">
      <c r="D10" s="441"/>
      <c r="E10" s="690"/>
      <c r="F10" s="690"/>
      <c r="G10" s="690"/>
      <c r="H10" s="690"/>
      <c r="I10" s="223" t="s">
        <v>288</v>
      </c>
      <c r="J10" s="224"/>
      <c r="K10" s="224"/>
      <c r="L10" s="184"/>
      <c r="M10" s="184"/>
      <c r="N10" s="184"/>
      <c r="O10" s="184"/>
      <c r="P10" s="184"/>
      <c r="Q10" s="184"/>
      <c r="R10" s="184"/>
      <c r="S10" s="184"/>
      <c r="T10" s="184"/>
      <c r="U10" s="184"/>
      <c r="V10" s="184"/>
      <c r="W10" s="184"/>
      <c r="X10" s="184"/>
      <c r="Y10" s="184"/>
      <c r="Z10" s="184"/>
      <c r="AA10" s="184"/>
      <c r="AB10" s="184"/>
      <c r="AC10" s="184"/>
    </row>
    <row r="11" spans="1:30" ht="22" customHeight="1">
      <c r="D11" s="442" t="s">
        <v>289</v>
      </c>
      <c r="E11" s="695" t="s">
        <v>221</v>
      </c>
      <c r="F11" s="696"/>
      <c r="G11" s="696" t="s">
        <v>224</v>
      </c>
      <c r="H11" s="696"/>
      <c r="I11" s="697">
        <v>1</v>
      </c>
      <c r="J11" s="692"/>
      <c r="K11" s="693"/>
      <c r="L11" s="691">
        <v>2</v>
      </c>
      <c r="M11" s="692"/>
      <c r="N11" s="693"/>
      <c r="O11" s="691">
        <v>3</v>
      </c>
      <c r="P11" s="692"/>
      <c r="Q11" s="693"/>
      <c r="R11" s="691">
        <v>4</v>
      </c>
      <c r="S11" s="692"/>
      <c r="T11" s="693"/>
      <c r="U11" s="691">
        <v>5</v>
      </c>
      <c r="V11" s="692"/>
      <c r="W11" s="693"/>
      <c r="X11" s="691">
        <v>6</v>
      </c>
      <c r="Y11" s="692"/>
      <c r="Z11" s="693"/>
      <c r="AA11" s="691">
        <v>7</v>
      </c>
      <c r="AB11" s="692"/>
      <c r="AC11" s="694"/>
      <c r="AD11" s="41" t="s">
        <v>296</v>
      </c>
    </row>
    <row r="12" spans="1:30" ht="70" customHeight="1">
      <c r="B12" s="292" t="s">
        <v>275</v>
      </c>
      <c r="C12" s="442" t="s">
        <v>66</v>
      </c>
      <c r="D12" s="292" t="s">
        <v>291</v>
      </c>
      <c r="E12" s="442" t="s">
        <v>292</v>
      </c>
      <c r="F12" s="287" t="s">
        <v>293</v>
      </c>
      <c r="G12" s="442" t="s">
        <v>292</v>
      </c>
      <c r="H12" s="287" t="s">
        <v>294</v>
      </c>
      <c r="I12" s="215" t="str">
        <f>I11&amp;"回目直接人件費"</f>
        <v>1回目直接人件費</v>
      </c>
      <c r="J12" s="215" t="str">
        <f>I11&amp;"回目その他原価金額"</f>
        <v>1回目その他原価金額</v>
      </c>
      <c r="K12" s="217" t="str">
        <f>I11&amp;"一般管理費金額"</f>
        <v>1一般管理費金額</v>
      </c>
      <c r="L12" s="219" t="str">
        <f>L11&amp;"回目直接人件費"</f>
        <v>2回目直接人件費</v>
      </c>
      <c r="M12" s="215" t="str">
        <f>L11&amp;"回目その他原価金額"</f>
        <v>2回目その他原価金額</v>
      </c>
      <c r="N12" s="220" t="str">
        <f>L11&amp;"一般管理費金額"</f>
        <v>2一般管理費金額</v>
      </c>
      <c r="O12" s="219" t="str">
        <f>O11&amp;"回目直接人件費"</f>
        <v>3回目直接人件費</v>
      </c>
      <c r="P12" s="215" t="str">
        <f>O11&amp;"回目その他原価金額"</f>
        <v>3回目その他原価金額</v>
      </c>
      <c r="Q12" s="220" t="str">
        <f>O11&amp;"一般管理費金額"</f>
        <v>3一般管理費金額</v>
      </c>
      <c r="R12" s="219" t="str">
        <f>R11&amp;"回目直接人件費"</f>
        <v>4回目直接人件費</v>
      </c>
      <c r="S12" s="215" t="str">
        <f>R11&amp;"回目その他原価金額"</f>
        <v>4回目その他原価金額</v>
      </c>
      <c r="T12" s="220" t="str">
        <f>R11&amp;"一般管理費金額"</f>
        <v>4一般管理費金額</v>
      </c>
      <c r="U12" s="219" t="str">
        <f>U11&amp;"回目直接人件費"</f>
        <v>5回目直接人件費</v>
      </c>
      <c r="V12" s="215" t="str">
        <f>U11&amp;"回目その他原価金額"</f>
        <v>5回目その他原価金額</v>
      </c>
      <c r="W12" s="220" t="str">
        <f>U11&amp;"一般管理費金額"</f>
        <v>5一般管理費金額</v>
      </c>
      <c r="X12" s="219" t="str">
        <f>X11&amp;"回目直接人件費"</f>
        <v>6回目直接人件費</v>
      </c>
      <c r="Y12" s="215" t="str">
        <f>X11&amp;"回目その他原価金額"</f>
        <v>6回目その他原価金額</v>
      </c>
      <c r="Z12" s="220" t="str">
        <f>X11&amp;"一般管理費金額"</f>
        <v>6一般管理費金額</v>
      </c>
      <c r="AA12" s="219" t="str">
        <f>AA11&amp;"回目直接人件費"</f>
        <v>7回目直接人件費</v>
      </c>
      <c r="AB12" s="215" t="str">
        <f>AA11&amp;"回目その他原価金額"</f>
        <v>7回目その他原価金額</v>
      </c>
      <c r="AC12" s="217" t="str">
        <f>AA11&amp;"一般管理費金額"</f>
        <v>7一般管理費金額</v>
      </c>
      <c r="AD12" s="41"/>
    </row>
    <row r="13" spans="1:30" ht="28" customHeight="1">
      <c r="B13" s="470" t="str">
        <f>IF(様式2_2_1その他原価・一般管理費等!$B13&gt;0,様式2_2_1その他原価・一般管理費等!$B13,"")</f>
        <v>A-1</v>
      </c>
      <c r="C13" s="470" t="str">
        <f>IF(様式2_2_1その他原価・一般管理費等!$C13&gt;0,様式2_2_1その他原価・一般管理費等!$C13,"")</f>
        <v>株式会社××</v>
      </c>
      <c r="D13" s="471">
        <f>IF(LEFT($B13,1)="G",0,IF(様式2_2_1その他原価・一般管理費等!$D13&gt;0,様式2_2_1その他原価・一般管理費等!$D13,""))</f>
        <v>5992800</v>
      </c>
      <c r="E13" s="472">
        <f>様式2_2_1その他原価・一般管理費等!E13</f>
        <v>1.2</v>
      </c>
      <c r="F13" s="473">
        <f t="shared" ref="F13:F22" si="0">IF($B13="","",ROUND(D13*E13,0))</f>
        <v>7191360</v>
      </c>
      <c r="G13" s="472">
        <f>様式2_2_1その他原価・一般管理費等!G13</f>
        <v>0.4</v>
      </c>
      <c r="H13" s="473">
        <f t="shared" ref="H13:H22" si="1">IF($B13="","",ROUND((D13+F13)*G13,0))</f>
        <v>5273664</v>
      </c>
      <c r="I13" s="216" t="e">
        <f>IF($B13="","",VLOOKUP($B13,様式2_1人件費!$J$70:$L$85,3,FALSE))</f>
        <v>#N/A</v>
      </c>
      <c r="J13" s="216" t="e">
        <f>IF($B13="","",ROUND(I13*E13,0))</f>
        <v>#N/A</v>
      </c>
      <c r="K13" s="218" t="e">
        <f>IF($B13="","",ROUND((I13+J13)*G13,0))</f>
        <v>#N/A</v>
      </c>
      <c r="L13" s="221" t="e">
        <f>IF($B13="","",VLOOKUP($B13,様式2_1人件費!$M$70:$O$84,3,FALSE))</f>
        <v>#N/A</v>
      </c>
      <c r="M13" s="230" t="e">
        <f>IF($B13="","",ROUND(L13*E13,0))</f>
        <v>#N/A</v>
      </c>
      <c r="N13" s="212" t="e">
        <f>IF($B13="","",ROUND((L13+M13)*G13,0))</f>
        <v>#N/A</v>
      </c>
      <c r="O13" s="221" t="e">
        <f>IF($B13="","",VLOOKUP($B13,様式2_1人件費!$P$70:$R$84,3,FALSE))</f>
        <v>#N/A</v>
      </c>
      <c r="P13" s="216" t="e">
        <f>IF($B13="","",ROUND(O13*E13,0))</f>
        <v>#N/A</v>
      </c>
      <c r="Q13" s="222" t="e">
        <f>IF($B13="","",ROUND((O13+P13)*G13,0))</f>
        <v>#N/A</v>
      </c>
      <c r="R13" s="221" t="e">
        <f>IF($B13="","",VLOOKUP($B13,様式2_1人件費!$S$70:$U$84,3,FALSE))</f>
        <v>#N/A</v>
      </c>
      <c r="S13" s="216" t="e">
        <f>IF($B13="","",ROUND(R13*E13,0))</f>
        <v>#N/A</v>
      </c>
      <c r="T13" s="222" t="e">
        <f>IF($B13="","",ROUND((R13+S13)*G13,0))</f>
        <v>#N/A</v>
      </c>
      <c r="U13" s="221" t="e">
        <f>IF($B13="","",VLOOKUP($B13,様式2_1人件費!$V$70:$X$84,3,FALSE))</f>
        <v>#N/A</v>
      </c>
      <c r="V13" s="216" t="e">
        <f>IF($B13="","",ROUND(U13*E13,0))</f>
        <v>#N/A</v>
      </c>
      <c r="W13" s="222" t="e">
        <f>IF($B13="","",ROUND((U13+V13)*G13,0))</f>
        <v>#N/A</v>
      </c>
      <c r="X13" s="221" t="e">
        <f>IF($B13="","",VLOOKUP($B13,様式2_1人件費!$Y$70:$AA$84,3,FALSE))</f>
        <v>#N/A</v>
      </c>
      <c r="Y13" s="216" t="e">
        <f>IF($B13="","",ROUND(X13*E13,0))</f>
        <v>#N/A</v>
      </c>
      <c r="Z13" s="222" t="e">
        <f>IF($B13="","",ROUND((X13+Y13)*G13,0))</f>
        <v>#N/A</v>
      </c>
      <c r="AA13" s="221" t="e">
        <f>IF($B13="","",VLOOKUP($B13,様式2_1人件費!$AB$70:$AD$84,3,FALSE))</f>
        <v>#N/A</v>
      </c>
      <c r="AB13" s="216" t="e">
        <f>IF($B13="","",ROUND(AA13*E13,0))</f>
        <v>#N/A</v>
      </c>
      <c r="AC13" s="218" t="e">
        <f>IF($B13="","",ROUND((AA13+AB13)*G13,0))</f>
        <v>#N/A</v>
      </c>
      <c r="AD13" s="320">
        <f>IFERROR(D13+F13+H13,"")</f>
        <v>18457824</v>
      </c>
    </row>
    <row r="14" spans="1:30" ht="28" customHeight="1">
      <c r="B14" s="470" t="str">
        <f>IF(様式2_2_1その他原価・一般管理費等!$B14&gt;0,様式2_2_1その他原価・一般管理費等!$B14,"")</f>
        <v/>
      </c>
      <c r="C14" s="470" t="str">
        <f>IF(様式2_2_1その他原価・一般管理費等!$C14&gt;0,様式2_2_1その他原価・一般管理費等!$C14,"")</f>
        <v/>
      </c>
      <c r="D14" s="471" t="str">
        <f>IF(LEFT($B14,1)="G",0,IF(様式2_2_1その他原価・一般管理費等!$D14&gt;0,様式2_2_1その他原価・一般管理費等!$D14,""))</f>
        <v/>
      </c>
      <c r="E14" s="472">
        <f>様式2_2_1その他原価・一般管理費等!E14</f>
        <v>0</v>
      </c>
      <c r="F14" s="473" t="str">
        <f t="shared" si="0"/>
        <v/>
      </c>
      <c r="G14" s="472">
        <f>様式2_2_1その他原価・一般管理費等!G14</f>
        <v>0</v>
      </c>
      <c r="H14" s="473" t="str">
        <f t="shared" si="1"/>
        <v/>
      </c>
      <c r="I14" s="216" t="str">
        <f>IF($B14="","",VLOOKUP($B14,様式2_1人件費!$J$70:$L$85,3,FALSE))</f>
        <v/>
      </c>
      <c r="J14" s="216" t="str">
        <f t="shared" ref="J14:J27" si="2">IF($B14="","",ROUND(I14*E14,0))</f>
        <v/>
      </c>
      <c r="K14" s="218" t="str">
        <f t="shared" ref="K14:K27" si="3">IF($B14="","",ROUND((I14+J14)*G14,0))</f>
        <v/>
      </c>
      <c r="L14" s="221" t="str">
        <f>IF($B14="","",VLOOKUP($B14,様式2_1人件費!$M$70:$O$84,3,FALSE))</f>
        <v/>
      </c>
      <c r="M14" s="216" t="str">
        <f t="shared" ref="M14:M27" si="4">IF($B14="","",ROUND(L14*E14,0))</f>
        <v/>
      </c>
      <c r="N14" s="222" t="str">
        <f t="shared" ref="N14:N27" si="5">IF($B14="","",ROUND((L14+M14)*G14,0))</f>
        <v/>
      </c>
      <c r="O14" s="221" t="str">
        <f>IF($B14="","",VLOOKUP($B14,様式2_1人件費!$P$70:$R$84,3,FALSE))</f>
        <v/>
      </c>
      <c r="P14" s="216" t="str">
        <f t="shared" ref="P14:P27" si="6">IF($B14="","",ROUND(O14*E14,0))</f>
        <v/>
      </c>
      <c r="Q14" s="222" t="str">
        <f t="shared" ref="Q14:Q27" si="7">IF($B14="","",ROUND((O14+P14)*G14,0))</f>
        <v/>
      </c>
      <c r="R14" s="221" t="str">
        <f>IF($B14="","",VLOOKUP($B14,様式2_1人件費!$S$70:$U$84,3,FALSE))</f>
        <v/>
      </c>
      <c r="S14" s="216" t="str">
        <f t="shared" ref="S14:S27" si="8">IF($B14="","",ROUND(R14*E14,0))</f>
        <v/>
      </c>
      <c r="T14" s="222" t="str">
        <f t="shared" ref="T14:T27" si="9">IF($B14="","",ROUND((R14+S14)*G14,0))</f>
        <v/>
      </c>
      <c r="U14" s="221" t="str">
        <f>IF($B14="","",VLOOKUP($B14,様式2_1人件費!$V$70:$X$84,3,FALSE))</f>
        <v/>
      </c>
      <c r="V14" s="216" t="str">
        <f t="shared" ref="V14:V27" si="10">IF($B14="","",ROUND(U14*E14,0))</f>
        <v/>
      </c>
      <c r="W14" s="222" t="str">
        <f t="shared" ref="W14:W27" si="11">IF($B14="","",ROUND((U14+V14)*G14,0))</f>
        <v/>
      </c>
      <c r="X14" s="221" t="str">
        <f>IF($B14="","",VLOOKUP($B14,様式2_1人件費!$Y$70:$AA$84,3,FALSE))</f>
        <v/>
      </c>
      <c r="Y14" s="216" t="str">
        <f t="shared" ref="Y14:Y27" si="12">IF($B14="","",ROUND(X14*E14,0))</f>
        <v/>
      </c>
      <c r="Z14" s="222" t="str">
        <f t="shared" ref="Z14:Z27" si="13">IF($B14="","",ROUND((X14+Y14)*G14,0))</f>
        <v/>
      </c>
      <c r="AA14" s="221" t="str">
        <f>IF($B14="","",VLOOKUP($B14,様式2_1人件費!$AB$70:$AD$84,3,FALSE))</f>
        <v/>
      </c>
      <c r="AB14" s="216" t="str">
        <f t="shared" ref="AB14:AB27" si="14">IF($B14="","",ROUND(AA14*E14,0))</f>
        <v/>
      </c>
      <c r="AC14" s="218" t="str">
        <f t="shared" ref="AC14:AC27" si="15">IF($B14="","",ROUND((AA14+AB14)*G14,0))</f>
        <v/>
      </c>
      <c r="AD14" s="320" t="str">
        <f t="shared" ref="AD14:AD28" si="16">IFERROR(D14+F14+H14,"")</f>
        <v/>
      </c>
    </row>
    <row r="15" spans="1:30" ht="28" customHeight="1">
      <c r="B15" s="470" t="str">
        <f>IF(様式2_2_1その他原価・一般管理費等!$B15&gt;0,様式2_2_1その他原価・一般管理費等!$B15,"")</f>
        <v/>
      </c>
      <c r="C15" s="470" t="str">
        <f>IF(様式2_2_1その他原価・一般管理費等!$C15&gt;0,様式2_2_1その他原価・一般管理費等!$C15,"")</f>
        <v/>
      </c>
      <c r="D15" s="471" t="str">
        <f>IF(LEFT($B15,1)="G",0,IF(様式2_2_1その他原価・一般管理費等!$D15&gt;0,様式2_2_1その他原価・一般管理費等!$D15,""))</f>
        <v/>
      </c>
      <c r="E15" s="472">
        <f>様式2_2_1その他原価・一般管理費等!E15</f>
        <v>0</v>
      </c>
      <c r="F15" s="473" t="str">
        <f t="shared" si="0"/>
        <v/>
      </c>
      <c r="G15" s="472">
        <f>様式2_2_1その他原価・一般管理費等!G15</f>
        <v>0</v>
      </c>
      <c r="H15" s="473" t="str">
        <f t="shared" si="1"/>
        <v/>
      </c>
      <c r="I15" s="216" t="str">
        <f>IF($B15="","",VLOOKUP($B15,様式2_1人件費!$J$70:$L$85,3,FALSE))</f>
        <v/>
      </c>
      <c r="J15" s="216" t="str">
        <f t="shared" si="2"/>
        <v/>
      </c>
      <c r="K15" s="218" t="str">
        <f t="shared" si="3"/>
        <v/>
      </c>
      <c r="L15" s="221" t="str">
        <f>IF($B15="","",VLOOKUP($B15,様式2_1人件費!$M$70:$O$84,3,FALSE))</f>
        <v/>
      </c>
      <c r="M15" s="216" t="str">
        <f t="shared" si="4"/>
        <v/>
      </c>
      <c r="N15" s="222" t="str">
        <f t="shared" si="5"/>
        <v/>
      </c>
      <c r="O15" s="221" t="str">
        <f>IF($B15="","",VLOOKUP($B15,様式2_1人件費!$P$70:$R$84,3,FALSE))</f>
        <v/>
      </c>
      <c r="P15" s="216" t="str">
        <f t="shared" si="6"/>
        <v/>
      </c>
      <c r="Q15" s="222" t="str">
        <f t="shared" si="7"/>
        <v/>
      </c>
      <c r="R15" s="221" t="str">
        <f>IF($B15="","",VLOOKUP($B15,様式2_1人件費!$S$70:$U$84,3,FALSE))</f>
        <v/>
      </c>
      <c r="S15" s="216" t="str">
        <f t="shared" si="8"/>
        <v/>
      </c>
      <c r="T15" s="222" t="str">
        <f t="shared" si="9"/>
        <v/>
      </c>
      <c r="U15" s="221" t="str">
        <f>IF($B15="","",VLOOKUP($B15,様式2_1人件費!$V$70:$X$84,3,FALSE))</f>
        <v/>
      </c>
      <c r="V15" s="216" t="str">
        <f t="shared" si="10"/>
        <v/>
      </c>
      <c r="W15" s="222" t="str">
        <f t="shared" si="11"/>
        <v/>
      </c>
      <c r="X15" s="221" t="str">
        <f>IF($B15="","",VLOOKUP($B15,様式2_1人件費!$Y$70:$AA$84,3,FALSE))</f>
        <v/>
      </c>
      <c r="Y15" s="216" t="str">
        <f t="shared" si="12"/>
        <v/>
      </c>
      <c r="Z15" s="222" t="str">
        <f t="shared" si="13"/>
        <v/>
      </c>
      <c r="AA15" s="221" t="str">
        <f>IF($B15="","",VLOOKUP($B15,様式2_1人件費!$AB$70:$AD$84,3,FALSE))</f>
        <v/>
      </c>
      <c r="AB15" s="216" t="str">
        <f t="shared" si="14"/>
        <v/>
      </c>
      <c r="AC15" s="218" t="str">
        <f t="shared" si="15"/>
        <v/>
      </c>
      <c r="AD15" s="320" t="str">
        <f t="shared" si="16"/>
        <v/>
      </c>
    </row>
    <row r="16" spans="1:30" ht="28" customHeight="1">
      <c r="B16" s="470" t="str">
        <f>IF(様式2_2_1その他原価・一般管理費等!$B16&gt;0,様式2_2_1その他原価・一般管理費等!$B16,"")</f>
        <v/>
      </c>
      <c r="C16" s="470" t="str">
        <f>IF(様式2_2_1その他原価・一般管理費等!$C16&gt;0,様式2_2_1その他原価・一般管理費等!$C16,"")</f>
        <v/>
      </c>
      <c r="D16" s="471" t="str">
        <f>IF(LEFT($B16,1)="G",0,IF(様式2_2_1その他原価・一般管理費等!$D16&gt;0,様式2_2_1その他原価・一般管理費等!$D16,""))</f>
        <v/>
      </c>
      <c r="E16" s="472">
        <f>様式2_2_1その他原価・一般管理費等!E16</f>
        <v>0</v>
      </c>
      <c r="F16" s="473" t="str">
        <f t="shared" si="0"/>
        <v/>
      </c>
      <c r="G16" s="472">
        <f>様式2_2_1その他原価・一般管理費等!G16</f>
        <v>0</v>
      </c>
      <c r="H16" s="473" t="str">
        <f t="shared" si="1"/>
        <v/>
      </c>
      <c r="I16" s="216" t="str">
        <f>IF($B16="","",VLOOKUP($B16,様式2_1人件費!$J$70:$L$85,3,FALSE))</f>
        <v/>
      </c>
      <c r="J16" s="216" t="str">
        <f t="shared" si="2"/>
        <v/>
      </c>
      <c r="K16" s="218" t="str">
        <f t="shared" si="3"/>
        <v/>
      </c>
      <c r="L16" s="221" t="str">
        <f>IF($B16="","",VLOOKUP($B16,様式2_1人件費!$M$70:$O$84,3,FALSE))</f>
        <v/>
      </c>
      <c r="M16" s="216" t="str">
        <f t="shared" si="4"/>
        <v/>
      </c>
      <c r="N16" s="222" t="str">
        <f t="shared" si="5"/>
        <v/>
      </c>
      <c r="O16" s="221" t="str">
        <f>IF($B16="","",VLOOKUP($B16,様式2_1人件費!$P$70:$R$84,3,FALSE))</f>
        <v/>
      </c>
      <c r="P16" s="216" t="str">
        <f t="shared" si="6"/>
        <v/>
      </c>
      <c r="Q16" s="222" t="str">
        <f t="shared" si="7"/>
        <v/>
      </c>
      <c r="R16" s="221" t="str">
        <f>IF($B16="","",VLOOKUP($B16,様式2_1人件費!$S$70:$U$84,3,FALSE))</f>
        <v/>
      </c>
      <c r="S16" s="216" t="str">
        <f t="shared" si="8"/>
        <v/>
      </c>
      <c r="T16" s="222" t="str">
        <f t="shared" si="9"/>
        <v/>
      </c>
      <c r="U16" s="221" t="str">
        <f>IF($B16="","",VLOOKUP($B16,様式2_1人件費!$V$70:$X$84,3,FALSE))</f>
        <v/>
      </c>
      <c r="V16" s="216" t="str">
        <f t="shared" si="10"/>
        <v/>
      </c>
      <c r="W16" s="222" t="str">
        <f t="shared" si="11"/>
        <v/>
      </c>
      <c r="X16" s="221" t="str">
        <f>IF($B16="","",VLOOKUP($B16,様式2_1人件費!$Y$70:$AA$84,3,FALSE))</f>
        <v/>
      </c>
      <c r="Y16" s="216" t="str">
        <f t="shared" si="12"/>
        <v/>
      </c>
      <c r="Z16" s="222" t="str">
        <f t="shared" si="13"/>
        <v/>
      </c>
      <c r="AA16" s="221" t="str">
        <f>IF($B16="","",VLOOKUP($B16,様式2_1人件費!$AB$70:$AD$84,3,FALSE))</f>
        <v/>
      </c>
      <c r="AB16" s="216" t="str">
        <f t="shared" si="14"/>
        <v/>
      </c>
      <c r="AC16" s="218" t="str">
        <f t="shared" si="15"/>
        <v/>
      </c>
      <c r="AD16" s="320" t="str">
        <f t="shared" si="16"/>
        <v/>
      </c>
    </row>
    <row r="17" spans="1:30" ht="28" customHeight="1">
      <c r="B17" s="470" t="str">
        <f>IF(様式2_2_1その他原価・一般管理費等!$B17&gt;0,様式2_2_1その他原価・一般管理費等!$B17,"")</f>
        <v/>
      </c>
      <c r="C17" s="470" t="str">
        <f>IF(様式2_2_1その他原価・一般管理費等!$C17&gt;0,様式2_2_1その他原価・一般管理費等!$C17,"")</f>
        <v/>
      </c>
      <c r="D17" s="471" t="str">
        <f>IF(LEFT($B17,1)="G",0,IF(様式2_2_1その他原価・一般管理費等!$D17&gt;0,様式2_2_1その他原価・一般管理費等!$D17,""))</f>
        <v/>
      </c>
      <c r="E17" s="472">
        <f>様式2_2_1その他原価・一般管理費等!E17</f>
        <v>0</v>
      </c>
      <c r="F17" s="473" t="str">
        <f t="shared" si="0"/>
        <v/>
      </c>
      <c r="G17" s="472">
        <f>様式2_2_1その他原価・一般管理費等!G17</f>
        <v>0</v>
      </c>
      <c r="H17" s="473" t="str">
        <f t="shared" si="1"/>
        <v/>
      </c>
      <c r="I17" s="216" t="str">
        <f>IF($B17="","",VLOOKUP($B17,様式2_1人件費!$J$70:$L$85,3,FALSE))</f>
        <v/>
      </c>
      <c r="J17" s="216" t="str">
        <f t="shared" si="2"/>
        <v/>
      </c>
      <c r="K17" s="218" t="str">
        <f t="shared" si="3"/>
        <v/>
      </c>
      <c r="L17" s="221" t="str">
        <f>IF($B17="","",VLOOKUP($B17,様式2_1人件費!$M$70:$O$84,3,FALSE))</f>
        <v/>
      </c>
      <c r="M17" s="216" t="str">
        <f t="shared" si="4"/>
        <v/>
      </c>
      <c r="N17" s="222" t="str">
        <f t="shared" si="5"/>
        <v/>
      </c>
      <c r="O17" s="221" t="str">
        <f>IF($B17="","",VLOOKUP($B17,様式2_1人件費!$P$70:$R$84,3,FALSE))</f>
        <v/>
      </c>
      <c r="P17" s="216" t="str">
        <f t="shared" si="6"/>
        <v/>
      </c>
      <c r="Q17" s="222" t="str">
        <f t="shared" si="7"/>
        <v/>
      </c>
      <c r="R17" s="221" t="str">
        <f>IF($B17="","",VLOOKUP($B17,様式2_1人件費!$S$70:$U$84,3,FALSE))</f>
        <v/>
      </c>
      <c r="S17" s="216" t="str">
        <f t="shared" si="8"/>
        <v/>
      </c>
      <c r="T17" s="222" t="str">
        <f t="shared" si="9"/>
        <v/>
      </c>
      <c r="U17" s="221" t="str">
        <f>IF($B17="","",VLOOKUP($B17,様式2_1人件費!$V$70:$X$84,3,FALSE))</f>
        <v/>
      </c>
      <c r="V17" s="216" t="str">
        <f t="shared" si="10"/>
        <v/>
      </c>
      <c r="W17" s="222" t="str">
        <f t="shared" si="11"/>
        <v/>
      </c>
      <c r="X17" s="221" t="str">
        <f>IF($B17="","",VLOOKUP($B17,様式2_1人件費!$Y$70:$AA$84,3,FALSE))</f>
        <v/>
      </c>
      <c r="Y17" s="216" t="str">
        <f t="shared" si="12"/>
        <v/>
      </c>
      <c r="Z17" s="222" t="str">
        <f t="shared" si="13"/>
        <v/>
      </c>
      <c r="AA17" s="221" t="str">
        <f>IF($B17="","",VLOOKUP($B17,様式2_1人件費!$AB$70:$AD$84,3,FALSE))</f>
        <v/>
      </c>
      <c r="AB17" s="216" t="str">
        <f t="shared" si="14"/>
        <v/>
      </c>
      <c r="AC17" s="218" t="str">
        <f t="shared" si="15"/>
        <v/>
      </c>
      <c r="AD17" s="320" t="str">
        <f t="shared" si="16"/>
        <v/>
      </c>
    </row>
    <row r="18" spans="1:30" ht="28" customHeight="1">
      <c r="B18" s="470" t="str">
        <f>IF(様式2_2_1その他原価・一般管理費等!$B18&gt;0,様式2_2_1その他原価・一般管理費等!$B18,"")</f>
        <v/>
      </c>
      <c r="C18" s="470" t="str">
        <f>IF(様式2_2_1その他原価・一般管理費等!$C18&gt;0,様式2_2_1その他原価・一般管理費等!$C18,"")</f>
        <v/>
      </c>
      <c r="D18" s="471" t="str">
        <f>IF(LEFT($B18,1)="G",0,IF(様式2_2_1その他原価・一般管理費等!$D18&gt;0,様式2_2_1その他原価・一般管理費等!$D18,""))</f>
        <v/>
      </c>
      <c r="E18" s="472">
        <f>様式2_2_1その他原価・一般管理費等!E18</f>
        <v>0</v>
      </c>
      <c r="F18" s="473" t="str">
        <f t="shared" si="0"/>
        <v/>
      </c>
      <c r="G18" s="472">
        <f>様式2_2_1その他原価・一般管理費等!G18</f>
        <v>0</v>
      </c>
      <c r="H18" s="473" t="str">
        <f t="shared" si="1"/>
        <v/>
      </c>
      <c r="I18" s="216" t="str">
        <f>IF($B18="","",VLOOKUP($B18,様式2_1人件費!$J$70:$L$85,3,FALSE))</f>
        <v/>
      </c>
      <c r="J18" s="216" t="str">
        <f t="shared" si="2"/>
        <v/>
      </c>
      <c r="K18" s="218" t="str">
        <f t="shared" si="3"/>
        <v/>
      </c>
      <c r="L18" s="221" t="str">
        <f>IF($B18="","",VLOOKUP($B18,様式2_1人件費!$M$70:$O$84,3,FALSE))</f>
        <v/>
      </c>
      <c r="M18" s="216" t="str">
        <f t="shared" si="4"/>
        <v/>
      </c>
      <c r="N18" s="222" t="str">
        <f t="shared" si="5"/>
        <v/>
      </c>
      <c r="O18" s="221" t="str">
        <f>IF($B18="","",VLOOKUP($B18,様式2_1人件費!$P$70:$R$84,3,FALSE))</f>
        <v/>
      </c>
      <c r="P18" s="216" t="str">
        <f t="shared" si="6"/>
        <v/>
      </c>
      <c r="Q18" s="222" t="str">
        <f t="shared" si="7"/>
        <v/>
      </c>
      <c r="R18" s="221" t="str">
        <f>IF($B18="","",VLOOKUP($B18,様式2_1人件費!$S$70:$U$84,3,FALSE))</f>
        <v/>
      </c>
      <c r="S18" s="216" t="str">
        <f t="shared" si="8"/>
        <v/>
      </c>
      <c r="T18" s="222" t="str">
        <f t="shared" si="9"/>
        <v/>
      </c>
      <c r="U18" s="221" t="str">
        <f>IF($B18="","",VLOOKUP($B18,様式2_1人件費!$V$70:$X$84,3,FALSE))</f>
        <v/>
      </c>
      <c r="V18" s="216" t="str">
        <f t="shared" si="10"/>
        <v/>
      </c>
      <c r="W18" s="222" t="str">
        <f t="shared" si="11"/>
        <v/>
      </c>
      <c r="X18" s="221" t="str">
        <f>IF($B18="","",VLOOKUP($B18,様式2_1人件費!$Y$70:$AA$84,3,FALSE))</f>
        <v/>
      </c>
      <c r="Y18" s="216" t="str">
        <f t="shared" si="12"/>
        <v/>
      </c>
      <c r="Z18" s="222" t="str">
        <f t="shared" si="13"/>
        <v/>
      </c>
      <c r="AA18" s="221" t="str">
        <f>IF($B18="","",VLOOKUP($B18,様式2_1人件費!$AB$70:$AD$84,3,FALSE))</f>
        <v/>
      </c>
      <c r="AB18" s="216" t="str">
        <f t="shared" si="14"/>
        <v/>
      </c>
      <c r="AC18" s="218" t="str">
        <f t="shared" si="15"/>
        <v/>
      </c>
      <c r="AD18" s="320" t="str">
        <f t="shared" si="16"/>
        <v/>
      </c>
    </row>
    <row r="19" spans="1:30" ht="28" customHeight="1">
      <c r="B19" s="470" t="str">
        <f>IF(様式2_2_1その他原価・一般管理費等!$B19&gt;0,様式2_2_1その他原価・一般管理費等!$B19,"")</f>
        <v/>
      </c>
      <c r="C19" s="470" t="str">
        <f>IF(様式2_2_1その他原価・一般管理費等!$C19&gt;0,様式2_2_1その他原価・一般管理費等!$C19,"")</f>
        <v/>
      </c>
      <c r="D19" s="471" t="str">
        <f>IF(LEFT($B19,1)="G",0,IF(様式2_2_1その他原価・一般管理費等!$D19&gt;0,様式2_2_1その他原価・一般管理費等!$D19,""))</f>
        <v/>
      </c>
      <c r="E19" s="472">
        <f>様式2_2_1その他原価・一般管理費等!E19</f>
        <v>0</v>
      </c>
      <c r="F19" s="473" t="str">
        <f t="shared" si="0"/>
        <v/>
      </c>
      <c r="G19" s="472">
        <f>様式2_2_1その他原価・一般管理費等!G19</f>
        <v>0</v>
      </c>
      <c r="H19" s="473" t="str">
        <f t="shared" si="1"/>
        <v/>
      </c>
      <c r="I19" s="216" t="str">
        <f>IF($B19="","",VLOOKUP($B19,様式2_1人件費!$J$70:$L$85,3,FALSE))</f>
        <v/>
      </c>
      <c r="J19" s="216" t="str">
        <f t="shared" si="2"/>
        <v/>
      </c>
      <c r="K19" s="222" t="str">
        <f t="shared" si="3"/>
        <v/>
      </c>
      <c r="L19" s="221" t="str">
        <f>IF($B19="","",VLOOKUP($B19,様式2_1人件費!$M$70:$O$84,3,FALSE))</f>
        <v/>
      </c>
      <c r="M19" s="216" t="str">
        <f t="shared" si="4"/>
        <v/>
      </c>
      <c r="N19" s="222" t="str">
        <f t="shared" si="5"/>
        <v/>
      </c>
      <c r="O19" s="221" t="str">
        <f>IF($B19="","",VLOOKUP($B19,様式2_1人件費!$P$70:$R$84,3,FALSE))</f>
        <v/>
      </c>
      <c r="P19" s="216" t="str">
        <f t="shared" si="6"/>
        <v/>
      </c>
      <c r="Q19" s="222" t="str">
        <f t="shared" si="7"/>
        <v/>
      </c>
      <c r="R19" s="221" t="str">
        <f>IF($B19="","",VLOOKUP($B19,様式2_1人件費!$S$70:$U$84,3,FALSE))</f>
        <v/>
      </c>
      <c r="S19" s="216" t="str">
        <f t="shared" si="8"/>
        <v/>
      </c>
      <c r="T19" s="222" t="str">
        <f t="shared" si="9"/>
        <v/>
      </c>
      <c r="U19" s="221" t="str">
        <f>IF($B19="","",VLOOKUP($B19,様式2_1人件費!$V$70:$X$84,3,FALSE))</f>
        <v/>
      </c>
      <c r="V19" s="216" t="str">
        <f t="shared" si="10"/>
        <v/>
      </c>
      <c r="W19" s="222" t="str">
        <f t="shared" si="11"/>
        <v/>
      </c>
      <c r="X19" s="221" t="str">
        <f>IF($B19="","",VLOOKUP($B19,様式2_1人件費!$Y$70:$AA$84,3,FALSE))</f>
        <v/>
      </c>
      <c r="Y19" s="216" t="str">
        <f t="shared" si="12"/>
        <v/>
      </c>
      <c r="Z19" s="222" t="str">
        <f t="shared" si="13"/>
        <v/>
      </c>
      <c r="AA19" s="221" t="str">
        <f>IF($B19="","",VLOOKUP($B19,様式2_1人件費!$AB$70:$AD$84,3,FALSE))</f>
        <v/>
      </c>
      <c r="AB19" s="216" t="str">
        <f t="shared" si="14"/>
        <v/>
      </c>
      <c r="AC19" s="218" t="str">
        <f t="shared" si="15"/>
        <v/>
      </c>
      <c r="AD19" s="320" t="str">
        <f t="shared" si="16"/>
        <v/>
      </c>
    </row>
    <row r="20" spans="1:30" ht="28" customHeight="1">
      <c r="B20" s="470" t="str">
        <f>IF(様式2_2_1その他原価・一般管理費等!$B20&gt;0,様式2_2_1その他原価・一般管理費等!$B20,"")</f>
        <v/>
      </c>
      <c r="C20" s="470" t="str">
        <f>IF(様式2_2_1その他原価・一般管理費等!$C20&gt;0,様式2_2_1その他原価・一般管理費等!$C20,"")</f>
        <v/>
      </c>
      <c r="D20" s="471" t="str">
        <f>IF(LEFT($B20,1)="G",0,IF(様式2_2_1その他原価・一般管理費等!$D20&gt;0,様式2_2_1その他原価・一般管理費等!$D20,""))</f>
        <v/>
      </c>
      <c r="E20" s="472">
        <f>様式2_2_1その他原価・一般管理費等!E20</f>
        <v>0</v>
      </c>
      <c r="F20" s="473" t="str">
        <f t="shared" si="0"/>
        <v/>
      </c>
      <c r="G20" s="472">
        <f>様式2_2_1その他原価・一般管理費等!G20</f>
        <v>0</v>
      </c>
      <c r="H20" s="473" t="str">
        <f t="shared" si="1"/>
        <v/>
      </c>
      <c r="I20" s="216" t="str">
        <f>IF($B20="","",VLOOKUP($B20,様式2_1人件費!$J$70:$L$85,3,FALSE))</f>
        <v/>
      </c>
      <c r="J20" s="216" t="str">
        <f t="shared" si="2"/>
        <v/>
      </c>
      <c r="K20" s="222" t="str">
        <f t="shared" si="3"/>
        <v/>
      </c>
      <c r="L20" s="221" t="str">
        <f>IF($B20="","",VLOOKUP($B20,様式2_1人件費!$M$70:$O$84,3,FALSE))</f>
        <v/>
      </c>
      <c r="M20" s="216" t="str">
        <f t="shared" si="4"/>
        <v/>
      </c>
      <c r="N20" s="222" t="str">
        <f t="shared" si="5"/>
        <v/>
      </c>
      <c r="O20" s="221" t="str">
        <f>IF($B20="","",VLOOKUP($B20,様式2_1人件費!$P$70:$R$84,3,FALSE))</f>
        <v/>
      </c>
      <c r="P20" s="216" t="str">
        <f t="shared" si="6"/>
        <v/>
      </c>
      <c r="Q20" s="222" t="str">
        <f t="shared" si="7"/>
        <v/>
      </c>
      <c r="R20" s="221" t="str">
        <f>IF($B20="","",VLOOKUP($B20,様式2_1人件費!$S$70:$U$84,3,FALSE))</f>
        <v/>
      </c>
      <c r="S20" s="216" t="str">
        <f t="shared" si="8"/>
        <v/>
      </c>
      <c r="T20" s="222" t="str">
        <f t="shared" si="9"/>
        <v/>
      </c>
      <c r="U20" s="221" t="str">
        <f>IF($B20="","",VLOOKUP($B20,様式2_1人件費!$V$70:$X$84,3,FALSE))</f>
        <v/>
      </c>
      <c r="V20" s="216" t="str">
        <f t="shared" si="10"/>
        <v/>
      </c>
      <c r="W20" s="222" t="str">
        <f t="shared" si="11"/>
        <v/>
      </c>
      <c r="X20" s="221" t="str">
        <f>IF($B20="","",VLOOKUP($B20,様式2_1人件費!$Y$70:$AA$84,3,FALSE))</f>
        <v/>
      </c>
      <c r="Y20" s="216" t="str">
        <f t="shared" si="12"/>
        <v/>
      </c>
      <c r="Z20" s="222" t="str">
        <f t="shared" si="13"/>
        <v/>
      </c>
      <c r="AA20" s="221" t="str">
        <f>IF($B20="","",VLOOKUP($B20,様式2_1人件費!$AB$70:$AD$84,3,FALSE))</f>
        <v/>
      </c>
      <c r="AB20" s="216" t="str">
        <f t="shared" si="14"/>
        <v/>
      </c>
      <c r="AC20" s="218" t="str">
        <f t="shared" si="15"/>
        <v/>
      </c>
      <c r="AD20" s="320" t="str">
        <f t="shared" si="16"/>
        <v/>
      </c>
    </row>
    <row r="21" spans="1:30" ht="28" customHeight="1">
      <c r="B21" s="470" t="str">
        <f>IF(様式2_2_1その他原価・一般管理費等!$B21&gt;0,様式2_2_1その他原価・一般管理費等!$B21,"")</f>
        <v/>
      </c>
      <c r="C21" s="470" t="str">
        <f>IF(様式2_2_1その他原価・一般管理費等!$C21&gt;0,様式2_2_1その他原価・一般管理費等!$C21,"")</f>
        <v/>
      </c>
      <c r="D21" s="471" t="str">
        <f>IF(LEFT($B21,1)="G",0,IF(様式2_2_1その他原価・一般管理費等!$D21&gt;0,様式2_2_1その他原価・一般管理費等!$D21,""))</f>
        <v/>
      </c>
      <c r="E21" s="472">
        <f>様式2_2_1その他原価・一般管理費等!E21</f>
        <v>0</v>
      </c>
      <c r="F21" s="473" t="str">
        <f t="shared" si="0"/>
        <v/>
      </c>
      <c r="G21" s="472">
        <f>様式2_2_1その他原価・一般管理費等!G21</f>
        <v>0</v>
      </c>
      <c r="H21" s="473" t="str">
        <f t="shared" si="1"/>
        <v/>
      </c>
      <c r="I21" s="216" t="str">
        <f>IF($B21="","",VLOOKUP($B21,様式2_1人件費!$J$70:$L$85,3,FALSE))</f>
        <v/>
      </c>
      <c r="J21" s="216" t="str">
        <f t="shared" si="2"/>
        <v/>
      </c>
      <c r="K21" s="222" t="str">
        <f t="shared" si="3"/>
        <v/>
      </c>
      <c r="L21" s="221" t="str">
        <f>IF($B21="","",VLOOKUP($B21,様式2_1人件費!$M$70:$O$84,3,FALSE))</f>
        <v/>
      </c>
      <c r="M21" s="216" t="str">
        <f t="shared" si="4"/>
        <v/>
      </c>
      <c r="N21" s="222" t="str">
        <f t="shared" si="5"/>
        <v/>
      </c>
      <c r="O21" s="221" t="str">
        <f>IF($B21="","",VLOOKUP($B21,様式2_1人件費!$P$70:$R$84,3,FALSE))</f>
        <v/>
      </c>
      <c r="P21" s="216" t="str">
        <f t="shared" si="6"/>
        <v/>
      </c>
      <c r="Q21" s="222" t="str">
        <f t="shared" si="7"/>
        <v/>
      </c>
      <c r="R21" s="221" t="str">
        <f>IF($B21="","",VLOOKUP($B21,様式2_1人件費!$S$70:$U$84,3,FALSE))</f>
        <v/>
      </c>
      <c r="S21" s="216" t="str">
        <f t="shared" si="8"/>
        <v/>
      </c>
      <c r="T21" s="222" t="str">
        <f t="shared" si="9"/>
        <v/>
      </c>
      <c r="U21" s="221" t="str">
        <f>IF($B21="","",VLOOKUP($B21,様式2_1人件費!$V$70:$X$84,3,FALSE))</f>
        <v/>
      </c>
      <c r="V21" s="216" t="str">
        <f t="shared" si="10"/>
        <v/>
      </c>
      <c r="W21" s="222" t="str">
        <f t="shared" si="11"/>
        <v/>
      </c>
      <c r="X21" s="221" t="str">
        <f>IF($B21="","",VLOOKUP($B21,様式2_1人件費!$Y$70:$AA$84,3,FALSE))</f>
        <v/>
      </c>
      <c r="Y21" s="216" t="str">
        <f t="shared" si="12"/>
        <v/>
      </c>
      <c r="Z21" s="222" t="str">
        <f t="shared" si="13"/>
        <v/>
      </c>
      <c r="AA21" s="221" t="str">
        <f>IF($B21="","",VLOOKUP($B21,様式2_1人件費!$AB$70:$AD$84,3,FALSE))</f>
        <v/>
      </c>
      <c r="AB21" s="216" t="str">
        <f t="shared" si="14"/>
        <v/>
      </c>
      <c r="AC21" s="218" t="str">
        <f t="shared" si="15"/>
        <v/>
      </c>
      <c r="AD21" s="320" t="str">
        <f t="shared" si="16"/>
        <v/>
      </c>
    </row>
    <row r="22" spans="1:30" ht="28" customHeight="1">
      <c r="B22" s="470" t="str">
        <f>IF(様式2_2_1その他原価・一般管理費等!$B22&gt;0,様式2_2_1その他原価・一般管理費等!$B22,"")</f>
        <v/>
      </c>
      <c r="C22" s="470" t="str">
        <f>IF(様式2_2_1その他原価・一般管理費等!$C22&gt;0,様式2_2_1その他原価・一般管理費等!$C22,"")</f>
        <v/>
      </c>
      <c r="D22" s="471" t="str">
        <f>IF(LEFT($B22,1)="G",0,IF(様式2_2_1その他原価・一般管理費等!$D22&gt;0,様式2_2_1その他原価・一般管理費等!$D22,""))</f>
        <v/>
      </c>
      <c r="E22" s="472">
        <f>様式2_2_1その他原価・一般管理費等!E22</f>
        <v>0</v>
      </c>
      <c r="F22" s="473" t="str">
        <f t="shared" si="0"/>
        <v/>
      </c>
      <c r="G22" s="472">
        <f>様式2_2_1その他原価・一般管理費等!G22</f>
        <v>0</v>
      </c>
      <c r="H22" s="473" t="str">
        <f t="shared" si="1"/>
        <v/>
      </c>
      <c r="I22" s="216" t="str">
        <f>IF($B22="","",VLOOKUP($B22,様式2_1人件費!$J$70:$L$85,3,FALSE))</f>
        <v/>
      </c>
      <c r="J22" s="216" t="str">
        <f t="shared" si="2"/>
        <v/>
      </c>
      <c r="K22" s="222" t="str">
        <f t="shared" si="3"/>
        <v/>
      </c>
      <c r="L22" s="221" t="str">
        <f>IF($B22="","",VLOOKUP($B22,様式2_1人件費!$M$70:$O$84,3,FALSE))</f>
        <v/>
      </c>
      <c r="M22" s="216" t="str">
        <f t="shared" si="4"/>
        <v/>
      </c>
      <c r="N22" s="222" t="str">
        <f t="shared" si="5"/>
        <v/>
      </c>
      <c r="O22" s="221" t="str">
        <f>IF($B22="","",VLOOKUP($B22,様式2_1人件費!$P$70:$R$84,3,FALSE))</f>
        <v/>
      </c>
      <c r="P22" s="216" t="str">
        <f t="shared" si="6"/>
        <v/>
      </c>
      <c r="Q22" s="222" t="str">
        <f t="shared" si="7"/>
        <v/>
      </c>
      <c r="R22" s="221" t="str">
        <f>IF($B22="","",VLOOKUP($B22,様式2_1人件費!$S$70:$U$84,3,FALSE))</f>
        <v/>
      </c>
      <c r="S22" s="216" t="str">
        <f t="shared" si="8"/>
        <v/>
      </c>
      <c r="T22" s="222" t="str">
        <f t="shared" si="9"/>
        <v/>
      </c>
      <c r="U22" s="221" t="str">
        <f>IF($B22="","",VLOOKUP($B22,様式2_1人件費!$V$70:$X$84,3,FALSE))</f>
        <v/>
      </c>
      <c r="V22" s="216" t="str">
        <f t="shared" si="10"/>
        <v/>
      </c>
      <c r="W22" s="222" t="str">
        <f t="shared" si="11"/>
        <v/>
      </c>
      <c r="X22" s="221" t="str">
        <f>IF($B22="","",VLOOKUP($B22,様式2_1人件費!$Y$70:$AA$84,3,FALSE))</f>
        <v/>
      </c>
      <c r="Y22" s="216" t="str">
        <f t="shared" si="12"/>
        <v/>
      </c>
      <c r="Z22" s="222" t="str">
        <f t="shared" si="13"/>
        <v/>
      </c>
      <c r="AA22" s="221" t="str">
        <f>IF($B22="","",VLOOKUP($B22,様式2_1人件費!$AB$70:$AD$84,3,FALSE))</f>
        <v/>
      </c>
      <c r="AB22" s="216" t="str">
        <f t="shared" si="14"/>
        <v/>
      </c>
      <c r="AC22" s="218" t="str">
        <f t="shared" si="15"/>
        <v/>
      </c>
      <c r="AD22" s="320" t="str">
        <f t="shared" si="16"/>
        <v/>
      </c>
    </row>
    <row r="23" spans="1:30" ht="28" customHeight="1">
      <c r="B23" s="470" t="str">
        <f>IF(様式2_2_1その他原価・一般管理費等!$B23&gt;0,様式2_2_1その他原価・一般管理費等!$B23,"")</f>
        <v/>
      </c>
      <c r="C23" s="470" t="str">
        <f>IF(様式2_2_1その他原価・一般管理費等!$C23&gt;0,様式2_2_1その他原価・一般管理費等!$C23,"")</f>
        <v/>
      </c>
      <c r="D23" s="471" t="str">
        <f>IF(LEFT($B23,1)="G",0,IF(様式2_2_1その他原価・一般管理費等!$D23&gt;0,様式2_2_1その他原価・一般管理費等!$D23,""))</f>
        <v/>
      </c>
      <c r="E23" s="472">
        <f>様式2_2_1その他原価・一般管理費等!E23</f>
        <v>0</v>
      </c>
      <c r="F23" s="473" t="str">
        <f>IF($B23="","",ROUND(D23*E23,0))</f>
        <v/>
      </c>
      <c r="G23" s="472">
        <f>様式2_2_1その他原価・一般管理費等!G23</f>
        <v>0</v>
      </c>
      <c r="H23" s="473" t="str">
        <f>IF($B23="","",ROUND((D23+F23)*G23,0))</f>
        <v/>
      </c>
      <c r="I23" s="216" t="str">
        <f>IF($B23="","",VLOOKUP($B23,様式2_1人件費!$J$70:$L$85,3,FALSE))</f>
        <v/>
      </c>
      <c r="J23" s="216" t="str">
        <f t="shared" si="2"/>
        <v/>
      </c>
      <c r="K23" s="222" t="str">
        <f t="shared" si="3"/>
        <v/>
      </c>
      <c r="L23" s="221" t="str">
        <f>IF($B23="","",VLOOKUP($B23,様式2_1人件費!$M$70:$O$84,3,FALSE))</f>
        <v/>
      </c>
      <c r="M23" s="216" t="str">
        <f t="shared" si="4"/>
        <v/>
      </c>
      <c r="N23" s="222" t="str">
        <f t="shared" si="5"/>
        <v/>
      </c>
      <c r="O23" s="221" t="str">
        <f>IF($B23="","",VLOOKUP($B23,様式2_1人件費!$P$70:$R$84,3,FALSE))</f>
        <v/>
      </c>
      <c r="P23" s="216" t="str">
        <f t="shared" si="6"/>
        <v/>
      </c>
      <c r="Q23" s="222" t="str">
        <f t="shared" si="7"/>
        <v/>
      </c>
      <c r="R23" s="221" t="str">
        <f>IF($B23="","",VLOOKUP($B23,様式2_1人件費!$S$70:$U$84,3,FALSE))</f>
        <v/>
      </c>
      <c r="S23" s="216" t="str">
        <f t="shared" si="8"/>
        <v/>
      </c>
      <c r="T23" s="222" t="str">
        <f t="shared" si="9"/>
        <v/>
      </c>
      <c r="U23" s="221" t="str">
        <f>IF($B23="","",VLOOKUP($B23,様式2_1人件費!$V$70:$X$84,3,FALSE))</f>
        <v/>
      </c>
      <c r="V23" s="216" t="str">
        <f t="shared" si="10"/>
        <v/>
      </c>
      <c r="W23" s="222" t="str">
        <f t="shared" si="11"/>
        <v/>
      </c>
      <c r="X23" s="221" t="str">
        <f>IF($B23="","",VLOOKUP($B23,様式2_1人件費!$Y$70:$AA$84,3,FALSE))</f>
        <v/>
      </c>
      <c r="Y23" s="216" t="str">
        <f t="shared" si="12"/>
        <v/>
      </c>
      <c r="Z23" s="222" t="str">
        <f t="shared" si="13"/>
        <v/>
      </c>
      <c r="AA23" s="221" t="str">
        <f>IF($B23="","",VLOOKUP($B23,様式2_1人件費!$AB$70:$AD$84,3,FALSE))</f>
        <v/>
      </c>
      <c r="AB23" s="216" t="str">
        <f t="shared" si="14"/>
        <v/>
      </c>
      <c r="AC23" s="218" t="str">
        <f t="shared" si="15"/>
        <v/>
      </c>
      <c r="AD23" s="320" t="str">
        <f t="shared" si="16"/>
        <v/>
      </c>
    </row>
    <row r="24" spans="1:30" ht="28" customHeight="1">
      <c r="B24" s="470" t="str">
        <f>IF(様式2_2_1その他原価・一般管理費等!$B24&gt;0,様式2_2_1その他原価・一般管理費等!$B24,"")</f>
        <v/>
      </c>
      <c r="C24" s="470" t="str">
        <f>IF(様式2_2_1その他原価・一般管理費等!$C24&gt;0,様式2_2_1その他原価・一般管理費等!$C24,"")</f>
        <v/>
      </c>
      <c r="D24" s="471" t="str">
        <f>IF(LEFT($B24,1)="G",0,IF(様式2_2_1その他原価・一般管理費等!$D24&gt;0,様式2_2_1その他原価・一般管理費等!$D24,""))</f>
        <v/>
      </c>
      <c r="E24" s="472">
        <f>様式2_2_1その他原価・一般管理費等!E24</f>
        <v>0</v>
      </c>
      <c r="F24" s="473" t="str">
        <f>IF($B24="","",ROUND(D24*E24,0))</f>
        <v/>
      </c>
      <c r="G24" s="472">
        <f>様式2_2_1その他原価・一般管理費等!G24</f>
        <v>0</v>
      </c>
      <c r="H24" s="473" t="str">
        <f>IF($B24="","",ROUND((D24+F24)*G24,0))</f>
        <v/>
      </c>
      <c r="I24" s="216" t="str">
        <f>IF($B24="","",VLOOKUP($B24,様式2_1人件費!$J$70:$L$85,3,FALSE))</f>
        <v/>
      </c>
      <c r="J24" s="216" t="str">
        <f t="shared" si="2"/>
        <v/>
      </c>
      <c r="K24" s="222" t="str">
        <f t="shared" si="3"/>
        <v/>
      </c>
      <c r="L24" s="221" t="str">
        <f>IF($B24="","",VLOOKUP($B24,様式2_1人件費!$M$70:$O$84,3,FALSE))</f>
        <v/>
      </c>
      <c r="M24" s="216" t="str">
        <f t="shared" si="4"/>
        <v/>
      </c>
      <c r="N24" s="222" t="str">
        <f t="shared" si="5"/>
        <v/>
      </c>
      <c r="O24" s="221" t="str">
        <f>IF($B24="","",VLOOKUP($B24,様式2_1人件費!$P$70:$R$84,3,FALSE))</f>
        <v/>
      </c>
      <c r="P24" s="216" t="str">
        <f t="shared" si="6"/>
        <v/>
      </c>
      <c r="Q24" s="222" t="str">
        <f t="shared" si="7"/>
        <v/>
      </c>
      <c r="R24" s="221" t="str">
        <f>IF($B24="","",VLOOKUP($B24,様式2_1人件費!$S$70:$U$84,3,FALSE))</f>
        <v/>
      </c>
      <c r="S24" s="216" t="str">
        <f t="shared" si="8"/>
        <v/>
      </c>
      <c r="T24" s="222" t="str">
        <f t="shared" si="9"/>
        <v/>
      </c>
      <c r="U24" s="221" t="str">
        <f>IF($B24="","",VLOOKUP($B24,様式2_1人件費!$V$70:$X$84,3,FALSE))</f>
        <v/>
      </c>
      <c r="V24" s="216" t="str">
        <f t="shared" si="10"/>
        <v/>
      </c>
      <c r="W24" s="222" t="str">
        <f t="shared" si="11"/>
        <v/>
      </c>
      <c r="X24" s="221" t="str">
        <f>IF($B24="","",VLOOKUP($B24,様式2_1人件費!$Y$70:$AA$84,3,FALSE))</f>
        <v/>
      </c>
      <c r="Y24" s="216" t="str">
        <f t="shared" si="12"/>
        <v/>
      </c>
      <c r="Z24" s="222" t="str">
        <f t="shared" si="13"/>
        <v/>
      </c>
      <c r="AA24" s="221" t="str">
        <f>IF($B24="","",VLOOKUP($B24,様式2_1人件費!$AB$70:$AD$84,3,FALSE))</f>
        <v/>
      </c>
      <c r="AB24" s="216" t="str">
        <f t="shared" si="14"/>
        <v/>
      </c>
      <c r="AC24" s="218" t="str">
        <f t="shared" si="15"/>
        <v/>
      </c>
      <c r="AD24" s="320" t="str">
        <f t="shared" si="16"/>
        <v/>
      </c>
    </row>
    <row r="25" spans="1:30" ht="28" customHeight="1">
      <c r="B25" s="470" t="str">
        <f>IF(様式2_2_1その他原価・一般管理費等!$B25&gt;0,様式2_2_1その他原価・一般管理費等!$B25,"")</f>
        <v/>
      </c>
      <c r="C25" s="470" t="str">
        <f>IF(様式2_2_1その他原価・一般管理費等!$C25&gt;0,様式2_2_1その他原価・一般管理費等!$C25,"")</f>
        <v/>
      </c>
      <c r="D25" s="471" t="str">
        <f>IF(LEFT($B25,1)="G",0,IF(様式2_2_1その他原価・一般管理費等!$D25&gt;0,様式2_2_1その他原価・一般管理費等!$D25,""))</f>
        <v/>
      </c>
      <c r="E25" s="472">
        <f>様式2_2_1その他原価・一般管理費等!E25</f>
        <v>0</v>
      </c>
      <c r="F25" s="473" t="str">
        <f>IF($B25="","",ROUND(D25*E25,0))</f>
        <v/>
      </c>
      <c r="G25" s="472">
        <f>様式2_2_1その他原価・一般管理費等!G25</f>
        <v>0</v>
      </c>
      <c r="H25" s="473" t="str">
        <f>IF($B25="","",ROUND((D25+F25)*G25,0))</f>
        <v/>
      </c>
      <c r="I25" s="216" t="str">
        <f>IF($B25="","",VLOOKUP($B25,様式2_1人件費!$J$70:$L$85,3,FALSE))</f>
        <v/>
      </c>
      <c r="J25" s="216" t="str">
        <f t="shared" si="2"/>
        <v/>
      </c>
      <c r="K25" s="222" t="str">
        <f t="shared" si="3"/>
        <v/>
      </c>
      <c r="L25" s="221" t="str">
        <f>IF($B25="","",VLOOKUP($B25,様式2_1人件費!$M$70:$O$84,3,FALSE))</f>
        <v/>
      </c>
      <c r="M25" s="216" t="str">
        <f t="shared" si="4"/>
        <v/>
      </c>
      <c r="N25" s="222" t="str">
        <f t="shared" si="5"/>
        <v/>
      </c>
      <c r="O25" s="221" t="str">
        <f>IF($B25="","",VLOOKUP($B25,様式2_1人件費!$P$70:$R$84,3,FALSE))</f>
        <v/>
      </c>
      <c r="P25" s="216" t="str">
        <f t="shared" si="6"/>
        <v/>
      </c>
      <c r="Q25" s="222" t="str">
        <f t="shared" si="7"/>
        <v/>
      </c>
      <c r="R25" s="221" t="str">
        <f>IF($B25="","",VLOOKUP($B25,様式2_1人件費!$S$70:$U$84,3,FALSE))</f>
        <v/>
      </c>
      <c r="S25" s="216" t="str">
        <f t="shared" si="8"/>
        <v/>
      </c>
      <c r="T25" s="222" t="str">
        <f t="shared" si="9"/>
        <v/>
      </c>
      <c r="U25" s="221" t="str">
        <f>IF($B25="","",VLOOKUP($B25,様式2_1人件費!$V$70:$X$84,3,FALSE))</f>
        <v/>
      </c>
      <c r="V25" s="216" t="str">
        <f t="shared" si="10"/>
        <v/>
      </c>
      <c r="W25" s="222" t="str">
        <f t="shared" si="11"/>
        <v/>
      </c>
      <c r="X25" s="221" t="str">
        <f>IF($B25="","",VLOOKUP($B25,様式2_1人件費!$Y$70:$AA$84,3,FALSE))</f>
        <v/>
      </c>
      <c r="Y25" s="216" t="str">
        <f t="shared" si="12"/>
        <v/>
      </c>
      <c r="Z25" s="222" t="str">
        <f t="shared" si="13"/>
        <v/>
      </c>
      <c r="AA25" s="221" t="str">
        <f>IF($B25="","",VLOOKUP($B25,様式2_1人件費!$AB$70:$AD$84,3,FALSE))</f>
        <v/>
      </c>
      <c r="AB25" s="216" t="str">
        <f t="shared" si="14"/>
        <v/>
      </c>
      <c r="AC25" s="218" t="str">
        <f t="shared" si="15"/>
        <v/>
      </c>
      <c r="AD25" s="320" t="str">
        <f t="shared" si="16"/>
        <v/>
      </c>
    </row>
    <row r="26" spans="1:30" ht="28" customHeight="1">
      <c r="B26" s="470" t="str">
        <f>IF(様式2_2_1その他原価・一般管理費等!$B26&gt;0,様式2_2_1その他原価・一般管理費等!$B26,"")</f>
        <v/>
      </c>
      <c r="C26" s="470" t="str">
        <f>IF(様式2_2_1その他原価・一般管理費等!$C26&gt;0,様式2_2_1その他原価・一般管理費等!$C26,"")</f>
        <v/>
      </c>
      <c r="D26" s="471" t="str">
        <f>IF(LEFT($B26,1)="G",0,IF(様式2_2_1その他原価・一般管理費等!$D26&gt;0,様式2_2_1その他原価・一般管理費等!$D26,""))</f>
        <v/>
      </c>
      <c r="E26" s="472">
        <f>様式2_2_1その他原価・一般管理費等!E26</f>
        <v>0</v>
      </c>
      <c r="F26" s="473" t="str">
        <f>IF($B26="","",ROUND(D26*E26,0))</f>
        <v/>
      </c>
      <c r="G26" s="472">
        <f>様式2_2_1その他原価・一般管理費等!G26</f>
        <v>0</v>
      </c>
      <c r="H26" s="473" t="str">
        <f>IF($B26="","",ROUND((D26+F26)*G26,0))</f>
        <v/>
      </c>
      <c r="I26" s="216" t="str">
        <f>IF($B26="","",VLOOKUP($B26,様式2_1人件費!$J$70:$L$85,3,FALSE))</f>
        <v/>
      </c>
      <c r="J26" s="216" t="str">
        <f t="shared" si="2"/>
        <v/>
      </c>
      <c r="K26" s="222" t="str">
        <f t="shared" si="3"/>
        <v/>
      </c>
      <c r="L26" s="221" t="str">
        <f>IF($B26="","",VLOOKUP($B26,様式2_1人件費!$M$70:$O$84,3,FALSE))</f>
        <v/>
      </c>
      <c r="M26" s="216" t="str">
        <f t="shared" si="4"/>
        <v/>
      </c>
      <c r="N26" s="222" t="str">
        <f t="shared" si="5"/>
        <v/>
      </c>
      <c r="O26" s="221" t="str">
        <f>IF($B26="","",VLOOKUP($B26,様式2_1人件費!$P$70:$R$84,3,FALSE))</f>
        <v/>
      </c>
      <c r="P26" s="216" t="str">
        <f t="shared" si="6"/>
        <v/>
      </c>
      <c r="Q26" s="222" t="str">
        <f t="shared" si="7"/>
        <v/>
      </c>
      <c r="R26" s="221" t="str">
        <f>IF($B26="","",VLOOKUP($B26,様式2_1人件費!$S$70:$U$84,3,FALSE))</f>
        <v/>
      </c>
      <c r="S26" s="216" t="str">
        <f t="shared" si="8"/>
        <v/>
      </c>
      <c r="T26" s="222" t="str">
        <f t="shared" si="9"/>
        <v/>
      </c>
      <c r="U26" s="221" t="str">
        <f>IF($B26="","",VLOOKUP($B26,様式2_1人件費!$V$70:$X$84,3,FALSE))</f>
        <v/>
      </c>
      <c r="V26" s="216" t="str">
        <f t="shared" si="10"/>
        <v/>
      </c>
      <c r="W26" s="222" t="str">
        <f t="shared" si="11"/>
        <v/>
      </c>
      <c r="X26" s="221" t="str">
        <f>IF($B26="","",VLOOKUP($B26,様式2_1人件費!$Y$70:$AA$84,3,FALSE))</f>
        <v/>
      </c>
      <c r="Y26" s="216" t="str">
        <f t="shared" si="12"/>
        <v/>
      </c>
      <c r="Z26" s="222" t="str">
        <f t="shared" si="13"/>
        <v/>
      </c>
      <c r="AA26" s="221" t="str">
        <f>IF($B26="","",VLOOKUP($B26,様式2_1人件費!$AB$70:$AD$84,3,FALSE))</f>
        <v/>
      </c>
      <c r="AB26" s="216" t="str">
        <f t="shared" si="14"/>
        <v/>
      </c>
      <c r="AC26" s="218" t="str">
        <f t="shared" si="15"/>
        <v/>
      </c>
      <c r="AD26" s="320" t="str">
        <f t="shared" si="16"/>
        <v/>
      </c>
    </row>
    <row r="27" spans="1:30" ht="28" customHeight="1">
      <c r="B27" s="470" t="str">
        <f>IF(様式2_2_1その他原価・一般管理費等!$B27&gt;0,様式2_2_1その他原価・一般管理費等!$B27,"")</f>
        <v/>
      </c>
      <c r="C27" s="470" t="str">
        <f>IF(様式2_2_1その他原価・一般管理費等!$C27&gt;0,様式2_2_1その他原価・一般管理費等!$C27,"")</f>
        <v/>
      </c>
      <c r="D27" s="471" t="str">
        <f>IF(LEFT($B27,1)="G",0,IF(様式2_2_1その他原価・一般管理費等!$D27&gt;0,様式2_2_1その他原価・一般管理費等!$D27,""))</f>
        <v/>
      </c>
      <c r="E27" s="472">
        <f>様式2_2_1その他原価・一般管理費等!E27</f>
        <v>0</v>
      </c>
      <c r="F27" s="473" t="str">
        <f>IF($B27="","",ROUND(D27*E27,0))</f>
        <v/>
      </c>
      <c r="G27" s="472">
        <f>様式2_2_1その他原価・一般管理費等!G27</f>
        <v>0</v>
      </c>
      <c r="H27" s="473" t="str">
        <f>IF($B27="","",ROUND((D27+F27)*G27,0))</f>
        <v/>
      </c>
      <c r="I27" s="216" t="str">
        <f>IF($B27="","",VLOOKUP($B27,様式2_1人件費!$J$70:$L$85,3,FALSE))</f>
        <v/>
      </c>
      <c r="J27" s="216" t="str">
        <f t="shared" si="2"/>
        <v/>
      </c>
      <c r="K27" s="222" t="str">
        <f t="shared" si="3"/>
        <v/>
      </c>
      <c r="L27" s="221" t="str">
        <f>IF($B27="","",VLOOKUP($B27,様式2_1人件費!$M$70:$O$84,3,FALSE))</f>
        <v/>
      </c>
      <c r="M27" s="216" t="str">
        <f t="shared" si="4"/>
        <v/>
      </c>
      <c r="N27" s="222" t="str">
        <f t="shared" si="5"/>
        <v/>
      </c>
      <c r="O27" s="221" t="str">
        <f>IF($B27="","",VLOOKUP($B27,様式2_1人件費!$P$70:$R$84,3,FALSE))</f>
        <v/>
      </c>
      <c r="P27" s="216" t="str">
        <f t="shared" si="6"/>
        <v/>
      </c>
      <c r="Q27" s="222" t="str">
        <f t="shared" si="7"/>
        <v/>
      </c>
      <c r="R27" s="221" t="str">
        <f>IF($B27="","",VLOOKUP($B27,様式2_1人件費!$S$70:$U$84,3,FALSE))</f>
        <v/>
      </c>
      <c r="S27" s="216" t="str">
        <f t="shared" si="8"/>
        <v/>
      </c>
      <c r="T27" s="222" t="str">
        <f t="shared" si="9"/>
        <v/>
      </c>
      <c r="U27" s="221" t="str">
        <f>IF($B27="","",VLOOKUP($B27,様式2_1人件費!$V$70:$X$84,3,FALSE))</f>
        <v/>
      </c>
      <c r="V27" s="216" t="str">
        <f t="shared" si="10"/>
        <v/>
      </c>
      <c r="W27" s="222" t="str">
        <f t="shared" si="11"/>
        <v/>
      </c>
      <c r="X27" s="221" t="str">
        <f>IF($B27="","",VLOOKUP($B27,様式2_1人件費!$Y$70:$AA$84,3,FALSE))</f>
        <v/>
      </c>
      <c r="Y27" s="216" t="str">
        <f t="shared" si="12"/>
        <v/>
      </c>
      <c r="Z27" s="222" t="str">
        <f t="shared" si="13"/>
        <v/>
      </c>
      <c r="AA27" s="221" t="str">
        <f>IF($B27="","",VLOOKUP($B27,様式2_1人件費!$AB$70:$AD$84,3,FALSE))</f>
        <v/>
      </c>
      <c r="AB27" s="216" t="str">
        <f t="shared" si="14"/>
        <v/>
      </c>
      <c r="AC27" s="218" t="str">
        <f t="shared" si="15"/>
        <v/>
      </c>
      <c r="AD27" s="320" t="str">
        <f t="shared" si="16"/>
        <v/>
      </c>
    </row>
    <row r="28" spans="1:30" ht="28" customHeight="1">
      <c r="C28" s="42" t="s">
        <v>278</v>
      </c>
      <c r="D28" s="75">
        <f>SUM(D13:D27)</f>
        <v>5992800</v>
      </c>
      <c r="E28" s="214"/>
      <c r="F28" s="75">
        <f>SUM(F13:F27)</f>
        <v>7191360</v>
      </c>
      <c r="G28" s="211"/>
      <c r="H28" s="75">
        <f>SUM(H13:H27)</f>
        <v>5273664</v>
      </c>
      <c r="I28" s="334" t="e">
        <f>SUM(I13:I27)</f>
        <v>#N/A</v>
      </c>
      <c r="J28" s="334" t="e">
        <f>SUM(J13:J27)</f>
        <v>#N/A</v>
      </c>
      <c r="K28" s="335" t="e">
        <f t="shared" ref="K28" si="17">SUM(K13:K27)</f>
        <v>#N/A</v>
      </c>
      <c r="L28" s="216" t="e">
        <f>SUM(L13:L27)</f>
        <v>#N/A</v>
      </c>
      <c r="M28" s="216" t="e">
        <f>SUM(M13:M27)</f>
        <v>#N/A</v>
      </c>
      <c r="N28" s="218" t="e">
        <f t="shared" ref="N28:AC28" si="18">SUM(N13:N27)</f>
        <v>#N/A</v>
      </c>
      <c r="O28" s="216" t="e">
        <f t="shared" si="18"/>
        <v>#N/A</v>
      </c>
      <c r="P28" s="216" t="e">
        <f t="shared" si="18"/>
        <v>#N/A</v>
      </c>
      <c r="Q28" s="218" t="e">
        <f t="shared" si="18"/>
        <v>#N/A</v>
      </c>
      <c r="R28" s="216" t="e">
        <f t="shared" si="18"/>
        <v>#N/A</v>
      </c>
      <c r="S28" s="216" t="e">
        <f t="shared" si="18"/>
        <v>#N/A</v>
      </c>
      <c r="T28" s="218" t="e">
        <f t="shared" si="18"/>
        <v>#N/A</v>
      </c>
      <c r="U28" s="216" t="e">
        <f t="shared" si="18"/>
        <v>#N/A</v>
      </c>
      <c r="V28" s="216" t="e">
        <f t="shared" si="18"/>
        <v>#N/A</v>
      </c>
      <c r="W28" s="218" t="e">
        <f t="shared" si="18"/>
        <v>#N/A</v>
      </c>
      <c r="X28" s="216" t="e">
        <f t="shared" si="18"/>
        <v>#N/A</v>
      </c>
      <c r="Y28" s="216" t="e">
        <f t="shared" si="18"/>
        <v>#N/A</v>
      </c>
      <c r="Z28" s="218" t="e">
        <f t="shared" si="18"/>
        <v>#N/A</v>
      </c>
      <c r="AA28" s="216" t="e">
        <f t="shared" si="18"/>
        <v>#N/A</v>
      </c>
      <c r="AB28" s="216" t="e">
        <f t="shared" si="18"/>
        <v>#N/A</v>
      </c>
      <c r="AC28" s="218" t="e">
        <f t="shared" si="18"/>
        <v>#N/A</v>
      </c>
      <c r="AD28" s="320">
        <f t="shared" si="16"/>
        <v>18457824</v>
      </c>
    </row>
    <row r="29" spans="1:30" ht="12" customHeight="1">
      <c r="A29" s="166"/>
      <c r="C29" s="42"/>
      <c r="D29" s="77"/>
      <c r="F29" s="77"/>
      <c r="H29" s="77"/>
      <c r="I29" s="216" t="e">
        <f>ROUNDDOWN(I28,-3)</f>
        <v>#N/A</v>
      </c>
      <c r="J29" s="216" t="e">
        <f>ROUNDDOWN(J28,-3)</f>
        <v>#N/A</v>
      </c>
      <c r="K29" s="216" t="e">
        <f t="shared" ref="K29" si="19">ROUNDDOWN(K28,-3)</f>
        <v>#N/A</v>
      </c>
      <c r="L29" s="216" t="e">
        <f>ROUNDDOWN(L28,-3)</f>
        <v>#N/A</v>
      </c>
      <c r="M29" s="216" t="e">
        <f>ROUNDDOWN(M28,-3)</f>
        <v>#N/A</v>
      </c>
      <c r="N29" s="216" t="e">
        <f t="shared" ref="N29:AC29" si="20">ROUNDDOWN(N28,-3)</f>
        <v>#N/A</v>
      </c>
      <c r="O29" s="216" t="e">
        <f t="shared" si="20"/>
        <v>#N/A</v>
      </c>
      <c r="P29" s="216" t="e">
        <f t="shared" si="20"/>
        <v>#N/A</v>
      </c>
      <c r="Q29" s="216" t="e">
        <f t="shared" si="20"/>
        <v>#N/A</v>
      </c>
      <c r="R29" s="216" t="e">
        <f t="shared" si="20"/>
        <v>#N/A</v>
      </c>
      <c r="S29" s="216" t="e">
        <f t="shared" si="20"/>
        <v>#N/A</v>
      </c>
      <c r="T29" s="216" t="e">
        <f t="shared" si="20"/>
        <v>#N/A</v>
      </c>
      <c r="U29" s="216" t="e">
        <f t="shared" si="20"/>
        <v>#N/A</v>
      </c>
      <c r="V29" s="216" t="e">
        <f t="shared" si="20"/>
        <v>#N/A</v>
      </c>
      <c r="W29" s="216" t="e">
        <f t="shared" si="20"/>
        <v>#N/A</v>
      </c>
      <c r="X29" s="216" t="e">
        <f t="shared" si="20"/>
        <v>#N/A</v>
      </c>
      <c r="Y29" s="216" t="e">
        <f t="shared" si="20"/>
        <v>#N/A</v>
      </c>
      <c r="Z29" s="216" t="e">
        <f t="shared" si="20"/>
        <v>#N/A</v>
      </c>
      <c r="AA29" s="216" t="e">
        <f t="shared" si="20"/>
        <v>#N/A</v>
      </c>
      <c r="AB29" s="216" t="e">
        <f t="shared" si="20"/>
        <v>#N/A</v>
      </c>
      <c r="AC29" s="216" t="e">
        <f t="shared" si="20"/>
        <v>#N/A</v>
      </c>
    </row>
    <row r="30" spans="1:30" ht="33" customHeight="1"/>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164"/>
      <c r="C49" s="25"/>
      <c r="D49" s="25"/>
      <c r="E49" s="25"/>
      <c r="F49" s="25"/>
      <c r="G49" s="25"/>
      <c r="H49" s="25"/>
    </row>
    <row r="50" spans="1:8" ht="62.15" customHeight="1">
      <c r="A50" s="165"/>
      <c r="B50" s="167"/>
      <c r="C50" s="698"/>
      <c r="D50" s="698"/>
      <c r="E50" s="698"/>
      <c r="F50" s="698"/>
      <c r="G50" s="698"/>
      <c r="H50" s="698"/>
    </row>
    <row r="51" spans="1:8" ht="30" customHeight="1">
      <c r="A51" s="165"/>
      <c r="B51" s="128"/>
      <c r="C51" s="179"/>
      <c r="D51" s="180"/>
      <c r="E51" s="179"/>
      <c r="F51" s="177"/>
      <c r="G51" s="179"/>
      <c r="H51" s="177"/>
    </row>
    <row r="52" spans="1:8" ht="30" customHeight="1">
      <c r="A52" s="165"/>
      <c r="B52" s="128"/>
      <c r="C52" s="179"/>
      <c r="D52" s="180"/>
      <c r="E52" s="179"/>
      <c r="F52" s="177"/>
      <c r="G52" s="179"/>
      <c r="H52" s="177"/>
    </row>
    <row r="53" spans="1:8" ht="30" customHeight="1">
      <c r="A53" s="165"/>
      <c r="B53" s="128"/>
      <c r="C53" s="179"/>
      <c r="D53" s="180"/>
      <c r="E53" s="179"/>
      <c r="F53" s="177"/>
      <c r="G53" s="179"/>
      <c r="H53" s="177"/>
    </row>
    <row r="54" spans="1:8" ht="30" customHeight="1">
      <c r="A54" s="165"/>
      <c r="B54" s="128"/>
      <c r="C54" s="179"/>
      <c r="D54" s="180"/>
      <c r="E54" s="179"/>
      <c r="F54" s="177"/>
      <c r="G54" s="179"/>
      <c r="H54" s="177"/>
    </row>
    <row r="55" spans="1:8" ht="30" customHeight="1">
      <c r="A55" s="165"/>
      <c r="B55" s="128"/>
      <c r="C55" s="179"/>
      <c r="D55" s="180"/>
      <c r="E55" s="179"/>
      <c r="F55" s="177"/>
      <c r="G55" s="179"/>
      <c r="H55" s="177"/>
    </row>
    <row r="56" spans="1:8" ht="30" customHeight="1">
      <c r="A56" s="165"/>
      <c r="B56" s="128"/>
      <c r="C56" s="174"/>
      <c r="D56" s="175"/>
      <c r="E56" s="176"/>
      <c r="F56" s="177"/>
      <c r="G56" s="178"/>
      <c r="H56" s="177"/>
    </row>
    <row r="57" spans="1:8" ht="30" customHeight="1">
      <c r="A57" s="165"/>
      <c r="B57" s="128"/>
      <c r="C57" s="174"/>
      <c r="D57" s="175"/>
      <c r="E57" s="176"/>
      <c r="F57" s="177"/>
      <c r="G57" s="176"/>
      <c r="H57" s="177"/>
    </row>
    <row r="58" spans="1:8" ht="30" customHeight="1">
      <c r="A58" s="165"/>
      <c r="B58" s="128"/>
      <c r="C58" s="172"/>
      <c r="D58" s="168"/>
      <c r="E58" s="48"/>
      <c r="F58" s="169"/>
      <c r="G58" s="48"/>
      <c r="H58" s="169"/>
    </row>
    <row r="59" spans="1:8" ht="30" customHeight="1">
      <c r="A59" s="165"/>
      <c r="B59" s="128"/>
      <c r="C59" s="172"/>
      <c r="D59" s="168"/>
      <c r="E59" s="48"/>
      <c r="F59" s="169"/>
      <c r="G59" s="48"/>
      <c r="H59" s="169"/>
    </row>
    <row r="60" spans="1:8" ht="30" customHeight="1">
      <c r="A60" s="165"/>
      <c r="B60" s="128"/>
      <c r="C60" s="172"/>
      <c r="D60" s="168"/>
      <c r="E60" s="48"/>
      <c r="F60" s="169"/>
      <c r="G60" s="48"/>
      <c r="H60" s="169"/>
    </row>
    <row r="61" spans="1:8" ht="30" hidden="1" customHeight="1">
      <c r="A61" s="165"/>
      <c r="B61" s="128"/>
      <c r="C61" s="172"/>
      <c r="D61" s="168"/>
      <c r="E61" s="48"/>
      <c r="F61" s="169"/>
      <c r="G61" s="48"/>
      <c r="H61" s="169"/>
    </row>
    <row r="62" spans="1:8" ht="30" hidden="1" customHeight="1">
      <c r="A62" s="165"/>
      <c r="B62" s="128"/>
      <c r="C62" s="172"/>
      <c r="D62" s="168"/>
      <c r="E62" s="48"/>
      <c r="F62" s="169"/>
      <c r="G62" s="48"/>
      <c r="H62" s="169"/>
    </row>
    <row r="63" spans="1:8" ht="30" hidden="1" customHeight="1">
      <c r="A63" s="165"/>
      <c r="B63" s="128"/>
      <c r="C63" s="172"/>
      <c r="D63" s="168"/>
      <c r="E63" s="48"/>
      <c r="F63" s="169"/>
      <c r="G63" s="48"/>
      <c r="H63" s="169"/>
    </row>
    <row r="64" spans="1:8" ht="30" hidden="1" customHeight="1">
      <c r="A64" s="165"/>
      <c r="B64" s="128"/>
      <c r="C64" s="172"/>
      <c r="D64" s="168"/>
      <c r="E64" s="48"/>
      <c r="F64" s="169"/>
      <c r="G64" s="48"/>
      <c r="H64" s="169"/>
    </row>
    <row r="65" spans="1:8" ht="30" hidden="1" customHeight="1">
      <c r="B65" s="128"/>
      <c r="C65" s="172"/>
      <c r="D65" s="168"/>
      <c r="E65" s="48"/>
      <c r="F65" s="169"/>
      <c r="G65" s="48"/>
      <c r="H65" s="169"/>
    </row>
    <row r="66" spans="1:8" ht="37.5" customHeight="1">
      <c r="B66" s="128"/>
      <c r="C66" s="172"/>
      <c r="F66" s="77"/>
      <c r="H66" s="77"/>
    </row>
    <row r="67" spans="1:8" ht="26.5" customHeight="1">
      <c r="B67" s="128"/>
      <c r="C67" s="172"/>
      <c r="F67" s="77"/>
      <c r="H67" s="77"/>
    </row>
    <row r="68" spans="1:8" ht="15" hidden="1" customHeight="1"/>
    <row r="69" spans="1:8" hidden="1">
      <c r="A69" s="137"/>
    </row>
    <row r="70" spans="1:8" hidden="1">
      <c r="A70" s="137"/>
    </row>
    <row r="71" spans="1:8" hidden="1">
      <c r="A71" s="137"/>
    </row>
    <row r="72" spans="1:8" hidden="1">
      <c r="A72" s="137"/>
    </row>
    <row r="73" spans="1:8" hidden="1">
      <c r="A73" s="137"/>
    </row>
    <row r="74" spans="1:8" hidden="1">
      <c r="A74" s="137"/>
    </row>
    <row r="75" spans="1:8" hidden="1">
      <c r="A75" s="137"/>
    </row>
    <row r="76" spans="1:8" hidden="1">
      <c r="A76" s="137"/>
    </row>
    <row r="77" spans="1:8" hidden="1">
      <c r="A77" s="137"/>
    </row>
    <row r="78" spans="1:8" hidden="1">
      <c r="A78" s="137"/>
    </row>
    <row r="79" spans="1:8" hidden="1">
      <c r="A79" s="137"/>
    </row>
    <row r="80" spans="1:8" hidden="1">
      <c r="A80" s="137"/>
    </row>
    <row r="81" spans="1:1" hidden="1">
      <c r="A81" s="137"/>
    </row>
    <row r="82" spans="1:1" hidden="1">
      <c r="A82" s="137"/>
    </row>
    <row r="83" spans="1:1" hidden="1">
      <c r="A83" s="137"/>
    </row>
    <row r="84" spans="1:1" hidden="1">
      <c r="A84" s="137"/>
    </row>
    <row r="85" spans="1:1" hidden="1"/>
    <row r="86" spans="1:1" ht="30" hidden="1" customHeight="1"/>
    <row r="87" spans="1:1" ht="30" customHeight="1"/>
    <row r="88" spans="1:1" ht="30" customHeight="1"/>
    <row r="89" spans="1:1" ht="32.25" customHeight="1"/>
  </sheetData>
  <mergeCells count="13">
    <mergeCell ref="X11:Z11"/>
    <mergeCell ref="AA11:AC11"/>
    <mergeCell ref="F4:H4"/>
    <mergeCell ref="E10:F10"/>
    <mergeCell ref="G10:H10"/>
    <mergeCell ref="E11:F11"/>
    <mergeCell ref="G11:H11"/>
    <mergeCell ref="I11:K11"/>
    <mergeCell ref="C50:H50"/>
    <mergeCell ref="L11:N11"/>
    <mergeCell ref="O11:Q11"/>
    <mergeCell ref="R11:T11"/>
    <mergeCell ref="U11:W11"/>
  </mergeCells>
  <phoneticPr fontId="2"/>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FF00"/>
    <pageSetUpPr fitToPage="1"/>
  </sheetPr>
  <dimension ref="A1:I47"/>
  <sheetViews>
    <sheetView topLeftCell="A2" workbookViewId="0">
      <selection activeCell="F3" sqref="F3"/>
    </sheetView>
  </sheetViews>
  <sheetFormatPr defaultColWidth="9" defaultRowHeight="14"/>
  <cols>
    <col min="1" max="1" width="6.58203125" style="13" customWidth="1"/>
    <col min="2" max="2" width="16.58203125" style="13" customWidth="1"/>
    <col min="3" max="3" width="8.58203125" style="46" customWidth="1"/>
    <col min="4" max="4" width="14.58203125" style="13" customWidth="1"/>
    <col min="5" max="5" width="8.58203125" style="46" customWidth="1"/>
    <col min="6" max="6" width="14.5" style="13" customWidth="1"/>
    <col min="7" max="7" width="18.58203125" style="13" customWidth="1"/>
    <col min="8" max="8" width="9.08203125" style="13" customWidth="1"/>
    <col min="9" max="16384" width="9" style="13"/>
  </cols>
  <sheetData>
    <row r="1" spans="1:9" ht="18" hidden="1" customHeight="1">
      <c r="A1" s="714"/>
      <c r="B1" s="714"/>
      <c r="C1" s="714"/>
      <c r="D1" s="714"/>
      <c r="E1" s="714"/>
      <c r="F1" s="714"/>
      <c r="G1" s="714"/>
    </row>
    <row r="2" spans="1:9" ht="12" customHeight="1" thickBot="1">
      <c r="A2" s="16"/>
      <c r="B2" s="16"/>
      <c r="C2" s="22"/>
      <c r="D2" s="25"/>
      <c r="E2" s="32"/>
      <c r="F2" s="25"/>
      <c r="G2" s="25"/>
    </row>
    <row r="3" spans="1:9" ht="20.149999999999999" customHeight="1" thickBot="1">
      <c r="A3" s="34" t="s">
        <v>226</v>
      </c>
      <c r="B3" s="34" t="s">
        <v>297</v>
      </c>
      <c r="C3" s="22"/>
      <c r="E3" s="25"/>
      <c r="F3" s="64">
        <f>F5+様式2_4旅費!F4+様式2_4旅費!F6+様式2_4②旅費!F4+様式2_4②旅費!F6+様式2_5現地活動費!E3+様式2_6本邦受入活動費!E4</f>
        <v>23420146</v>
      </c>
      <c r="G3" s="25" t="s">
        <v>205</v>
      </c>
    </row>
    <row r="4" spans="1:9" ht="20.149999999999999" customHeight="1">
      <c r="A4" s="23"/>
      <c r="B4" s="24"/>
      <c r="C4" s="22"/>
      <c r="E4" s="25"/>
      <c r="F4" s="32"/>
      <c r="G4" s="122"/>
    </row>
    <row r="5" spans="1:9" ht="20.149999999999999" customHeight="1" thickBot="1">
      <c r="A5" s="35" t="s">
        <v>217</v>
      </c>
      <c r="B5" s="374" t="s">
        <v>298</v>
      </c>
      <c r="C5" s="22"/>
      <c r="E5" s="25"/>
      <c r="F5" s="63">
        <f>F22+F33+F41</f>
        <v>500000</v>
      </c>
      <c r="G5" s="25" t="s">
        <v>205</v>
      </c>
    </row>
    <row r="6" spans="1:9" ht="20.149999999999999" customHeight="1" thickTop="1">
      <c r="A6" s="293"/>
      <c r="B6" s="293"/>
      <c r="C6" s="293"/>
      <c r="D6" s="293"/>
      <c r="E6" s="298"/>
      <c r="F6" s="298"/>
      <c r="G6" s="293"/>
    </row>
    <row r="7" spans="1:9" ht="20.149999999999999" customHeight="1" thickBot="1">
      <c r="A7" s="404" t="s">
        <v>299</v>
      </c>
      <c r="B7" s="405"/>
      <c r="C7" s="405"/>
      <c r="D7" s="293"/>
      <c r="E7" s="404"/>
      <c r="F7" s="404"/>
      <c r="G7" s="404"/>
    </row>
    <row r="8" spans="1:9" ht="20.149999999999999" customHeight="1">
      <c r="A8" s="727" t="s">
        <v>300</v>
      </c>
      <c r="B8" s="728"/>
      <c r="C8" s="728"/>
      <c r="D8" s="728"/>
      <c r="E8" s="729"/>
      <c r="F8" s="731" t="s">
        <v>301</v>
      </c>
      <c r="G8" s="733" t="s">
        <v>302</v>
      </c>
      <c r="H8" s="712" t="s">
        <v>303</v>
      </c>
      <c r="I8" s="584" t="s">
        <v>304</v>
      </c>
    </row>
    <row r="9" spans="1:9" ht="20.149999999999999" customHeight="1">
      <c r="A9" s="704"/>
      <c r="B9" s="705"/>
      <c r="C9" s="705"/>
      <c r="D9" s="705"/>
      <c r="E9" s="730"/>
      <c r="F9" s="732"/>
      <c r="G9" s="734"/>
      <c r="H9" s="713"/>
      <c r="I9" s="590" t="s">
        <v>305</v>
      </c>
    </row>
    <row r="10" spans="1:9" ht="20.149999999999999" customHeight="1">
      <c r="A10" s="710" t="s">
        <v>306</v>
      </c>
      <c r="B10" s="706"/>
      <c r="C10" s="707"/>
      <c r="D10" s="707"/>
      <c r="E10" s="707"/>
      <c r="F10" s="577">
        <f>'機材様式（別紙明細）'!C4</f>
        <v>100000</v>
      </c>
      <c r="G10" s="406" t="s">
        <v>307</v>
      </c>
      <c r="H10" s="108"/>
      <c r="I10" s="591"/>
    </row>
    <row r="11" spans="1:9" ht="20.149999999999999" customHeight="1">
      <c r="A11" s="711"/>
      <c r="B11" s="706"/>
      <c r="C11" s="707"/>
      <c r="D11" s="707"/>
      <c r="E11" s="709"/>
      <c r="F11" s="583"/>
      <c r="G11" s="406"/>
      <c r="H11" s="108"/>
      <c r="I11" s="591"/>
    </row>
    <row r="12" spans="1:9" ht="20.149999999999999" customHeight="1" thickBot="1">
      <c r="A12" s="711"/>
      <c r="B12" s="706"/>
      <c r="C12" s="707"/>
      <c r="D12" s="707"/>
      <c r="E12" s="709"/>
      <c r="F12" s="583"/>
      <c r="G12" s="406"/>
      <c r="H12" s="109"/>
      <c r="I12" s="592"/>
    </row>
    <row r="13" spans="1:9" ht="20.149999999999999" customHeight="1" thickBot="1">
      <c r="A13" s="704" t="s">
        <v>308</v>
      </c>
      <c r="B13" s="705"/>
      <c r="C13" s="705"/>
      <c r="D13" s="705"/>
      <c r="E13" s="705"/>
      <c r="F13" s="582">
        <f>SUM(F10:F12)</f>
        <v>100000</v>
      </c>
      <c r="G13" s="407"/>
      <c r="H13" s="593"/>
    </row>
    <row r="14" spans="1:9" ht="20.149999999999999" customHeight="1">
      <c r="A14" s="710" t="s">
        <v>309</v>
      </c>
      <c r="B14" s="706"/>
      <c r="C14" s="707"/>
      <c r="D14" s="707"/>
      <c r="E14" s="707"/>
      <c r="F14" s="581">
        <f>'機材様式（別紙明細）'!C17</f>
        <v>0</v>
      </c>
      <c r="G14" s="408" t="s">
        <v>310</v>
      </c>
      <c r="H14" s="594"/>
      <c r="I14" s="595"/>
    </row>
    <row r="15" spans="1:9" ht="20.149999999999999" customHeight="1">
      <c r="A15" s="711"/>
      <c r="B15" s="706"/>
      <c r="C15" s="707"/>
      <c r="D15" s="707"/>
      <c r="E15" s="709"/>
      <c r="F15" s="583"/>
      <c r="G15" s="408"/>
      <c r="H15" s="108"/>
      <c r="I15" s="591"/>
    </row>
    <row r="16" spans="1:9" ht="20.149999999999999" customHeight="1" thickBot="1">
      <c r="A16" s="711"/>
      <c r="B16" s="706"/>
      <c r="C16" s="707"/>
      <c r="D16" s="707"/>
      <c r="E16" s="709"/>
      <c r="F16" s="583"/>
      <c r="G16" s="408"/>
      <c r="H16" s="109"/>
      <c r="I16" s="592"/>
    </row>
    <row r="17" spans="1:9" ht="20.149999999999999" customHeight="1" thickBot="1">
      <c r="A17" s="704" t="s">
        <v>308</v>
      </c>
      <c r="B17" s="705"/>
      <c r="C17" s="705"/>
      <c r="D17" s="705"/>
      <c r="E17" s="705"/>
      <c r="F17" s="582">
        <f>SUM(F14:F16)</f>
        <v>0</v>
      </c>
      <c r="G17" s="409"/>
      <c r="H17" s="593"/>
    </row>
    <row r="18" spans="1:9" ht="20.149999999999999" customHeight="1">
      <c r="A18" s="702" t="s">
        <v>311</v>
      </c>
      <c r="B18" s="706"/>
      <c r="C18" s="707"/>
      <c r="D18" s="707"/>
      <c r="E18" s="707"/>
      <c r="F18" s="577">
        <f>'機材様式（別紙明細）'!C28</f>
        <v>0</v>
      </c>
      <c r="G18" s="410" t="s">
        <v>312</v>
      </c>
      <c r="H18" s="594"/>
      <c r="I18" s="595"/>
    </row>
    <row r="19" spans="1:9" ht="20.149999999999999" customHeight="1">
      <c r="A19" s="703"/>
      <c r="B19" s="706"/>
      <c r="C19" s="707"/>
      <c r="D19" s="707"/>
      <c r="E19" s="709"/>
      <c r="F19" s="583"/>
      <c r="G19" s="411"/>
      <c r="H19" s="108"/>
      <c r="I19" s="591"/>
    </row>
    <row r="20" spans="1:9" ht="20.149999999999999" customHeight="1" thickBot="1">
      <c r="A20" s="703"/>
      <c r="B20" s="706"/>
      <c r="C20" s="707"/>
      <c r="D20" s="707"/>
      <c r="E20" s="709"/>
      <c r="F20" s="583"/>
      <c r="G20" s="411"/>
      <c r="H20" s="109"/>
      <c r="I20" s="592"/>
    </row>
    <row r="21" spans="1:9" ht="20.149999999999999" customHeight="1">
      <c r="A21" s="704" t="s">
        <v>308</v>
      </c>
      <c r="B21" s="708"/>
      <c r="C21" s="708"/>
      <c r="D21" s="708"/>
      <c r="E21" s="708"/>
      <c r="F21" s="582">
        <f>SUM(F18:F20)</f>
        <v>0</v>
      </c>
      <c r="G21" s="412"/>
    </row>
    <row r="22" spans="1:9" ht="20.149999999999999" customHeight="1" thickBot="1">
      <c r="A22" s="700" t="s">
        <v>313</v>
      </c>
      <c r="B22" s="701"/>
      <c r="C22" s="701"/>
      <c r="D22" s="701"/>
      <c r="E22" s="701"/>
      <c r="F22" s="633">
        <f>F13+F17+F21</f>
        <v>100000</v>
      </c>
      <c r="G22" s="413"/>
    </row>
    <row r="23" spans="1:9" ht="20.149999999999999" customHeight="1">
      <c r="A23" s="404"/>
      <c r="B23" s="404"/>
      <c r="C23" s="404"/>
      <c r="D23" s="404"/>
      <c r="E23" s="404"/>
      <c r="F23" s="404"/>
      <c r="G23" s="404"/>
      <c r="H23" s="414"/>
    </row>
    <row r="24" spans="1:9" ht="20.149999999999999" customHeight="1">
      <c r="A24" s="293"/>
      <c r="B24" s="293"/>
      <c r="C24" s="293"/>
      <c r="D24" s="293"/>
      <c r="E24" s="298"/>
      <c r="F24" s="298"/>
      <c r="G24" s="293"/>
    </row>
    <row r="25" spans="1:9" ht="20.149999999999999" customHeight="1">
      <c r="A25" s="293"/>
      <c r="B25" s="293"/>
      <c r="C25" s="293"/>
      <c r="D25" s="293"/>
      <c r="E25" s="298"/>
      <c r="F25" s="298"/>
      <c r="G25" s="293"/>
    </row>
    <row r="26" spans="1:9" ht="22.15" customHeight="1" thickBot="1">
      <c r="A26" s="293" t="s">
        <v>314</v>
      </c>
      <c r="B26" s="293"/>
      <c r="C26" s="293"/>
      <c r="D26" s="293"/>
      <c r="E26" s="293"/>
      <c r="F26" s="293"/>
      <c r="G26" s="293"/>
    </row>
    <row r="27" spans="1:9" ht="20.149999999999999" customHeight="1">
      <c r="A27" s="724" t="s">
        <v>315</v>
      </c>
      <c r="B27" s="725"/>
      <c r="C27" s="726"/>
      <c r="D27" s="294" t="s">
        <v>316</v>
      </c>
      <c r="E27" s="294" t="s">
        <v>317</v>
      </c>
      <c r="F27" s="294" t="s">
        <v>318</v>
      </c>
      <c r="G27" s="295" t="s">
        <v>319</v>
      </c>
      <c r="H27" s="586" t="s">
        <v>320</v>
      </c>
      <c r="I27" s="587" t="s">
        <v>321</v>
      </c>
    </row>
    <row r="28" spans="1:9" ht="20.149999999999999" customHeight="1">
      <c r="A28" s="718" t="s">
        <v>322</v>
      </c>
      <c r="B28" s="719"/>
      <c r="C28" s="720"/>
      <c r="D28" s="299">
        <v>100000</v>
      </c>
      <c r="E28" s="300">
        <v>1</v>
      </c>
      <c r="F28" s="296">
        <f>D28*E28</f>
        <v>100000</v>
      </c>
      <c r="G28" s="311"/>
      <c r="H28" s="588"/>
      <c r="I28" s="458"/>
    </row>
    <row r="29" spans="1:9" ht="20.149999999999999" customHeight="1">
      <c r="A29" s="721"/>
      <c r="B29" s="719"/>
      <c r="C29" s="720"/>
      <c r="D29" s="299"/>
      <c r="E29" s="300"/>
      <c r="F29" s="296">
        <f t="shared" ref="F29:F32" si="0">D29*E29</f>
        <v>0</v>
      </c>
      <c r="G29" s="311"/>
      <c r="H29" s="588"/>
      <c r="I29" s="458"/>
    </row>
    <row r="30" spans="1:9" ht="20.149999999999999" customHeight="1">
      <c r="A30" s="721"/>
      <c r="B30" s="722"/>
      <c r="C30" s="723"/>
      <c r="D30" s="299"/>
      <c r="E30" s="300"/>
      <c r="F30" s="296">
        <f t="shared" si="0"/>
        <v>0</v>
      </c>
      <c r="G30" s="311"/>
      <c r="H30" s="588"/>
      <c r="I30" s="458"/>
    </row>
    <row r="31" spans="1:9" ht="20.149999999999999" customHeight="1">
      <c r="A31" s="721"/>
      <c r="B31" s="722"/>
      <c r="C31" s="723"/>
      <c r="D31" s="299"/>
      <c r="E31" s="300"/>
      <c r="F31" s="296">
        <f t="shared" si="0"/>
        <v>0</v>
      </c>
      <c r="G31" s="311"/>
      <c r="H31" s="588"/>
      <c r="I31" s="458"/>
    </row>
    <row r="32" spans="1:9" ht="20.149999999999999" customHeight="1" thickBot="1">
      <c r="A32" s="721"/>
      <c r="B32" s="722"/>
      <c r="C32" s="723"/>
      <c r="D32" s="299"/>
      <c r="E32" s="300"/>
      <c r="F32" s="296">
        <f t="shared" si="0"/>
        <v>0</v>
      </c>
      <c r="G32" s="311"/>
      <c r="H32" s="589"/>
      <c r="I32" s="585"/>
    </row>
    <row r="33" spans="1:9" ht="20.149999999999999" customHeight="1" thickBot="1">
      <c r="A33" s="715" t="s">
        <v>323</v>
      </c>
      <c r="B33" s="716"/>
      <c r="C33" s="716"/>
      <c r="D33" s="716"/>
      <c r="E33" s="717"/>
      <c r="F33" s="297">
        <f>SUM(F28:F32)</f>
        <v>100000</v>
      </c>
      <c r="G33" s="310"/>
    </row>
    <row r="34" spans="1:9" ht="20.149999999999999" customHeight="1">
      <c r="A34" s="293"/>
      <c r="B34" s="293"/>
      <c r="C34" s="293"/>
      <c r="D34" s="308"/>
      <c r="E34" s="308"/>
      <c r="F34" s="308"/>
      <c r="G34" s="308"/>
    </row>
    <row r="35" spans="1:9" ht="20.149999999999999" customHeight="1">
      <c r="A35" s="293"/>
      <c r="B35" s="293"/>
      <c r="C35" s="293"/>
      <c r="D35" s="293"/>
      <c r="E35" s="298"/>
      <c r="F35" s="301"/>
      <c r="G35" s="308"/>
    </row>
    <row r="36" spans="1:9" ht="20.149999999999999" customHeight="1" thickBot="1">
      <c r="A36" s="240" t="s">
        <v>324</v>
      </c>
      <c r="B36" s="240"/>
      <c r="C36" s="293"/>
      <c r="D36" s="293"/>
      <c r="E36" s="293"/>
      <c r="F36" s="293"/>
      <c r="G36" s="308"/>
    </row>
    <row r="37" spans="1:9" ht="20.149999999999999" customHeight="1">
      <c r="A37" s="724" t="s">
        <v>315</v>
      </c>
      <c r="B37" s="725"/>
      <c r="C37" s="726"/>
      <c r="D37" s="294" t="s">
        <v>316</v>
      </c>
      <c r="E37" s="294" t="s">
        <v>317</v>
      </c>
      <c r="F37" s="294" t="s">
        <v>318</v>
      </c>
      <c r="G37" s="309" t="s">
        <v>319</v>
      </c>
      <c r="H37" s="586" t="s">
        <v>320</v>
      </c>
      <c r="I37" s="584" t="s">
        <v>325</v>
      </c>
    </row>
    <row r="38" spans="1:9" ht="20.149999999999999" customHeight="1">
      <c r="A38" s="718" t="s">
        <v>326</v>
      </c>
      <c r="B38" s="719"/>
      <c r="C38" s="720"/>
      <c r="D38" s="299">
        <v>200000</v>
      </c>
      <c r="E38" s="387">
        <v>1</v>
      </c>
      <c r="F38" s="296">
        <f>D38*E38</f>
        <v>200000</v>
      </c>
      <c r="G38" s="312"/>
      <c r="H38" s="588"/>
      <c r="I38" s="458"/>
    </row>
    <row r="39" spans="1:9" ht="20.149999999999999" customHeight="1">
      <c r="A39" s="721" t="s">
        <v>327</v>
      </c>
      <c r="B39" s="719"/>
      <c r="C39" s="720"/>
      <c r="D39" s="299">
        <v>100000</v>
      </c>
      <c r="E39" s="387">
        <v>1</v>
      </c>
      <c r="F39" s="296">
        <f>D39*E39</f>
        <v>100000</v>
      </c>
      <c r="G39" s="312"/>
      <c r="H39" s="588"/>
      <c r="I39" s="458"/>
    </row>
    <row r="40" spans="1:9" ht="20.149999999999999" customHeight="1" thickBot="1">
      <c r="A40" s="721"/>
      <c r="B40" s="719"/>
      <c r="C40" s="720"/>
      <c r="D40" s="299"/>
      <c r="E40" s="387"/>
      <c r="F40" s="296">
        <f>D40*E40</f>
        <v>0</v>
      </c>
      <c r="G40" s="312"/>
      <c r="H40" s="589"/>
      <c r="I40" s="585"/>
    </row>
    <row r="41" spans="1:9" ht="20.149999999999999" customHeight="1" thickBot="1">
      <c r="A41" s="715" t="s">
        <v>323</v>
      </c>
      <c r="B41" s="716"/>
      <c r="C41" s="716"/>
      <c r="D41" s="716"/>
      <c r="E41" s="717"/>
      <c r="F41" s="297">
        <f>SUM(F38:F40)</f>
        <v>300000</v>
      </c>
      <c r="G41" s="313"/>
    </row>
    <row r="42" spans="1:9" ht="20.149999999999999" customHeight="1">
      <c r="A42" s="293"/>
      <c r="B42" s="293"/>
      <c r="C42" s="293"/>
      <c r="D42" s="293"/>
      <c r="E42" s="293"/>
      <c r="F42" s="293"/>
      <c r="G42" s="293"/>
    </row>
    <row r="43" spans="1:9" ht="20.149999999999999" customHeight="1">
      <c r="A43" s="293"/>
      <c r="B43" s="293"/>
      <c r="C43" s="293"/>
      <c r="D43" s="293"/>
      <c r="E43" s="298"/>
      <c r="F43" s="301"/>
      <c r="G43" s="293"/>
    </row>
    <row r="44" spans="1:9" ht="20.149999999999999" customHeight="1">
      <c r="C44" s="13"/>
      <c r="E44" s="13"/>
    </row>
    <row r="45" spans="1:9" ht="20.149999999999999" customHeight="1">
      <c r="A45" s="293"/>
      <c r="B45" s="293"/>
      <c r="C45" s="293"/>
      <c r="D45" s="293"/>
      <c r="E45" s="293"/>
      <c r="F45" s="293"/>
      <c r="G45" s="293"/>
    </row>
    <row r="46" spans="1:9" ht="20.149999999999999" customHeight="1">
      <c r="A46" s="293"/>
      <c r="B46" s="293"/>
      <c r="C46" s="302"/>
      <c r="D46" s="293"/>
      <c r="E46" s="302"/>
      <c r="F46" s="293"/>
      <c r="G46" s="293"/>
    </row>
    <row r="47" spans="1:9">
      <c r="A47" s="33"/>
      <c r="B47" s="25"/>
      <c r="C47" s="32"/>
      <c r="D47" s="25"/>
      <c r="E47" s="32"/>
      <c r="F47" s="25"/>
      <c r="G47" s="25"/>
    </row>
  </sheetData>
  <mergeCells count="33">
    <mergeCell ref="A1:G1"/>
    <mergeCell ref="A41:E41"/>
    <mergeCell ref="A28:C28"/>
    <mergeCell ref="A38:C38"/>
    <mergeCell ref="A33:E33"/>
    <mergeCell ref="A29:C29"/>
    <mergeCell ref="A39:C39"/>
    <mergeCell ref="A30:C30"/>
    <mergeCell ref="A31:C31"/>
    <mergeCell ref="A40:C40"/>
    <mergeCell ref="A27:C27"/>
    <mergeCell ref="A37:C37"/>
    <mergeCell ref="A32:C32"/>
    <mergeCell ref="A8:E9"/>
    <mergeCell ref="F8:F9"/>
    <mergeCell ref="G8:G9"/>
    <mergeCell ref="H8:H9"/>
    <mergeCell ref="A10:A12"/>
    <mergeCell ref="B10:E10"/>
    <mergeCell ref="B11:E11"/>
    <mergeCell ref="B12:E12"/>
    <mergeCell ref="A13:E13"/>
    <mergeCell ref="A14:A16"/>
    <mergeCell ref="B14:E14"/>
    <mergeCell ref="B15:E15"/>
    <mergeCell ref="B16:E16"/>
    <mergeCell ref="A22:E22"/>
    <mergeCell ref="A18:A20"/>
    <mergeCell ref="A17:E17"/>
    <mergeCell ref="B18:E18"/>
    <mergeCell ref="A21:E21"/>
    <mergeCell ref="B19:E19"/>
    <mergeCell ref="B20:E20"/>
  </mergeCells>
  <phoneticPr fontId="2"/>
  <printOptions horizontalCentered="1"/>
  <pageMargins left="0.43307086614173229" right="0.23622047244094491" top="0.43307086614173229" bottom="0.35433070866141736" header="0.31496062992125984" footer="0.31496062992125984"/>
  <pageSetup paperSize="9"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FF00"/>
    <pageSetUpPr fitToPage="1"/>
  </sheetPr>
  <dimension ref="A1:AC53"/>
  <sheetViews>
    <sheetView workbookViewId="0">
      <selection activeCell="F4" sqref="F4:G4"/>
    </sheetView>
  </sheetViews>
  <sheetFormatPr defaultColWidth="10.58203125" defaultRowHeight="14"/>
  <cols>
    <col min="1" max="1" width="4.08203125" style="6" customWidth="1"/>
    <col min="2" max="2" width="14.75" style="4" customWidth="1"/>
    <col min="3" max="3" width="16.58203125" style="4" customWidth="1"/>
    <col min="4" max="4" width="9.58203125" style="4" customWidth="1"/>
    <col min="5" max="5" width="18.25" style="4" customWidth="1"/>
    <col min="6" max="6" width="7.08203125" style="4" customWidth="1"/>
    <col min="7" max="7" width="10" style="4" customWidth="1"/>
    <col min="8" max="8" width="4.25" style="4" customWidth="1"/>
    <col min="9" max="9" width="11.58203125" style="4" customWidth="1"/>
    <col min="10" max="10" width="3" style="4" customWidth="1"/>
    <col min="11" max="11" width="6.58203125" style="4" customWidth="1"/>
    <col min="12" max="12" width="5.08203125" style="4" customWidth="1"/>
    <col min="13" max="13" width="3.58203125" style="4" customWidth="1"/>
    <col min="14" max="14" width="12.58203125" style="4" customWidth="1"/>
    <col min="15" max="15" width="10" style="4" customWidth="1"/>
    <col min="16" max="16" width="3.08203125" style="4" customWidth="1"/>
    <col min="17" max="17" width="6.08203125" style="4" customWidth="1"/>
    <col min="18" max="18" width="3.58203125" style="4" customWidth="1"/>
    <col min="19" max="19" width="2.58203125" style="4" customWidth="1"/>
    <col min="20" max="20" width="12.58203125" style="4" customWidth="1"/>
    <col min="21" max="21" width="11.25" style="4" customWidth="1"/>
    <col min="22" max="22" width="16.58203125" style="4" customWidth="1"/>
    <col min="23" max="23" width="14.08203125" style="4" customWidth="1"/>
    <col min="24" max="24" width="7.08203125" style="4" customWidth="1"/>
    <col min="25" max="16384" width="10.58203125" style="4"/>
  </cols>
  <sheetData>
    <row r="1" spans="1:29" ht="14.25" customHeight="1">
      <c r="AB1" s="6" t="s">
        <v>328</v>
      </c>
      <c r="AC1" s="6" t="s">
        <v>329</v>
      </c>
    </row>
    <row r="2" spans="1:29" ht="18" customHeight="1">
      <c r="A2" s="351" t="s">
        <v>226</v>
      </c>
      <c r="B2" s="34" t="s">
        <v>297</v>
      </c>
      <c r="C2" s="345"/>
      <c r="AB2" s="93">
        <v>3800</v>
      </c>
      <c r="AC2" s="93">
        <v>11600</v>
      </c>
    </row>
    <row r="3" spans="1:29">
      <c r="A3" s="303" t="s">
        <v>330</v>
      </c>
      <c r="B3" s="4" t="s">
        <v>331</v>
      </c>
      <c r="AB3" s="93">
        <v>3420</v>
      </c>
      <c r="AC3" s="93">
        <v>10440</v>
      </c>
    </row>
    <row r="4" spans="1:29" ht="30" customHeight="1" thickBot="1">
      <c r="D4" s="444" t="s">
        <v>332</v>
      </c>
      <c r="F4" s="757">
        <f>E42</f>
        <v>12463217</v>
      </c>
      <c r="G4" s="757"/>
      <c r="H4" s="4" t="s">
        <v>333</v>
      </c>
      <c r="I4" s="373" t="s">
        <v>334</v>
      </c>
      <c r="J4" s="8"/>
      <c r="K4" s="8"/>
      <c r="L4" s="8"/>
      <c r="M4" s="8"/>
      <c r="N4" s="9"/>
      <c r="O4" s="8"/>
      <c r="P4" s="8"/>
      <c r="Q4" s="8"/>
      <c r="R4" s="8"/>
      <c r="S4" s="8"/>
      <c r="T4" s="9"/>
      <c r="U4" s="10"/>
      <c r="V4" s="49"/>
      <c r="W4" s="49"/>
      <c r="AB4" s="93">
        <v>3040</v>
      </c>
      <c r="AC4" s="93">
        <v>9280</v>
      </c>
    </row>
    <row r="5" spans="1:29" ht="12" customHeight="1" thickTop="1">
      <c r="B5" s="444"/>
      <c r="C5" s="444"/>
      <c r="D5" s="444"/>
      <c r="E5" s="444"/>
      <c r="F5" s="29"/>
      <c r="G5" s="29"/>
      <c r="I5" s="8"/>
      <c r="J5" s="8"/>
      <c r="K5" s="8"/>
      <c r="L5" s="8"/>
      <c r="M5" s="8"/>
      <c r="N5" s="9"/>
      <c r="O5" s="8"/>
      <c r="P5" s="8"/>
      <c r="Q5" s="8"/>
      <c r="R5" s="8"/>
      <c r="S5" s="8"/>
      <c r="T5" s="9"/>
      <c r="U5" s="10"/>
      <c r="V5" s="49"/>
      <c r="W5" s="49"/>
    </row>
    <row r="6" spans="1:29" ht="30" customHeight="1" thickBot="1">
      <c r="B6" s="745" t="s">
        <v>335</v>
      </c>
      <c r="C6" s="745"/>
      <c r="D6" s="745"/>
      <c r="E6" s="745"/>
      <c r="F6" s="757">
        <f>V42</f>
        <v>2089200</v>
      </c>
      <c r="G6" s="757"/>
      <c r="H6" s="4" t="s">
        <v>333</v>
      </c>
      <c r="I6" s="8"/>
      <c r="J6" s="8"/>
      <c r="K6" s="8"/>
      <c r="L6" s="8"/>
      <c r="M6" s="8"/>
      <c r="N6" s="9"/>
      <c r="O6" s="8"/>
      <c r="P6" s="8"/>
      <c r="Q6" s="8"/>
      <c r="R6" s="8"/>
      <c r="S6" s="8"/>
      <c r="T6" s="9"/>
      <c r="U6" s="10"/>
      <c r="V6" s="49"/>
      <c r="W6" s="49"/>
    </row>
    <row r="7" spans="1:29" ht="27" customHeight="1" thickTop="1"/>
    <row r="8" spans="1:29" ht="52.5" customHeight="1">
      <c r="A8" s="304" t="s">
        <v>336</v>
      </c>
      <c r="B8" s="442" t="s">
        <v>337</v>
      </c>
      <c r="C8" s="442" t="s">
        <v>270</v>
      </c>
      <c r="D8" s="5" t="s">
        <v>338</v>
      </c>
      <c r="E8" s="5" t="s">
        <v>339</v>
      </c>
      <c r="F8" s="5" t="s">
        <v>340</v>
      </c>
      <c r="G8" s="5" t="s">
        <v>341</v>
      </c>
      <c r="H8" s="437"/>
      <c r="I8" s="739" t="s">
        <v>342</v>
      </c>
      <c r="J8" s="740"/>
      <c r="K8" s="740"/>
      <c r="L8" s="740"/>
      <c r="M8" s="740"/>
      <c r="N8" s="741"/>
      <c r="O8" s="739" t="s">
        <v>343</v>
      </c>
      <c r="P8" s="740"/>
      <c r="Q8" s="740"/>
      <c r="R8" s="740"/>
      <c r="S8" s="740"/>
      <c r="T8" s="741"/>
      <c r="U8" s="5" t="s">
        <v>344</v>
      </c>
      <c r="V8" s="5" t="s">
        <v>345</v>
      </c>
      <c r="W8" s="5" t="s">
        <v>346</v>
      </c>
    </row>
    <row r="9" spans="1:29" ht="30" customHeight="1">
      <c r="A9" s="260">
        <v>1</v>
      </c>
      <c r="B9" s="347" t="str">
        <f>IF($A9="","",VLOOKUP($A9,従事者明細!$A$3:$F$51,2,FALSE))</f>
        <v>●○　●○（東京都）</v>
      </c>
      <c r="C9" s="348" t="str">
        <f>IF($A9="","",VLOOKUP($A9,従事者明細!$A$3:$F$51,3,FALSE))</f>
        <v>業務主任者</v>
      </c>
      <c r="D9" s="1">
        <v>12</v>
      </c>
      <c r="E9" s="623">
        <f t="shared" ref="E9:E21" si="0">IF($F9="","",VLOOKUP($F9,$D$47:$F$52,2,FALSE))</f>
        <v>958709</v>
      </c>
      <c r="F9" s="256">
        <v>1</v>
      </c>
      <c r="G9" s="144" t="str">
        <f t="shared" ref="G9:G41" si="1">IF($F9="","",VLOOKUP($F9,$D$47:$F$52,3,FALSE))</f>
        <v>C</v>
      </c>
      <c r="H9" s="6"/>
      <c r="I9" s="257">
        <v>3800</v>
      </c>
      <c r="J9" s="7" t="s">
        <v>347</v>
      </c>
      <c r="K9" s="258">
        <f>IF(D9="","",D9)</f>
        <v>12</v>
      </c>
      <c r="L9" s="7" t="s">
        <v>348</v>
      </c>
      <c r="M9" s="7" t="s">
        <v>349</v>
      </c>
      <c r="N9" s="123">
        <f t="shared" ref="N9:N23" si="2">IF(K9="","",SUM(I9*K9))</f>
        <v>45600</v>
      </c>
      <c r="O9" s="259">
        <f>IF(I9=3800,11600,IF(I9=3420,10440,9280))</f>
        <v>11600</v>
      </c>
      <c r="P9" s="7" t="s">
        <v>347</v>
      </c>
      <c r="Q9" s="258">
        <f>IF(K9="","",K9-2)</f>
        <v>10</v>
      </c>
      <c r="R9" s="7" t="s">
        <v>350</v>
      </c>
      <c r="S9" s="7" t="s">
        <v>349</v>
      </c>
      <c r="T9" s="123">
        <f t="shared" ref="T9:T23" si="3">IF(Q9="","",SUM(O9*Q9))</f>
        <v>116000</v>
      </c>
      <c r="U9" s="12"/>
      <c r="V9" s="124">
        <f>IF(D9="","",SUM(N9+T9+U9))</f>
        <v>161600</v>
      </c>
      <c r="W9" s="124">
        <f>IF(A9="","",IF(E9="",V9,E9+V9))</f>
        <v>1120309</v>
      </c>
      <c r="Y9" s="4" t="s">
        <v>351</v>
      </c>
    </row>
    <row r="10" spans="1:29" ht="30" customHeight="1">
      <c r="A10" s="260">
        <v>1</v>
      </c>
      <c r="B10" s="347" t="str">
        <f>IF($A10="","",VLOOKUP($A10,従事者明細!$A$3:$F$51,2,FALSE))</f>
        <v>●○　●○（東京都）</v>
      </c>
      <c r="C10" s="348" t="str">
        <f>IF($A10="","",VLOOKUP($A10,従事者明細!$A$3:$F$51,3,FALSE))</f>
        <v>業務主任者</v>
      </c>
      <c r="D10" s="1">
        <v>12</v>
      </c>
      <c r="E10" s="623">
        <f t="shared" si="0"/>
        <v>958709</v>
      </c>
      <c r="F10" s="256">
        <v>1</v>
      </c>
      <c r="G10" s="144" t="str">
        <f t="shared" si="1"/>
        <v>C</v>
      </c>
      <c r="I10" s="257">
        <v>3800</v>
      </c>
      <c r="J10" s="7" t="s">
        <v>347</v>
      </c>
      <c r="K10" s="258">
        <f t="shared" ref="K10:K41" si="4">IF(D10="","",D10)</f>
        <v>12</v>
      </c>
      <c r="L10" s="7" t="s">
        <v>348</v>
      </c>
      <c r="M10" s="7" t="s">
        <v>349</v>
      </c>
      <c r="N10" s="123">
        <f t="shared" si="2"/>
        <v>45600</v>
      </c>
      <c r="O10" s="259">
        <f t="shared" ref="O10:O25" si="5">IF(I10=3800,11600,IF(I10=3420,10440,9280))</f>
        <v>11600</v>
      </c>
      <c r="P10" s="7" t="s">
        <v>347</v>
      </c>
      <c r="Q10" s="258">
        <f t="shared" ref="Q10:Q41" si="6">IF(K10="","",K10-2)</f>
        <v>10</v>
      </c>
      <c r="R10" s="7" t="s">
        <v>350</v>
      </c>
      <c r="S10" s="7" t="s">
        <v>349</v>
      </c>
      <c r="T10" s="123">
        <f t="shared" si="3"/>
        <v>116000</v>
      </c>
      <c r="U10" s="12"/>
      <c r="V10" s="124">
        <f t="shared" ref="V10:V23" si="7">IF(D10="","",SUM(N10+T10+U10))</f>
        <v>161600</v>
      </c>
      <c r="W10" s="124">
        <f>IF(A10="","",IF(E10="",V10,E10+V10))</f>
        <v>1120309</v>
      </c>
      <c r="Y10" s="4" t="s">
        <v>352</v>
      </c>
    </row>
    <row r="11" spans="1:29" ht="30" customHeight="1">
      <c r="A11" s="260">
        <v>1</v>
      </c>
      <c r="B11" s="347" t="str">
        <f>IF($A11="","",VLOOKUP($A11,従事者明細!$A$3:$F$51,2,FALSE))</f>
        <v>●○　●○（東京都）</v>
      </c>
      <c r="C11" s="348" t="str">
        <f>IF($A11="","",VLOOKUP($A11,従事者明細!$A$3:$F$51,3,FALSE))</f>
        <v>業務主任者</v>
      </c>
      <c r="D11" s="1">
        <v>12</v>
      </c>
      <c r="E11" s="623">
        <f t="shared" si="0"/>
        <v>958709</v>
      </c>
      <c r="F11" s="256">
        <v>1</v>
      </c>
      <c r="G11" s="144" t="str">
        <f t="shared" si="1"/>
        <v>C</v>
      </c>
      <c r="I11" s="257">
        <v>3800</v>
      </c>
      <c r="J11" s="7" t="s">
        <v>347</v>
      </c>
      <c r="K11" s="258">
        <f t="shared" si="4"/>
        <v>12</v>
      </c>
      <c r="L11" s="7" t="s">
        <v>348</v>
      </c>
      <c r="M11" s="7" t="s">
        <v>349</v>
      </c>
      <c r="N11" s="123">
        <f t="shared" si="2"/>
        <v>45600</v>
      </c>
      <c r="O11" s="259">
        <f t="shared" si="5"/>
        <v>11600</v>
      </c>
      <c r="P11" s="7" t="s">
        <v>347</v>
      </c>
      <c r="Q11" s="258">
        <f t="shared" si="6"/>
        <v>10</v>
      </c>
      <c r="R11" s="7" t="s">
        <v>350</v>
      </c>
      <c r="S11" s="7" t="s">
        <v>349</v>
      </c>
      <c r="T11" s="123">
        <f t="shared" si="3"/>
        <v>116000</v>
      </c>
      <c r="U11" s="12"/>
      <c r="V11" s="124">
        <f t="shared" si="7"/>
        <v>161600</v>
      </c>
      <c r="W11" s="124">
        <f t="shared" ref="W11:W41" si="8">IF(A11="","",IF(E11="",V11,E11+V11))</f>
        <v>1120309</v>
      </c>
      <c r="Y11" s="4" t="s">
        <v>353</v>
      </c>
    </row>
    <row r="12" spans="1:29" ht="30" customHeight="1">
      <c r="A12" s="260">
        <v>2</v>
      </c>
      <c r="B12" s="347" t="str">
        <f>IF($A12="","",VLOOKUP($A12,従事者明細!$A$3:$F$51,2,FALSE))</f>
        <v>○○ ○○（神奈川県）</v>
      </c>
      <c r="C12" s="348" t="str">
        <f>IF($A12="","",VLOOKUP($A12,従事者明細!$A$3:$F$51,3,FALSE))</f>
        <v>現地市場調査</v>
      </c>
      <c r="D12" s="1">
        <v>12</v>
      </c>
      <c r="E12" s="623">
        <f t="shared" si="0"/>
        <v>958709</v>
      </c>
      <c r="F12" s="256">
        <v>1</v>
      </c>
      <c r="G12" s="144" t="str">
        <f t="shared" si="1"/>
        <v>C</v>
      </c>
      <c r="I12" s="257">
        <v>3800</v>
      </c>
      <c r="J12" s="7" t="s">
        <v>347</v>
      </c>
      <c r="K12" s="258">
        <f t="shared" si="4"/>
        <v>12</v>
      </c>
      <c r="L12" s="7" t="s">
        <v>348</v>
      </c>
      <c r="M12" s="7" t="s">
        <v>349</v>
      </c>
      <c r="N12" s="123">
        <f t="shared" si="2"/>
        <v>45600</v>
      </c>
      <c r="O12" s="259">
        <f t="shared" si="5"/>
        <v>11600</v>
      </c>
      <c r="P12" s="7" t="s">
        <v>347</v>
      </c>
      <c r="Q12" s="258">
        <f t="shared" si="6"/>
        <v>10</v>
      </c>
      <c r="R12" s="7" t="s">
        <v>350</v>
      </c>
      <c r="S12" s="7" t="s">
        <v>349</v>
      </c>
      <c r="T12" s="123">
        <f t="shared" si="3"/>
        <v>116000</v>
      </c>
      <c r="U12" s="12"/>
      <c r="V12" s="124">
        <f t="shared" si="7"/>
        <v>161600</v>
      </c>
      <c r="W12" s="124">
        <f t="shared" si="8"/>
        <v>1120309</v>
      </c>
    </row>
    <row r="13" spans="1:29" ht="30" customHeight="1">
      <c r="A13" s="260">
        <v>2</v>
      </c>
      <c r="B13" s="347" t="str">
        <f>IF($A13="","",VLOOKUP($A13,従事者明細!$A$3:$F$51,2,FALSE))</f>
        <v>○○ ○○（神奈川県）</v>
      </c>
      <c r="C13" s="348" t="str">
        <f>IF($A13="","",VLOOKUP($A13,従事者明細!$A$3:$F$51,3,FALSE))</f>
        <v>現地市場調査</v>
      </c>
      <c r="D13" s="1">
        <v>12</v>
      </c>
      <c r="E13" s="623">
        <f t="shared" si="0"/>
        <v>958709</v>
      </c>
      <c r="F13" s="256">
        <v>1</v>
      </c>
      <c r="G13" s="144" t="str">
        <f t="shared" si="1"/>
        <v>C</v>
      </c>
      <c r="I13" s="257">
        <v>3800</v>
      </c>
      <c r="J13" s="7" t="s">
        <v>347</v>
      </c>
      <c r="K13" s="258">
        <f>IF(D13="","",D13)</f>
        <v>12</v>
      </c>
      <c r="L13" s="7" t="s">
        <v>348</v>
      </c>
      <c r="M13" s="7" t="s">
        <v>349</v>
      </c>
      <c r="N13" s="123">
        <f t="shared" si="2"/>
        <v>45600</v>
      </c>
      <c r="O13" s="259">
        <f t="shared" si="5"/>
        <v>11600</v>
      </c>
      <c r="P13" s="7" t="s">
        <v>347</v>
      </c>
      <c r="Q13" s="258">
        <f t="shared" si="6"/>
        <v>10</v>
      </c>
      <c r="R13" s="7" t="s">
        <v>350</v>
      </c>
      <c r="S13" s="7" t="s">
        <v>349</v>
      </c>
      <c r="T13" s="123">
        <f t="shared" si="3"/>
        <v>116000</v>
      </c>
      <c r="U13" s="12"/>
      <c r="V13" s="124">
        <f t="shared" si="7"/>
        <v>161600</v>
      </c>
      <c r="W13" s="124">
        <f t="shared" si="8"/>
        <v>1120309</v>
      </c>
    </row>
    <row r="14" spans="1:29" ht="30" customHeight="1">
      <c r="A14" s="260">
        <v>3</v>
      </c>
      <c r="B14" s="347" t="str">
        <f>IF($A14="","",VLOOKUP($A14,従事者明細!$A$3:$F$51,2,FALSE))</f>
        <v>●● ●●（神奈川県）</v>
      </c>
      <c r="C14" s="348" t="str">
        <f>IF($A14="","",VLOOKUP($A14,従事者明細!$A$3:$F$51,3,FALSE))</f>
        <v>機材適合性調査</v>
      </c>
      <c r="D14" s="1">
        <v>12</v>
      </c>
      <c r="E14" s="623">
        <f t="shared" si="0"/>
        <v>958709</v>
      </c>
      <c r="F14" s="256">
        <v>1</v>
      </c>
      <c r="G14" s="144" t="str">
        <f t="shared" si="1"/>
        <v>C</v>
      </c>
      <c r="I14" s="257">
        <v>3800</v>
      </c>
      <c r="J14" s="7" t="s">
        <v>347</v>
      </c>
      <c r="K14" s="258">
        <f>IF(D14="","",D14)</f>
        <v>12</v>
      </c>
      <c r="L14" s="7" t="s">
        <v>348</v>
      </c>
      <c r="M14" s="7" t="s">
        <v>349</v>
      </c>
      <c r="N14" s="123">
        <f t="shared" si="2"/>
        <v>45600</v>
      </c>
      <c r="O14" s="259">
        <v>10440</v>
      </c>
      <c r="P14" s="7" t="s">
        <v>347</v>
      </c>
      <c r="Q14" s="258">
        <f t="shared" si="6"/>
        <v>10</v>
      </c>
      <c r="R14" s="7" t="s">
        <v>350</v>
      </c>
      <c r="S14" s="7" t="s">
        <v>349</v>
      </c>
      <c r="T14" s="123">
        <f t="shared" si="3"/>
        <v>104400</v>
      </c>
      <c r="U14" s="12"/>
      <c r="V14" s="124">
        <f t="shared" si="7"/>
        <v>150000</v>
      </c>
      <c r="W14" s="124">
        <f t="shared" si="8"/>
        <v>1108709</v>
      </c>
    </row>
    <row r="15" spans="1:29" ht="30" customHeight="1">
      <c r="A15" s="260">
        <v>4</v>
      </c>
      <c r="B15" s="347" t="str">
        <f>IF($A15="","",VLOOKUP($A15,従事者明細!$A$3:$F$51,2,FALSE))</f>
        <v>○○ ●●（東京都）</v>
      </c>
      <c r="C15" s="348" t="str">
        <f>IF($A15="","",VLOOKUP($A15,従事者明細!$A$3:$F$51,3,FALSE))</f>
        <v>製品・技術開発効果調査</v>
      </c>
      <c r="D15" s="1">
        <v>12</v>
      </c>
      <c r="E15" s="623">
        <f t="shared" si="0"/>
        <v>958709</v>
      </c>
      <c r="F15" s="256">
        <v>1</v>
      </c>
      <c r="G15" s="144" t="str">
        <f t="shared" si="1"/>
        <v>C</v>
      </c>
      <c r="I15" s="257">
        <v>3800</v>
      </c>
      <c r="J15" s="7" t="s">
        <v>347</v>
      </c>
      <c r="K15" s="258">
        <f t="shared" si="4"/>
        <v>12</v>
      </c>
      <c r="L15" s="7" t="s">
        <v>348</v>
      </c>
      <c r="M15" s="7" t="s">
        <v>349</v>
      </c>
      <c r="N15" s="123">
        <f t="shared" si="2"/>
        <v>45600</v>
      </c>
      <c r="O15" s="259">
        <f t="shared" si="5"/>
        <v>11600</v>
      </c>
      <c r="P15" s="7" t="s">
        <v>347</v>
      </c>
      <c r="Q15" s="258">
        <f t="shared" si="6"/>
        <v>10</v>
      </c>
      <c r="R15" s="7" t="s">
        <v>350</v>
      </c>
      <c r="S15" s="7" t="s">
        <v>349</v>
      </c>
      <c r="T15" s="123">
        <f t="shared" si="3"/>
        <v>116000</v>
      </c>
      <c r="U15" s="12"/>
      <c r="V15" s="124">
        <f t="shared" si="7"/>
        <v>161600</v>
      </c>
      <c r="W15" s="124">
        <f t="shared" si="8"/>
        <v>1120309</v>
      </c>
    </row>
    <row r="16" spans="1:29" ht="30" customHeight="1">
      <c r="A16" s="260">
        <v>4</v>
      </c>
      <c r="B16" s="347" t="str">
        <f>IF($A16="","",VLOOKUP($A16,従事者明細!$A$3:$F$51,2,FALSE))</f>
        <v>○○ ●●（東京都）</v>
      </c>
      <c r="C16" s="348" t="str">
        <f>IF($A16="","",VLOOKUP($A16,従事者明細!$A$3:$F$51,3,FALSE))</f>
        <v>製品・技術開発効果調査</v>
      </c>
      <c r="D16" s="1">
        <v>12</v>
      </c>
      <c r="E16" s="623">
        <f t="shared" si="0"/>
        <v>958709</v>
      </c>
      <c r="F16" s="256">
        <v>1</v>
      </c>
      <c r="G16" s="144" t="str">
        <f t="shared" si="1"/>
        <v>C</v>
      </c>
      <c r="I16" s="257">
        <v>3800</v>
      </c>
      <c r="J16" s="7" t="s">
        <v>347</v>
      </c>
      <c r="K16" s="258">
        <f t="shared" si="4"/>
        <v>12</v>
      </c>
      <c r="L16" s="7" t="s">
        <v>348</v>
      </c>
      <c r="M16" s="7" t="s">
        <v>349</v>
      </c>
      <c r="N16" s="123">
        <f t="shared" si="2"/>
        <v>45600</v>
      </c>
      <c r="O16" s="259">
        <f t="shared" si="5"/>
        <v>11600</v>
      </c>
      <c r="P16" s="7" t="s">
        <v>347</v>
      </c>
      <c r="Q16" s="258">
        <f t="shared" si="6"/>
        <v>10</v>
      </c>
      <c r="R16" s="7" t="s">
        <v>350</v>
      </c>
      <c r="S16" s="7" t="s">
        <v>349</v>
      </c>
      <c r="T16" s="123">
        <f t="shared" si="3"/>
        <v>116000</v>
      </c>
      <c r="U16" s="12"/>
      <c r="V16" s="124">
        <f t="shared" si="7"/>
        <v>161600</v>
      </c>
      <c r="W16" s="124">
        <f t="shared" si="8"/>
        <v>1120309</v>
      </c>
    </row>
    <row r="17" spans="1:23" ht="30" customHeight="1">
      <c r="A17" s="260">
        <v>4</v>
      </c>
      <c r="B17" s="347" t="str">
        <f>IF($A17="","",VLOOKUP($A17,従事者明細!$A$3:$F$51,2,FALSE))</f>
        <v>○○ ●●（東京都）</v>
      </c>
      <c r="C17" s="348" t="str">
        <f>IF($A17="","",VLOOKUP($A17,従事者明細!$A$3:$F$51,3,FALSE))</f>
        <v>製品・技術開発効果調査</v>
      </c>
      <c r="D17" s="1">
        <v>12</v>
      </c>
      <c r="E17" s="623">
        <f t="shared" si="0"/>
        <v>958709</v>
      </c>
      <c r="F17" s="256">
        <v>1</v>
      </c>
      <c r="G17" s="144" t="str">
        <f t="shared" si="1"/>
        <v>C</v>
      </c>
      <c r="I17" s="257">
        <v>3800</v>
      </c>
      <c r="J17" s="7" t="s">
        <v>347</v>
      </c>
      <c r="K17" s="258">
        <f t="shared" si="4"/>
        <v>12</v>
      </c>
      <c r="L17" s="7" t="s">
        <v>348</v>
      </c>
      <c r="M17" s="7" t="s">
        <v>349</v>
      </c>
      <c r="N17" s="123">
        <f t="shared" si="2"/>
        <v>45600</v>
      </c>
      <c r="O17" s="259">
        <f t="shared" si="5"/>
        <v>11600</v>
      </c>
      <c r="P17" s="7" t="s">
        <v>347</v>
      </c>
      <c r="Q17" s="258">
        <f t="shared" si="6"/>
        <v>10</v>
      </c>
      <c r="R17" s="7" t="s">
        <v>350</v>
      </c>
      <c r="S17" s="7" t="s">
        <v>349</v>
      </c>
      <c r="T17" s="123">
        <f t="shared" si="3"/>
        <v>116000</v>
      </c>
      <c r="U17" s="12"/>
      <c r="V17" s="124">
        <f t="shared" si="7"/>
        <v>161600</v>
      </c>
      <c r="W17" s="124">
        <f t="shared" si="8"/>
        <v>1120309</v>
      </c>
    </row>
    <row r="18" spans="1:23" ht="30" customHeight="1">
      <c r="A18" s="260">
        <v>5</v>
      </c>
      <c r="B18" s="347" t="str">
        <f>IF($A18="","",VLOOKUP($A18,従事者明細!$A$3:$F$51,2,FALSE))</f>
        <v>●● ○○（神奈川県）</v>
      </c>
      <c r="C18" s="348" t="str">
        <f>IF($A18="","",VLOOKUP($A18,従事者明細!$A$3:$F$51,3,FALSE))</f>
        <v>民間ビジネス化調査</v>
      </c>
      <c r="D18" s="1">
        <v>12</v>
      </c>
      <c r="E18" s="623">
        <f t="shared" si="0"/>
        <v>958709</v>
      </c>
      <c r="F18" s="256">
        <v>1</v>
      </c>
      <c r="G18" s="144" t="str">
        <f t="shared" si="1"/>
        <v>C</v>
      </c>
      <c r="I18" s="257">
        <v>3800</v>
      </c>
      <c r="J18" s="7" t="s">
        <v>347</v>
      </c>
      <c r="K18" s="258">
        <f t="shared" si="4"/>
        <v>12</v>
      </c>
      <c r="L18" s="7" t="s">
        <v>348</v>
      </c>
      <c r="M18" s="7" t="s">
        <v>349</v>
      </c>
      <c r="N18" s="123">
        <f t="shared" si="2"/>
        <v>45600</v>
      </c>
      <c r="O18" s="259">
        <f t="shared" si="5"/>
        <v>11600</v>
      </c>
      <c r="P18" s="7" t="s">
        <v>347</v>
      </c>
      <c r="Q18" s="258">
        <f t="shared" si="6"/>
        <v>10</v>
      </c>
      <c r="R18" s="7" t="s">
        <v>350</v>
      </c>
      <c r="S18" s="7" t="s">
        <v>349</v>
      </c>
      <c r="T18" s="123">
        <f t="shared" si="3"/>
        <v>116000</v>
      </c>
      <c r="U18" s="12"/>
      <c r="V18" s="124">
        <f t="shared" si="7"/>
        <v>161600</v>
      </c>
      <c r="W18" s="124">
        <f t="shared" si="8"/>
        <v>1120309</v>
      </c>
    </row>
    <row r="19" spans="1:23" ht="30" customHeight="1">
      <c r="A19" s="260">
        <v>5</v>
      </c>
      <c r="B19" s="347" t="str">
        <f>IF($A19="","",VLOOKUP($A19,従事者明細!$A$3:$F$51,2,FALSE))</f>
        <v>●● ○○（神奈川県）</v>
      </c>
      <c r="C19" s="348" t="str">
        <f>IF($A19="","",VLOOKUP($A19,従事者明細!$A$3:$F$51,3,FALSE))</f>
        <v>民間ビジネス化調査</v>
      </c>
      <c r="D19" s="1">
        <v>12</v>
      </c>
      <c r="E19" s="623">
        <f t="shared" si="0"/>
        <v>958709</v>
      </c>
      <c r="F19" s="256">
        <v>1</v>
      </c>
      <c r="G19" s="144" t="str">
        <f t="shared" si="1"/>
        <v>C</v>
      </c>
      <c r="I19" s="257">
        <v>3800</v>
      </c>
      <c r="J19" s="7" t="s">
        <v>347</v>
      </c>
      <c r="K19" s="258">
        <f>IF(D19="","",D19)</f>
        <v>12</v>
      </c>
      <c r="L19" s="7" t="s">
        <v>348</v>
      </c>
      <c r="M19" s="7" t="s">
        <v>349</v>
      </c>
      <c r="N19" s="123">
        <f t="shared" si="2"/>
        <v>45600</v>
      </c>
      <c r="O19" s="259">
        <f t="shared" si="5"/>
        <v>11600</v>
      </c>
      <c r="P19" s="7" t="s">
        <v>347</v>
      </c>
      <c r="Q19" s="258">
        <f t="shared" si="6"/>
        <v>10</v>
      </c>
      <c r="R19" s="7" t="s">
        <v>350</v>
      </c>
      <c r="S19" s="7" t="s">
        <v>349</v>
      </c>
      <c r="T19" s="123">
        <f t="shared" si="3"/>
        <v>116000</v>
      </c>
      <c r="U19" s="12"/>
      <c r="V19" s="124">
        <f t="shared" si="7"/>
        <v>161600</v>
      </c>
      <c r="W19" s="124">
        <f t="shared" si="8"/>
        <v>1120309</v>
      </c>
    </row>
    <row r="20" spans="1:23" ht="30" customHeight="1">
      <c r="A20" s="260">
        <v>6</v>
      </c>
      <c r="B20" s="347" t="str">
        <f>IF($A20="","",VLOOKUP($A20,従事者明細!$A$3:$F$51,2,FALSE))</f>
        <v>○● ●（東京都）</v>
      </c>
      <c r="C20" s="348" t="str">
        <f>IF($A20="","",VLOOKUP($A20,従事者明細!$A$3:$F$51,3,FALSE))</f>
        <v>事業環境調査</v>
      </c>
      <c r="D20" s="1">
        <v>12</v>
      </c>
      <c r="E20" s="623">
        <f t="shared" si="0"/>
        <v>958709</v>
      </c>
      <c r="F20" s="256">
        <v>1</v>
      </c>
      <c r="G20" s="144" t="str">
        <f t="shared" si="1"/>
        <v>C</v>
      </c>
      <c r="I20" s="257">
        <v>3800</v>
      </c>
      <c r="J20" s="7" t="s">
        <v>347</v>
      </c>
      <c r="K20" s="258">
        <f t="shared" si="4"/>
        <v>12</v>
      </c>
      <c r="L20" s="7" t="s">
        <v>348</v>
      </c>
      <c r="M20" s="7" t="s">
        <v>349</v>
      </c>
      <c r="N20" s="123">
        <f t="shared" si="2"/>
        <v>45600</v>
      </c>
      <c r="O20" s="259">
        <f t="shared" si="5"/>
        <v>11600</v>
      </c>
      <c r="P20" s="7" t="s">
        <v>347</v>
      </c>
      <c r="Q20" s="258">
        <f t="shared" si="6"/>
        <v>10</v>
      </c>
      <c r="R20" s="7" t="s">
        <v>350</v>
      </c>
      <c r="S20" s="7" t="s">
        <v>349</v>
      </c>
      <c r="T20" s="123">
        <f t="shared" si="3"/>
        <v>116000</v>
      </c>
      <c r="U20" s="12"/>
      <c r="V20" s="124">
        <f t="shared" si="7"/>
        <v>161600</v>
      </c>
      <c r="W20" s="124">
        <f t="shared" si="8"/>
        <v>1120309</v>
      </c>
    </row>
    <row r="21" spans="1:23" ht="30" customHeight="1">
      <c r="A21" s="260">
        <v>6</v>
      </c>
      <c r="B21" s="347" t="str">
        <f>IF($A21="","",VLOOKUP($A21,従事者明細!$A$3:$F$51,2,FALSE))</f>
        <v>○● ●（東京都）</v>
      </c>
      <c r="C21" s="348" t="str">
        <f>IF($A21="","",VLOOKUP($A21,従事者明細!$A$3:$F$51,3,FALSE))</f>
        <v>事業環境調査</v>
      </c>
      <c r="D21" s="1">
        <v>12</v>
      </c>
      <c r="E21" s="623">
        <f t="shared" si="0"/>
        <v>958709</v>
      </c>
      <c r="F21" s="256">
        <v>1</v>
      </c>
      <c r="G21" s="144" t="str">
        <f t="shared" si="1"/>
        <v>C</v>
      </c>
      <c r="I21" s="257">
        <v>3800</v>
      </c>
      <c r="J21" s="7" t="s">
        <v>347</v>
      </c>
      <c r="K21" s="258">
        <f>IF(D21="","",D21)</f>
        <v>12</v>
      </c>
      <c r="L21" s="7" t="s">
        <v>348</v>
      </c>
      <c r="M21" s="7" t="s">
        <v>349</v>
      </c>
      <c r="N21" s="123">
        <f t="shared" si="2"/>
        <v>45600</v>
      </c>
      <c r="O21" s="259">
        <f t="shared" si="5"/>
        <v>11600</v>
      </c>
      <c r="P21" s="7" t="s">
        <v>347</v>
      </c>
      <c r="Q21" s="258">
        <f t="shared" si="6"/>
        <v>10</v>
      </c>
      <c r="R21" s="7" t="s">
        <v>350</v>
      </c>
      <c r="S21" s="7" t="s">
        <v>349</v>
      </c>
      <c r="T21" s="123">
        <f t="shared" si="3"/>
        <v>116000</v>
      </c>
      <c r="U21" s="12"/>
      <c r="V21" s="124">
        <f t="shared" si="7"/>
        <v>161600</v>
      </c>
      <c r="W21" s="124">
        <f t="shared" si="8"/>
        <v>1120309</v>
      </c>
    </row>
    <row r="22" spans="1:23" ht="30" customHeight="1">
      <c r="A22" s="260"/>
      <c r="B22" s="347" t="str">
        <f>IF($A22="","",VLOOKUP($A22,従事者明細!$A$3:$F$51,2,FALSE))</f>
        <v/>
      </c>
      <c r="C22" s="348" t="str">
        <f>IF($A22="","",VLOOKUP($A22,従事者明細!$A$3:$F$51,3,FALSE))</f>
        <v/>
      </c>
      <c r="D22" s="1"/>
      <c r="E22" s="87" t="str">
        <f t="shared" ref="E22:E41" si="9">IF($F22="","",VLOOKUP($F22,$D$47:$F$52,2,FALSE))</f>
        <v/>
      </c>
      <c r="F22" s="256"/>
      <c r="G22" s="144" t="str">
        <f t="shared" si="1"/>
        <v/>
      </c>
      <c r="I22" s="257">
        <v>3800</v>
      </c>
      <c r="J22" s="7" t="s">
        <v>347</v>
      </c>
      <c r="K22" s="258" t="str">
        <f t="shared" si="4"/>
        <v/>
      </c>
      <c r="L22" s="7" t="s">
        <v>348</v>
      </c>
      <c r="M22" s="7" t="s">
        <v>349</v>
      </c>
      <c r="N22" s="123" t="str">
        <f t="shared" si="2"/>
        <v/>
      </c>
      <c r="O22" s="259">
        <f t="shared" si="5"/>
        <v>11600</v>
      </c>
      <c r="P22" s="7" t="s">
        <v>347</v>
      </c>
      <c r="Q22" s="258" t="str">
        <f t="shared" si="6"/>
        <v/>
      </c>
      <c r="R22" s="7" t="s">
        <v>350</v>
      </c>
      <c r="S22" s="7" t="s">
        <v>349</v>
      </c>
      <c r="T22" s="123" t="str">
        <f t="shared" si="3"/>
        <v/>
      </c>
      <c r="U22" s="12"/>
      <c r="V22" s="124" t="str">
        <f t="shared" si="7"/>
        <v/>
      </c>
      <c r="W22" s="124" t="str">
        <f t="shared" si="8"/>
        <v/>
      </c>
    </row>
    <row r="23" spans="1:23" ht="30" customHeight="1">
      <c r="A23" s="260"/>
      <c r="B23" s="347" t="str">
        <f>IF($A23="","",VLOOKUP($A23,従事者明細!$A$3:$F$51,2,FALSE))</f>
        <v/>
      </c>
      <c r="C23" s="348" t="str">
        <f>IF($A23="","",VLOOKUP($A23,従事者明細!$A$3:$F$51,3,FALSE))</f>
        <v/>
      </c>
      <c r="D23" s="1"/>
      <c r="E23" s="87" t="str">
        <f t="shared" si="9"/>
        <v/>
      </c>
      <c r="F23" s="256"/>
      <c r="G23" s="144" t="str">
        <f t="shared" si="1"/>
        <v/>
      </c>
      <c r="I23" s="257">
        <v>3800</v>
      </c>
      <c r="J23" s="7" t="s">
        <v>347</v>
      </c>
      <c r="K23" s="258" t="str">
        <f t="shared" si="4"/>
        <v/>
      </c>
      <c r="L23" s="7" t="s">
        <v>348</v>
      </c>
      <c r="M23" s="7" t="s">
        <v>349</v>
      </c>
      <c r="N23" s="123" t="str">
        <f t="shared" si="2"/>
        <v/>
      </c>
      <c r="O23" s="259">
        <f t="shared" si="5"/>
        <v>11600</v>
      </c>
      <c r="P23" s="7" t="s">
        <v>347</v>
      </c>
      <c r="Q23" s="258" t="str">
        <f t="shared" si="6"/>
        <v/>
      </c>
      <c r="R23" s="7" t="s">
        <v>350</v>
      </c>
      <c r="S23" s="7" t="s">
        <v>349</v>
      </c>
      <c r="T23" s="123" t="str">
        <f t="shared" si="3"/>
        <v/>
      </c>
      <c r="U23" s="12"/>
      <c r="V23" s="124" t="str">
        <f t="shared" si="7"/>
        <v/>
      </c>
      <c r="W23" s="124" t="str">
        <f t="shared" si="8"/>
        <v/>
      </c>
    </row>
    <row r="24" spans="1:23" ht="30" customHeight="1">
      <c r="A24" s="260"/>
      <c r="B24" s="347" t="str">
        <f>IF($A24="","",VLOOKUP($A24,従事者明細!$A$3:$F$51,2,FALSE))</f>
        <v/>
      </c>
      <c r="C24" s="348" t="str">
        <f>IF($A24="","",VLOOKUP($A24,従事者明細!$A$3:$F$51,3,FALSE))</f>
        <v/>
      </c>
      <c r="D24" s="1"/>
      <c r="E24" s="87" t="str">
        <f t="shared" si="9"/>
        <v/>
      </c>
      <c r="F24" s="256"/>
      <c r="G24" s="144" t="str">
        <f t="shared" si="1"/>
        <v/>
      </c>
      <c r="I24" s="257">
        <v>3800</v>
      </c>
      <c r="J24" s="7" t="s">
        <v>347</v>
      </c>
      <c r="K24" s="258" t="str">
        <f t="shared" si="4"/>
        <v/>
      </c>
      <c r="L24" s="7" t="s">
        <v>348</v>
      </c>
      <c r="M24" s="7" t="s">
        <v>349</v>
      </c>
      <c r="N24" s="123" t="str">
        <f t="shared" ref="N24:N31" si="10">IF(K24="","",SUM(I24*K24))</f>
        <v/>
      </c>
      <c r="O24" s="259">
        <f t="shared" si="5"/>
        <v>11600</v>
      </c>
      <c r="P24" s="7" t="s">
        <v>347</v>
      </c>
      <c r="Q24" s="258" t="str">
        <f t="shared" si="6"/>
        <v/>
      </c>
      <c r="R24" s="7" t="s">
        <v>350</v>
      </c>
      <c r="S24" s="7" t="s">
        <v>349</v>
      </c>
      <c r="T24" s="123" t="str">
        <f t="shared" ref="T24:T31" si="11">IF(Q24="","",SUM(O24*Q24))</f>
        <v/>
      </c>
      <c r="U24" s="12"/>
      <c r="V24" s="124" t="str">
        <f t="shared" ref="V24:V31" si="12">IF(D24="","",SUM(N24+T24+U24))</f>
        <v/>
      </c>
      <c r="W24" s="124" t="str">
        <f t="shared" si="8"/>
        <v/>
      </c>
    </row>
    <row r="25" spans="1:23" ht="30" customHeight="1">
      <c r="A25" s="305"/>
      <c r="B25" s="347" t="str">
        <f>IF($A25="","",VLOOKUP($A25,従事者明細!$A$3:$F$51,2,FALSE))</f>
        <v/>
      </c>
      <c r="C25" s="348" t="str">
        <f>IF($A25="","",VLOOKUP($A25,従事者明細!$A$3:$F$51,3,FALSE))</f>
        <v/>
      </c>
      <c r="D25" s="1"/>
      <c r="E25" s="87" t="str">
        <f t="shared" si="9"/>
        <v/>
      </c>
      <c r="F25" s="256"/>
      <c r="G25" s="144" t="str">
        <f t="shared" si="1"/>
        <v/>
      </c>
      <c r="I25" s="257">
        <v>3800</v>
      </c>
      <c r="J25" s="7" t="s">
        <v>347</v>
      </c>
      <c r="K25" s="258" t="str">
        <f t="shared" si="4"/>
        <v/>
      </c>
      <c r="L25" s="7" t="s">
        <v>348</v>
      </c>
      <c r="M25" s="7" t="s">
        <v>349</v>
      </c>
      <c r="N25" s="123" t="str">
        <f t="shared" si="10"/>
        <v/>
      </c>
      <c r="O25" s="259">
        <f t="shared" si="5"/>
        <v>11600</v>
      </c>
      <c r="P25" s="7" t="s">
        <v>347</v>
      </c>
      <c r="Q25" s="258" t="str">
        <f t="shared" si="6"/>
        <v/>
      </c>
      <c r="R25" s="7" t="s">
        <v>350</v>
      </c>
      <c r="S25" s="7" t="s">
        <v>349</v>
      </c>
      <c r="T25" s="123" t="str">
        <f t="shared" si="11"/>
        <v/>
      </c>
      <c r="U25" s="12"/>
      <c r="V25" s="124" t="str">
        <f t="shared" si="12"/>
        <v/>
      </c>
      <c r="W25" s="124" t="str">
        <f t="shared" si="8"/>
        <v/>
      </c>
    </row>
    <row r="26" spans="1:23" ht="30" hidden="1" customHeight="1">
      <c r="A26" s="305"/>
      <c r="B26" s="237" t="str">
        <f>IF($A26="","",VLOOKUP($A26,従事者明細!$A$3:$F$51,2,FALSE))</f>
        <v/>
      </c>
      <c r="C26" s="346" t="str">
        <f>IF($A26="","",VLOOKUP($A26,従事者明細!$A$3:$F$51,3,FALSE))</f>
        <v/>
      </c>
      <c r="D26" s="1"/>
      <c r="E26" s="87" t="str">
        <f t="shared" si="9"/>
        <v/>
      </c>
      <c r="F26" s="256"/>
      <c r="G26" s="144" t="str">
        <f t="shared" si="1"/>
        <v/>
      </c>
      <c r="I26" s="257">
        <v>3800</v>
      </c>
      <c r="J26" s="7" t="s">
        <v>347</v>
      </c>
      <c r="K26" s="258" t="str">
        <f t="shared" si="4"/>
        <v/>
      </c>
      <c r="L26" s="7" t="s">
        <v>348</v>
      </c>
      <c r="M26" s="7" t="s">
        <v>349</v>
      </c>
      <c r="N26" s="123" t="str">
        <f t="shared" si="10"/>
        <v/>
      </c>
      <c r="O26" s="259">
        <f t="shared" ref="O26:O41" si="13">IF(I26=3800,11600,IF(I26=3420,10440,9280))</f>
        <v>11600</v>
      </c>
      <c r="P26" s="7" t="s">
        <v>347</v>
      </c>
      <c r="Q26" s="258" t="str">
        <f t="shared" si="6"/>
        <v/>
      </c>
      <c r="R26" s="7" t="s">
        <v>350</v>
      </c>
      <c r="S26" s="7" t="s">
        <v>349</v>
      </c>
      <c r="T26" s="123" t="str">
        <f t="shared" si="11"/>
        <v/>
      </c>
      <c r="U26" s="12"/>
      <c r="V26" s="124" t="str">
        <f t="shared" si="12"/>
        <v/>
      </c>
      <c r="W26" s="124" t="str">
        <f t="shared" si="8"/>
        <v/>
      </c>
    </row>
    <row r="27" spans="1:23" ht="30" hidden="1" customHeight="1">
      <c r="A27" s="305"/>
      <c r="B27" s="237" t="str">
        <f>IF($A27="","",VLOOKUP($A27,従事者明細!$A$3:$F$51,2,FALSE))</f>
        <v/>
      </c>
      <c r="C27" s="346" t="str">
        <f>IF($A27="","",VLOOKUP($A27,従事者明細!$A$3:$F$51,3,FALSE))</f>
        <v/>
      </c>
      <c r="D27" s="1"/>
      <c r="E27" s="87" t="str">
        <f t="shared" si="9"/>
        <v/>
      </c>
      <c r="F27" s="256"/>
      <c r="G27" s="144" t="str">
        <f t="shared" si="1"/>
        <v/>
      </c>
      <c r="I27" s="257">
        <v>3800</v>
      </c>
      <c r="J27" s="7" t="s">
        <v>347</v>
      </c>
      <c r="K27" s="258" t="str">
        <f t="shared" si="4"/>
        <v/>
      </c>
      <c r="L27" s="7" t="s">
        <v>348</v>
      </c>
      <c r="M27" s="7" t="s">
        <v>349</v>
      </c>
      <c r="N27" s="123" t="str">
        <f t="shared" si="10"/>
        <v/>
      </c>
      <c r="O27" s="259">
        <f t="shared" si="13"/>
        <v>11600</v>
      </c>
      <c r="P27" s="7" t="s">
        <v>347</v>
      </c>
      <c r="Q27" s="258" t="str">
        <f t="shared" si="6"/>
        <v/>
      </c>
      <c r="R27" s="7" t="s">
        <v>350</v>
      </c>
      <c r="S27" s="7" t="s">
        <v>349</v>
      </c>
      <c r="T27" s="123" t="str">
        <f t="shared" si="11"/>
        <v/>
      </c>
      <c r="U27" s="12"/>
      <c r="V27" s="124" t="str">
        <f t="shared" si="12"/>
        <v/>
      </c>
      <c r="W27" s="124" t="str">
        <f t="shared" si="8"/>
        <v/>
      </c>
    </row>
    <row r="28" spans="1:23" ht="30" hidden="1" customHeight="1">
      <c r="A28" s="305"/>
      <c r="B28" s="237" t="str">
        <f>IF($A28="","",VLOOKUP($A28,従事者明細!$A$3:$F$51,2,FALSE))</f>
        <v/>
      </c>
      <c r="C28" s="346" t="str">
        <f>IF($A28="","",VLOOKUP($A28,従事者明細!$A$3:$F$51,3,FALSE))</f>
        <v/>
      </c>
      <c r="D28" s="1"/>
      <c r="E28" s="87" t="str">
        <f t="shared" si="9"/>
        <v/>
      </c>
      <c r="F28" s="256"/>
      <c r="G28" s="144" t="str">
        <f t="shared" si="1"/>
        <v/>
      </c>
      <c r="I28" s="257">
        <v>3800</v>
      </c>
      <c r="J28" s="7" t="s">
        <v>347</v>
      </c>
      <c r="K28" s="258" t="str">
        <f t="shared" si="4"/>
        <v/>
      </c>
      <c r="L28" s="7" t="s">
        <v>348</v>
      </c>
      <c r="M28" s="7" t="s">
        <v>349</v>
      </c>
      <c r="N28" s="123" t="str">
        <f t="shared" si="10"/>
        <v/>
      </c>
      <c r="O28" s="259">
        <f t="shared" si="13"/>
        <v>11600</v>
      </c>
      <c r="P28" s="7" t="s">
        <v>347</v>
      </c>
      <c r="Q28" s="258" t="str">
        <f t="shared" si="6"/>
        <v/>
      </c>
      <c r="R28" s="7" t="s">
        <v>350</v>
      </c>
      <c r="S28" s="7" t="s">
        <v>349</v>
      </c>
      <c r="T28" s="123" t="str">
        <f t="shared" si="11"/>
        <v/>
      </c>
      <c r="U28" s="12"/>
      <c r="V28" s="124" t="str">
        <f t="shared" si="12"/>
        <v/>
      </c>
      <c r="W28" s="124" t="str">
        <f t="shared" si="8"/>
        <v/>
      </c>
    </row>
    <row r="29" spans="1:23" ht="30" hidden="1" customHeight="1">
      <c r="A29" s="305"/>
      <c r="B29" s="237" t="str">
        <f>IF($A29="","",VLOOKUP($A29,従事者明細!$A$3:$F$51,2,FALSE))</f>
        <v/>
      </c>
      <c r="C29" s="346" t="str">
        <f>IF($A29="","",VLOOKUP($A29,従事者明細!$A$3:$F$51,3,FALSE))</f>
        <v/>
      </c>
      <c r="D29" s="1"/>
      <c r="E29" s="87" t="str">
        <f t="shared" si="9"/>
        <v/>
      </c>
      <c r="F29" s="256"/>
      <c r="G29" s="144" t="str">
        <f t="shared" si="1"/>
        <v/>
      </c>
      <c r="I29" s="257">
        <v>3800</v>
      </c>
      <c r="J29" s="7" t="s">
        <v>347</v>
      </c>
      <c r="K29" s="258" t="str">
        <f t="shared" si="4"/>
        <v/>
      </c>
      <c r="L29" s="7" t="s">
        <v>348</v>
      </c>
      <c r="M29" s="7" t="s">
        <v>349</v>
      </c>
      <c r="N29" s="123" t="str">
        <f t="shared" si="10"/>
        <v/>
      </c>
      <c r="O29" s="259">
        <f t="shared" si="13"/>
        <v>11600</v>
      </c>
      <c r="P29" s="7" t="s">
        <v>347</v>
      </c>
      <c r="Q29" s="258" t="str">
        <f t="shared" si="6"/>
        <v/>
      </c>
      <c r="R29" s="7" t="s">
        <v>350</v>
      </c>
      <c r="S29" s="7" t="s">
        <v>349</v>
      </c>
      <c r="T29" s="123" t="str">
        <f t="shared" si="11"/>
        <v/>
      </c>
      <c r="U29" s="12"/>
      <c r="V29" s="124" t="str">
        <f t="shared" si="12"/>
        <v/>
      </c>
      <c r="W29" s="124" t="str">
        <f t="shared" si="8"/>
        <v/>
      </c>
    </row>
    <row r="30" spans="1:23" ht="30" hidden="1" customHeight="1">
      <c r="A30" s="305"/>
      <c r="B30" s="237" t="str">
        <f>IF($A30="","",VLOOKUP($A30,従事者明細!$A$3:$F$51,2,FALSE))</f>
        <v/>
      </c>
      <c r="C30" s="346" t="str">
        <f>IF($A30="","",VLOOKUP($A30,従事者明細!$A$3:$F$51,3,FALSE))</f>
        <v/>
      </c>
      <c r="D30" s="1"/>
      <c r="E30" s="87" t="str">
        <f t="shared" si="9"/>
        <v/>
      </c>
      <c r="F30" s="256"/>
      <c r="G30" s="144" t="str">
        <f t="shared" si="1"/>
        <v/>
      </c>
      <c r="I30" s="257">
        <v>3800</v>
      </c>
      <c r="J30" s="7" t="s">
        <v>347</v>
      </c>
      <c r="K30" s="258" t="str">
        <f t="shared" si="4"/>
        <v/>
      </c>
      <c r="L30" s="7" t="s">
        <v>348</v>
      </c>
      <c r="M30" s="7" t="s">
        <v>349</v>
      </c>
      <c r="N30" s="123" t="str">
        <f t="shared" si="10"/>
        <v/>
      </c>
      <c r="O30" s="259">
        <f t="shared" si="13"/>
        <v>11600</v>
      </c>
      <c r="P30" s="7" t="s">
        <v>347</v>
      </c>
      <c r="Q30" s="258" t="str">
        <f t="shared" si="6"/>
        <v/>
      </c>
      <c r="R30" s="7" t="s">
        <v>350</v>
      </c>
      <c r="S30" s="7" t="s">
        <v>349</v>
      </c>
      <c r="T30" s="123" t="str">
        <f t="shared" si="11"/>
        <v/>
      </c>
      <c r="U30" s="12"/>
      <c r="V30" s="124" t="str">
        <f t="shared" si="12"/>
        <v/>
      </c>
      <c r="W30" s="124" t="str">
        <f t="shared" si="8"/>
        <v/>
      </c>
    </row>
    <row r="31" spans="1:23" ht="30" hidden="1" customHeight="1">
      <c r="A31" s="305"/>
      <c r="B31" s="237" t="str">
        <f>IF($A31="","",VLOOKUP($A31,従事者明細!$A$3:$F$51,2,FALSE))</f>
        <v/>
      </c>
      <c r="C31" s="346" t="str">
        <f>IF($A31="","",VLOOKUP($A31,従事者明細!$A$3:$F$51,3,FALSE))</f>
        <v/>
      </c>
      <c r="D31" s="1"/>
      <c r="E31" s="87" t="str">
        <f t="shared" si="9"/>
        <v/>
      </c>
      <c r="F31" s="256"/>
      <c r="G31" s="144" t="str">
        <f t="shared" si="1"/>
        <v/>
      </c>
      <c r="I31" s="257">
        <v>3800</v>
      </c>
      <c r="J31" s="7" t="s">
        <v>347</v>
      </c>
      <c r="K31" s="258" t="str">
        <f t="shared" si="4"/>
        <v/>
      </c>
      <c r="L31" s="7" t="s">
        <v>348</v>
      </c>
      <c r="M31" s="7" t="s">
        <v>349</v>
      </c>
      <c r="N31" s="123" t="str">
        <f t="shared" si="10"/>
        <v/>
      </c>
      <c r="O31" s="259">
        <f t="shared" si="13"/>
        <v>11600</v>
      </c>
      <c r="P31" s="7" t="s">
        <v>347</v>
      </c>
      <c r="Q31" s="258" t="str">
        <f t="shared" si="6"/>
        <v/>
      </c>
      <c r="R31" s="7" t="s">
        <v>350</v>
      </c>
      <c r="S31" s="7" t="s">
        <v>349</v>
      </c>
      <c r="T31" s="123" t="str">
        <f t="shared" si="11"/>
        <v/>
      </c>
      <c r="U31" s="12"/>
      <c r="V31" s="124" t="str">
        <f t="shared" si="12"/>
        <v/>
      </c>
      <c r="W31" s="124" t="str">
        <f t="shared" si="8"/>
        <v/>
      </c>
    </row>
    <row r="32" spans="1:23" ht="30" hidden="1" customHeight="1">
      <c r="A32" s="305"/>
      <c r="B32" s="237" t="str">
        <f>IF($A32="","",VLOOKUP($A32,従事者明細!$A$3:$F$51,2,FALSE))</f>
        <v/>
      </c>
      <c r="C32" s="346" t="str">
        <f>IF($A32="","",VLOOKUP($A32,従事者明細!$A$3:$F$51,3,FALSE))</f>
        <v/>
      </c>
      <c r="D32" s="1"/>
      <c r="E32" s="87" t="str">
        <f t="shared" si="9"/>
        <v/>
      </c>
      <c r="F32" s="256"/>
      <c r="G32" s="144" t="str">
        <f t="shared" si="1"/>
        <v/>
      </c>
      <c r="I32" s="257">
        <v>3800</v>
      </c>
      <c r="J32" s="7" t="s">
        <v>347</v>
      </c>
      <c r="K32" s="258" t="str">
        <f t="shared" si="4"/>
        <v/>
      </c>
      <c r="L32" s="7" t="s">
        <v>348</v>
      </c>
      <c r="M32" s="7" t="s">
        <v>349</v>
      </c>
      <c r="N32" s="123" t="str">
        <f t="shared" ref="N32:N41" si="14">IF(K32="","",SUM(I32*K32))</f>
        <v/>
      </c>
      <c r="O32" s="259">
        <f t="shared" si="13"/>
        <v>11600</v>
      </c>
      <c r="P32" s="7" t="s">
        <v>347</v>
      </c>
      <c r="Q32" s="258" t="str">
        <f t="shared" si="6"/>
        <v/>
      </c>
      <c r="R32" s="7" t="s">
        <v>350</v>
      </c>
      <c r="S32" s="7" t="s">
        <v>349</v>
      </c>
      <c r="T32" s="123" t="str">
        <f t="shared" ref="T32:T41" si="15">IF(Q32="","",SUM(O32*Q32))</f>
        <v/>
      </c>
      <c r="U32" s="12"/>
      <c r="V32" s="124" t="str">
        <f t="shared" ref="V32:V41" si="16">IF(D32="","",SUM(N32+T32+U32))</f>
        <v/>
      </c>
      <c r="W32" s="124" t="str">
        <f t="shared" si="8"/>
        <v/>
      </c>
    </row>
    <row r="33" spans="1:23" ht="30" hidden="1" customHeight="1">
      <c r="A33" s="305"/>
      <c r="B33" s="237" t="str">
        <f>IF($A33="","",VLOOKUP($A33,従事者明細!$A$3:$F$51,2,FALSE))</f>
        <v/>
      </c>
      <c r="C33" s="346" t="str">
        <f>IF($A33="","",VLOOKUP($A33,従事者明細!$A$3:$F$51,3,FALSE))</f>
        <v/>
      </c>
      <c r="D33" s="1"/>
      <c r="E33" s="87" t="str">
        <f t="shared" si="9"/>
        <v/>
      </c>
      <c r="F33" s="256"/>
      <c r="G33" s="144" t="str">
        <f t="shared" si="1"/>
        <v/>
      </c>
      <c r="I33" s="257">
        <v>3800</v>
      </c>
      <c r="J33" s="7" t="s">
        <v>347</v>
      </c>
      <c r="K33" s="258" t="str">
        <f t="shared" si="4"/>
        <v/>
      </c>
      <c r="L33" s="7" t="s">
        <v>348</v>
      </c>
      <c r="M33" s="7" t="s">
        <v>349</v>
      </c>
      <c r="N33" s="123" t="str">
        <f t="shared" si="14"/>
        <v/>
      </c>
      <c r="O33" s="259">
        <f t="shared" si="13"/>
        <v>11600</v>
      </c>
      <c r="P33" s="7" t="s">
        <v>347</v>
      </c>
      <c r="Q33" s="258" t="str">
        <f t="shared" si="6"/>
        <v/>
      </c>
      <c r="R33" s="7" t="s">
        <v>350</v>
      </c>
      <c r="S33" s="7" t="s">
        <v>349</v>
      </c>
      <c r="T33" s="123" t="str">
        <f t="shared" si="15"/>
        <v/>
      </c>
      <c r="U33" s="12"/>
      <c r="V33" s="124" t="str">
        <f t="shared" si="16"/>
        <v/>
      </c>
      <c r="W33" s="124" t="str">
        <f t="shared" si="8"/>
        <v/>
      </c>
    </row>
    <row r="34" spans="1:23" ht="30" hidden="1" customHeight="1">
      <c r="A34" s="305"/>
      <c r="B34" s="237" t="str">
        <f>IF($A34="","",VLOOKUP($A34,従事者明細!$A$3:$F$51,2,FALSE))</f>
        <v/>
      </c>
      <c r="C34" s="346" t="str">
        <f>IF($A34="","",VLOOKUP($A34,従事者明細!$A$3:$F$51,3,FALSE))</f>
        <v/>
      </c>
      <c r="D34" s="1"/>
      <c r="E34" s="87" t="str">
        <f t="shared" si="9"/>
        <v/>
      </c>
      <c r="F34" s="256"/>
      <c r="G34" s="144" t="str">
        <f t="shared" si="1"/>
        <v/>
      </c>
      <c r="I34" s="257">
        <v>3800</v>
      </c>
      <c r="J34" s="7" t="s">
        <v>347</v>
      </c>
      <c r="K34" s="258" t="str">
        <f t="shared" si="4"/>
        <v/>
      </c>
      <c r="L34" s="7" t="s">
        <v>348</v>
      </c>
      <c r="M34" s="7" t="s">
        <v>349</v>
      </c>
      <c r="N34" s="123" t="str">
        <f t="shared" si="14"/>
        <v/>
      </c>
      <c r="O34" s="259">
        <f t="shared" si="13"/>
        <v>11600</v>
      </c>
      <c r="P34" s="7" t="s">
        <v>347</v>
      </c>
      <c r="Q34" s="258" t="str">
        <f t="shared" si="6"/>
        <v/>
      </c>
      <c r="R34" s="7" t="s">
        <v>350</v>
      </c>
      <c r="S34" s="7" t="s">
        <v>349</v>
      </c>
      <c r="T34" s="123" t="str">
        <f t="shared" si="15"/>
        <v/>
      </c>
      <c r="U34" s="12"/>
      <c r="V34" s="124" t="str">
        <f t="shared" si="16"/>
        <v/>
      </c>
      <c r="W34" s="124" t="str">
        <f t="shared" si="8"/>
        <v/>
      </c>
    </row>
    <row r="35" spans="1:23" ht="30" hidden="1" customHeight="1">
      <c r="A35" s="305"/>
      <c r="B35" s="237" t="str">
        <f>IF($A35="","",VLOOKUP($A35,従事者明細!$A$3:$F$51,2,FALSE))</f>
        <v/>
      </c>
      <c r="C35" s="346" t="str">
        <f>IF($A35="","",VLOOKUP($A35,従事者明細!$A$3:$F$51,3,FALSE))</f>
        <v/>
      </c>
      <c r="D35" s="1"/>
      <c r="E35" s="87" t="str">
        <f t="shared" si="9"/>
        <v/>
      </c>
      <c r="F35" s="256"/>
      <c r="G35" s="144" t="str">
        <f t="shared" si="1"/>
        <v/>
      </c>
      <c r="I35" s="257">
        <v>3800</v>
      </c>
      <c r="J35" s="7" t="s">
        <v>347</v>
      </c>
      <c r="K35" s="258" t="str">
        <f t="shared" si="4"/>
        <v/>
      </c>
      <c r="L35" s="7" t="s">
        <v>348</v>
      </c>
      <c r="M35" s="7" t="s">
        <v>349</v>
      </c>
      <c r="N35" s="123" t="str">
        <f t="shared" si="14"/>
        <v/>
      </c>
      <c r="O35" s="259">
        <f t="shared" si="13"/>
        <v>11600</v>
      </c>
      <c r="P35" s="7" t="s">
        <v>347</v>
      </c>
      <c r="Q35" s="258" t="str">
        <f t="shared" si="6"/>
        <v/>
      </c>
      <c r="R35" s="7" t="s">
        <v>350</v>
      </c>
      <c r="S35" s="7" t="s">
        <v>349</v>
      </c>
      <c r="T35" s="123" t="str">
        <f t="shared" si="15"/>
        <v/>
      </c>
      <c r="U35" s="12"/>
      <c r="V35" s="124" t="str">
        <f t="shared" si="16"/>
        <v/>
      </c>
      <c r="W35" s="124" t="str">
        <f t="shared" si="8"/>
        <v/>
      </c>
    </row>
    <row r="36" spans="1:23" ht="30" hidden="1" customHeight="1">
      <c r="A36" s="305"/>
      <c r="B36" s="237" t="str">
        <f>IF($A36="","",VLOOKUP($A36,従事者明細!$A$3:$F$51,2,FALSE))</f>
        <v/>
      </c>
      <c r="C36" s="346" t="str">
        <f>IF($A36="","",VLOOKUP($A36,従事者明細!$A$3:$F$51,3,FALSE))</f>
        <v/>
      </c>
      <c r="D36" s="1"/>
      <c r="E36" s="87" t="str">
        <f t="shared" si="9"/>
        <v/>
      </c>
      <c r="F36" s="256"/>
      <c r="G36" s="144" t="str">
        <f t="shared" si="1"/>
        <v/>
      </c>
      <c r="I36" s="257">
        <v>3800</v>
      </c>
      <c r="J36" s="7" t="s">
        <v>347</v>
      </c>
      <c r="K36" s="258" t="str">
        <f t="shared" si="4"/>
        <v/>
      </c>
      <c r="L36" s="7" t="s">
        <v>348</v>
      </c>
      <c r="M36" s="7" t="s">
        <v>349</v>
      </c>
      <c r="N36" s="123" t="str">
        <f t="shared" si="14"/>
        <v/>
      </c>
      <c r="O36" s="259">
        <f t="shared" si="13"/>
        <v>11600</v>
      </c>
      <c r="P36" s="7" t="s">
        <v>347</v>
      </c>
      <c r="Q36" s="258" t="str">
        <f t="shared" si="6"/>
        <v/>
      </c>
      <c r="R36" s="7" t="s">
        <v>350</v>
      </c>
      <c r="S36" s="7" t="s">
        <v>349</v>
      </c>
      <c r="T36" s="123" t="str">
        <f t="shared" si="15"/>
        <v/>
      </c>
      <c r="U36" s="12"/>
      <c r="V36" s="124" t="str">
        <f t="shared" si="16"/>
        <v/>
      </c>
      <c r="W36" s="124" t="str">
        <f t="shared" si="8"/>
        <v/>
      </c>
    </row>
    <row r="37" spans="1:23" ht="30" hidden="1" customHeight="1">
      <c r="A37" s="305"/>
      <c r="B37" s="237" t="str">
        <f>IF($A37="","",VLOOKUP($A37,従事者明細!$A$3:$F$51,2,FALSE))</f>
        <v/>
      </c>
      <c r="C37" s="346" t="str">
        <f>IF($A37="","",VLOOKUP($A37,従事者明細!$A$3:$F$51,3,FALSE))</f>
        <v/>
      </c>
      <c r="D37" s="1"/>
      <c r="E37" s="87" t="str">
        <f t="shared" si="9"/>
        <v/>
      </c>
      <c r="F37" s="256"/>
      <c r="G37" s="144" t="str">
        <f t="shared" si="1"/>
        <v/>
      </c>
      <c r="I37" s="257">
        <v>3800</v>
      </c>
      <c r="J37" s="7" t="s">
        <v>347</v>
      </c>
      <c r="K37" s="258" t="str">
        <f t="shared" si="4"/>
        <v/>
      </c>
      <c r="L37" s="7" t="s">
        <v>348</v>
      </c>
      <c r="M37" s="7" t="s">
        <v>349</v>
      </c>
      <c r="N37" s="123" t="str">
        <f t="shared" si="14"/>
        <v/>
      </c>
      <c r="O37" s="259">
        <f t="shared" si="13"/>
        <v>11600</v>
      </c>
      <c r="P37" s="7" t="s">
        <v>347</v>
      </c>
      <c r="Q37" s="258" t="str">
        <f t="shared" si="6"/>
        <v/>
      </c>
      <c r="R37" s="7" t="s">
        <v>350</v>
      </c>
      <c r="S37" s="7" t="s">
        <v>349</v>
      </c>
      <c r="T37" s="123" t="str">
        <f t="shared" si="15"/>
        <v/>
      </c>
      <c r="U37" s="12"/>
      <c r="V37" s="124" t="str">
        <f t="shared" si="16"/>
        <v/>
      </c>
      <c r="W37" s="124" t="str">
        <f t="shared" si="8"/>
        <v/>
      </c>
    </row>
    <row r="38" spans="1:23" ht="30" hidden="1" customHeight="1">
      <c r="A38" s="305"/>
      <c r="B38" s="237" t="str">
        <f>IF($A38="","",VLOOKUP($A38,従事者明細!$A$3:$F$51,2,FALSE))</f>
        <v/>
      </c>
      <c r="C38" s="346" t="str">
        <f>IF($A38="","",VLOOKUP($A38,従事者明細!$A$3:$F$51,3,FALSE))</f>
        <v/>
      </c>
      <c r="D38" s="1"/>
      <c r="E38" s="87" t="str">
        <f t="shared" si="9"/>
        <v/>
      </c>
      <c r="F38" s="256"/>
      <c r="G38" s="144" t="str">
        <f t="shared" si="1"/>
        <v/>
      </c>
      <c r="I38" s="257">
        <v>3800</v>
      </c>
      <c r="J38" s="7" t="s">
        <v>347</v>
      </c>
      <c r="K38" s="258" t="str">
        <f t="shared" si="4"/>
        <v/>
      </c>
      <c r="L38" s="7" t="s">
        <v>348</v>
      </c>
      <c r="M38" s="7" t="s">
        <v>349</v>
      </c>
      <c r="N38" s="123" t="str">
        <f t="shared" si="14"/>
        <v/>
      </c>
      <c r="O38" s="259">
        <f t="shared" si="13"/>
        <v>11600</v>
      </c>
      <c r="P38" s="7" t="s">
        <v>347</v>
      </c>
      <c r="Q38" s="258" t="str">
        <f t="shared" si="6"/>
        <v/>
      </c>
      <c r="R38" s="7" t="s">
        <v>350</v>
      </c>
      <c r="S38" s="7" t="s">
        <v>349</v>
      </c>
      <c r="T38" s="123" t="str">
        <f t="shared" si="15"/>
        <v/>
      </c>
      <c r="U38" s="12"/>
      <c r="V38" s="124" t="str">
        <f t="shared" si="16"/>
        <v/>
      </c>
      <c r="W38" s="124" t="str">
        <f t="shared" si="8"/>
        <v/>
      </c>
    </row>
    <row r="39" spans="1:23" ht="30" hidden="1" customHeight="1">
      <c r="A39" s="305"/>
      <c r="B39" s="237" t="str">
        <f>IF($A39="","",VLOOKUP($A39,従事者明細!$A$3:$F$51,2,FALSE))</f>
        <v/>
      </c>
      <c r="C39" s="346" t="str">
        <f>IF($A39="","",VLOOKUP($A39,従事者明細!$A$3:$F$51,3,FALSE))</f>
        <v/>
      </c>
      <c r="D39" s="1"/>
      <c r="E39" s="87" t="str">
        <f t="shared" si="9"/>
        <v/>
      </c>
      <c r="F39" s="256"/>
      <c r="G39" s="144" t="str">
        <f t="shared" si="1"/>
        <v/>
      </c>
      <c r="H39" s="6"/>
      <c r="I39" s="257">
        <v>3800</v>
      </c>
      <c r="J39" s="7" t="s">
        <v>347</v>
      </c>
      <c r="K39" s="258" t="str">
        <f t="shared" si="4"/>
        <v/>
      </c>
      <c r="L39" s="7" t="s">
        <v>348</v>
      </c>
      <c r="M39" s="7" t="s">
        <v>349</v>
      </c>
      <c r="N39" s="123" t="str">
        <f t="shared" si="14"/>
        <v/>
      </c>
      <c r="O39" s="259">
        <f t="shared" si="13"/>
        <v>11600</v>
      </c>
      <c r="P39" s="7" t="s">
        <v>347</v>
      </c>
      <c r="Q39" s="258" t="str">
        <f t="shared" si="6"/>
        <v/>
      </c>
      <c r="R39" s="7" t="s">
        <v>350</v>
      </c>
      <c r="S39" s="7" t="s">
        <v>349</v>
      </c>
      <c r="T39" s="123" t="str">
        <f t="shared" si="15"/>
        <v/>
      </c>
      <c r="U39" s="12"/>
      <c r="V39" s="124" t="str">
        <f t="shared" si="16"/>
        <v/>
      </c>
      <c r="W39" s="124" t="str">
        <f t="shared" si="8"/>
        <v/>
      </c>
    </row>
    <row r="40" spans="1:23" ht="30" hidden="1" customHeight="1">
      <c r="A40" s="305"/>
      <c r="B40" s="237" t="str">
        <f>IF($A40="","",VLOOKUP($A40,従事者明細!$A$3:$F$51,2,FALSE))</f>
        <v/>
      </c>
      <c r="C40" s="346" t="str">
        <f>IF($A40="","",VLOOKUP($A40,従事者明細!$A$3:$F$51,3,FALSE))</f>
        <v/>
      </c>
      <c r="D40" s="1"/>
      <c r="E40" s="87" t="str">
        <f t="shared" si="9"/>
        <v/>
      </c>
      <c r="F40" s="256"/>
      <c r="G40" s="144" t="str">
        <f t="shared" si="1"/>
        <v/>
      </c>
      <c r="I40" s="257">
        <v>3800</v>
      </c>
      <c r="J40" s="7" t="s">
        <v>347</v>
      </c>
      <c r="K40" s="258" t="str">
        <f t="shared" si="4"/>
        <v/>
      </c>
      <c r="L40" s="7" t="s">
        <v>348</v>
      </c>
      <c r="M40" s="7" t="s">
        <v>349</v>
      </c>
      <c r="N40" s="123" t="str">
        <f t="shared" si="14"/>
        <v/>
      </c>
      <c r="O40" s="259">
        <f t="shared" si="13"/>
        <v>11600</v>
      </c>
      <c r="P40" s="7" t="s">
        <v>347</v>
      </c>
      <c r="Q40" s="258" t="str">
        <f t="shared" si="6"/>
        <v/>
      </c>
      <c r="R40" s="7" t="s">
        <v>350</v>
      </c>
      <c r="S40" s="7" t="s">
        <v>349</v>
      </c>
      <c r="T40" s="123" t="str">
        <f t="shared" si="15"/>
        <v/>
      </c>
      <c r="U40" s="12"/>
      <c r="V40" s="124" t="str">
        <f t="shared" si="16"/>
        <v/>
      </c>
      <c r="W40" s="124" t="str">
        <f t="shared" si="8"/>
        <v/>
      </c>
    </row>
    <row r="41" spans="1:23" ht="30" customHeight="1" thickBot="1">
      <c r="A41" s="305"/>
      <c r="B41" s="347" t="str">
        <f>IF($A41="","",VLOOKUP($A41,従事者明細!$A$3:$F$51,2,FALSE))</f>
        <v/>
      </c>
      <c r="C41" s="348" t="str">
        <f>IF($A41="","",VLOOKUP($A41,従事者明細!$A$3:$F$51,3,FALSE))</f>
        <v/>
      </c>
      <c r="D41" s="324"/>
      <c r="E41" s="325" t="str">
        <f t="shared" si="9"/>
        <v/>
      </c>
      <c r="F41" s="256"/>
      <c r="G41" s="144" t="str">
        <f t="shared" si="1"/>
        <v/>
      </c>
      <c r="I41" s="326">
        <v>3800</v>
      </c>
      <c r="J41" s="6" t="s">
        <v>347</v>
      </c>
      <c r="K41" s="267" t="str">
        <f t="shared" si="4"/>
        <v/>
      </c>
      <c r="L41" s="6" t="s">
        <v>348</v>
      </c>
      <c r="M41" s="6" t="s">
        <v>349</v>
      </c>
      <c r="N41" s="268" t="str">
        <f t="shared" si="14"/>
        <v/>
      </c>
      <c r="O41" s="271">
        <f t="shared" si="13"/>
        <v>11600</v>
      </c>
      <c r="P41" s="6" t="s">
        <v>347</v>
      </c>
      <c r="Q41" s="267" t="str">
        <f t="shared" si="6"/>
        <v/>
      </c>
      <c r="R41" s="6" t="s">
        <v>350</v>
      </c>
      <c r="S41" s="6" t="s">
        <v>349</v>
      </c>
      <c r="T41" s="268" t="str">
        <f t="shared" si="15"/>
        <v/>
      </c>
      <c r="U41" s="272"/>
      <c r="V41" s="327" t="str">
        <f t="shared" si="16"/>
        <v/>
      </c>
      <c r="W41" s="124" t="str">
        <f t="shared" si="8"/>
        <v/>
      </c>
    </row>
    <row r="42" spans="1:23" ht="30" customHeight="1" thickBot="1">
      <c r="B42" s="323" t="s">
        <v>354</v>
      </c>
      <c r="C42" s="11">
        <f>COUNTIF(A9:A41, "&gt;0")</f>
        <v>13</v>
      </c>
      <c r="D42" s="323" t="s">
        <v>355</v>
      </c>
      <c r="E42" s="11">
        <f>SUM(E9:E41)</f>
        <v>12463217</v>
      </c>
      <c r="F42" s="29"/>
      <c r="I42" s="269" t="s">
        <v>355</v>
      </c>
      <c r="J42" s="328" t="s">
        <v>356</v>
      </c>
      <c r="K42" s="329">
        <f>SUM(K9:K41)</f>
        <v>156</v>
      </c>
      <c r="L42" s="330"/>
      <c r="M42" s="328" t="s">
        <v>357</v>
      </c>
      <c r="N42" s="275">
        <f>SUM(N9:N41)</f>
        <v>592800</v>
      </c>
      <c r="O42" s="332"/>
      <c r="P42" s="333" t="s">
        <v>358</v>
      </c>
      <c r="Q42" s="331">
        <f>SUM(Q9:Q41)</f>
        <v>130</v>
      </c>
      <c r="R42" s="330"/>
      <c r="S42" s="328" t="s">
        <v>359</v>
      </c>
      <c r="T42" s="273">
        <f>SUM(T9:T41)</f>
        <v>1496400</v>
      </c>
      <c r="U42" s="273">
        <f>SUM(U9:U41)</f>
        <v>0</v>
      </c>
      <c r="V42" s="270">
        <f>SUM(V9:V41)</f>
        <v>2089200</v>
      </c>
      <c r="W42" s="29"/>
    </row>
    <row r="43" spans="1:23" ht="30" customHeight="1">
      <c r="C43" s="13"/>
      <c r="D43" s="13"/>
      <c r="E43" s="13"/>
      <c r="F43" s="28"/>
      <c r="I43" s="8"/>
      <c r="J43" s="8"/>
      <c r="K43" s="8"/>
      <c r="L43" s="8"/>
      <c r="M43" s="8"/>
      <c r="N43" s="9"/>
      <c r="O43" s="8"/>
      <c r="P43" s="8"/>
      <c r="Q43" s="8"/>
      <c r="R43" s="8"/>
      <c r="S43" s="8"/>
      <c r="T43" s="9"/>
      <c r="U43" s="9"/>
      <c r="V43" s="9"/>
      <c r="W43" s="349"/>
    </row>
    <row r="44" spans="1:23" ht="30" customHeight="1">
      <c r="C44" s="13"/>
      <c r="D44" s="389"/>
      <c r="E44" s="389"/>
      <c r="F44" s="389"/>
      <c r="I44" s="8"/>
      <c r="J44" s="8"/>
      <c r="K44" s="8"/>
      <c r="L44" s="8"/>
      <c r="M44" s="8"/>
      <c r="N44" s="9"/>
      <c r="O44" s="8"/>
      <c r="P44" s="8"/>
      <c r="Q44" s="8"/>
      <c r="R44" s="8"/>
      <c r="S44" s="8"/>
      <c r="T44" s="9"/>
      <c r="U44" s="42"/>
      <c r="V44" s="349"/>
      <c r="W44" s="349"/>
    </row>
    <row r="45" spans="1:23" ht="30" customHeight="1">
      <c r="D45" s="444"/>
      <c r="E45" s="29"/>
      <c r="F45" s="28"/>
      <c r="I45" s="8"/>
      <c r="J45" s="8"/>
      <c r="K45" s="8"/>
      <c r="L45" s="8"/>
      <c r="M45" s="8"/>
      <c r="N45" s="9"/>
      <c r="O45" s="8"/>
      <c r="P45" s="8"/>
      <c r="Q45" s="8"/>
      <c r="R45" s="8"/>
      <c r="S45" s="8"/>
      <c r="T45" s="9"/>
      <c r="U45" s="10"/>
      <c r="V45" s="49"/>
      <c r="W45" s="49"/>
    </row>
    <row r="46" spans="1:23" ht="30" customHeight="1">
      <c r="D46" s="86" t="s">
        <v>360</v>
      </c>
      <c r="E46" s="445" t="s">
        <v>361</v>
      </c>
      <c r="F46" s="231" t="s">
        <v>362</v>
      </c>
      <c r="G46" s="750" t="s">
        <v>363</v>
      </c>
      <c r="H46" s="751"/>
      <c r="I46" s="445" t="s">
        <v>364</v>
      </c>
      <c r="J46" s="749" t="s">
        <v>365</v>
      </c>
      <c r="K46" s="749"/>
      <c r="L46" s="749" t="s">
        <v>366</v>
      </c>
      <c r="M46" s="749"/>
      <c r="N46" s="445" t="s">
        <v>367</v>
      </c>
      <c r="O46" s="228" t="s">
        <v>368</v>
      </c>
      <c r="P46" s="750" t="s">
        <v>369</v>
      </c>
      <c r="Q46" s="758"/>
      <c r="R46" s="750" t="s">
        <v>370</v>
      </c>
      <c r="S46" s="759"/>
      <c r="T46" s="759"/>
      <c r="U46" s="759"/>
      <c r="V46" s="689"/>
      <c r="W46" s="350" t="s">
        <v>320</v>
      </c>
    </row>
    <row r="47" spans="1:23" ht="24" customHeight="1">
      <c r="B47" s="738"/>
      <c r="C47" s="746" t="s">
        <v>371</v>
      </c>
      <c r="D47" s="260">
        <v>1</v>
      </c>
      <c r="E47" s="88">
        <f t="shared" ref="E47:E52" si="17">SUM(G47:Q47)</f>
        <v>958709</v>
      </c>
      <c r="F47" s="143" t="s">
        <v>372</v>
      </c>
      <c r="G47" s="743">
        <v>815800</v>
      </c>
      <c r="H47" s="744"/>
      <c r="I47" s="314">
        <v>98040</v>
      </c>
      <c r="J47" s="742"/>
      <c r="K47" s="742"/>
      <c r="L47" s="752"/>
      <c r="M47" s="753"/>
      <c r="N47" s="274"/>
      <c r="O47" s="229">
        <f t="shared" ref="O47:O52" si="18">ROUND(G47*0.05,0)</f>
        <v>40790</v>
      </c>
      <c r="P47" s="760">
        <v>4079</v>
      </c>
      <c r="Q47" s="761"/>
      <c r="R47" s="735"/>
      <c r="S47" s="736"/>
      <c r="T47" s="736"/>
      <c r="U47" s="736"/>
      <c r="V47" s="737"/>
      <c r="W47" s="241"/>
    </row>
    <row r="48" spans="1:23" ht="24" customHeight="1">
      <c r="B48" s="738"/>
      <c r="C48" s="747"/>
      <c r="D48" s="260">
        <v>2</v>
      </c>
      <c r="E48" s="88">
        <f t="shared" si="17"/>
        <v>0</v>
      </c>
      <c r="F48" s="143" t="s">
        <v>373</v>
      </c>
      <c r="G48" s="743"/>
      <c r="H48" s="744"/>
      <c r="I48" s="314"/>
      <c r="J48" s="742"/>
      <c r="K48" s="742"/>
      <c r="L48" s="752"/>
      <c r="M48" s="753"/>
      <c r="N48" s="274"/>
      <c r="O48" s="229">
        <f t="shared" si="18"/>
        <v>0</v>
      </c>
      <c r="P48" s="735"/>
      <c r="Q48" s="737"/>
      <c r="R48" s="735"/>
      <c r="S48" s="736"/>
      <c r="T48" s="736"/>
      <c r="U48" s="736"/>
      <c r="V48" s="737"/>
      <c r="W48" s="241"/>
    </row>
    <row r="49" spans="2:23" ht="24" customHeight="1">
      <c r="B49" s="738"/>
      <c r="C49" s="747"/>
      <c r="D49" s="260">
        <v>3</v>
      </c>
      <c r="E49" s="88">
        <f t="shared" si="17"/>
        <v>0</v>
      </c>
      <c r="F49" s="143"/>
      <c r="G49" s="743"/>
      <c r="H49" s="744"/>
      <c r="I49" s="314"/>
      <c r="J49" s="742"/>
      <c r="K49" s="742"/>
      <c r="L49" s="752"/>
      <c r="M49" s="753"/>
      <c r="N49" s="274"/>
      <c r="O49" s="229">
        <f t="shared" si="18"/>
        <v>0</v>
      </c>
      <c r="P49" s="735"/>
      <c r="Q49" s="737"/>
      <c r="R49" s="735"/>
      <c r="S49" s="736"/>
      <c r="T49" s="736"/>
      <c r="U49" s="736"/>
      <c r="V49" s="737"/>
      <c r="W49" s="241"/>
    </row>
    <row r="50" spans="2:23" ht="24" customHeight="1">
      <c r="B50" s="738"/>
      <c r="C50" s="747"/>
      <c r="D50" s="260">
        <v>4</v>
      </c>
      <c r="E50" s="88">
        <f t="shared" si="17"/>
        <v>0</v>
      </c>
      <c r="F50" s="143"/>
      <c r="G50" s="743"/>
      <c r="H50" s="744"/>
      <c r="I50" s="314"/>
      <c r="J50" s="742"/>
      <c r="K50" s="742"/>
      <c r="L50" s="752"/>
      <c r="M50" s="753"/>
      <c r="N50" s="274"/>
      <c r="O50" s="229">
        <f t="shared" si="18"/>
        <v>0</v>
      </c>
      <c r="P50" s="735"/>
      <c r="Q50" s="737"/>
      <c r="R50" s="735"/>
      <c r="S50" s="736"/>
      <c r="T50" s="736"/>
      <c r="U50" s="736"/>
      <c r="V50" s="737"/>
      <c r="W50" s="241"/>
    </row>
    <row r="51" spans="2:23" ht="24" customHeight="1">
      <c r="B51" s="738"/>
      <c r="C51" s="747"/>
      <c r="D51" s="260">
        <v>5</v>
      </c>
      <c r="E51" s="88">
        <f t="shared" si="17"/>
        <v>0</v>
      </c>
      <c r="F51" s="143"/>
      <c r="G51" s="743"/>
      <c r="H51" s="744"/>
      <c r="I51" s="314"/>
      <c r="J51" s="742"/>
      <c r="K51" s="742"/>
      <c r="L51" s="752"/>
      <c r="M51" s="753"/>
      <c r="N51" s="274"/>
      <c r="O51" s="229">
        <f t="shared" si="18"/>
        <v>0</v>
      </c>
      <c r="P51" s="735"/>
      <c r="Q51" s="737"/>
      <c r="R51" s="735"/>
      <c r="S51" s="736"/>
      <c r="T51" s="736"/>
      <c r="U51" s="736"/>
      <c r="V51" s="737"/>
      <c r="W51" s="241"/>
    </row>
    <row r="52" spans="2:23" ht="24" customHeight="1">
      <c r="B52" s="738"/>
      <c r="C52" s="748"/>
      <c r="D52" s="260">
        <v>6</v>
      </c>
      <c r="E52" s="88">
        <f t="shared" si="17"/>
        <v>0</v>
      </c>
      <c r="F52" s="143"/>
      <c r="G52" s="743"/>
      <c r="H52" s="744"/>
      <c r="I52" s="314"/>
      <c r="J52" s="755"/>
      <c r="K52" s="756"/>
      <c r="L52" s="753"/>
      <c r="M52" s="754"/>
      <c r="N52" s="274"/>
      <c r="O52" s="229">
        <f t="shared" si="18"/>
        <v>0</v>
      </c>
      <c r="P52" s="735"/>
      <c r="Q52" s="737"/>
      <c r="R52" s="735"/>
      <c r="S52" s="736"/>
      <c r="T52" s="736"/>
      <c r="U52" s="736"/>
      <c r="V52" s="737"/>
      <c r="W52" s="241"/>
    </row>
    <row r="53" spans="2:23" ht="17.149999999999999" customHeight="1"/>
  </sheetData>
  <mergeCells count="42">
    <mergeCell ref="F4:G4"/>
    <mergeCell ref="F6:G6"/>
    <mergeCell ref="G48:H48"/>
    <mergeCell ref="P46:Q46"/>
    <mergeCell ref="R46:V46"/>
    <mergeCell ref="P47:Q47"/>
    <mergeCell ref="R47:V47"/>
    <mergeCell ref="P48:Q48"/>
    <mergeCell ref="R48:V48"/>
    <mergeCell ref="J47:K47"/>
    <mergeCell ref="J48:K48"/>
    <mergeCell ref="G47:H47"/>
    <mergeCell ref="B6:E6"/>
    <mergeCell ref="C47:C52"/>
    <mergeCell ref="J46:K46"/>
    <mergeCell ref="L46:M46"/>
    <mergeCell ref="G46:H46"/>
    <mergeCell ref="L47:M47"/>
    <mergeCell ref="L48:M48"/>
    <mergeCell ref="L50:M50"/>
    <mergeCell ref="L51:M51"/>
    <mergeCell ref="L52:M52"/>
    <mergeCell ref="G52:H52"/>
    <mergeCell ref="J52:K52"/>
    <mergeCell ref="G50:H50"/>
    <mergeCell ref="G51:H51"/>
    <mergeCell ref="L49:M49"/>
    <mergeCell ref="J50:K50"/>
    <mergeCell ref="R51:V51"/>
    <mergeCell ref="P52:Q52"/>
    <mergeCell ref="R52:V52"/>
    <mergeCell ref="B47:B52"/>
    <mergeCell ref="O8:T8"/>
    <mergeCell ref="I8:N8"/>
    <mergeCell ref="P50:Q50"/>
    <mergeCell ref="R50:V50"/>
    <mergeCell ref="P51:Q51"/>
    <mergeCell ref="P49:Q49"/>
    <mergeCell ref="R49:V49"/>
    <mergeCell ref="J51:K51"/>
    <mergeCell ref="G49:H49"/>
    <mergeCell ref="J49:K49"/>
  </mergeCells>
  <phoneticPr fontId="3"/>
  <dataValidations count="6">
    <dataValidation type="whole" operator="notEqual" allowBlank="1" showInputMessage="1" showErrorMessage="1" sqref="Q9:Q41 K9:K41 E9:E41" xr:uid="{00000000-0002-0000-0700-000000000000}">
      <formula1>0</formula1>
    </dataValidation>
    <dataValidation type="list" operator="notEqual" allowBlank="1" showInputMessage="1" showErrorMessage="1" sqref="F9:F41" xr:uid="{00000000-0002-0000-0700-000001000000}">
      <formula1>経路</formula1>
    </dataValidation>
    <dataValidation operator="greaterThanOrEqual" allowBlank="1" showInputMessage="1" showErrorMessage="1" sqref="U9:U41" xr:uid="{00000000-0002-0000-0700-000002000000}"/>
    <dataValidation operator="notEqual" allowBlank="1" showInputMessage="1" showErrorMessage="1" sqref="G9:G41" xr:uid="{00000000-0002-0000-0700-000003000000}"/>
    <dataValidation type="list" allowBlank="1" showInputMessage="1" showErrorMessage="1" sqref="I9:I41" xr:uid="{00000000-0002-0000-0700-000004000000}">
      <formula1>日当</formula1>
    </dataValidation>
    <dataValidation type="list" allowBlank="1" showInputMessage="1" showErrorMessage="1" sqref="F47:F52" xr:uid="{00000000-0002-0000-0700-000006000000}">
      <formula1>$Y$9:$Y$11</formula1>
    </dataValidation>
  </dataValidations>
  <printOptions horizontalCentered="1" gridLinesSet="0"/>
  <pageMargins left="0.31496062992125984" right="0.31496062992125984" top="0.62992125984251968" bottom="0.19685039370078741" header="0.31496062992125984" footer="0.31496062992125984"/>
  <pageSetup paperSize="9" scale="52" orientation="landscape" cellComments="asDisplayed" r:id="rId1"/>
  <rowBreaks count="1" manualBreakCount="1">
    <brk id="44" max="21"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11FB6-EB73-4379-AF21-F8F51A4F2027}">
  <sheetPr>
    <tabColor theme="9" tint="0.39997558519241921"/>
  </sheetPr>
  <dimension ref="A1:AC53"/>
  <sheetViews>
    <sheetView tabSelected="1" topLeftCell="A18" workbookViewId="0">
      <selection activeCell="G48" sqref="G48:H48"/>
    </sheetView>
  </sheetViews>
  <sheetFormatPr defaultColWidth="10.58203125" defaultRowHeight="14"/>
  <cols>
    <col min="1" max="1" width="4.08203125" style="6" customWidth="1"/>
    <col min="2" max="2" width="14.75" style="4" customWidth="1"/>
    <col min="3" max="3" width="16.58203125" style="4" customWidth="1"/>
    <col min="4" max="4" width="9.58203125" style="4" customWidth="1"/>
    <col min="5" max="5" width="18.25" style="4" customWidth="1"/>
    <col min="6" max="6" width="7.08203125" style="4" customWidth="1"/>
    <col min="7" max="7" width="10" style="4" customWidth="1"/>
    <col min="8" max="8" width="4.25" style="4" customWidth="1"/>
    <col min="9" max="9" width="11.58203125" style="4" customWidth="1"/>
    <col min="10" max="10" width="3" style="4" customWidth="1"/>
    <col min="11" max="11" width="6.58203125" style="4" customWidth="1"/>
    <col min="12" max="12" width="5.08203125" style="4" customWidth="1"/>
    <col min="13" max="13" width="3.58203125" style="4" customWidth="1"/>
    <col min="14" max="14" width="12.58203125" style="4" customWidth="1"/>
    <col min="15" max="15" width="10" style="4" customWidth="1"/>
    <col min="16" max="16" width="3.08203125" style="4" customWidth="1"/>
    <col min="17" max="17" width="6.08203125" style="4" customWidth="1"/>
    <col min="18" max="18" width="3.58203125" style="4" customWidth="1"/>
    <col min="19" max="19" width="2.58203125" style="4" customWidth="1"/>
    <col min="20" max="20" width="12.58203125" style="4" customWidth="1"/>
    <col min="21" max="21" width="11.25" style="4" customWidth="1"/>
    <col min="22" max="22" width="16.58203125" style="4" customWidth="1"/>
    <col min="23" max="23" width="14.08203125" style="4" customWidth="1"/>
    <col min="24" max="24" width="7.08203125" style="4" customWidth="1"/>
    <col min="25" max="16384" width="10.58203125" style="4"/>
  </cols>
  <sheetData>
    <row r="1" spans="1:29" ht="14.25" customHeight="1">
      <c r="AB1" s="6" t="s">
        <v>328</v>
      </c>
      <c r="AC1" s="6" t="s">
        <v>329</v>
      </c>
    </row>
    <row r="2" spans="1:29" ht="18" customHeight="1">
      <c r="A2" s="351" t="s">
        <v>226</v>
      </c>
      <c r="B2" s="34" t="s">
        <v>297</v>
      </c>
      <c r="C2" s="345"/>
      <c r="AB2" s="93">
        <v>3800</v>
      </c>
      <c r="AC2" s="93">
        <v>11600</v>
      </c>
    </row>
    <row r="3" spans="1:29">
      <c r="A3" s="303" t="s">
        <v>330</v>
      </c>
      <c r="B3" s="4" t="s">
        <v>331</v>
      </c>
      <c r="AB3" s="93">
        <v>3420</v>
      </c>
      <c r="AC3" s="93">
        <v>10440</v>
      </c>
    </row>
    <row r="4" spans="1:29" ht="30" customHeight="1" thickBot="1">
      <c r="D4" s="444" t="s">
        <v>332</v>
      </c>
      <c r="F4" s="757">
        <f>E42</f>
        <v>0</v>
      </c>
      <c r="G4" s="757"/>
      <c r="H4" s="4" t="s">
        <v>333</v>
      </c>
      <c r="I4" s="373"/>
      <c r="J4" s="8"/>
      <c r="K4" s="8"/>
      <c r="L4" s="8"/>
      <c r="M4" s="8"/>
      <c r="N4" s="9"/>
      <c r="O4" s="8"/>
      <c r="P4" s="8"/>
      <c r="Q4" s="8"/>
      <c r="R4" s="8"/>
      <c r="S4" s="8"/>
      <c r="T4" s="9"/>
      <c r="U4" s="10"/>
      <c r="V4" s="49"/>
      <c r="W4" s="49"/>
      <c r="AB4" s="93">
        <v>3040</v>
      </c>
      <c r="AC4" s="93">
        <v>9280</v>
      </c>
    </row>
    <row r="5" spans="1:29" ht="12" customHeight="1" thickTop="1">
      <c r="B5" s="444"/>
      <c r="C5" s="444"/>
      <c r="D5" s="444"/>
      <c r="E5" s="444"/>
      <c r="F5" s="29"/>
      <c r="G5" s="29"/>
      <c r="I5" s="8"/>
      <c r="J5" s="8"/>
      <c r="K5" s="8"/>
      <c r="L5" s="8"/>
      <c r="M5" s="8"/>
      <c r="N5" s="9"/>
      <c r="O5" s="8"/>
      <c r="P5" s="8"/>
      <c r="Q5" s="8"/>
      <c r="R5" s="8"/>
      <c r="S5" s="8"/>
      <c r="T5" s="9"/>
      <c r="U5" s="10"/>
      <c r="V5" s="49"/>
      <c r="W5" s="49"/>
    </row>
    <row r="6" spans="1:29" ht="30" customHeight="1" thickBot="1">
      <c r="B6" s="745" t="s">
        <v>335</v>
      </c>
      <c r="C6" s="745"/>
      <c r="D6" s="745"/>
      <c r="E6" s="745"/>
      <c r="F6" s="757">
        <f>V42</f>
        <v>0</v>
      </c>
      <c r="G6" s="757"/>
      <c r="H6" s="4" t="s">
        <v>333</v>
      </c>
      <c r="I6" s="8"/>
      <c r="J6" s="8"/>
      <c r="K6" s="8"/>
      <c r="L6" s="8"/>
      <c r="M6" s="8"/>
      <c r="N6" s="9"/>
      <c r="O6" s="8"/>
      <c r="P6" s="8"/>
      <c r="Q6" s="8"/>
      <c r="R6" s="8"/>
      <c r="S6" s="8"/>
      <c r="T6" s="9"/>
      <c r="U6" s="10"/>
      <c r="V6" s="49"/>
      <c r="W6" s="49"/>
    </row>
    <row r="7" spans="1:29" ht="27" customHeight="1" thickTop="1"/>
    <row r="8" spans="1:29" ht="52.5" customHeight="1">
      <c r="A8" s="304" t="s">
        <v>336</v>
      </c>
      <c r="B8" s="442" t="s">
        <v>337</v>
      </c>
      <c r="C8" s="442" t="s">
        <v>270</v>
      </c>
      <c r="D8" s="5" t="s">
        <v>338</v>
      </c>
      <c r="E8" s="5" t="s">
        <v>374</v>
      </c>
      <c r="F8" s="5" t="s">
        <v>340</v>
      </c>
      <c r="G8" s="5" t="s">
        <v>341</v>
      </c>
      <c r="H8" s="437"/>
      <c r="I8" s="739" t="s">
        <v>342</v>
      </c>
      <c r="J8" s="740"/>
      <c r="K8" s="740"/>
      <c r="L8" s="740"/>
      <c r="M8" s="740"/>
      <c r="N8" s="741"/>
      <c r="O8" s="739" t="s">
        <v>343</v>
      </c>
      <c r="P8" s="740"/>
      <c r="Q8" s="740"/>
      <c r="R8" s="740"/>
      <c r="S8" s="740"/>
      <c r="T8" s="741"/>
      <c r="U8" s="5" t="s">
        <v>344</v>
      </c>
      <c r="V8" s="5" t="s">
        <v>345</v>
      </c>
      <c r="W8" s="5" t="s">
        <v>346</v>
      </c>
    </row>
    <row r="9" spans="1:29" ht="30" customHeight="1">
      <c r="A9" s="260"/>
      <c r="B9" s="347" t="str">
        <f>IF($A9="","",VLOOKUP($A9,従事者明細!$A$3:$F$51,2,FALSE))</f>
        <v/>
      </c>
      <c r="C9" s="348" t="str">
        <f>IF($A9="","",VLOOKUP($A9,従事者明細!$A$3:$F$51,3,FALSE))</f>
        <v/>
      </c>
      <c r="D9" s="1"/>
      <c r="E9" s="87">
        <f t="shared" ref="E9:E41" si="0">IF($F9="","",VLOOKUP($F9,$D$47:$F$52,2,FALSE))</f>
        <v>0</v>
      </c>
      <c r="F9" s="256">
        <v>1</v>
      </c>
      <c r="G9" s="144">
        <f t="shared" ref="G9:G41" si="1">IF($F9="","",VLOOKUP($F9,$D$47:$F$52,3,FALSE))</f>
        <v>0</v>
      </c>
      <c r="H9" s="6"/>
      <c r="I9" s="257">
        <v>3800</v>
      </c>
      <c r="J9" s="7" t="s">
        <v>347</v>
      </c>
      <c r="K9" s="258" t="str">
        <f>IF(D9="","",D9)</f>
        <v/>
      </c>
      <c r="L9" s="7" t="s">
        <v>348</v>
      </c>
      <c r="M9" s="7" t="s">
        <v>349</v>
      </c>
      <c r="N9" s="123" t="str">
        <f t="shared" ref="N9:N23" si="2">IF(K9="","",SUM(I9*K9))</f>
        <v/>
      </c>
      <c r="O9" s="259">
        <f>IF(I9=3800,11600,IF(I9=3420,10440,9280))</f>
        <v>11600</v>
      </c>
      <c r="P9" s="7" t="s">
        <v>347</v>
      </c>
      <c r="Q9" s="258" t="str">
        <f>IF(K9="","",K9-2)</f>
        <v/>
      </c>
      <c r="R9" s="7" t="s">
        <v>350</v>
      </c>
      <c r="S9" s="7" t="s">
        <v>349</v>
      </c>
      <c r="T9" s="123" t="str">
        <f t="shared" ref="T9:T23" si="3">IF(Q9="","",SUM(O9*Q9))</f>
        <v/>
      </c>
      <c r="U9" s="12"/>
      <c r="V9" s="124" t="str">
        <f>IF(D9="","",SUM(N9+T9+U9))</f>
        <v/>
      </c>
      <c r="W9" s="124" t="str">
        <f>IF(A9="","",IF(E9="",V9,E9+V9))</f>
        <v/>
      </c>
      <c r="Y9" s="4" t="s">
        <v>351</v>
      </c>
    </row>
    <row r="10" spans="1:29" ht="30" customHeight="1">
      <c r="A10" s="260"/>
      <c r="B10" s="347" t="str">
        <f>IF($A10="","",VLOOKUP($A10,従事者明細!$A$3:$F$51,2,FALSE))</f>
        <v/>
      </c>
      <c r="C10" s="348" t="str">
        <f>IF($A10="","",VLOOKUP($A10,従事者明細!$A$3:$F$51,3,FALSE))</f>
        <v/>
      </c>
      <c r="D10" s="1"/>
      <c r="E10" s="87" t="str">
        <f t="shared" si="0"/>
        <v/>
      </c>
      <c r="F10" s="256"/>
      <c r="G10" s="144" t="str">
        <f t="shared" si="1"/>
        <v/>
      </c>
      <c r="I10" s="257">
        <v>3800</v>
      </c>
      <c r="J10" s="7" t="s">
        <v>347</v>
      </c>
      <c r="K10" s="258" t="str">
        <f t="shared" ref="K10:K41" si="4">IF(D10="","",D10)</f>
        <v/>
      </c>
      <c r="L10" s="7" t="s">
        <v>348</v>
      </c>
      <c r="M10" s="7" t="s">
        <v>349</v>
      </c>
      <c r="N10" s="123" t="str">
        <f t="shared" si="2"/>
        <v/>
      </c>
      <c r="O10" s="259">
        <f t="shared" ref="O10:O41" si="5">IF(I10=3800,11600,IF(I10=3420,10440,9280))</f>
        <v>11600</v>
      </c>
      <c r="P10" s="7" t="s">
        <v>347</v>
      </c>
      <c r="Q10" s="258" t="str">
        <f t="shared" ref="Q10:Q41" si="6">IF(K10="","",K10-2)</f>
        <v/>
      </c>
      <c r="R10" s="7" t="s">
        <v>350</v>
      </c>
      <c r="S10" s="7" t="s">
        <v>349</v>
      </c>
      <c r="T10" s="123" t="str">
        <f t="shared" si="3"/>
        <v/>
      </c>
      <c r="U10" s="12"/>
      <c r="V10" s="124" t="str">
        <f t="shared" ref="V10:V23" si="7">IF(D10="","",SUM(N10+T10+U10))</f>
        <v/>
      </c>
      <c r="W10" s="124" t="str">
        <f>IF(A10="","",IF(E10="",V10,E10+V10))</f>
        <v/>
      </c>
      <c r="Y10" s="4" t="s">
        <v>352</v>
      </c>
    </row>
    <row r="11" spans="1:29" ht="30" customHeight="1">
      <c r="A11" s="260"/>
      <c r="B11" s="347" t="str">
        <f>IF($A11="","",VLOOKUP($A11,従事者明細!$A$3:$F$51,2,FALSE))</f>
        <v/>
      </c>
      <c r="C11" s="348" t="str">
        <f>IF($A11="","",VLOOKUP($A11,従事者明細!$A$3:$F$51,3,FALSE))</f>
        <v/>
      </c>
      <c r="D11" s="1"/>
      <c r="E11" s="87" t="str">
        <f t="shared" si="0"/>
        <v/>
      </c>
      <c r="F11" s="256"/>
      <c r="G11" s="144" t="str">
        <f t="shared" si="1"/>
        <v/>
      </c>
      <c r="I11" s="257">
        <v>3800</v>
      </c>
      <c r="J11" s="7" t="s">
        <v>347</v>
      </c>
      <c r="K11" s="258" t="str">
        <f t="shared" si="4"/>
        <v/>
      </c>
      <c r="L11" s="7" t="s">
        <v>348</v>
      </c>
      <c r="M11" s="7" t="s">
        <v>349</v>
      </c>
      <c r="N11" s="123" t="str">
        <f t="shared" si="2"/>
        <v/>
      </c>
      <c r="O11" s="259">
        <f t="shared" si="5"/>
        <v>11600</v>
      </c>
      <c r="P11" s="7" t="s">
        <v>347</v>
      </c>
      <c r="Q11" s="258" t="str">
        <f t="shared" si="6"/>
        <v/>
      </c>
      <c r="R11" s="7" t="s">
        <v>350</v>
      </c>
      <c r="S11" s="7" t="s">
        <v>349</v>
      </c>
      <c r="T11" s="123" t="str">
        <f t="shared" si="3"/>
        <v/>
      </c>
      <c r="U11" s="12"/>
      <c r="V11" s="124" t="str">
        <f t="shared" si="7"/>
        <v/>
      </c>
      <c r="W11" s="124" t="str">
        <f t="shared" ref="W11:W41" si="8">IF(A11="","",IF(E11="",V11,E11+V11))</f>
        <v/>
      </c>
      <c r="Y11" s="4" t="s">
        <v>353</v>
      </c>
    </row>
    <row r="12" spans="1:29" ht="30" customHeight="1">
      <c r="A12" s="260"/>
      <c r="B12" s="347" t="str">
        <f>IF($A12="","",VLOOKUP($A12,従事者明細!$A$3:$F$51,2,FALSE))</f>
        <v/>
      </c>
      <c r="C12" s="348" t="str">
        <f>IF($A12="","",VLOOKUP($A12,従事者明細!$A$3:$F$51,3,FALSE))</f>
        <v/>
      </c>
      <c r="D12" s="1"/>
      <c r="E12" s="87" t="str">
        <f t="shared" si="0"/>
        <v/>
      </c>
      <c r="F12" s="256"/>
      <c r="G12" s="144" t="str">
        <f t="shared" si="1"/>
        <v/>
      </c>
      <c r="I12" s="257">
        <v>3800</v>
      </c>
      <c r="J12" s="7" t="s">
        <v>347</v>
      </c>
      <c r="K12" s="258" t="str">
        <f t="shared" si="4"/>
        <v/>
      </c>
      <c r="L12" s="7" t="s">
        <v>348</v>
      </c>
      <c r="M12" s="7" t="s">
        <v>349</v>
      </c>
      <c r="N12" s="123" t="str">
        <f t="shared" si="2"/>
        <v/>
      </c>
      <c r="O12" s="259">
        <f t="shared" si="5"/>
        <v>11600</v>
      </c>
      <c r="P12" s="7" t="s">
        <v>347</v>
      </c>
      <c r="Q12" s="258" t="str">
        <f t="shared" si="6"/>
        <v/>
      </c>
      <c r="R12" s="7" t="s">
        <v>350</v>
      </c>
      <c r="S12" s="7" t="s">
        <v>349</v>
      </c>
      <c r="T12" s="123" t="str">
        <f t="shared" si="3"/>
        <v/>
      </c>
      <c r="U12" s="12"/>
      <c r="V12" s="124" t="str">
        <f t="shared" si="7"/>
        <v/>
      </c>
      <c r="W12" s="124" t="str">
        <f t="shared" si="8"/>
        <v/>
      </c>
    </row>
    <row r="13" spans="1:29" ht="30" customHeight="1">
      <c r="A13" s="260"/>
      <c r="B13" s="347" t="str">
        <f>IF($A13="","",VLOOKUP($A13,従事者明細!$A$3:$F$51,2,FALSE))</f>
        <v/>
      </c>
      <c r="C13" s="348" t="str">
        <f>IF($A13="","",VLOOKUP($A13,従事者明細!$A$3:$F$51,3,FALSE))</f>
        <v/>
      </c>
      <c r="D13" s="1"/>
      <c r="E13" s="87" t="str">
        <f t="shared" si="0"/>
        <v/>
      </c>
      <c r="F13" s="256"/>
      <c r="G13" s="144" t="str">
        <f t="shared" si="1"/>
        <v/>
      </c>
      <c r="I13" s="257">
        <v>3800</v>
      </c>
      <c r="J13" s="7" t="s">
        <v>347</v>
      </c>
      <c r="K13" s="258" t="str">
        <f>IF(D13="","",D13)</f>
        <v/>
      </c>
      <c r="L13" s="7" t="s">
        <v>348</v>
      </c>
      <c r="M13" s="7" t="s">
        <v>349</v>
      </c>
      <c r="N13" s="123" t="str">
        <f t="shared" si="2"/>
        <v/>
      </c>
      <c r="O13" s="259">
        <f t="shared" si="5"/>
        <v>11600</v>
      </c>
      <c r="P13" s="7" t="s">
        <v>347</v>
      </c>
      <c r="Q13" s="258" t="str">
        <f t="shared" si="6"/>
        <v/>
      </c>
      <c r="R13" s="7" t="s">
        <v>350</v>
      </c>
      <c r="S13" s="7" t="s">
        <v>349</v>
      </c>
      <c r="T13" s="123" t="str">
        <f t="shared" si="3"/>
        <v/>
      </c>
      <c r="U13" s="12"/>
      <c r="V13" s="124" t="str">
        <f t="shared" si="7"/>
        <v/>
      </c>
      <c r="W13" s="124" t="str">
        <f t="shared" si="8"/>
        <v/>
      </c>
    </row>
    <row r="14" spans="1:29" ht="30" customHeight="1">
      <c r="A14" s="260"/>
      <c r="B14" s="347" t="str">
        <f>IF($A14="","",VLOOKUP($A14,従事者明細!$A$3:$F$51,2,FALSE))</f>
        <v/>
      </c>
      <c r="C14" s="348" t="str">
        <f>IF($A14="","",VLOOKUP($A14,従事者明細!$A$3:$F$51,3,FALSE))</f>
        <v/>
      </c>
      <c r="D14" s="1"/>
      <c r="E14" s="87" t="str">
        <f t="shared" si="0"/>
        <v/>
      </c>
      <c r="F14" s="256"/>
      <c r="G14" s="144" t="str">
        <f t="shared" si="1"/>
        <v/>
      </c>
      <c r="I14" s="257">
        <v>3800</v>
      </c>
      <c r="J14" s="7" t="s">
        <v>347</v>
      </c>
      <c r="K14" s="258" t="str">
        <f>IF(D14="","",D14)</f>
        <v/>
      </c>
      <c r="L14" s="7" t="s">
        <v>348</v>
      </c>
      <c r="M14" s="7" t="s">
        <v>349</v>
      </c>
      <c r="N14" s="123" t="str">
        <f t="shared" si="2"/>
        <v/>
      </c>
      <c r="O14" s="259">
        <v>10440</v>
      </c>
      <c r="P14" s="7" t="s">
        <v>347</v>
      </c>
      <c r="Q14" s="258" t="str">
        <f t="shared" si="6"/>
        <v/>
      </c>
      <c r="R14" s="7" t="s">
        <v>350</v>
      </c>
      <c r="S14" s="7" t="s">
        <v>349</v>
      </c>
      <c r="T14" s="123" t="str">
        <f t="shared" si="3"/>
        <v/>
      </c>
      <c r="U14" s="12"/>
      <c r="V14" s="124" t="str">
        <f t="shared" si="7"/>
        <v/>
      </c>
      <c r="W14" s="124" t="str">
        <f t="shared" si="8"/>
        <v/>
      </c>
    </row>
    <row r="15" spans="1:29" ht="30" customHeight="1">
      <c r="A15" s="260"/>
      <c r="B15" s="347" t="str">
        <f>IF($A15="","",VLOOKUP($A15,従事者明細!$A$3:$F$51,2,FALSE))</f>
        <v/>
      </c>
      <c r="C15" s="348" t="str">
        <f>IF($A15="","",VLOOKUP($A15,従事者明細!$A$3:$F$51,3,FALSE))</f>
        <v/>
      </c>
      <c r="D15" s="1"/>
      <c r="E15" s="87" t="str">
        <f t="shared" si="0"/>
        <v/>
      </c>
      <c r="F15" s="256"/>
      <c r="G15" s="144" t="str">
        <f t="shared" si="1"/>
        <v/>
      </c>
      <c r="I15" s="257">
        <v>3800</v>
      </c>
      <c r="J15" s="7" t="s">
        <v>347</v>
      </c>
      <c r="K15" s="258" t="str">
        <f t="shared" si="4"/>
        <v/>
      </c>
      <c r="L15" s="7" t="s">
        <v>348</v>
      </c>
      <c r="M15" s="7" t="s">
        <v>349</v>
      </c>
      <c r="N15" s="123" t="str">
        <f t="shared" si="2"/>
        <v/>
      </c>
      <c r="O15" s="259">
        <f t="shared" si="5"/>
        <v>11600</v>
      </c>
      <c r="P15" s="7" t="s">
        <v>347</v>
      </c>
      <c r="Q15" s="258" t="str">
        <f t="shared" si="6"/>
        <v/>
      </c>
      <c r="R15" s="7" t="s">
        <v>350</v>
      </c>
      <c r="S15" s="7" t="s">
        <v>349</v>
      </c>
      <c r="T15" s="123" t="str">
        <f t="shared" si="3"/>
        <v/>
      </c>
      <c r="U15" s="12"/>
      <c r="V15" s="124" t="str">
        <f t="shared" si="7"/>
        <v/>
      </c>
      <c r="W15" s="124" t="str">
        <f t="shared" si="8"/>
        <v/>
      </c>
    </row>
    <row r="16" spans="1:29" ht="30" customHeight="1">
      <c r="A16" s="260"/>
      <c r="B16" s="347" t="str">
        <f>IF($A16="","",VLOOKUP($A16,従事者明細!$A$3:$F$51,2,FALSE))</f>
        <v/>
      </c>
      <c r="C16" s="348" t="str">
        <f>IF($A16="","",VLOOKUP($A16,従事者明細!$A$3:$F$51,3,FALSE))</f>
        <v/>
      </c>
      <c r="D16" s="1"/>
      <c r="E16" s="87" t="str">
        <f t="shared" si="0"/>
        <v/>
      </c>
      <c r="F16" s="256"/>
      <c r="G16" s="144" t="str">
        <f t="shared" si="1"/>
        <v/>
      </c>
      <c r="I16" s="257">
        <v>3800</v>
      </c>
      <c r="J16" s="7" t="s">
        <v>347</v>
      </c>
      <c r="K16" s="258" t="str">
        <f t="shared" si="4"/>
        <v/>
      </c>
      <c r="L16" s="7" t="s">
        <v>348</v>
      </c>
      <c r="M16" s="7" t="s">
        <v>349</v>
      </c>
      <c r="N16" s="123" t="str">
        <f t="shared" si="2"/>
        <v/>
      </c>
      <c r="O16" s="259">
        <f t="shared" si="5"/>
        <v>11600</v>
      </c>
      <c r="P16" s="7" t="s">
        <v>347</v>
      </c>
      <c r="Q16" s="258" t="str">
        <f t="shared" si="6"/>
        <v/>
      </c>
      <c r="R16" s="7" t="s">
        <v>350</v>
      </c>
      <c r="S16" s="7" t="s">
        <v>349</v>
      </c>
      <c r="T16" s="123" t="str">
        <f t="shared" si="3"/>
        <v/>
      </c>
      <c r="U16" s="12"/>
      <c r="V16" s="124" t="str">
        <f t="shared" si="7"/>
        <v/>
      </c>
      <c r="W16" s="124" t="str">
        <f t="shared" si="8"/>
        <v/>
      </c>
    </row>
    <row r="17" spans="1:23" ht="30" customHeight="1">
      <c r="A17" s="260"/>
      <c r="B17" s="347" t="str">
        <f>IF($A17="","",VLOOKUP($A17,従事者明細!$A$3:$F$51,2,FALSE))</f>
        <v/>
      </c>
      <c r="C17" s="348" t="str">
        <f>IF($A17="","",VLOOKUP($A17,従事者明細!$A$3:$F$51,3,FALSE))</f>
        <v/>
      </c>
      <c r="D17" s="1"/>
      <c r="E17" s="87" t="str">
        <f t="shared" si="0"/>
        <v/>
      </c>
      <c r="F17" s="256"/>
      <c r="G17" s="144" t="str">
        <f t="shared" si="1"/>
        <v/>
      </c>
      <c r="I17" s="257">
        <v>3800</v>
      </c>
      <c r="J17" s="7" t="s">
        <v>347</v>
      </c>
      <c r="K17" s="258" t="str">
        <f t="shared" si="4"/>
        <v/>
      </c>
      <c r="L17" s="7" t="s">
        <v>348</v>
      </c>
      <c r="M17" s="7" t="s">
        <v>349</v>
      </c>
      <c r="N17" s="123" t="str">
        <f t="shared" si="2"/>
        <v/>
      </c>
      <c r="O17" s="259">
        <f t="shared" si="5"/>
        <v>11600</v>
      </c>
      <c r="P17" s="7" t="s">
        <v>347</v>
      </c>
      <c r="Q17" s="258" t="str">
        <f t="shared" si="6"/>
        <v/>
      </c>
      <c r="R17" s="7" t="s">
        <v>350</v>
      </c>
      <c r="S17" s="7" t="s">
        <v>349</v>
      </c>
      <c r="T17" s="123" t="str">
        <f t="shared" si="3"/>
        <v/>
      </c>
      <c r="U17" s="12"/>
      <c r="V17" s="124" t="str">
        <f t="shared" si="7"/>
        <v/>
      </c>
      <c r="W17" s="124" t="str">
        <f t="shared" si="8"/>
        <v/>
      </c>
    </row>
    <row r="18" spans="1:23" ht="30" customHeight="1">
      <c r="A18" s="260"/>
      <c r="B18" s="347" t="str">
        <f>IF($A18="","",VLOOKUP($A18,従事者明細!$A$3:$F$51,2,FALSE))</f>
        <v/>
      </c>
      <c r="C18" s="348" t="str">
        <f>IF($A18="","",VLOOKUP($A18,従事者明細!$A$3:$F$51,3,FALSE))</f>
        <v/>
      </c>
      <c r="D18" s="1"/>
      <c r="E18" s="87" t="str">
        <f t="shared" si="0"/>
        <v/>
      </c>
      <c r="F18" s="256"/>
      <c r="G18" s="144" t="str">
        <f t="shared" si="1"/>
        <v/>
      </c>
      <c r="I18" s="257">
        <v>3800</v>
      </c>
      <c r="J18" s="7" t="s">
        <v>347</v>
      </c>
      <c r="K18" s="258" t="str">
        <f t="shared" si="4"/>
        <v/>
      </c>
      <c r="L18" s="7" t="s">
        <v>348</v>
      </c>
      <c r="M18" s="7" t="s">
        <v>349</v>
      </c>
      <c r="N18" s="123" t="str">
        <f t="shared" si="2"/>
        <v/>
      </c>
      <c r="O18" s="259">
        <f t="shared" si="5"/>
        <v>11600</v>
      </c>
      <c r="P18" s="7" t="s">
        <v>347</v>
      </c>
      <c r="Q18" s="258" t="str">
        <f t="shared" si="6"/>
        <v/>
      </c>
      <c r="R18" s="7" t="s">
        <v>350</v>
      </c>
      <c r="S18" s="7" t="s">
        <v>349</v>
      </c>
      <c r="T18" s="123" t="str">
        <f t="shared" si="3"/>
        <v/>
      </c>
      <c r="U18" s="12"/>
      <c r="V18" s="124" t="str">
        <f t="shared" si="7"/>
        <v/>
      </c>
      <c r="W18" s="124" t="str">
        <f t="shared" si="8"/>
        <v/>
      </c>
    </row>
    <row r="19" spans="1:23" ht="30" customHeight="1">
      <c r="A19" s="260"/>
      <c r="B19" s="347" t="str">
        <f>IF($A19="","",VLOOKUP($A19,従事者明細!$A$3:$F$51,2,FALSE))</f>
        <v/>
      </c>
      <c r="C19" s="348" t="str">
        <f>IF($A19="","",VLOOKUP($A19,従事者明細!$A$3:$F$51,3,FALSE))</f>
        <v/>
      </c>
      <c r="D19" s="1"/>
      <c r="E19" s="87" t="str">
        <f t="shared" si="0"/>
        <v/>
      </c>
      <c r="F19" s="256"/>
      <c r="G19" s="144" t="str">
        <f t="shared" si="1"/>
        <v/>
      </c>
      <c r="I19" s="257">
        <v>3800</v>
      </c>
      <c r="J19" s="7" t="s">
        <v>347</v>
      </c>
      <c r="K19" s="258" t="str">
        <f>IF(D19="","",D19)</f>
        <v/>
      </c>
      <c r="L19" s="7" t="s">
        <v>348</v>
      </c>
      <c r="M19" s="7" t="s">
        <v>349</v>
      </c>
      <c r="N19" s="123" t="str">
        <f t="shared" si="2"/>
        <v/>
      </c>
      <c r="O19" s="259">
        <f t="shared" si="5"/>
        <v>11600</v>
      </c>
      <c r="P19" s="7" t="s">
        <v>347</v>
      </c>
      <c r="Q19" s="258" t="str">
        <f t="shared" si="6"/>
        <v/>
      </c>
      <c r="R19" s="7" t="s">
        <v>350</v>
      </c>
      <c r="S19" s="7" t="s">
        <v>349</v>
      </c>
      <c r="T19" s="123" t="str">
        <f t="shared" si="3"/>
        <v/>
      </c>
      <c r="U19" s="12"/>
      <c r="V19" s="124" t="str">
        <f t="shared" si="7"/>
        <v/>
      </c>
      <c r="W19" s="124" t="str">
        <f t="shared" si="8"/>
        <v/>
      </c>
    </row>
    <row r="20" spans="1:23" ht="30" customHeight="1">
      <c r="A20" s="260"/>
      <c r="B20" s="347" t="str">
        <f>IF($A20="","",VLOOKUP($A20,従事者明細!$A$3:$F$51,2,FALSE))</f>
        <v/>
      </c>
      <c r="C20" s="348" t="str">
        <f>IF($A20="","",VLOOKUP($A20,従事者明細!$A$3:$F$51,3,FALSE))</f>
        <v/>
      </c>
      <c r="D20" s="1"/>
      <c r="E20" s="87" t="str">
        <f t="shared" si="0"/>
        <v/>
      </c>
      <c r="F20" s="256"/>
      <c r="G20" s="144" t="str">
        <f t="shared" si="1"/>
        <v/>
      </c>
      <c r="I20" s="257">
        <v>3800</v>
      </c>
      <c r="J20" s="7" t="s">
        <v>347</v>
      </c>
      <c r="K20" s="258" t="str">
        <f t="shared" si="4"/>
        <v/>
      </c>
      <c r="L20" s="7" t="s">
        <v>348</v>
      </c>
      <c r="M20" s="7" t="s">
        <v>349</v>
      </c>
      <c r="N20" s="123" t="str">
        <f t="shared" si="2"/>
        <v/>
      </c>
      <c r="O20" s="259">
        <f t="shared" si="5"/>
        <v>11600</v>
      </c>
      <c r="P20" s="7" t="s">
        <v>347</v>
      </c>
      <c r="Q20" s="258" t="str">
        <f t="shared" si="6"/>
        <v/>
      </c>
      <c r="R20" s="7" t="s">
        <v>350</v>
      </c>
      <c r="S20" s="7" t="s">
        <v>349</v>
      </c>
      <c r="T20" s="123" t="str">
        <f t="shared" si="3"/>
        <v/>
      </c>
      <c r="U20" s="12"/>
      <c r="V20" s="124" t="str">
        <f t="shared" si="7"/>
        <v/>
      </c>
      <c r="W20" s="124" t="str">
        <f t="shared" si="8"/>
        <v/>
      </c>
    </row>
    <row r="21" spans="1:23" ht="30" customHeight="1">
      <c r="A21" s="260"/>
      <c r="B21" s="347" t="str">
        <f>IF($A21="","",VLOOKUP($A21,従事者明細!$A$3:$F$51,2,FALSE))</f>
        <v/>
      </c>
      <c r="C21" s="348" t="str">
        <f>IF($A21="","",VLOOKUP($A21,従事者明細!$A$3:$F$51,3,FALSE))</f>
        <v/>
      </c>
      <c r="D21" s="1"/>
      <c r="E21" s="87" t="str">
        <f t="shared" si="0"/>
        <v/>
      </c>
      <c r="F21" s="256"/>
      <c r="G21" s="144" t="str">
        <f t="shared" si="1"/>
        <v/>
      </c>
      <c r="I21" s="257">
        <v>3800</v>
      </c>
      <c r="J21" s="7" t="s">
        <v>347</v>
      </c>
      <c r="K21" s="258" t="str">
        <f>IF(D21="","",D21)</f>
        <v/>
      </c>
      <c r="L21" s="7" t="s">
        <v>348</v>
      </c>
      <c r="M21" s="7" t="s">
        <v>349</v>
      </c>
      <c r="N21" s="123" t="str">
        <f t="shared" si="2"/>
        <v/>
      </c>
      <c r="O21" s="259">
        <f t="shared" si="5"/>
        <v>11600</v>
      </c>
      <c r="P21" s="7" t="s">
        <v>347</v>
      </c>
      <c r="Q21" s="258" t="str">
        <f t="shared" si="6"/>
        <v/>
      </c>
      <c r="R21" s="7" t="s">
        <v>350</v>
      </c>
      <c r="S21" s="7" t="s">
        <v>349</v>
      </c>
      <c r="T21" s="123" t="str">
        <f t="shared" si="3"/>
        <v/>
      </c>
      <c r="U21" s="12"/>
      <c r="V21" s="124" t="str">
        <f t="shared" si="7"/>
        <v/>
      </c>
      <c r="W21" s="124" t="str">
        <f t="shared" si="8"/>
        <v/>
      </c>
    </row>
    <row r="22" spans="1:23" ht="30" customHeight="1">
      <c r="A22" s="260"/>
      <c r="B22" s="347" t="str">
        <f>IF($A22="","",VLOOKUP($A22,従事者明細!$A$3:$F$51,2,FALSE))</f>
        <v/>
      </c>
      <c r="C22" s="348" t="str">
        <f>IF($A22="","",VLOOKUP($A22,従事者明細!$A$3:$F$51,3,FALSE))</f>
        <v/>
      </c>
      <c r="D22" s="1"/>
      <c r="E22" s="87" t="str">
        <f t="shared" si="0"/>
        <v/>
      </c>
      <c r="F22" s="256"/>
      <c r="G22" s="144" t="str">
        <f t="shared" si="1"/>
        <v/>
      </c>
      <c r="I22" s="257">
        <v>3800</v>
      </c>
      <c r="J22" s="7" t="s">
        <v>347</v>
      </c>
      <c r="K22" s="258" t="str">
        <f t="shared" si="4"/>
        <v/>
      </c>
      <c r="L22" s="7" t="s">
        <v>348</v>
      </c>
      <c r="M22" s="7" t="s">
        <v>349</v>
      </c>
      <c r="N22" s="123" t="str">
        <f t="shared" si="2"/>
        <v/>
      </c>
      <c r="O22" s="259">
        <f t="shared" si="5"/>
        <v>11600</v>
      </c>
      <c r="P22" s="7" t="s">
        <v>347</v>
      </c>
      <c r="Q22" s="258" t="str">
        <f t="shared" si="6"/>
        <v/>
      </c>
      <c r="R22" s="7" t="s">
        <v>350</v>
      </c>
      <c r="S22" s="7" t="s">
        <v>349</v>
      </c>
      <c r="T22" s="123" t="str">
        <f t="shared" si="3"/>
        <v/>
      </c>
      <c r="U22" s="12"/>
      <c r="V22" s="124" t="str">
        <f t="shared" si="7"/>
        <v/>
      </c>
      <c r="W22" s="124" t="str">
        <f t="shared" si="8"/>
        <v/>
      </c>
    </row>
    <row r="23" spans="1:23" ht="30" customHeight="1">
      <c r="A23" s="260"/>
      <c r="B23" s="347" t="str">
        <f>IF($A23="","",VLOOKUP($A23,従事者明細!$A$3:$F$51,2,FALSE))</f>
        <v/>
      </c>
      <c r="C23" s="348" t="str">
        <f>IF($A23="","",VLOOKUP($A23,従事者明細!$A$3:$F$51,3,FALSE))</f>
        <v/>
      </c>
      <c r="D23" s="1"/>
      <c r="E23" s="87" t="str">
        <f t="shared" si="0"/>
        <v/>
      </c>
      <c r="F23" s="256"/>
      <c r="G23" s="144" t="str">
        <f t="shared" si="1"/>
        <v/>
      </c>
      <c r="I23" s="257">
        <v>3800</v>
      </c>
      <c r="J23" s="7" t="s">
        <v>347</v>
      </c>
      <c r="K23" s="258" t="str">
        <f t="shared" si="4"/>
        <v/>
      </c>
      <c r="L23" s="7" t="s">
        <v>348</v>
      </c>
      <c r="M23" s="7" t="s">
        <v>349</v>
      </c>
      <c r="N23" s="123" t="str">
        <f t="shared" si="2"/>
        <v/>
      </c>
      <c r="O23" s="259">
        <f t="shared" si="5"/>
        <v>11600</v>
      </c>
      <c r="P23" s="7" t="s">
        <v>347</v>
      </c>
      <c r="Q23" s="258" t="str">
        <f t="shared" si="6"/>
        <v/>
      </c>
      <c r="R23" s="7" t="s">
        <v>350</v>
      </c>
      <c r="S23" s="7" t="s">
        <v>349</v>
      </c>
      <c r="T23" s="123" t="str">
        <f t="shared" si="3"/>
        <v/>
      </c>
      <c r="U23" s="12"/>
      <c r="V23" s="124" t="str">
        <f t="shared" si="7"/>
        <v/>
      </c>
      <c r="W23" s="124" t="str">
        <f t="shared" si="8"/>
        <v/>
      </c>
    </row>
    <row r="24" spans="1:23" ht="30" customHeight="1">
      <c r="A24" s="260"/>
      <c r="B24" s="347" t="str">
        <f>IF($A24="","",VLOOKUP($A24,従事者明細!$A$3:$F$51,2,FALSE))</f>
        <v/>
      </c>
      <c r="C24" s="348" t="str">
        <f>IF($A24="","",VLOOKUP($A24,従事者明細!$A$3:$F$51,3,FALSE))</f>
        <v/>
      </c>
      <c r="D24" s="1"/>
      <c r="E24" s="87" t="str">
        <f t="shared" si="0"/>
        <v/>
      </c>
      <c r="F24" s="256"/>
      <c r="G24" s="144" t="str">
        <f t="shared" si="1"/>
        <v/>
      </c>
      <c r="I24" s="257">
        <v>3800</v>
      </c>
      <c r="J24" s="7" t="s">
        <v>347</v>
      </c>
      <c r="K24" s="258" t="str">
        <f t="shared" si="4"/>
        <v/>
      </c>
      <c r="L24" s="7" t="s">
        <v>348</v>
      </c>
      <c r="M24" s="7" t="s">
        <v>349</v>
      </c>
      <c r="N24" s="123" t="str">
        <f t="shared" ref="N24:N41" si="9">IF(K24="","",SUM(I24*K24))</f>
        <v/>
      </c>
      <c r="O24" s="259">
        <f t="shared" si="5"/>
        <v>11600</v>
      </c>
      <c r="P24" s="7" t="s">
        <v>347</v>
      </c>
      <c r="Q24" s="258" t="str">
        <f t="shared" si="6"/>
        <v/>
      </c>
      <c r="R24" s="7" t="s">
        <v>350</v>
      </c>
      <c r="S24" s="7" t="s">
        <v>349</v>
      </c>
      <c r="T24" s="123" t="str">
        <f t="shared" ref="T24:T41" si="10">IF(Q24="","",SUM(O24*Q24))</f>
        <v/>
      </c>
      <c r="U24" s="12"/>
      <c r="V24" s="124" t="str">
        <f t="shared" ref="V24:V41" si="11">IF(D24="","",SUM(N24+T24+U24))</f>
        <v/>
      </c>
      <c r="W24" s="124" t="str">
        <f t="shared" si="8"/>
        <v/>
      </c>
    </row>
    <row r="25" spans="1:23" ht="30" customHeight="1">
      <c r="A25" s="305"/>
      <c r="B25" s="347" t="str">
        <f>IF($A25="","",VLOOKUP($A25,従事者明細!$A$3:$F$51,2,FALSE))</f>
        <v/>
      </c>
      <c r="C25" s="348" t="str">
        <f>IF($A25="","",VLOOKUP($A25,従事者明細!$A$3:$F$51,3,FALSE))</f>
        <v/>
      </c>
      <c r="D25" s="1"/>
      <c r="E25" s="87" t="str">
        <f t="shared" si="0"/>
        <v/>
      </c>
      <c r="F25" s="256"/>
      <c r="G25" s="144" t="str">
        <f t="shared" si="1"/>
        <v/>
      </c>
      <c r="I25" s="257">
        <v>3800</v>
      </c>
      <c r="J25" s="7" t="s">
        <v>347</v>
      </c>
      <c r="K25" s="258" t="str">
        <f t="shared" si="4"/>
        <v/>
      </c>
      <c r="L25" s="7" t="s">
        <v>348</v>
      </c>
      <c r="M25" s="7" t="s">
        <v>349</v>
      </c>
      <c r="N25" s="123" t="str">
        <f t="shared" si="9"/>
        <v/>
      </c>
      <c r="O25" s="259">
        <f t="shared" si="5"/>
        <v>11600</v>
      </c>
      <c r="P25" s="7" t="s">
        <v>347</v>
      </c>
      <c r="Q25" s="258" t="str">
        <f t="shared" si="6"/>
        <v/>
      </c>
      <c r="R25" s="7" t="s">
        <v>350</v>
      </c>
      <c r="S25" s="7" t="s">
        <v>349</v>
      </c>
      <c r="T25" s="123" t="str">
        <f t="shared" si="10"/>
        <v/>
      </c>
      <c r="U25" s="12"/>
      <c r="V25" s="124" t="str">
        <f t="shared" si="11"/>
        <v/>
      </c>
      <c r="W25" s="124" t="str">
        <f t="shared" si="8"/>
        <v/>
      </c>
    </row>
    <row r="26" spans="1:23" ht="30" hidden="1" customHeight="1">
      <c r="A26" s="305"/>
      <c r="B26" s="237" t="str">
        <f>IF($A26="","",VLOOKUP($A26,従事者明細!$A$3:$F$51,2,FALSE))</f>
        <v/>
      </c>
      <c r="C26" s="346" t="str">
        <f>IF($A26="","",VLOOKUP($A26,従事者明細!$A$3:$F$51,3,FALSE))</f>
        <v/>
      </c>
      <c r="D26" s="1"/>
      <c r="E26" s="87" t="str">
        <f t="shared" si="0"/>
        <v/>
      </c>
      <c r="F26" s="256"/>
      <c r="G26" s="144" t="str">
        <f t="shared" si="1"/>
        <v/>
      </c>
      <c r="I26" s="257">
        <v>3800</v>
      </c>
      <c r="J26" s="7" t="s">
        <v>347</v>
      </c>
      <c r="K26" s="258" t="str">
        <f t="shared" si="4"/>
        <v/>
      </c>
      <c r="L26" s="7" t="s">
        <v>348</v>
      </c>
      <c r="M26" s="7" t="s">
        <v>349</v>
      </c>
      <c r="N26" s="123" t="str">
        <f t="shared" si="9"/>
        <v/>
      </c>
      <c r="O26" s="259">
        <f t="shared" si="5"/>
        <v>11600</v>
      </c>
      <c r="P26" s="7" t="s">
        <v>347</v>
      </c>
      <c r="Q26" s="258" t="str">
        <f t="shared" si="6"/>
        <v/>
      </c>
      <c r="R26" s="7" t="s">
        <v>350</v>
      </c>
      <c r="S26" s="7" t="s">
        <v>349</v>
      </c>
      <c r="T26" s="123" t="str">
        <f t="shared" si="10"/>
        <v/>
      </c>
      <c r="U26" s="12"/>
      <c r="V26" s="124" t="str">
        <f t="shared" si="11"/>
        <v/>
      </c>
      <c r="W26" s="124" t="str">
        <f t="shared" si="8"/>
        <v/>
      </c>
    </row>
    <row r="27" spans="1:23" ht="30" hidden="1" customHeight="1">
      <c r="A27" s="305"/>
      <c r="B27" s="237" t="str">
        <f>IF($A27="","",VLOOKUP($A27,従事者明細!$A$3:$F$51,2,FALSE))</f>
        <v/>
      </c>
      <c r="C27" s="346" t="str">
        <f>IF($A27="","",VLOOKUP($A27,従事者明細!$A$3:$F$51,3,FALSE))</f>
        <v/>
      </c>
      <c r="D27" s="1"/>
      <c r="E27" s="87" t="str">
        <f t="shared" si="0"/>
        <v/>
      </c>
      <c r="F27" s="256"/>
      <c r="G27" s="144" t="str">
        <f t="shared" si="1"/>
        <v/>
      </c>
      <c r="I27" s="257">
        <v>3800</v>
      </c>
      <c r="J27" s="7" t="s">
        <v>347</v>
      </c>
      <c r="K27" s="258" t="str">
        <f t="shared" si="4"/>
        <v/>
      </c>
      <c r="L27" s="7" t="s">
        <v>348</v>
      </c>
      <c r="M27" s="7" t="s">
        <v>349</v>
      </c>
      <c r="N27" s="123" t="str">
        <f t="shared" si="9"/>
        <v/>
      </c>
      <c r="O27" s="259">
        <f t="shared" si="5"/>
        <v>11600</v>
      </c>
      <c r="P27" s="7" t="s">
        <v>347</v>
      </c>
      <c r="Q27" s="258" t="str">
        <f t="shared" si="6"/>
        <v/>
      </c>
      <c r="R27" s="7" t="s">
        <v>350</v>
      </c>
      <c r="S27" s="7" t="s">
        <v>349</v>
      </c>
      <c r="T27" s="123" t="str">
        <f t="shared" si="10"/>
        <v/>
      </c>
      <c r="U27" s="12"/>
      <c r="V27" s="124" t="str">
        <f t="shared" si="11"/>
        <v/>
      </c>
      <c r="W27" s="124" t="str">
        <f t="shared" si="8"/>
        <v/>
      </c>
    </row>
    <row r="28" spans="1:23" ht="30" hidden="1" customHeight="1">
      <c r="A28" s="305"/>
      <c r="B28" s="237" t="str">
        <f>IF($A28="","",VLOOKUP($A28,従事者明細!$A$3:$F$51,2,FALSE))</f>
        <v/>
      </c>
      <c r="C28" s="346" t="str">
        <f>IF($A28="","",VLOOKUP($A28,従事者明細!$A$3:$F$51,3,FALSE))</f>
        <v/>
      </c>
      <c r="D28" s="1"/>
      <c r="E28" s="87" t="str">
        <f t="shared" si="0"/>
        <v/>
      </c>
      <c r="F28" s="256"/>
      <c r="G28" s="144" t="str">
        <f t="shared" si="1"/>
        <v/>
      </c>
      <c r="I28" s="257">
        <v>3800</v>
      </c>
      <c r="J28" s="7" t="s">
        <v>347</v>
      </c>
      <c r="K28" s="258" t="str">
        <f t="shared" si="4"/>
        <v/>
      </c>
      <c r="L28" s="7" t="s">
        <v>348</v>
      </c>
      <c r="M28" s="7" t="s">
        <v>349</v>
      </c>
      <c r="N28" s="123" t="str">
        <f t="shared" si="9"/>
        <v/>
      </c>
      <c r="O28" s="259">
        <f t="shared" si="5"/>
        <v>11600</v>
      </c>
      <c r="P28" s="7" t="s">
        <v>347</v>
      </c>
      <c r="Q28" s="258" t="str">
        <f t="shared" si="6"/>
        <v/>
      </c>
      <c r="R28" s="7" t="s">
        <v>350</v>
      </c>
      <c r="S28" s="7" t="s">
        <v>349</v>
      </c>
      <c r="T28" s="123" t="str">
        <f t="shared" si="10"/>
        <v/>
      </c>
      <c r="U28" s="12"/>
      <c r="V28" s="124" t="str">
        <f t="shared" si="11"/>
        <v/>
      </c>
      <c r="W28" s="124" t="str">
        <f t="shared" si="8"/>
        <v/>
      </c>
    </row>
    <row r="29" spans="1:23" ht="30" hidden="1" customHeight="1">
      <c r="A29" s="305"/>
      <c r="B29" s="237" t="str">
        <f>IF($A29="","",VLOOKUP($A29,従事者明細!$A$3:$F$51,2,FALSE))</f>
        <v/>
      </c>
      <c r="C29" s="346" t="str">
        <f>IF($A29="","",VLOOKUP($A29,従事者明細!$A$3:$F$51,3,FALSE))</f>
        <v/>
      </c>
      <c r="D29" s="1"/>
      <c r="E29" s="87" t="str">
        <f t="shared" si="0"/>
        <v/>
      </c>
      <c r="F29" s="256"/>
      <c r="G29" s="144" t="str">
        <f t="shared" si="1"/>
        <v/>
      </c>
      <c r="I29" s="257">
        <v>3800</v>
      </c>
      <c r="J29" s="7" t="s">
        <v>347</v>
      </c>
      <c r="K29" s="258" t="str">
        <f t="shared" si="4"/>
        <v/>
      </c>
      <c r="L29" s="7" t="s">
        <v>348</v>
      </c>
      <c r="M29" s="7" t="s">
        <v>349</v>
      </c>
      <c r="N29" s="123" t="str">
        <f t="shared" si="9"/>
        <v/>
      </c>
      <c r="O29" s="259">
        <f t="shared" si="5"/>
        <v>11600</v>
      </c>
      <c r="P29" s="7" t="s">
        <v>347</v>
      </c>
      <c r="Q29" s="258" t="str">
        <f t="shared" si="6"/>
        <v/>
      </c>
      <c r="R29" s="7" t="s">
        <v>350</v>
      </c>
      <c r="S29" s="7" t="s">
        <v>349</v>
      </c>
      <c r="T29" s="123" t="str">
        <f t="shared" si="10"/>
        <v/>
      </c>
      <c r="U29" s="12"/>
      <c r="V29" s="124" t="str">
        <f t="shared" si="11"/>
        <v/>
      </c>
      <c r="W29" s="124" t="str">
        <f t="shared" si="8"/>
        <v/>
      </c>
    </row>
    <row r="30" spans="1:23" ht="30" hidden="1" customHeight="1">
      <c r="A30" s="305"/>
      <c r="B30" s="237" t="str">
        <f>IF($A30="","",VLOOKUP($A30,従事者明細!$A$3:$F$51,2,FALSE))</f>
        <v/>
      </c>
      <c r="C30" s="346" t="str">
        <f>IF($A30="","",VLOOKUP($A30,従事者明細!$A$3:$F$51,3,FALSE))</f>
        <v/>
      </c>
      <c r="D30" s="1"/>
      <c r="E30" s="87" t="str">
        <f t="shared" si="0"/>
        <v/>
      </c>
      <c r="F30" s="256"/>
      <c r="G30" s="144" t="str">
        <f t="shared" si="1"/>
        <v/>
      </c>
      <c r="I30" s="257">
        <v>3800</v>
      </c>
      <c r="J30" s="7" t="s">
        <v>347</v>
      </c>
      <c r="K30" s="258" t="str">
        <f t="shared" si="4"/>
        <v/>
      </c>
      <c r="L30" s="7" t="s">
        <v>348</v>
      </c>
      <c r="M30" s="7" t="s">
        <v>349</v>
      </c>
      <c r="N30" s="123" t="str">
        <f t="shared" si="9"/>
        <v/>
      </c>
      <c r="O30" s="259">
        <f t="shared" si="5"/>
        <v>11600</v>
      </c>
      <c r="P30" s="7" t="s">
        <v>347</v>
      </c>
      <c r="Q30" s="258" t="str">
        <f t="shared" si="6"/>
        <v/>
      </c>
      <c r="R30" s="7" t="s">
        <v>350</v>
      </c>
      <c r="S30" s="7" t="s">
        <v>349</v>
      </c>
      <c r="T30" s="123" t="str">
        <f t="shared" si="10"/>
        <v/>
      </c>
      <c r="U30" s="12"/>
      <c r="V30" s="124" t="str">
        <f t="shared" si="11"/>
        <v/>
      </c>
      <c r="W30" s="124" t="str">
        <f t="shared" si="8"/>
        <v/>
      </c>
    </row>
    <row r="31" spans="1:23" ht="30" hidden="1" customHeight="1">
      <c r="A31" s="305"/>
      <c r="B31" s="237" t="str">
        <f>IF($A31="","",VLOOKUP($A31,従事者明細!$A$3:$F$51,2,FALSE))</f>
        <v/>
      </c>
      <c r="C31" s="346" t="str">
        <f>IF($A31="","",VLOOKUP($A31,従事者明細!$A$3:$F$51,3,FALSE))</f>
        <v/>
      </c>
      <c r="D31" s="1"/>
      <c r="E31" s="87" t="str">
        <f t="shared" si="0"/>
        <v/>
      </c>
      <c r="F31" s="256"/>
      <c r="G31" s="144" t="str">
        <f t="shared" si="1"/>
        <v/>
      </c>
      <c r="I31" s="257">
        <v>3800</v>
      </c>
      <c r="J31" s="7" t="s">
        <v>347</v>
      </c>
      <c r="K31" s="258" t="str">
        <f t="shared" si="4"/>
        <v/>
      </c>
      <c r="L31" s="7" t="s">
        <v>348</v>
      </c>
      <c r="M31" s="7" t="s">
        <v>349</v>
      </c>
      <c r="N31" s="123" t="str">
        <f t="shared" si="9"/>
        <v/>
      </c>
      <c r="O31" s="259">
        <f t="shared" si="5"/>
        <v>11600</v>
      </c>
      <c r="P31" s="7" t="s">
        <v>347</v>
      </c>
      <c r="Q31" s="258" t="str">
        <f t="shared" si="6"/>
        <v/>
      </c>
      <c r="R31" s="7" t="s">
        <v>350</v>
      </c>
      <c r="S31" s="7" t="s">
        <v>349</v>
      </c>
      <c r="T31" s="123" t="str">
        <f t="shared" si="10"/>
        <v/>
      </c>
      <c r="U31" s="12"/>
      <c r="V31" s="124" t="str">
        <f t="shared" si="11"/>
        <v/>
      </c>
      <c r="W31" s="124" t="str">
        <f t="shared" si="8"/>
        <v/>
      </c>
    </row>
    <row r="32" spans="1:23" ht="30" hidden="1" customHeight="1">
      <c r="A32" s="305"/>
      <c r="B32" s="237" t="str">
        <f>IF($A32="","",VLOOKUP($A32,従事者明細!$A$3:$F$51,2,FALSE))</f>
        <v/>
      </c>
      <c r="C32" s="346" t="str">
        <f>IF($A32="","",VLOOKUP($A32,従事者明細!$A$3:$F$51,3,FALSE))</f>
        <v/>
      </c>
      <c r="D32" s="1"/>
      <c r="E32" s="87" t="str">
        <f t="shared" si="0"/>
        <v/>
      </c>
      <c r="F32" s="256"/>
      <c r="G32" s="144" t="str">
        <f t="shared" si="1"/>
        <v/>
      </c>
      <c r="I32" s="257">
        <v>3800</v>
      </c>
      <c r="J32" s="7" t="s">
        <v>347</v>
      </c>
      <c r="K32" s="258" t="str">
        <f t="shared" si="4"/>
        <v/>
      </c>
      <c r="L32" s="7" t="s">
        <v>348</v>
      </c>
      <c r="M32" s="7" t="s">
        <v>349</v>
      </c>
      <c r="N32" s="123" t="str">
        <f t="shared" si="9"/>
        <v/>
      </c>
      <c r="O32" s="259">
        <f t="shared" si="5"/>
        <v>11600</v>
      </c>
      <c r="P32" s="7" t="s">
        <v>347</v>
      </c>
      <c r="Q32" s="258" t="str">
        <f t="shared" si="6"/>
        <v/>
      </c>
      <c r="R32" s="7" t="s">
        <v>350</v>
      </c>
      <c r="S32" s="7" t="s">
        <v>349</v>
      </c>
      <c r="T32" s="123" t="str">
        <f t="shared" si="10"/>
        <v/>
      </c>
      <c r="U32" s="12"/>
      <c r="V32" s="124" t="str">
        <f t="shared" si="11"/>
        <v/>
      </c>
      <c r="W32" s="124" t="str">
        <f t="shared" si="8"/>
        <v/>
      </c>
    </row>
    <row r="33" spans="1:23" ht="30" hidden="1" customHeight="1">
      <c r="A33" s="305"/>
      <c r="B33" s="237" t="str">
        <f>IF($A33="","",VLOOKUP($A33,従事者明細!$A$3:$F$51,2,FALSE))</f>
        <v/>
      </c>
      <c r="C33" s="346" t="str">
        <f>IF($A33="","",VLOOKUP($A33,従事者明細!$A$3:$F$51,3,FALSE))</f>
        <v/>
      </c>
      <c r="D33" s="1"/>
      <c r="E33" s="87" t="str">
        <f t="shared" si="0"/>
        <v/>
      </c>
      <c r="F33" s="256"/>
      <c r="G33" s="144" t="str">
        <f t="shared" si="1"/>
        <v/>
      </c>
      <c r="I33" s="257">
        <v>3800</v>
      </c>
      <c r="J33" s="7" t="s">
        <v>347</v>
      </c>
      <c r="K33" s="258" t="str">
        <f t="shared" si="4"/>
        <v/>
      </c>
      <c r="L33" s="7" t="s">
        <v>348</v>
      </c>
      <c r="M33" s="7" t="s">
        <v>349</v>
      </c>
      <c r="N33" s="123" t="str">
        <f t="shared" si="9"/>
        <v/>
      </c>
      <c r="O33" s="259">
        <f t="shared" si="5"/>
        <v>11600</v>
      </c>
      <c r="P33" s="7" t="s">
        <v>347</v>
      </c>
      <c r="Q33" s="258" t="str">
        <f t="shared" si="6"/>
        <v/>
      </c>
      <c r="R33" s="7" t="s">
        <v>350</v>
      </c>
      <c r="S33" s="7" t="s">
        <v>349</v>
      </c>
      <c r="T33" s="123" t="str">
        <f t="shared" si="10"/>
        <v/>
      </c>
      <c r="U33" s="12"/>
      <c r="V33" s="124" t="str">
        <f t="shared" si="11"/>
        <v/>
      </c>
      <c r="W33" s="124" t="str">
        <f t="shared" si="8"/>
        <v/>
      </c>
    </row>
    <row r="34" spans="1:23" ht="30" hidden="1" customHeight="1">
      <c r="A34" s="305"/>
      <c r="B34" s="237" t="str">
        <f>IF($A34="","",VLOOKUP($A34,従事者明細!$A$3:$F$51,2,FALSE))</f>
        <v/>
      </c>
      <c r="C34" s="346" t="str">
        <f>IF($A34="","",VLOOKUP($A34,従事者明細!$A$3:$F$51,3,FALSE))</f>
        <v/>
      </c>
      <c r="D34" s="1"/>
      <c r="E34" s="87" t="str">
        <f t="shared" si="0"/>
        <v/>
      </c>
      <c r="F34" s="256"/>
      <c r="G34" s="144" t="str">
        <f t="shared" si="1"/>
        <v/>
      </c>
      <c r="I34" s="257">
        <v>3800</v>
      </c>
      <c r="J34" s="7" t="s">
        <v>347</v>
      </c>
      <c r="K34" s="258" t="str">
        <f t="shared" si="4"/>
        <v/>
      </c>
      <c r="L34" s="7" t="s">
        <v>348</v>
      </c>
      <c r="M34" s="7" t="s">
        <v>349</v>
      </c>
      <c r="N34" s="123" t="str">
        <f t="shared" si="9"/>
        <v/>
      </c>
      <c r="O34" s="259">
        <f t="shared" si="5"/>
        <v>11600</v>
      </c>
      <c r="P34" s="7" t="s">
        <v>347</v>
      </c>
      <c r="Q34" s="258" t="str">
        <f t="shared" si="6"/>
        <v/>
      </c>
      <c r="R34" s="7" t="s">
        <v>350</v>
      </c>
      <c r="S34" s="7" t="s">
        <v>349</v>
      </c>
      <c r="T34" s="123" t="str">
        <f t="shared" si="10"/>
        <v/>
      </c>
      <c r="U34" s="12"/>
      <c r="V34" s="124" t="str">
        <f t="shared" si="11"/>
        <v/>
      </c>
      <c r="W34" s="124" t="str">
        <f t="shared" si="8"/>
        <v/>
      </c>
    </row>
    <row r="35" spans="1:23" ht="30" hidden="1" customHeight="1">
      <c r="A35" s="305"/>
      <c r="B35" s="237" t="str">
        <f>IF($A35="","",VLOOKUP($A35,従事者明細!$A$3:$F$51,2,FALSE))</f>
        <v/>
      </c>
      <c r="C35" s="346" t="str">
        <f>IF($A35="","",VLOOKUP($A35,従事者明細!$A$3:$F$51,3,FALSE))</f>
        <v/>
      </c>
      <c r="D35" s="1"/>
      <c r="E35" s="87" t="str">
        <f t="shared" si="0"/>
        <v/>
      </c>
      <c r="F35" s="256"/>
      <c r="G35" s="144" t="str">
        <f t="shared" si="1"/>
        <v/>
      </c>
      <c r="I35" s="257">
        <v>3800</v>
      </c>
      <c r="J35" s="7" t="s">
        <v>347</v>
      </c>
      <c r="K35" s="258" t="str">
        <f t="shared" si="4"/>
        <v/>
      </c>
      <c r="L35" s="7" t="s">
        <v>348</v>
      </c>
      <c r="M35" s="7" t="s">
        <v>349</v>
      </c>
      <c r="N35" s="123" t="str">
        <f t="shared" si="9"/>
        <v/>
      </c>
      <c r="O35" s="259">
        <f t="shared" si="5"/>
        <v>11600</v>
      </c>
      <c r="P35" s="7" t="s">
        <v>347</v>
      </c>
      <c r="Q35" s="258" t="str">
        <f t="shared" si="6"/>
        <v/>
      </c>
      <c r="R35" s="7" t="s">
        <v>350</v>
      </c>
      <c r="S35" s="7" t="s">
        <v>349</v>
      </c>
      <c r="T35" s="123" t="str">
        <f t="shared" si="10"/>
        <v/>
      </c>
      <c r="U35" s="12"/>
      <c r="V35" s="124" t="str">
        <f t="shared" si="11"/>
        <v/>
      </c>
      <c r="W35" s="124" t="str">
        <f t="shared" si="8"/>
        <v/>
      </c>
    </row>
    <row r="36" spans="1:23" ht="30" hidden="1" customHeight="1">
      <c r="A36" s="305"/>
      <c r="B36" s="237" t="str">
        <f>IF($A36="","",VLOOKUP($A36,従事者明細!$A$3:$F$51,2,FALSE))</f>
        <v/>
      </c>
      <c r="C36" s="346" t="str">
        <f>IF($A36="","",VLOOKUP($A36,従事者明細!$A$3:$F$51,3,FALSE))</f>
        <v/>
      </c>
      <c r="D36" s="1"/>
      <c r="E36" s="87" t="str">
        <f t="shared" si="0"/>
        <v/>
      </c>
      <c r="F36" s="256"/>
      <c r="G36" s="144" t="str">
        <f t="shared" si="1"/>
        <v/>
      </c>
      <c r="I36" s="257">
        <v>3800</v>
      </c>
      <c r="J36" s="7" t="s">
        <v>347</v>
      </c>
      <c r="K36" s="258" t="str">
        <f t="shared" si="4"/>
        <v/>
      </c>
      <c r="L36" s="7" t="s">
        <v>348</v>
      </c>
      <c r="M36" s="7" t="s">
        <v>349</v>
      </c>
      <c r="N36" s="123" t="str">
        <f t="shared" si="9"/>
        <v/>
      </c>
      <c r="O36" s="259">
        <f t="shared" si="5"/>
        <v>11600</v>
      </c>
      <c r="P36" s="7" t="s">
        <v>347</v>
      </c>
      <c r="Q36" s="258" t="str">
        <f t="shared" si="6"/>
        <v/>
      </c>
      <c r="R36" s="7" t="s">
        <v>350</v>
      </c>
      <c r="S36" s="7" t="s">
        <v>349</v>
      </c>
      <c r="T36" s="123" t="str">
        <f t="shared" si="10"/>
        <v/>
      </c>
      <c r="U36" s="12"/>
      <c r="V36" s="124" t="str">
        <f t="shared" si="11"/>
        <v/>
      </c>
      <c r="W36" s="124" t="str">
        <f t="shared" si="8"/>
        <v/>
      </c>
    </row>
    <row r="37" spans="1:23" ht="30" hidden="1" customHeight="1">
      <c r="A37" s="305"/>
      <c r="B37" s="237" t="str">
        <f>IF($A37="","",VLOOKUP($A37,従事者明細!$A$3:$F$51,2,FALSE))</f>
        <v/>
      </c>
      <c r="C37" s="346" t="str">
        <f>IF($A37="","",VLOOKUP($A37,従事者明細!$A$3:$F$51,3,FALSE))</f>
        <v/>
      </c>
      <c r="D37" s="1"/>
      <c r="E37" s="87" t="str">
        <f t="shared" si="0"/>
        <v/>
      </c>
      <c r="F37" s="256"/>
      <c r="G37" s="144" t="str">
        <f t="shared" si="1"/>
        <v/>
      </c>
      <c r="I37" s="257">
        <v>3800</v>
      </c>
      <c r="J37" s="7" t="s">
        <v>347</v>
      </c>
      <c r="K37" s="258" t="str">
        <f t="shared" si="4"/>
        <v/>
      </c>
      <c r="L37" s="7" t="s">
        <v>348</v>
      </c>
      <c r="M37" s="7" t="s">
        <v>349</v>
      </c>
      <c r="N37" s="123" t="str">
        <f t="shared" si="9"/>
        <v/>
      </c>
      <c r="O37" s="259">
        <f t="shared" si="5"/>
        <v>11600</v>
      </c>
      <c r="P37" s="7" t="s">
        <v>347</v>
      </c>
      <c r="Q37" s="258" t="str">
        <f t="shared" si="6"/>
        <v/>
      </c>
      <c r="R37" s="7" t="s">
        <v>350</v>
      </c>
      <c r="S37" s="7" t="s">
        <v>349</v>
      </c>
      <c r="T37" s="123" t="str">
        <f t="shared" si="10"/>
        <v/>
      </c>
      <c r="U37" s="12"/>
      <c r="V37" s="124" t="str">
        <f t="shared" si="11"/>
        <v/>
      </c>
      <c r="W37" s="124" t="str">
        <f t="shared" si="8"/>
        <v/>
      </c>
    </row>
    <row r="38" spans="1:23" ht="30" hidden="1" customHeight="1">
      <c r="A38" s="305"/>
      <c r="B38" s="237" t="str">
        <f>IF($A38="","",VLOOKUP($A38,従事者明細!$A$3:$F$51,2,FALSE))</f>
        <v/>
      </c>
      <c r="C38" s="346" t="str">
        <f>IF($A38="","",VLOOKUP($A38,従事者明細!$A$3:$F$51,3,FALSE))</f>
        <v/>
      </c>
      <c r="D38" s="1"/>
      <c r="E38" s="87" t="str">
        <f t="shared" si="0"/>
        <v/>
      </c>
      <c r="F38" s="256"/>
      <c r="G38" s="144" t="str">
        <f t="shared" si="1"/>
        <v/>
      </c>
      <c r="I38" s="257">
        <v>3800</v>
      </c>
      <c r="J38" s="7" t="s">
        <v>347</v>
      </c>
      <c r="K38" s="258" t="str">
        <f t="shared" si="4"/>
        <v/>
      </c>
      <c r="L38" s="7" t="s">
        <v>348</v>
      </c>
      <c r="M38" s="7" t="s">
        <v>349</v>
      </c>
      <c r="N38" s="123" t="str">
        <f t="shared" si="9"/>
        <v/>
      </c>
      <c r="O38" s="259">
        <f t="shared" si="5"/>
        <v>11600</v>
      </c>
      <c r="P38" s="7" t="s">
        <v>347</v>
      </c>
      <c r="Q38" s="258" t="str">
        <f t="shared" si="6"/>
        <v/>
      </c>
      <c r="R38" s="7" t="s">
        <v>350</v>
      </c>
      <c r="S38" s="7" t="s">
        <v>349</v>
      </c>
      <c r="T38" s="123" t="str">
        <f t="shared" si="10"/>
        <v/>
      </c>
      <c r="U38" s="12"/>
      <c r="V38" s="124" t="str">
        <f t="shared" si="11"/>
        <v/>
      </c>
      <c r="W38" s="124" t="str">
        <f t="shared" si="8"/>
        <v/>
      </c>
    </row>
    <row r="39" spans="1:23" ht="30" hidden="1" customHeight="1">
      <c r="A39" s="305"/>
      <c r="B39" s="237" t="str">
        <f>IF($A39="","",VLOOKUP($A39,従事者明細!$A$3:$F$51,2,FALSE))</f>
        <v/>
      </c>
      <c r="C39" s="346" t="str">
        <f>IF($A39="","",VLOOKUP($A39,従事者明細!$A$3:$F$51,3,FALSE))</f>
        <v/>
      </c>
      <c r="D39" s="1"/>
      <c r="E39" s="87" t="str">
        <f t="shared" si="0"/>
        <v/>
      </c>
      <c r="F39" s="256"/>
      <c r="G39" s="144" t="str">
        <f t="shared" si="1"/>
        <v/>
      </c>
      <c r="H39" s="6"/>
      <c r="I39" s="257">
        <v>3800</v>
      </c>
      <c r="J39" s="7" t="s">
        <v>347</v>
      </c>
      <c r="K39" s="258" t="str">
        <f t="shared" si="4"/>
        <v/>
      </c>
      <c r="L39" s="7" t="s">
        <v>348</v>
      </c>
      <c r="M39" s="7" t="s">
        <v>349</v>
      </c>
      <c r="N39" s="123" t="str">
        <f t="shared" si="9"/>
        <v/>
      </c>
      <c r="O39" s="259">
        <f t="shared" si="5"/>
        <v>11600</v>
      </c>
      <c r="P39" s="7" t="s">
        <v>347</v>
      </c>
      <c r="Q39" s="258" t="str">
        <f t="shared" si="6"/>
        <v/>
      </c>
      <c r="R39" s="7" t="s">
        <v>350</v>
      </c>
      <c r="S39" s="7" t="s">
        <v>349</v>
      </c>
      <c r="T39" s="123" t="str">
        <f t="shared" si="10"/>
        <v/>
      </c>
      <c r="U39" s="12"/>
      <c r="V39" s="124" t="str">
        <f t="shared" si="11"/>
        <v/>
      </c>
      <c r="W39" s="124" t="str">
        <f t="shared" si="8"/>
        <v/>
      </c>
    </row>
    <row r="40" spans="1:23" ht="30" hidden="1" customHeight="1">
      <c r="A40" s="305"/>
      <c r="B40" s="237" t="str">
        <f>IF($A40="","",VLOOKUP($A40,従事者明細!$A$3:$F$51,2,FALSE))</f>
        <v/>
      </c>
      <c r="C40" s="346" t="str">
        <f>IF($A40="","",VLOOKUP($A40,従事者明細!$A$3:$F$51,3,FALSE))</f>
        <v/>
      </c>
      <c r="D40" s="1"/>
      <c r="E40" s="87" t="str">
        <f t="shared" si="0"/>
        <v/>
      </c>
      <c r="F40" s="256"/>
      <c r="G40" s="144" t="str">
        <f t="shared" si="1"/>
        <v/>
      </c>
      <c r="I40" s="257">
        <v>3800</v>
      </c>
      <c r="J40" s="7" t="s">
        <v>347</v>
      </c>
      <c r="K40" s="258" t="str">
        <f t="shared" si="4"/>
        <v/>
      </c>
      <c r="L40" s="7" t="s">
        <v>348</v>
      </c>
      <c r="M40" s="7" t="s">
        <v>349</v>
      </c>
      <c r="N40" s="123" t="str">
        <f t="shared" si="9"/>
        <v/>
      </c>
      <c r="O40" s="259">
        <f t="shared" si="5"/>
        <v>11600</v>
      </c>
      <c r="P40" s="7" t="s">
        <v>347</v>
      </c>
      <c r="Q40" s="258" t="str">
        <f t="shared" si="6"/>
        <v/>
      </c>
      <c r="R40" s="7" t="s">
        <v>350</v>
      </c>
      <c r="S40" s="7" t="s">
        <v>349</v>
      </c>
      <c r="T40" s="123" t="str">
        <f t="shared" si="10"/>
        <v/>
      </c>
      <c r="U40" s="12"/>
      <c r="V40" s="124" t="str">
        <f t="shared" si="11"/>
        <v/>
      </c>
      <c r="W40" s="124" t="str">
        <f t="shared" si="8"/>
        <v/>
      </c>
    </row>
    <row r="41" spans="1:23" ht="30" customHeight="1" thickBot="1">
      <c r="A41" s="305"/>
      <c r="B41" s="347" t="str">
        <f>IF($A41="","",VLOOKUP($A41,従事者明細!$A$3:$F$51,2,FALSE))</f>
        <v/>
      </c>
      <c r="C41" s="348" t="str">
        <f>IF($A41="","",VLOOKUP($A41,従事者明細!$A$3:$F$51,3,FALSE))</f>
        <v/>
      </c>
      <c r="D41" s="324"/>
      <c r="E41" s="325" t="str">
        <f t="shared" si="0"/>
        <v/>
      </c>
      <c r="F41" s="256"/>
      <c r="G41" s="144" t="str">
        <f t="shared" si="1"/>
        <v/>
      </c>
      <c r="I41" s="326">
        <v>3800</v>
      </c>
      <c r="J41" s="6" t="s">
        <v>347</v>
      </c>
      <c r="K41" s="267" t="str">
        <f t="shared" si="4"/>
        <v/>
      </c>
      <c r="L41" s="6" t="s">
        <v>348</v>
      </c>
      <c r="M41" s="6" t="s">
        <v>349</v>
      </c>
      <c r="N41" s="268" t="str">
        <f t="shared" si="9"/>
        <v/>
      </c>
      <c r="O41" s="271">
        <f t="shared" si="5"/>
        <v>11600</v>
      </c>
      <c r="P41" s="6" t="s">
        <v>347</v>
      </c>
      <c r="Q41" s="267" t="str">
        <f t="shared" si="6"/>
        <v/>
      </c>
      <c r="R41" s="6" t="s">
        <v>350</v>
      </c>
      <c r="S41" s="6" t="s">
        <v>349</v>
      </c>
      <c r="T41" s="268" t="str">
        <f t="shared" si="10"/>
        <v/>
      </c>
      <c r="U41" s="272"/>
      <c r="V41" s="327" t="str">
        <f t="shared" si="11"/>
        <v/>
      </c>
      <c r="W41" s="124" t="str">
        <f t="shared" si="8"/>
        <v/>
      </c>
    </row>
    <row r="42" spans="1:23" ht="30" customHeight="1" thickBot="1">
      <c r="B42" s="323" t="s">
        <v>354</v>
      </c>
      <c r="C42" s="11">
        <f>COUNTIF(A9:A41, "&gt;0")</f>
        <v>0</v>
      </c>
      <c r="D42" s="323" t="s">
        <v>355</v>
      </c>
      <c r="E42" s="11">
        <f>SUM(E9:E41)</f>
        <v>0</v>
      </c>
      <c r="F42" s="29"/>
      <c r="I42" s="269" t="s">
        <v>355</v>
      </c>
      <c r="J42" s="328" t="s">
        <v>356</v>
      </c>
      <c r="K42" s="329">
        <f>SUM(K9:K41)</f>
        <v>0</v>
      </c>
      <c r="L42" s="330"/>
      <c r="M42" s="328" t="s">
        <v>357</v>
      </c>
      <c r="N42" s="275">
        <f>SUM(N9:N41)</f>
        <v>0</v>
      </c>
      <c r="O42" s="332"/>
      <c r="P42" s="333" t="s">
        <v>358</v>
      </c>
      <c r="Q42" s="331">
        <f>SUM(Q9:Q41)</f>
        <v>0</v>
      </c>
      <c r="R42" s="330"/>
      <c r="S42" s="328" t="s">
        <v>359</v>
      </c>
      <c r="T42" s="273">
        <f>SUM(T9:T41)</f>
        <v>0</v>
      </c>
      <c r="U42" s="273">
        <f>SUM(U9:U41)</f>
        <v>0</v>
      </c>
      <c r="V42" s="270">
        <f>SUM(V9:V41)</f>
        <v>0</v>
      </c>
      <c r="W42" s="29"/>
    </row>
    <row r="43" spans="1:23" ht="30" customHeight="1">
      <c r="C43" s="13"/>
      <c r="D43" s="13"/>
      <c r="E43" s="13"/>
      <c r="F43" s="28"/>
      <c r="I43" s="8"/>
      <c r="J43" s="8"/>
      <c r="K43" s="8"/>
      <c r="L43" s="8"/>
      <c r="M43" s="8"/>
      <c r="N43" s="9"/>
      <c r="O43" s="8"/>
      <c r="P43" s="8"/>
      <c r="Q43" s="8"/>
      <c r="R43" s="8"/>
      <c r="S43" s="8"/>
      <c r="T43" s="9"/>
      <c r="U43" s="9"/>
      <c r="V43" s="9"/>
      <c r="W43" s="349"/>
    </row>
    <row r="44" spans="1:23" ht="30" customHeight="1">
      <c r="C44" s="13"/>
      <c r="D44" s="389"/>
      <c r="E44" s="389"/>
      <c r="F44" s="389"/>
      <c r="I44" s="8"/>
      <c r="J44" s="8"/>
      <c r="K44" s="8"/>
      <c r="L44" s="8"/>
      <c r="M44" s="8"/>
      <c r="N44" s="9"/>
      <c r="O44" s="8"/>
      <c r="P44" s="8"/>
      <c r="Q44" s="8"/>
      <c r="R44" s="8"/>
      <c r="S44" s="8"/>
      <c r="T44" s="9"/>
      <c r="U44" s="42"/>
      <c r="V44" s="349"/>
      <c r="W44" s="349"/>
    </row>
    <row r="45" spans="1:23" ht="30" customHeight="1">
      <c r="D45" s="444"/>
      <c r="E45" s="29"/>
      <c r="F45" s="28"/>
      <c r="I45" s="8"/>
      <c r="J45" s="8"/>
      <c r="K45" s="8"/>
      <c r="L45" s="8"/>
      <c r="M45" s="8"/>
      <c r="N45" s="9"/>
      <c r="O45" s="8"/>
      <c r="P45" s="8"/>
      <c r="Q45" s="8"/>
      <c r="R45" s="8"/>
      <c r="S45" s="8"/>
      <c r="T45" s="9"/>
      <c r="U45" s="10"/>
      <c r="V45" s="49"/>
      <c r="W45" s="49"/>
    </row>
    <row r="46" spans="1:23" ht="30" customHeight="1">
      <c r="D46" s="86" t="s">
        <v>360</v>
      </c>
      <c r="E46" s="445" t="s">
        <v>375</v>
      </c>
      <c r="F46" s="231" t="s">
        <v>362</v>
      </c>
      <c r="G46" s="750" t="s">
        <v>363</v>
      </c>
      <c r="H46" s="751"/>
      <c r="I46" s="445" t="s">
        <v>364</v>
      </c>
      <c r="J46" s="749" t="s">
        <v>365</v>
      </c>
      <c r="K46" s="749"/>
      <c r="L46" s="749" t="s">
        <v>366</v>
      </c>
      <c r="M46" s="749"/>
      <c r="N46" s="445" t="s">
        <v>367</v>
      </c>
      <c r="O46" s="228" t="s">
        <v>368</v>
      </c>
      <c r="P46" s="750" t="s">
        <v>369</v>
      </c>
      <c r="Q46" s="758"/>
      <c r="R46" s="750" t="s">
        <v>370</v>
      </c>
      <c r="S46" s="759"/>
      <c r="T46" s="759"/>
      <c r="U46" s="759"/>
      <c r="V46" s="689"/>
      <c r="W46" s="350" t="s">
        <v>320</v>
      </c>
    </row>
    <row r="47" spans="1:23" ht="24" customHeight="1">
      <c r="B47" s="738"/>
      <c r="C47" s="746" t="s">
        <v>371</v>
      </c>
      <c r="D47" s="260">
        <v>1</v>
      </c>
      <c r="E47" s="88">
        <f t="shared" ref="E47:E52" si="12">SUM(G47:Q47)</f>
        <v>0</v>
      </c>
      <c r="F47" s="143"/>
      <c r="G47" s="743"/>
      <c r="H47" s="744"/>
      <c r="I47" s="314"/>
      <c r="J47" s="742"/>
      <c r="K47" s="742"/>
      <c r="L47" s="752"/>
      <c r="M47" s="753"/>
      <c r="N47" s="274"/>
      <c r="O47" s="229">
        <f t="shared" ref="O47:O52" si="13">ROUND(G47*0.05,0)</f>
        <v>0</v>
      </c>
      <c r="P47" s="735"/>
      <c r="Q47" s="737"/>
      <c r="R47" s="735"/>
      <c r="S47" s="736"/>
      <c r="T47" s="736"/>
      <c r="U47" s="736"/>
      <c r="V47" s="737"/>
      <c r="W47" s="241"/>
    </row>
    <row r="48" spans="1:23" ht="24" customHeight="1">
      <c r="B48" s="738"/>
      <c r="C48" s="747"/>
      <c r="D48" s="260">
        <v>2</v>
      </c>
      <c r="E48" s="88">
        <f t="shared" si="12"/>
        <v>0</v>
      </c>
      <c r="F48" s="143"/>
      <c r="G48" s="743"/>
      <c r="H48" s="744"/>
      <c r="I48" s="314"/>
      <c r="J48" s="742"/>
      <c r="K48" s="742"/>
      <c r="L48" s="752"/>
      <c r="M48" s="753"/>
      <c r="N48" s="274"/>
      <c r="O48" s="229">
        <f t="shared" si="13"/>
        <v>0</v>
      </c>
      <c r="P48" s="735"/>
      <c r="Q48" s="737"/>
      <c r="R48" s="735"/>
      <c r="S48" s="736"/>
      <c r="T48" s="736"/>
      <c r="U48" s="736"/>
      <c r="V48" s="737"/>
      <c r="W48" s="241"/>
    </row>
    <row r="49" spans="2:23" ht="24" customHeight="1">
      <c r="B49" s="738"/>
      <c r="C49" s="747"/>
      <c r="D49" s="260">
        <v>3</v>
      </c>
      <c r="E49" s="88">
        <f t="shared" si="12"/>
        <v>0</v>
      </c>
      <c r="F49" s="143"/>
      <c r="G49" s="743"/>
      <c r="H49" s="744"/>
      <c r="I49" s="314"/>
      <c r="J49" s="742"/>
      <c r="K49" s="742"/>
      <c r="L49" s="752"/>
      <c r="M49" s="753"/>
      <c r="N49" s="274"/>
      <c r="O49" s="229">
        <f t="shared" si="13"/>
        <v>0</v>
      </c>
      <c r="P49" s="735"/>
      <c r="Q49" s="737"/>
      <c r="R49" s="735"/>
      <c r="S49" s="736"/>
      <c r="T49" s="736"/>
      <c r="U49" s="736"/>
      <c r="V49" s="737"/>
      <c r="W49" s="241"/>
    </row>
    <row r="50" spans="2:23" ht="24" customHeight="1">
      <c r="B50" s="738"/>
      <c r="C50" s="747"/>
      <c r="D50" s="260">
        <v>4</v>
      </c>
      <c r="E50" s="88">
        <f t="shared" si="12"/>
        <v>0</v>
      </c>
      <c r="F50" s="143"/>
      <c r="G50" s="743"/>
      <c r="H50" s="744"/>
      <c r="I50" s="314"/>
      <c r="J50" s="742"/>
      <c r="K50" s="742"/>
      <c r="L50" s="752"/>
      <c r="M50" s="753"/>
      <c r="N50" s="274"/>
      <c r="O50" s="229">
        <f t="shared" si="13"/>
        <v>0</v>
      </c>
      <c r="P50" s="735"/>
      <c r="Q50" s="737"/>
      <c r="R50" s="735"/>
      <c r="S50" s="736"/>
      <c r="T50" s="736"/>
      <c r="U50" s="736"/>
      <c r="V50" s="737"/>
      <c r="W50" s="241"/>
    </row>
    <row r="51" spans="2:23" ht="24" customHeight="1">
      <c r="B51" s="738"/>
      <c r="C51" s="747"/>
      <c r="D51" s="260">
        <v>5</v>
      </c>
      <c r="E51" s="88">
        <f t="shared" si="12"/>
        <v>0</v>
      </c>
      <c r="F51" s="143"/>
      <c r="G51" s="743"/>
      <c r="H51" s="744"/>
      <c r="I51" s="314"/>
      <c r="J51" s="742"/>
      <c r="K51" s="742"/>
      <c r="L51" s="752"/>
      <c r="M51" s="753"/>
      <c r="N51" s="274"/>
      <c r="O51" s="229">
        <f t="shared" si="13"/>
        <v>0</v>
      </c>
      <c r="P51" s="735"/>
      <c r="Q51" s="737"/>
      <c r="R51" s="735"/>
      <c r="S51" s="736"/>
      <c r="T51" s="736"/>
      <c r="U51" s="736"/>
      <c r="V51" s="737"/>
      <c r="W51" s="241"/>
    </row>
    <row r="52" spans="2:23" ht="24" customHeight="1">
      <c r="B52" s="738"/>
      <c r="C52" s="748"/>
      <c r="D52" s="260">
        <v>6</v>
      </c>
      <c r="E52" s="88">
        <f t="shared" si="12"/>
        <v>0</v>
      </c>
      <c r="F52" s="143"/>
      <c r="G52" s="743"/>
      <c r="H52" s="744"/>
      <c r="I52" s="314"/>
      <c r="J52" s="755"/>
      <c r="K52" s="756"/>
      <c r="L52" s="753"/>
      <c r="M52" s="754"/>
      <c r="N52" s="274"/>
      <c r="O52" s="229">
        <f t="shared" si="13"/>
        <v>0</v>
      </c>
      <c r="P52" s="735"/>
      <c r="Q52" s="737"/>
      <c r="R52" s="735"/>
      <c r="S52" s="736"/>
      <c r="T52" s="736"/>
      <c r="U52" s="736"/>
      <c r="V52" s="737"/>
      <c r="W52" s="241"/>
    </row>
    <row r="53" spans="2:23" ht="17.149999999999999" customHeight="1"/>
  </sheetData>
  <mergeCells count="42">
    <mergeCell ref="G46:H46"/>
    <mergeCell ref="J46:K46"/>
    <mergeCell ref="L46:M46"/>
    <mergeCell ref="P46:Q46"/>
    <mergeCell ref="R46:V46"/>
    <mergeCell ref="F4:G4"/>
    <mergeCell ref="B6:E6"/>
    <mergeCell ref="F6:G6"/>
    <mergeCell ref="I8:N8"/>
    <mergeCell ref="O8:T8"/>
    <mergeCell ref="B47:B52"/>
    <mergeCell ref="C47:C52"/>
    <mergeCell ref="G47:H47"/>
    <mergeCell ref="J47:K47"/>
    <mergeCell ref="L47:M47"/>
    <mergeCell ref="G49:H49"/>
    <mergeCell ref="J49:K49"/>
    <mergeCell ref="L49:M49"/>
    <mergeCell ref="G52:H52"/>
    <mergeCell ref="J52:K52"/>
    <mergeCell ref="L52:M52"/>
    <mergeCell ref="R47:V47"/>
    <mergeCell ref="G48:H48"/>
    <mergeCell ref="J48:K48"/>
    <mergeCell ref="L48:M48"/>
    <mergeCell ref="P48:Q48"/>
    <mergeCell ref="R48:V48"/>
    <mergeCell ref="P47:Q47"/>
    <mergeCell ref="R49:V49"/>
    <mergeCell ref="G50:H50"/>
    <mergeCell ref="J50:K50"/>
    <mergeCell ref="L50:M50"/>
    <mergeCell ref="P50:Q50"/>
    <mergeCell ref="R50:V50"/>
    <mergeCell ref="P49:Q49"/>
    <mergeCell ref="P52:Q52"/>
    <mergeCell ref="R52:V52"/>
    <mergeCell ref="G51:H51"/>
    <mergeCell ref="J51:K51"/>
    <mergeCell ref="L51:M51"/>
    <mergeCell ref="P51:Q51"/>
    <mergeCell ref="R51:V51"/>
  </mergeCells>
  <phoneticPr fontId="2"/>
  <dataValidations count="6">
    <dataValidation type="list" allowBlank="1" showInputMessage="1" showErrorMessage="1" sqref="F47:F52" xr:uid="{C8460D2E-CDFB-4278-842C-81B5493CA6C1}">
      <formula1>$Y$9:$Y$11</formula1>
    </dataValidation>
    <dataValidation type="list" allowBlank="1" showInputMessage="1" showErrorMessage="1" sqref="I9:I41" xr:uid="{C1146FBF-FD7F-416C-9A3C-D864A22887C9}">
      <formula1>日当</formula1>
    </dataValidation>
    <dataValidation operator="notEqual" allowBlank="1" showInputMessage="1" showErrorMessage="1" sqref="G9:G41" xr:uid="{0ACD1BBE-A546-4C84-91BA-23A3CF82E87F}"/>
    <dataValidation operator="greaterThanOrEqual" allowBlank="1" showInputMessage="1" showErrorMessage="1" sqref="U9:U41" xr:uid="{5564B0BE-FF61-4D82-BA05-77AA6FF3C92A}"/>
    <dataValidation type="list" operator="notEqual" allowBlank="1" showInputMessage="1" showErrorMessage="1" sqref="F9:F41" xr:uid="{17C4B5F0-0EE4-4E5A-BA56-3D82A1F4177F}">
      <formula1>経路</formula1>
    </dataValidation>
    <dataValidation type="whole" operator="notEqual" allowBlank="1" showInputMessage="1" showErrorMessage="1" sqref="E9:E41 K9:K41 Q9:Q41" xr:uid="{5E297626-EF7E-4C30-96C4-D4C5FE0C0242}">
      <formula1>0</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9AFCA-E134-4CE3-A252-AF9E6C0E4256}">
  <sheetPr>
    <tabColor rgb="FF0000FF"/>
  </sheetPr>
  <dimension ref="A1:AD64"/>
  <sheetViews>
    <sheetView topLeftCell="A5" workbookViewId="0">
      <selection activeCell="E17" sqref="E17"/>
    </sheetView>
  </sheetViews>
  <sheetFormatPr defaultColWidth="10.58203125" defaultRowHeight="14"/>
  <cols>
    <col min="1" max="1" width="4.08203125" style="6" customWidth="1"/>
    <col min="2" max="2" width="25.25" style="4" customWidth="1"/>
    <col min="3" max="3" width="10.33203125" style="6" customWidth="1"/>
    <col min="4" max="4" width="9.58203125" style="4" customWidth="1"/>
    <col min="5" max="5" width="19.5" style="4" customWidth="1"/>
    <col min="6" max="6" width="7.08203125" style="4" customWidth="1"/>
    <col min="7" max="7" width="16" style="4" customWidth="1"/>
    <col min="8" max="8" width="4.33203125" style="4" customWidth="1"/>
    <col min="9" max="9" width="11.58203125" style="4" customWidth="1"/>
    <col min="10" max="10" width="3" style="4" customWidth="1"/>
    <col min="11" max="11" width="6.58203125" style="4" customWidth="1"/>
    <col min="12" max="12" width="5.08203125" style="4" customWidth="1"/>
    <col min="13" max="13" width="3.58203125" style="4" customWidth="1"/>
    <col min="14" max="14" width="12.58203125" style="4" customWidth="1"/>
    <col min="15" max="15" width="10" style="4" customWidth="1"/>
    <col min="16" max="16" width="3.08203125" style="4" customWidth="1"/>
    <col min="17" max="17" width="6.08203125" style="4" customWidth="1"/>
    <col min="18" max="18" width="3.58203125" style="4" customWidth="1"/>
    <col min="19" max="19" width="2.58203125" style="4" customWidth="1"/>
    <col min="20" max="20" width="12.58203125" style="4" customWidth="1"/>
    <col min="21" max="21" width="11.33203125" style="4" customWidth="1"/>
    <col min="22" max="22" width="16.58203125" style="4" customWidth="1"/>
    <col min="23" max="23" width="14.08203125" style="4" customWidth="1"/>
    <col min="24" max="24" width="8.83203125" style="4" customWidth="1"/>
    <col min="25" max="25" width="7.08203125" style="4" customWidth="1"/>
    <col min="26" max="16384" width="10.58203125" style="4"/>
  </cols>
  <sheetData>
    <row r="1" spans="1:30" ht="14.25" customHeight="1">
      <c r="AC1" s="6" t="s">
        <v>376</v>
      </c>
      <c r="AD1" s="6" t="s">
        <v>377</v>
      </c>
    </row>
    <row r="2" spans="1:30" ht="18" customHeight="1">
      <c r="A2" s="351" t="s">
        <v>378</v>
      </c>
      <c r="B2" s="34" t="s">
        <v>379</v>
      </c>
      <c r="C2" s="459"/>
      <c r="E2" s="676" t="s">
        <v>380</v>
      </c>
      <c r="F2" s="699"/>
      <c r="G2" s="699"/>
      <c r="AC2" s="93">
        <v>3800</v>
      </c>
      <c r="AD2" s="93">
        <v>11600</v>
      </c>
    </row>
    <row r="3" spans="1:30">
      <c r="A3" s="303" t="s">
        <v>229</v>
      </c>
      <c r="B3" s="4" t="s">
        <v>381</v>
      </c>
      <c r="AC3" s="93">
        <v>3420</v>
      </c>
      <c r="AD3" s="93">
        <v>10440</v>
      </c>
    </row>
    <row r="4" spans="1:30" ht="30" customHeight="1" thickBot="1">
      <c r="D4" s="444" t="s">
        <v>363</v>
      </c>
      <c r="F4" s="757">
        <f>E42</f>
        <v>12463217</v>
      </c>
      <c r="G4" s="757"/>
      <c r="H4" s="4" t="s">
        <v>205</v>
      </c>
      <c r="I4" s="8"/>
      <c r="J4" s="8"/>
      <c r="K4" s="8"/>
      <c r="L4" s="8"/>
      <c r="M4" s="8"/>
      <c r="N4" s="9"/>
      <c r="O4" s="8"/>
      <c r="P4" s="8"/>
      <c r="Q4" s="8"/>
      <c r="R4" s="8"/>
      <c r="S4" s="8"/>
      <c r="T4" s="9"/>
      <c r="U4" s="10"/>
      <c r="V4" s="49"/>
      <c r="W4" s="49"/>
      <c r="X4" s="49"/>
      <c r="AC4" s="93">
        <v>3040</v>
      </c>
      <c r="AD4" s="93">
        <v>9280</v>
      </c>
    </row>
    <row r="5" spans="1:30" ht="12" customHeight="1" thickTop="1">
      <c r="B5" s="444"/>
      <c r="D5" s="444"/>
      <c r="E5" s="444"/>
      <c r="F5" s="29"/>
      <c r="G5" s="29"/>
      <c r="I5" s="8"/>
      <c r="J5" s="8"/>
      <c r="K5" s="8"/>
      <c r="L5" s="8"/>
      <c r="M5" s="8"/>
      <c r="N5" s="9"/>
      <c r="O5" s="8"/>
      <c r="P5" s="8"/>
      <c r="Q5" s="8"/>
      <c r="R5" s="8"/>
      <c r="S5" s="8"/>
      <c r="T5" s="9"/>
      <c r="U5" s="10"/>
      <c r="V5" s="49"/>
      <c r="W5" s="49"/>
      <c r="X5" s="49"/>
    </row>
    <row r="6" spans="1:30" ht="30" customHeight="1" thickBot="1">
      <c r="B6" s="745" t="s">
        <v>382</v>
      </c>
      <c r="C6" s="745"/>
      <c r="D6" s="745"/>
      <c r="E6" s="745"/>
      <c r="F6" s="757">
        <f>V42</f>
        <v>2089200</v>
      </c>
      <c r="G6" s="757"/>
      <c r="H6" s="4" t="s">
        <v>205</v>
      </c>
      <c r="I6" s="8"/>
      <c r="J6" s="8"/>
      <c r="K6" s="8"/>
      <c r="L6" s="8"/>
      <c r="M6" s="8"/>
      <c r="N6" s="9"/>
      <c r="O6" s="8"/>
      <c r="P6" s="8"/>
      <c r="Q6" s="8"/>
      <c r="R6" s="8"/>
      <c r="S6" s="8"/>
      <c r="T6" s="9"/>
      <c r="U6" s="10"/>
      <c r="V6" s="49"/>
      <c r="W6" s="49"/>
      <c r="X6" s="49"/>
    </row>
    <row r="7" spans="1:30" ht="27" customHeight="1" thickTop="1"/>
    <row r="8" spans="1:30" ht="52.5" customHeight="1">
      <c r="A8" s="304" t="s">
        <v>336</v>
      </c>
      <c r="B8" s="442" t="s">
        <v>337</v>
      </c>
      <c r="C8" s="442" t="s">
        <v>383</v>
      </c>
      <c r="D8" s="5" t="s">
        <v>338</v>
      </c>
      <c r="E8" s="5" t="s">
        <v>384</v>
      </c>
      <c r="F8" s="5" t="s">
        <v>385</v>
      </c>
      <c r="G8" s="5" t="s">
        <v>341</v>
      </c>
      <c r="H8" s="437"/>
      <c r="I8" s="739" t="s">
        <v>342</v>
      </c>
      <c r="J8" s="740"/>
      <c r="K8" s="740"/>
      <c r="L8" s="740"/>
      <c r="M8" s="740"/>
      <c r="N8" s="741"/>
      <c r="O8" s="739" t="s">
        <v>343</v>
      </c>
      <c r="P8" s="740"/>
      <c r="Q8" s="740"/>
      <c r="R8" s="740"/>
      <c r="S8" s="740"/>
      <c r="T8" s="741"/>
      <c r="U8" s="5" t="s">
        <v>344</v>
      </c>
      <c r="V8" s="5" t="s">
        <v>345</v>
      </c>
      <c r="W8" s="5"/>
      <c r="X8" s="460"/>
    </row>
    <row r="9" spans="1:30" ht="30" customHeight="1">
      <c r="A9" s="461">
        <f>様式2_4旅費!$A9</f>
        <v>1</v>
      </c>
      <c r="B9" s="462" t="str">
        <f>様式2_4旅費!$B9</f>
        <v>●○　●○（東京都）</v>
      </c>
      <c r="C9" s="463" t="str">
        <f>IF($A9=0,"",VLOOKUP($A9,従事者明細!$A$3:$F$51,4,FALSE))</f>
        <v>Z</v>
      </c>
      <c r="D9" s="462">
        <f>様式2_4旅費!$D9</f>
        <v>12</v>
      </c>
      <c r="E9" s="462">
        <f>IF(LEFT(C9,1)="G",0,様式2_4旅費!$E9)</f>
        <v>958709</v>
      </c>
      <c r="F9" s="462">
        <f>様式2_4旅費!$F9</f>
        <v>1</v>
      </c>
      <c r="G9" s="462" t="str">
        <f>様式2_4旅費!$G9</f>
        <v>C</v>
      </c>
      <c r="H9" s="6"/>
      <c r="I9" s="462">
        <f>様式2_4旅費!$I9</f>
        <v>3800</v>
      </c>
      <c r="J9" s="7" t="s">
        <v>347</v>
      </c>
      <c r="K9" s="462">
        <f>様式2_4旅費!$K9</f>
        <v>12</v>
      </c>
      <c r="L9" s="7" t="s">
        <v>386</v>
      </c>
      <c r="M9" s="7" t="s">
        <v>349</v>
      </c>
      <c r="N9" s="462">
        <f>IF(LEFT($C9,1)="G",0,様式2_4旅費!$N9)</f>
        <v>45600</v>
      </c>
      <c r="O9" s="462">
        <f>様式2_4旅費!$O9</f>
        <v>11600</v>
      </c>
      <c r="P9" s="7" t="s">
        <v>347</v>
      </c>
      <c r="Q9" s="462">
        <f>様式2_4旅費!$Q9</f>
        <v>10</v>
      </c>
      <c r="R9" s="7" t="s">
        <v>387</v>
      </c>
      <c r="S9" s="7" t="s">
        <v>349</v>
      </c>
      <c r="T9" s="462">
        <f>IF(LEFT($C9,1)="G",0,様式2_4旅費!$T9)</f>
        <v>116000</v>
      </c>
      <c r="U9" s="462">
        <f>IF(LEFT($C9,1)="G",0,様式2_4旅費!$U9)</f>
        <v>0</v>
      </c>
      <c r="V9" s="124">
        <f>IF(D9=0,"",SUM(N9+T9+U9))</f>
        <v>161600</v>
      </c>
      <c r="W9" s="124"/>
      <c r="X9" s="464"/>
      <c r="Z9" s="4" t="s">
        <v>82</v>
      </c>
    </row>
    <row r="10" spans="1:30" ht="30" customHeight="1">
      <c r="A10" s="461">
        <f>様式2_4旅費!$A10</f>
        <v>1</v>
      </c>
      <c r="B10" s="462" t="str">
        <f>様式2_4旅費!$B10</f>
        <v>●○　●○（東京都）</v>
      </c>
      <c r="C10" s="463" t="str">
        <f>IF($A10=0,"",VLOOKUP($A10,従事者明細!$A$3:$F$51,4,FALSE))</f>
        <v>Z</v>
      </c>
      <c r="D10" s="462">
        <f>様式2_4旅費!$D10</f>
        <v>12</v>
      </c>
      <c r="E10" s="462">
        <f>IF(LEFT(C10,1)="G",0,様式2_4旅費!$E10)</f>
        <v>958709</v>
      </c>
      <c r="F10" s="462">
        <f>様式2_4旅費!$F10</f>
        <v>1</v>
      </c>
      <c r="G10" s="462" t="str">
        <f>様式2_4旅費!$G10</f>
        <v>C</v>
      </c>
      <c r="I10" s="462">
        <f>様式2_4旅費!$I10</f>
        <v>3800</v>
      </c>
      <c r="J10" s="7" t="s">
        <v>347</v>
      </c>
      <c r="K10" s="462">
        <f>様式2_4旅費!$K10</f>
        <v>12</v>
      </c>
      <c r="L10" s="7" t="s">
        <v>386</v>
      </c>
      <c r="M10" s="7" t="s">
        <v>349</v>
      </c>
      <c r="N10" s="462">
        <f>IF(LEFT($C10,1)="G",0,様式2_4旅費!$N10)</f>
        <v>45600</v>
      </c>
      <c r="O10" s="462">
        <f>様式2_4旅費!$O10</f>
        <v>11600</v>
      </c>
      <c r="P10" s="7" t="s">
        <v>347</v>
      </c>
      <c r="Q10" s="462">
        <f>様式2_4旅費!$Q10</f>
        <v>10</v>
      </c>
      <c r="R10" s="7" t="s">
        <v>387</v>
      </c>
      <c r="S10" s="7" t="s">
        <v>349</v>
      </c>
      <c r="T10" s="462">
        <f>IF(LEFT($C10,1)="G",0,様式2_4旅費!$T10)</f>
        <v>116000</v>
      </c>
      <c r="U10" s="462">
        <f>IF(LEFT($C10,1)="G",0,様式2_4旅費!$U10)</f>
        <v>0</v>
      </c>
      <c r="V10" s="124">
        <f t="shared" ref="V10:V41" si="0">IF(D10=0,"",SUM(N10+T10+U10))</f>
        <v>161600</v>
      </c>
      <c r="W10" s="124"/>
      <c r="X10" s="464"/>
      <c r="Z10" s="4" t="s">
        <v>86</v>
      </c>
    </row>
    <row r="11" spans="1:30" ht="30" customHeight="1">
      <c r="A11" s="461">
        <f>様式2_4旅費!$A11</f>
        <v>1</v>
      </c>
      <c r="B11" s="462" t="str">
        <f>様式2_4旅費!$B11</f>
        <v>●○　●○（東京都）</v>
      </c>
      <c r="C11" s="463" t="str">
        <f>IF($A11=0,"",VLOOKUP($A11,従事者明細!$A$3:$F$51,4,FALSE))</f>
        <v>Z</v>
      </c>
      <c r="D11" s="462">
        <f>様式2_4旅費!$D11</f>
        <v>12</v>
      </c>
      <c r="E11" s="462">
        <f>IF(LEFT(C11,1)="G",0,様式2_4旅費!$E11)</f>
        <v>958709</v>
      </c>
      <c r="F11" s="462">
        <f>様式2_4旅費!$F11</f>
        <v>1</v>
      </c>
      <c r="G11" s="462" t="str">
        <f>様式2_4旅費!$G11</f>
        <v>C</v>
      </c>
      <c r="I11" s="462">
        <f>様式2_4旅費!$I11</f>
        <v>3800</v>
      </c>
      <c r="J11" s="7" t="s">
        <v>347</v>
      </c>
      <c r="K11" s="462">
        <f>様式2_4旅費!$K11</f>
        <v>12</v>
      </c>
      <c r="L11" s="7" t="s">
        <v>386</v>
      </c>
      <c r="M11" s="7" t="s">
        <v>349</v>
      </c>
      <c r="N11" s="462">
        <f>IF(LEFT($C11,1)="G",0,様式2_4旅費!$N11)</f>
        <v>45600</v>
      </c>
      <c r="O11" s="462">
        <f>様式2_4旅費!$O11</f>
        <v>11600</v>
      </c>
      <c r="P11" s="7" t="s">
        <v>347</v>
      </c>
      <c r="Q11" s="462">
        <f>様式2_4旅費!$Q11</f>
        <v>10</v>
      </c>
      <c r="R11" s="7" t="s">
        <v>387</v>
      </c>
      <c r="S11" s="7" t="s">
        <v>349</v>
      </c>
      <c r="T11" s="462">
        <f>IF(LEFT($C11,1)="G",0,様式2_4旅費!$T11)</f>
        <v>116000</v>
      </c>
      <c r="U11" s="462">
        <f>IF(LEFT($C11,1)="G",0,様式2_4旅費!$U11)</f>
        <v>0</v>
      </c>
      <c r="V11" s="124">
        <f t="shared" si="0"/>
        <v>161600</v>
      </c>
      <c r="W11" s="124"/>
      <c r="X11" s="464"/>
      <c r="Z11" s="4" t="s">
        <v>388</v>
      </c>
    </row>
    <row r="12" spans="1:30" ht="30" customHeight="1">
      <c r="A12" s="461">
        <f>様式2_4旅費!$A12</f>
        <v>2</v>
      </c>
      <c r="B12" s="462" t="str">
        <f>様式2_4旅費!$B12</f>
        <v>○○ ○○（神奈川県）</v>
      </c>
      <c r="C12" s="463" t="str">
        <f>IF($A12=0,"",VLOOKUP($A12,従事者明細!$A$3:$F$51,4,FALSE))</f>
        <v>Z</v>
      </c>
      <c r="D12" s="462">
        <f>様式2_4旅費!$D12</f>
        <v>12</v>
      </c>
      <c r="E12" s="462">
        <f>IF(LEFT(C12,1)="G",0,様式2_4旅費!$E12)</f>
        <v>958709</v>
      </c>
      <c r="F12" s="462">
        <f>様式2_4旅費!$F12</f>
        <v>1</v>
      </c>
      <c r="G12" s="462" t="str">
        <f>様式2_4旅費!$G12</f>
        <v>C</v>
      </c>
      <c r="I12" s="462">
        <f>様式2_4旅費!$I12</f>
        <v>3800</v>
      </c>
      <c r="J12" s="7" t="s">
        <v>347</v>
      </c>
      <c r="K12" s="462">
        <f>様式2_4旅費!$K12</f>
        <v>12</v>
      </c>
      <c r="L12" s="7" t="s">
        <v>386</v>
      </c>
      <c r="M12" s="7" t="s">
        <v>349</v>
      </c>
      <c r="N12" s="462">
        <f>IF(LEFT($C12,1)="G",0,様式2_4旅費!$N12)</f>
        <v>45600</v>
      </c>
      <c r="O12" s="462">
        <f>様式2_4旅費!$O12</f>
        <v>11600</v>
      </c>
      <c r="P12" s="7" t="s">
        <v>347</v>
      </c>
      <c r="Q12" s="462">
        <f>様式2_4旅費!$Q12</f>
        <v>10</v>
      </c>
      <c r="R12" s="7" t="s">
        <v>387</v>
      </c>
      <c r="S12" s="7" t="s">
        <v>349</v>
      </c>
      <c r="T12" s="462">
        <f>IF(LEFT($C12,1)="G",0,様式2_4旅費!$T12)</f>
        <v>116000</v>
      </c>
      <c r="U12" s="462">
        <f>IF(LEFT($C12,1)="G",0,様式2_4旅費!$U12)</f>
        <v>0</v>
      </c>
      <c r="V12" s="124">
        <f t="shared" si="0"/>
        <v>161600</v>
      </c>
      <c r="W12" s="124"/>
      <c r="X12" s="464"/>
    </row>
    <row r="13" spans="1:30" ht="30" customHeight="1">
      <c r="A13" s="461">
        <f>様式2_4旅費!$A13</f>
        <v>2</v>
      </c>
      <c r="B13" s="462" t="str">
        <f>様式2_4旅費!$B13</f>
        <v>○○ ○○（神奈川県）</v>
      </c>
      <c r="C13" s="463" t="str">
        <f>IF($A13=0,"",VLOOKUP($A13,従事者明細!$A$3:$F$51,4,FALSE))</f>
        <v>Z</v>
      </c>
      <c r="D13" s="462">
        <f>様式2_4旅費!$D13</f>
        <v>12</v>
      </c>
      <c r="E13" s="462">
        <f>IF(LEFT(C13,1)="G",0,様式2_4旅費!$E13)</f>
        <v>958709</v>
      </c>
      <c r="F13" s="462">
        <f>様式2_4旅費!$F13</f>
        <v>1</v>
      </c>
      <c r="G13" s="462" t="str">
        <f>様式2_4旅費!$G13</f>
        <v>C</v>
      </c>
      <c r="I13" s="462">
        <f>様式2_4旅費!$I13</f>
        <v>3800</v>
      </c>
      <c r="J13" s="7" t="s">
        <v>347</v>
      </c>
      <c r="K13" s="462">
        <f>様式2_4旅費!$K13</f>
        <v>12</v>
      </c>
      <c r="L13" s="7" t="s">
        <v>386</v>
      </c>
      <c r="M13" s="7" t="s">
        <v>349</v>
      </c>
      <c r="N13" s="462">
        <f>IF(LEFT($C13,1)="G",0,様式2_4旅費!$N13)</f>
        <v>45600</v>
      </c>
      <c r="O13" s="462">
        <f>様式2_4旅費!$O13</f>
        <v>11600</v>
      </c>
      <c r="P13" s="7" t="s">
        <v>347</v>
      </c>
      <c r="Q13" s="462">
        <f>様式2_4旅費!$Q13</f>
        <v>10</v>
      </c>
      <c r="R13" s="7" t="s">
        <v>387</v>
      </c>
      <c r="S13" s="7" t="s">
        <v>349</v>
      </c>
      <c r="T13" s="462">
        <f>IF(LEFT($C13,1)="G",0,様式2_4旅費!$T13)</f>
        <v>116000</v>
      </c>
      <c r="U13" s="462">
        <f>IF(LEFT($C13,1)="G",0,様式2_4旅費!$U13)</f>
        <v>0</v>
      </c>
      <c r="V13" s="124">
        <f t="shared" si="0"/>
        <v>161600</v>
      </c>
      <c r="W13" s="124"/>
      <c r="X13" s="464"/>
    </row>
    <row r="14" spans="1:30" ht="30" customHeight="1">
      <c r="A14" s="461">
        <f>様式2_4旅費!$A14</f>
        <v>3</v>
      </c>
      <c r="B14" s="462" t="str">
        <f>様式2_4旅費!$B14</f>
        <v>●● ●●（神奈川県）</v>
      </c>
      <c r="C14" s="463" t="str">
        <f>IF($A14=0,"",VLOOKUP($A14,従事者明細!$A$3:$F$51,4,FALSE))</f>
        <v>Z</v>
      </c>
      <c r="D14" s="462">
        <f>様式2_4旅費!$D14</f>
        <v>12</v>
      </c>
      <c r="E14" s="462">
        <f>IF(LEFT(C14,1)="G",0,様式2_4旅費!$E14)</f>
        <v>958709</v>
      </c>
      <c r="F14" s="462">
        <f>様式2_4旅費!$F14</f>
        <v>1</v>
      </c>
      <c r="G14" s="462" t="str">
        <f>様式2_4旅費!$G14</f>
        <v>C</v>
      </c>
      <c r="I14" s="462">
        <f>様式2_4旅費!$I14</f>
        <v>3800</v>
      </c>
      <c r="J14" s="7" t="s">
        <v>347</v>
      </c>
      <c r="K14" s="462">
        <f>様式2_4旅費!$K14</f>
        <v>12</v>
      </c>
      <c r="L14" s="7" t="s">
        <v>386</v>
      </c>
      <c r="M14" s="7" t="s">
        <v>349</v>
      </c>
      <c r="N14" s="462">
        <f>IF(LEFT($C14,1)="G",0,様式2_4旅費!$N14)</f>
        <v>45600</v>
      </c>
      <c r="O14" s="462">
        <f>様式2_4旅費!$O14</f>
        <v>10440</v>
      </c>
      <c r="P14" s="7" t="s">
        <v>347</v>
      </c>
      <c r="Q14" s="462">
        <f>様式2_4旅費!$Q14</f>
        <v>10</v>
      </c>
      <c r="R14" s="7" t="s">
        <v>387</v>
      </c>
      <c r="S14" s="7" t="s">
        <v>349</v>
      </c>
      <c r="T14" s="462">
        <f>IF(LEFT($C14,1)="G",0,様式2_4旅費!$T14)</f>
        <v>104400</v>
      </c>
      <c r="U14" s="462">
        <f>IF(LEFT($C14,1)="G",0,様式2_4旅費!$U14)</f>
        <v>0</v>
      </c>
      <c r="V14" s="124">
        <f t="shared" si="0"/>
        <v>150000</v>
      </c>
      <c r="W14" s="124"/>
      <c r="X14" s="464"/>
    </row>
    <row r="15" spans="1:30" ht="30" customHeight="1">
      <c r="A15" s="461">
        <f>様式2_4旅費!$A15</f>
        <v>4</v>
      </c>
      <c r="B15" s="462" t="str">
        <f>様式2_4旅費!$B15</f>
        <v>○○ ●●（東京都）</v>
      </c>
      <c r="C15" s="463" t="str">
        <f>IF($A15=0,"",VLOOKUP($A15,従事者明細!$A$3:$F$51,4,FALSE))</f>
        <v>A-1</v>
      </c>
      <c r="D15" s="462">
        <f>様式2_4旅費!$D15</f>
        <v>12</v>
      </c>
      <c r="E15" s="462">
        <f>IF(LEFT(C15,1)="G",0,様式2_4旅費!$E15)</f>
        <v>958709</v>
      </c>
      <c r="F15" s="462">
        <f>様式2_4旅費!$F15</f>
        <v>1</v>
      </c>
      <c r="G15" s="462" t="str">
        <f>様式2_4旅費!$G15</f>
        <v>C</v>
      </c>
      <c r="I15" s="462">
        <f>様式2_4旅費!$I15</f>
        <v>3800</v>
      </c>
      <c r="J15" s="7" t="s">
        <v>347</v>
      </c>
      <c r="K15" s="462">
        <f>様式2_4旅費!$K15</f>
        <v>12</v>
      </c>
      <c r="L15" s="7" t="s">
        <v>386</v>
      </c>
      <c r="M15" s="7" t="s">
        <v>349</v>
      </c>
      <c r="N15" s="462">
        <f>IF(LEFT($C15,1)="G",0,様式2_4旅費!$N15)</f>
        <v>45600</v>
      </c>
      <c r="O15" s="462">
        <f>様式2_4旅費!$O15</f>
        <v>11600</v>
      </c>
      <c r="P15" s="7" t="s">
        <v>347</v>
      </c>
      <c r="Q15" s="462">
        <f>様式2_4旅費!$Q15</f>
        <v>10</v>
      </c>
      <c r="R15" s="7" t="s">
        <v>387</v>
      </c>
      <c r="S15" s="7" t="s">
        <v>349</v>
      </c>
      <c r="T15" s="462">
        <f>IF(LEFT($C15,1)="G",0,様式2_4旅費!$T15)</f>
        <v>116000</v>
      </c>
      <c r="U15" s="462">
        <f>IF(LEFT($C15,1)="G",0,様式2_4旅費!$U15)</f>
        <v>0</v>
      </c>
      <c r="V15" s="124">
        <f t="shared" si="0"/>
        <v>161600</v>
      </c>
      <c r="W15" s="124"/>
      <c r="X15" s="464"/>
    </row>
    <row r="16" spans="1:30" ht="30" customHeight="1">
      <c r="A16" s="461">
        <f>様式2_4旅費!$A16</f>
        <v>4</v>
      </c>
      <c r="B16" s="462" t="str">
        <f>様式2_4旅費!$B16</f>
        <v>○○ ●●（東京都）</v>
      </c>
      <c r="C16" s="463" t="str">
        <f>IF($A16=0,"",VLOOKUP($A16,従事者明細!$A$3:$F$51,4,FALSE))</f>
        <v>A-1</v>
      </c>
      <c r="D16" s="462">
        <f>様式2_4旅費!$D16</f>
        <v>12</v>
      </c>
      <c r="E16" s="462">
        <f>IF(LEFT(C16,1)="G",0,様式2_4旅費!$E16)</f>
        <v>958709</v>
      </c>
      <c r="F16" s="462">
        <f>様式2_4旅費!$F16</f>
        <v>1</v>
      </c>
      <c r="G16" s="462" t="str">
        <f>様式2_4旅費!$G16</f>
        <v>C</v>
      </c>
      <c r="I16" s="462">
        <f>様式2_4旅費!$I16</f>
        <v>3800</v>
      </c>
      <c r="J16" s="7" t="s">
        <v>347</v>
      </c>
      <c r="K16" s="462">
        <f>様式2_4旅費!$K16</f>
        <v>12</v>
      </c>
      <c r="L16" s="7" t="s">
        <v>386</v>
      </c>
      <c r="M16" s="7" t="s">
        <v>349</v>
      </c>
      <c r="N16" s="462">
        <f>IF(LEFT($C16,1)="G",0,様式2_4旅費!$N16)</f>
        <v>45600</v>
      </c>
      <c r="O16" s="462">
        <f>様式2_4旅費!$O16</f>
        <v>11600</v>
      </c>
      <c r="P16" s="7" t="s">
        <v>347</v>
      </c>
      <c r="Q16" s="462">
        <f>様式2_4旅費!$Q16</f>
        <v>10</v>
      </c>
      <c r="R16" s="7" t="s">
        <v>387</v>
      </c>
      <c r="S16" s="7" t="s">
        <v>349</v>
      </c>
      <c r="T16" s="462">
        <f>IF(LEFT($C16,1)="G",0,様式2_4旅費!$T16)</f>
        <v>116000</v>
      </c>
      <c r="U16" s="462">
        <f>IF(LEFT($C16,1)="G",0,様式2_4旅費!$U16)</f>
        <v>0</v>
      </c>
      <c r="V16" s="124">
        <f t="shared" si="0"/>
        <v>161600</v>
      </c>
      <c r="W16" s="124"/>
      <c r="X16" s="464"/>
    </row>
    <row r="17" spans="1:24" ht="30" customHeight="1">
      <c r="A17" s="461">
        <f>様式2_4旅費!$A17</f>
        <v>4</v>
      </c>
      <c r="B17" s="462" t="str">
        <f>様式2_4旅費!$B17</f>
        <v>○○ ●●（東京都）</v>
      </c>
      <c r="C17" s="463" t="str">
        <f>IF($A17=0,"",VLOOKUP($A17,従事者明細!$A$3:$F$51,4,FALSE))</f>
        <v>A-1</v>
      </c>
      <c r="D17" s="462">
        <f>様式2_4旅費!$D17</f>
        <v>12</v>
      </c>
      <c r="E17" s="462">
        <f>IF(LEFT(C17,1)="G",0,様式2_4旅費!$E17)</f>
        <v>958709</v>
      </c>
      <c r="F17" s="462">
        <f>様式2_4旅費!$F17</f>
        <v>1</v>
      </c>
      <c r="G17" s="462" t="str">
        <f>様式2_4旅費!$G17</f>
        <v>C</v>
      </c>
      <c r="I17" s="462">
        <f>様式2_4旅費!$I17</f>
        <v>3800</v>
      </c>
      <c r="J17" s="7" t="s">
        <v>347</v>
      </c>
      <c r="K17" s="462">
        <f>様式2_4旅費!$K17</f>
        <v>12</v>
      </c>
      <c r="L17" s="7" t="s">
        <v>386</v>
      </c>
      <c r="M17" s="7" t="s">
        <v>349</v>
      </c>
      <c r="N17" s="462">
        <f>IF(LEFT($C17,1)="G",0,様式2_4旅費!$N17)</f>
        <v>45600</v>
      </c>
      <c r="O17" s="462">
        <f>様式2_4旅費!$O17</f>
        <v>11600</v>
      </c>
      <c r="P17" s="7" t="s">
        <v>347</v>
      </c>
      <c r="Q17" s="462">
        <f>様式2_4旅費!$Q17</f>
        <v>10</v>
      </c>
      <c r="R17" s="7" t="s">
        <v>387</v>
      </c>
      <c r="S17" s="7" t="s">
        <v>349</v>
      </c>
      <c r="T17" s="462">
        <f>IF(LEFT($C17,1)="G",0,様式2_4旅費!$T17)</f>
        <v>116000</v>
      </c>
      <c r="U17" s="462">
        <f>IF(LEFT($C17,1)="G",0,様式2_4旅費!$U17)</f>
        <v>0</v>
      </c>
      <c r="V17" s="124">
        <f t="shared" si="0"/>
        <v>161600</v>
      </c>
      <c r="W17" s="124"/>
      <c r="X17" s="464"/>
    </row>
    <row r="18" spans="1:24" ht="30" customHeight="1">
      <c r="A18" s="461">
        <f>様式2_4旅費!$A18</f>
        <v>5</v>
      </c>
      <c r="B18" s="462" t="str">
        <f>様式2_4旅費!$B18</f>
        <v>●● ○○（神奈川県）</v>
      </c>
      <c r="C18" s="463" t="str">
        <f>IF($A18=0,"",VLOOKUP($A18,従事者明細!$A$3:$F$51,4,FALSE))</f>
        <v>A-1</v>
      </c>
      <c r="D18" s="462">
        <f>様式2_4旅費!$D18</f>
        <v>12</v>
      </c>
      <c r="E18" s="462">
        <f>IF(LEFT(C18,1)="G",0,様式2_4旅費!$E18)</f>
        <v>958709</v>
      </c>
      <c r="F18" s="462">
        <f>様式2_4旅費!$F18</f>
        <v>1</v>
      </c>
      <c r="G18" s="462" t="str">
        <f>様式2_4旅費!$G18</f>
        <v>C</v>
      </c>
      <c r="I18" s="462">
        <f>様式2_4旅費!$I18</f>
        <v>3800</v>
      </c>
      <c r="J18" s="7" t="s">
        <v>347</v>
      </c>
      <c r="K18" s="462">
        <f>様式2_4旅費!$K18</f>
        <v>12</v>
      </c>
      <c r="L18" s="7" t="s">
        <v>386</v>
      </c>
      <c r="M18" s="7" t="s">
        <v>349</v>
      </c>
      <c r="N18" s="462">
        <f>IF(LEFT($C18,1)="G",0,様式2_4旅費!$N18)</f>
        <v>45600</v>
      </c>
      <c r="O18" s="462">
        <f>様式2_4旅費!$O18</f>
        <v>11600</v>
      </c>
      <c r="P18" s="7" t="s">
        <v>347</v>
      </c>
      <c r="Q18" s="462">
        <f>様式2_4旅費!$Q18</f>
        <v>10</v>
      </c>
      <c r="R18" s="7" t="s">
        <v>387</v>
      </c>
      <c r="S18" s="7" t="s">
        <v>349</v>
      </c>
      <c r="T18" s="462">
        <f>IF(LEFT($C18,1)="G",0,様式2_4旅費!$T18)</f>
        <v>116000</v>
      </c>
      <c r="U18" s="462">
        <f>IF(LEFT($C18,1)="G",0,様式2_4旅費!$U18)</f>
        <v>0</v>
      </c>
      <c r="V18" s="124">
        <f t="shared" si="0"/>
        <v>161600</v>
      </c>
      <c r="W18" s="124"/>
      <c r="X18" s="464"/>
    </row>
    <row r="19" spans="1:24" ht="30" customHeight="1">
      <c r="A19" s="461">
        <f>様式2_4旅費!$A19</f>
        <v>5</v>
      </c>
      <c r="B19" s="462" t="str">
        <f>様式2_4旅費!$B19</f>
        <v>●● ○○（神奈川県）</v>
      </c>
      <c r="C19" s="463" t="str">
        <f>IF($A19=0,"",VLOOKUP($A19,従事者明細!$A$3:$F$51,4,FALSE))</f>
        <v>A-1</v>
      </c>
      <c r="D19" s="462">
        <f>様式2_4旅費!$D19</f>
        <v>12</v>
      </c>
      <c r="E19" s="462">
        <f>IF(LEFT(C19,1)="G",0,様式2_4旅費!$E19)</f>
        <v>958709</v>
      </c>
      <c r="F19" s="462">
        <f>様式2_4旅費!$F19</f>
        <v>1</v>
      </c>
      <c r="G19" s="462" t="str">
        <f>様式2_4旅費!$G19</f>
        <v>C</v>
      </c>
      <c r="I19" s="462">
        <f>様式2_4旅費!$I19</f>
        <v>3800</v>
      </c>
      <c r="J19" s="7" t="s">
        <v>347</v>
      </c>
      <c r="K19" s="462">
        <f>様式2_4旅費!$K19</f>
        <v>12</v>
      </c>
      <c r="L19" s="7" t="s">
        <v>386</v>
      </c>
      <c r="M19" s="7" t="s">
        <v>349</v>
      </c>
      <c r="N19" s="462">
        <f>IF(LEFT($C19,1)="G",0,様式2_4旅費!$N19)</f>
        <v>45600</v>
      </c>
      <c r="O19" s="462">
        <f>様式2_4旅費!$O19</f>
        <v>11600</v>
      </c>
      <c r="P19" s="7" t="s">
        <v>347</v>
      </c>
      <c r="Q19" s="462">
        <f>様式2_4旅費!$Q19</f>
        <v>10</v>
      </c>
      <c r="R19" s="7" t="s">
        <v>387</v>
      </c>
      <c r="S19" s="7" t="s">
        <v>349</v>
      </c>
      <c r="T19" s="462">
        <f>IF(LEFT($C19,1)="G",0,様式2_4旅費!$T19)</f>
        <v>116000</v>
      </c>
      <c r="U19" s="462">
        <f>IF(LEFT($C19,1)="G",0,様式2_4旅費!$U19)</f>
        <v>0</v>
      </c>
      <c r="V19" s="124">
        <f t="shared" si="0"/>
        <v>161600</v>
      </c>
      <c r="W19" s="124"/>
      <c r="X19" s="464"/>
    </row>
    <row r="20" spans="1:24" ht="30" customHeight="1">
      <c r="A20" s="461">
        <f>様式2_4旅費!$A20</f>
        <v>6</v>
      </c>
      <c r="B20" s="462" t="str">
        <f>様式2_4旅費!$B20</f>
        <v>○● ●（東京都）</v>
      </c>
      <c r="C20" s="463" t="str">
        <f>IF($A20=0,"",VLOOKUP($A20,従事者明細!$A$3:$F$51,4,FALSE))</f>
        <v>A-1</v>
      </c>
      <c r="D20" s="462">
        <f>様式2_4旅費!$D20</f>
        <v>12</v>
      </c>
      <c r="E20" s="462">
        <f>IF(LEFT(C20,1)="G",0,様式2_4旅費!$E20)</f>
        <v>958709</v>
      </c>
      <c r="F20" s="462">
        <f>様式2_4旅費!$F20</f>
        <v>1</v>
      </c>
      <c r="G20" s="462" t="str">
        <f>様式2_4旅費!$G20</f>
        <v>C</v>
      </c>
      <c r="I20" s="462">
        <f>様式2_4旅費!$I20</f>
        <v>3800</v>
      </c>
      <c r="J20" s="7" t="s">
        <v>347</v>
      </c>
      <c r="K20" s="462">
        <f>様式2_4旅費!$K20</f>
        <v>12</v>
      </c>
      <c r="L20" s="7" t="s">
        <v>386</v>
      </c>
      <c r="M20" s="7" t="s">
        <v>349</v>
      </c>
      <c r="N20" s="462">
        <f>IF(LEFT($C20,1)="G",0,様式2_4旅費!$N20)</f>
        <v>45600</v>
      </c>
      <c r="O20" s="462">
        <f>様式2_4旅費!$O20</f>
        <v>11600</v>
      </c>
      <c r="P20" s="7" t="s">
        <v>347</v>
      </c>
      <c r="Q20" s="462">
        <f>様式2_4旅費!$Q20</f>
        <v>10</v>
      </c>
      <c r="R20" s="7" t="s">
        <v>387</v>
      </c>
      <c r="S20" s="7" t="s">
        <v>349</v>
      </c>
      <c r="T20" s="462">
        <f>IF(LEFT($C20,1)="G",0,様式2_4旅費!$T20)</f>
        <v>116000</v>
      </c>
      <c r="U20" s="462">
        <f>IF(LEFT($C20,1)="G",0,様式2_4旅費!$U20)</f>
        <v>0</v>
      </c>
      <c r="V20" s="124">
        <f t="shared" si="0"/>
        <v>161600</v>
      </c>
      <c r="W20" s="124"/>
      <c r="X20" s="464"/>
    </row>
    <row r="21" spans="1:24" ht="30" customHeight="1">
      <c r="A21" s="461">
        <f>様式2_4旅費!$A21</f>
        <v>6</v>
      </c>
      <c r="B21" s="462" t="str">
        <f>様式2_4旅費!$B21</f>
        <v>○● ●（東京都）</v>
      </c>
      <c r="C21" s="463" t="str">
        <f>IF($A21=0,"",VLOOKUP($A21,従事者明細!$A$3:$F$51,4,FALSE))</f>
        <v>A-1</v>
      </c>
      <c r="D21" s="462">
        <f>様式2_4旅費!$D21</f>
        <v>12</v>
      </c>
      <c r="E21" s="462">
        <f>IF(LEFT(C21,1)="G",0,様式2_4旅費!$E21)</f>
        <v>958709</v>
      </c>
      <c r="F21" s="462">
        <f>様式2_4旅費!$F21</f>
        <v>1</v>
      </c>
      <c r="G21" s="462" t="str">
        <f>様式2_4旅費!$G21</f>
        <v>C</v>
      </c>
      <c r="I21" s="462">
        <f>様式2_4旅費!$I21</f>
        <v>3800</v>
      </c>
      <c r="J21" s="7" t="s">
        <v>347</v>
      </c>
      <c r="K21" s="462">
        <f>様式2_4旅費!$K21</f>
        <v>12</v>
      </c>
      <c r="L21" s="7" t="s">
        <v>386</v>
      </c>
      <c r="M21" s="7" t="s">
        <v>349</v>
      </c>
      <c r="N21" s="462">
        <f>IF(LEFT($C21,1)="G",0,様式2_4旅費!$N21)</f>
        <v>45600</v>
      </c>
      <c r="O21" s="462">
        <f>様式2_4旅費!$O21</f>
        <v>11600</v>
      </c>
      <c r="P21" s="7" t="s">
        <v>347</v>
      </c>
      <c r="Q21" s="462">
        <f>様式2_4旅費!$Q21</f>
        <v>10</v>
      </c>
      <c r="R21" s="7" t="s">
        <v>387</v>
      </c>
      <c r="S21" s="7" t="s">
        <v>349</v>
      </c>
      <c r="T21" s="462">
        <f>IF(LEFT($C21,1)="G",0,様式2_4旅費!$T21)</f>
        <v>116000</v>
      </c>
      <c r="U21" s="462">
        <f>IF(LEFT($C21,1)="G",0,様式2_4旅費!$U21)</f>
        <v>0</v>
      </c>
      <c r="V21" s="124">
        <f t="shared" si="0"/>
        <v>161600</v>
      </c>
      <c r="W21" s="124"/>
      <c r="X21" s="464"/>
    </row>
    <row r="22" spans="1:24" ht="30" customHeight="1">
      <c r="A22" s="461">
        <f>様式2_4旅費!$A22</f>
        <v>0</v>
      </c>
      <c r="B22" s="462" t="str">
        <f>様式2_4旅費!$B22</f>
        <v/>
      </c>
      <c r="C22" s="463" t="str">
        <f>IF($A22=0,"",VLOOKUP($A22,従事者明細!$A$3:$F$51,4,FALSE))</f>
        <v/>
      </c>
      <c r="D22" s="462">
        <f>様式2_4旅費!$D22</f>
        <v>0</v>
      </c>
      <c r="E22" s="462" t="str">
        <f>IF(LEFT(C22,1)="G",0,様式2_4旅費!$E22)</f>
        <v/>
      </c>
      <c r="F22" s="462">
        <f>様式2_4旅費!$F22</f>
        <v>0</v>
      </c>
      <c r="G22" s="462" t="str">
        <f>様式2_4旅費!$G22</f>
        <v/>
      </c>
      <c r="I22" s="462">
        <f>様式2_4旅費!$I22</f>
        <v>3800</v>
      </c>
      <c r="J22" s="7" t="s">
        <v>347</v>
      </c>
      <c r="K22" s="462" t="str">
        <f>様式2_4旅費!$K22</f>
        <v/>
      </c>
      <c r="L22" s="7" t="s">
        <v>386</v>
      </c>
      <c r="M22" s="7" t="s">
        <v>349</v>
      </c>
      <c r="N22" s="462" t="str">
        <f>IF(LEFT($C22,1)="G",0,様式2_4旅費!$N22)</f>
        <v/>
      </c>
      <c r="O22" s="462">
        <f>様式2_4旅費!$O22</f>
        <v>11600</v>
      </c>
      <c r="P22" s="7" t="s">
        <v>347</v>
      </c>
      <c r="Q22" s="462" t="str">
        <f>様式2_4旅費!$Q22</f>
        <v/>
      </c>
      <c r="R22" s="7" t="s">
        <v>387</v>
      </c>
      <c r="S22" s="7" t="s">
        <v>349</v>
      </c>
      <c r="T22" s="462" t="str">
        <f>IF(LEFT($C22,1)="G",0,様式2_4旅費!$T22)</f>
        <v/>
      </c>
      <c r="U22" s="462">
        <f>IF(LEFT($C22,1)="G",0,様式2_4旅費!$U22)</f>
        <v>0</v>
      </c>
      <c r="V22" s="124" t="str">
        <f t="shared" si="0"/>
        <v/>
      </c>
      <c r="W22" s="124"/>
      <c r="X22" s="464"/>
    </row>
    <row r="23" spans="1:24" ht="30" customHeight="1">
      <c r="A23" s="461">
        <f>様式2_4旅費!$A23</f>
        <v>0</v>
      </c>
      <c r="B23" s="462" t="str">
        <f>様式2_4旅費!$B23</f>
        <v/>
      </c>
      <c r="C23" s="463" t="str">
        <f>IF($A23=0,"",VLOOKUP($A23,従事者明細!$A$3:$F$51,4,FALSE))</f>
        <v/>
      </c>
      <c r="D23" s="462">
        <f>様式2_4旅費!$D23</f>
        <v>0</v>
      </c>
      <c r="E23" s="462" t="str">
        <f>IF(LEFT(C23,1)="G",0,様式2_4旅費!$E23)</f>
        <v/>
      </c>
      <c r="F23" s="462">
        <f>様式2_4旅費!$F23</f>
        <v>0</v>
      </c>
      <c r="G23" s="462" t="str">
        <f>様式2_4旅費!$G23</f>
        <v/>
      </c>
      <c r="I23" s="462">
        <f>様式2_4旅費!$I23</f>
        <v>3800</v>
      </c>
      <c r="J23" s="7" t="s">
        <v>347</v>
      </c>
      <c r="K23" s="462" t="str">
        <f>様式2_4旅費!$K23</f>
        <v/>
      </c>
      <c r="L23" s="7" t="s">
        <v>386</v>
      </c>
      <c r="M23" s="7" t="s">
        <v>349</v>
      </c>
      <c r="N23" s="462" t="str">
        <f>IF(LEFT($C23,1)="G",0,様式2_4旅費!$N23)</f>
        <v/>
      </c>
      <c r="O23" s="462">
        <f>様式2_4旅費!$O23</f>
        <v>11600</v>
      </c>
      <c r="P23" s="7" t="s">
        <v>347</v>
      </c>
      <c r="Q23" s="462" t="str">
        <f>様式2_4旅費!$Q23</f>
        <v/>
      </c>
      <c r="R23" s="7" t="s">
        <v>387</v>
      </c>
      <c r="S23" s="7" t="s">
        <v>349</v>
      </c>
      <c r="T23" s="462" t="str">
        <f>IF(LEFT($C23,1)="G",0,様式2_4旅費!$T23)</f>
        <v/>
      </c>
      <c r="U23" s="462">
        <f>IF(LEFT($C23,1)="G",0,様式2_4旅費!$U23)</f>
        <v>0</v>
      </c>
      <c r="V23" s="124" t="str">
        <f t="shared" si="0"/>
        <v/>
      </c>
      <c r="W23" s="124"/>
      <c r="X23" s="464"/>
    </row>
    <row r="24" spans="1:24" ht="30" customHeight="1">
      <c r="A24" s="461">
        <f>様式2_4旅費!$A24</f>
        <v>0</v>
      </c>
      <c r="B24" s="462" t="str">
        <f>様式2_4旅費!$B24</f>
        <v/>
      </c>
      <c r="C24" s="463" t="str">
        <f>IF($A24=0,"",VLOOKUP($A24,従事者明細!$A$3:$F$51,4,FALSE))</f>
        <v/>
      </c>
      <c r="D24" s="462">
        <f>様式2_4旅費!$D24</f>
        <v>0</v>
      </c>
      <c r="E24" s="462" t="str">
        <f>IF(LEFT(C24,1)="G",0,様式2_4旅費!$E24)</f>
        <v/>
      </c>
      <c r="F24" s="462">
        <f>様式2_4旅費!$F24</f>
        <v>0</v>
      </c>
      <c r="G24" s="462" t="str">
        <f>様式2_4旅費!$G24</f>
        <v/>
      </c>
      <c r="I24" s="462">
        <f>様式2_4旅費!$I24</f>
        <v>3800</v>
      </c>
      <c r="J24" s="7" t="s">
        <v>347</v>
      </c>
      <c r="K24" s="462" t="str">
        <f>様式2_4旅費!$K24</f>
        <v/>
      </c>
      <c r="L24" s="7" t="s">
        <v>386</v>
      </c>
      <c r="M24" s="7" t="s">
        <v>349</v>
      </c>
      <c r="N24" s="462" t="str">
        <f>IF(LEFT($C24,1)="G",0,様式2_4旅費!$N24)</f>
        <v/>
      </c>
      <c r="O24" s="462">
        <f>様式2_4旅費!$O24</f>
        <v>11600</v>
      </c>
      <c r="P24" s="7" t="s">
        <v>347</v>
      </c>
      <c r="Q24" s="462" t="str">
        <f>様式2_4旅費!$Q24</f>
        <v/>
      </c>
      <c r="R24" s="7" t="s">
        <v>387</v>
      </c>
      <c r="S24" s="7" t="s">
        <v>349</v>
      </c>
      <c r="T24" s="462" t="str">
        <f>IF(LEFT($C24,1)="G",0,様式2_4旅費!$T24)</f>
        <v/>
      </c>
      <c r="U24" s="462">
        <f>IF(LEFT($C24,1)="G",0,様式2_4旅費!$U24)</f>
        <v>0</v>
      </c>
      <c r="V24" s="124" t="str">
        <f t="shared" si="0"/>
        <v/>
      </c>
      <c r="W24" s="124"/>
      <c r="X24" s="464"/>
    </row>
    <row r="25" spans="1:24" ht="30" customHeight="1">
      <c r="A25" s="461">
        <f>様式2_4旅費!$A25</f>
        <v>0</v>
      </c>
      <c r="B25" s="462" t="str">
        <f>様式2_4旅費!$B25</f>
        <v/>
      </c>
      <c r="C25" s="463" t="str">
        <f>IF($A25=0,"",VLOOKUP($A25,従事者明細!$A$3:$F$51,4,FALSE))</f>
        <v/>
      </c>
      <c r="D25" s="462">
        <f>様式2_4旅費!$D25</f>
        <v>0</v>
      </c>
      <c r="E25" s="462" t="str">
        <f>IF(LEFT(C25,1)="G",0,様式2_4旅費!$E25)</f>
        <v/>
      </c>
      <c r="F25" s="462">
        <f>様式2_4旅費!$F25</f>
        <v>0</v>
      </c>
      <c r="G25" s="462" t="str">
        <f>様式2_4旅費!$G25</f>
        <v/>
      </c>
      <c r="I25" s="462">
        <f>様式2_4旅費!$I25</f>
        <v>3800</v>
      </c>
      <c r="J25" s="7" t="s">
        <v>347</v>
      </c>
      <c r="K25" s="462" t="str">
        <f>様式2_4旅費!$K25</f>
        <v/>
      </c>
      <c r="L25" s="7" t="s">
        <v>386</v>
      </c>
      <c r="M25" s="7" t="s">
        <v>349</v>
      </c>
      <c r="N25" s="462" t="str">
        <f>IF(LEFT($C25,1)="G",0,様式2_4旅費!$N25)</f>
        <v/>
      </c>
      <c r="O25" s="462">
        <f>様式2_4旅費!$O25</f>
        <v>11600</v>
      </c>
      <c r="P25" s="7" t="s">
        <v>347</v>
      </c>
      <c r="Q25" s="462" t="str">
        <f>様式2_4旅費!$Q25</f>
        <v/>
      </c>
      <c r="R25" s="7" t="s">
        <v>387</v>
      </c>
      <c r="S25" s="7" t="s">
        <v>349</v>
      </c>
      <c r="T25" s="462" t="str">
        <f>IF(LEFT($C25,1)="G",0,様式2_4旅費!$T25)</f>
        <v/>
      </c>
      <c r="U25" s="462">
        <f>IF(LEFT($C25,1)="G",0,様式2_4旅費!$U25)</f>
        <v>0</v>
      </c>
      <c r="V25" s="124" t="str">
        <f t="shared" si="0"/>
        <v/>
      </c>
      <c r="W25" s="124"/>
      <c r="X25" s="464"/>
    </row>
    <row r="26" spans="1:24" ht="30" hidden="1" customHeight="1">
      <c r="A26" s="461">
        <f>様式2_4旅費!$A26</f>
        <v>0</v>
      </c>
      <c r="B26" s="462" t="str">
        <f>様式2_4旅費!$B26</f>
        <v/>
      </c>
      <c r="C26" s="463" t="str">
        <f>IF($A26=0,"",VLOOKUP($A26,従事者明細!$A$3:$F$51,4,FALSE))</f>
        <v/>
      </c>
      <c r="D26" s="462">
        <f>様式2_4旅費!$D26</f>
        <v>0</v>
      </c>
      <c r="E26" s="462" t="str">
        <f>IF(LEFT(C26,1)="G",0,様式2_4旅費!$E26)</f>
        <v/>
      </c>
      <c r="F26" s="462">
        <f>様式2_4旅費!$F26</f>
        <v>0</v>
      </c>
      <c r="G26" s="462" t="str">
        <f>様式2_4旅費!$G26</f>
        <v/>
      </c>
      <c r="I26" s="462">
        <f>様式2_4旅費!$I26</f>
        <v>3800</v>
      </c>
      <c r="J26" s="7" t="s">
        <v>347</v>
      </c>
      <c r="K26" s="462" t="str">
        <f>様式2_4旅費!$K26</f>
        <v/>
      </c>
      <c r="L26" s="7" t="s">
        <v>386</v>
      </c>
      <c r="M26" s="7" t="s">
        <v>349</v>
      </c>
      <c r="N26" s="462" t="str">
        <f>IF(LEFT($C26,1)="G",0,様式2_4旅費!$N26)</f>
        <v/>
      </c>
      <c r="O26" s="462">
        <f>様式2_4旅費!$O26</f>
        <v>11600</v>
      </c>
      <c r="P26" s="7" t="s">
        <v>347</v>
      </c>
      <c r="Q26" s="462" t="str">
        <f>様式2_4旅費!$Q26</f>
        <v/>
      </c>
      <c r="R26" s="7" t="s">
        <v>387</v>
      </c>
      <c r="S26" s="7" t="s">
        <v>349</v>
      </c>
      <c r="T26" s="462" t="str">
        <f>IF(LEFT($C26,1)="G",0,様式2_4旅費!$T26)</f>
        <v/>
      </c>
      <c r="U26" s="462">
        <f>IF(LEFT($C26,1)="G",0,様式2_4旅費!$U26)</f>
        <v>0</v>
      </c>
      <c r="V26" s="124" t="str">
        <f t="shared" si="0"/>
        <v/>
      </c>
      <c r="W26" s="124"/>
      <c r="X26" s="464"/>
    </row>
    <row r="27" spans="1:24" ht="30" hidden="1" customHeight="1">
      <c r="A27" s="461">
        <f>様式2_4旅費!$A27</f>
        <v>0</v>
      </c>
      <c r="B27" s="462" t="str">
        <f>様式2_4旅費!$B27</f>
        <v/>
      </c>
      <c r="C27" s="463" t="str">
        <f>IF($A27=0,"",VLOOKUP($A27,従事者明細!$A$3:$F$51,4,FALSE))</f>
        <v/>
      </c>
      <c r="D27" s="462">
        <f>様式2_4旅費!$D27</f>
        <v>0</v>
      </c>
      <c r="E27" s="462" t="str">
        <f>IF(LEFT(C27,1)="G",0,様式2_4旅費!$E27)</f>
        <v/>
      </c>
      <c r="F27" s="462">
        <f>様式2_4旅費!$F27</f>
        <v>0</v>
      </c>
      <c r="G27" s="462" t="str">
        <f>様式2_4旅費!$G27</f>
        <v/>
      </c>
      <c r="I27" s="462">
        <f>様式2_4旅費!$I27</f>
        <v>3800</v>
      </c>
      <c r="J27" s="7" t="s">
        <v>347</v>
      </c>
      <c r="K27" s="462" t="str">
        <f>様式2_4旅費!$K27</f>
        <v/>
      </c>
      <c r="L27" s="7" t="s">
        <v>386</v>
      </c>
      <c r="M27" s="7" t="s">
        <v>349</v>
      </c>
      <c r="N27" s="462" t="str">
        <f>IF(LEFT($C27,1)="G",0,様式2_4旅費!$N27)</f>
        <v/>
      </c>
      <c r="O27" s="462">
        <f>様式2_4旅費!$O27</f>
        <v>11600</v>
      </c>
      <c r="P27" s="7" t="s">
        <v>347</v>
      </c>
      <c r="Q27" s="462" t="str">
        <f>様式2_4旅費!$Q27</f>
        <v/>
      </c>
      <c r="R27" s="7" t="s">
        <v>387</v>
      </c>
      <c r="S27" s="7" t="s">
        <v>349</v>
      </c>
      <c r="T27" s="462" t="str">
        <f>IF(LEFT($C27,1)="G",0,様式2_4旅費!$T27)</f>
        <v/>
      </c>
      <c r="U27" s="462">
        <f>IF(LEFT($C27,1)="G",0,様式2_4旅費!$U27)</f>
        <v>0</v>
      </c>
      <c r="V27" s="124" t="str">
        <f t="shared" si="0"/>
        <v/>
      </c>
      <c r="W27" s="124"/>
      <c r="X27" s="464"/>
    </row>
    <row r="28" spans="1:24" ht="30" hidden="1" customHeight="1">
      <c r="A28" s="461">
        <f>様式2_4旅費!$A28</f>
        <v>0</v>
      </c>
      <c r="B28" s="462" t="str">
        <f>様式2_4旅費!$B28</f>
        <v/>
      </c>
      <c r="C28" s="463" t="str">
        <f>IF($A28=0,"",VLOOKUP($A28,従事者明細!$A$3:$F$51,4,FALSE))</f>
        <v/>
      </c>
      <c r="D28" s="462">
        <f>様式2_4旅費!$D28</f>
        <v>0</v>
      </c>
      <c r="E28" s="462" t="str">
        <f>IF(LEFT(C28,1)="G",0,様式2_4旅費!$E28)</f>
        <v/>
      </c>
      <c r="F28" s="462">
        <f>様式2_4旅費!$F28</f>
        <v>0</v>
      </c>
      <c r="G28" s="462" t="str">
        <f>様式2_4旅費!$G28</f>
        <v/>
      </c>
      <c r="I28" s="462">
        <f>様式2_4旅費!$I28</f>
        <v>3800</v>
      </c>
      <c r="J28" s="7" t="s">
        <v>347</v>
      </c>
      <c r="K28" s="462" t="str">
        <f>様式2_4旅費!$K28</f>
        <v/>
      </c>
      <c r="L28" s="7" t="s">
        <v>386</v>
      </c>
      <c r="M28" s="7" t="s">
        <v>349</v>
      </c>
      <c r="N28" s="462" t="str">
        <f>IF(LEFT($C28,1)="G",0,様式2_4旅費!$N28)</f>
        <v/>
      </c>
      <c r="O28" s="462">
        <f>様式2_4旅費!$O28</f>
        <v>11600</v>
      </c>
      <c r="P28" s="7" t="s">
        <v>347</v>
      </c>
      <c r="Q28" s="462" t="str">
        <f>様式2_4旅費!$Q28</f>
        <v/>
      </c>
      <c r="R28" s="7" t="s">
        <v>387</v>
      </c>
      <c r="S28" s="7" t="s">
        <v>349</v>
      </c>
      <c r="T28" s="462" t="str">
        <f>IF(LEFT($C28,1)="G",0,様式2_4旅費!$T28)</f>
        <v/>
      </c>
      <c r="U28" s="462">
        <f>IF(LEFT($C28,1)="G",0,様式2_4旅費!$U28)</f>
        <v>0</v>
      </c>
      <c r="V28" s="124" t="str">
        <f t="shared" si="0"/>
        <v/>
      </c>
      <c r="W28" s="124"/>
      <c r="X28" s="464"/>
    </row>
    <row r="29" spans="1:24" ht="30" hidden="1" customHeight="1">
      <c r="A29" s="461">
        <f>様式2_4旅費!$A29</f>
        <v>0</v>
      </c>
      <c r="B29" s="462" t="str">
        <f>様式2_4旅費!$B29</f>
        <v/>
      </c>
      <c r="C29" s="463" t="str">
        <f>IF($A29=0,"",VLOOKUP($A29,従事者明細!$A$3:$F$51,4,FALSE))</f>
        <v/>
      </c>
      <c r="D29" s="462">
        <f>様式2_4旅費!$D29</f>
        <v>0</v>
      </c>
      <c r="E29" s="462" t="str">
        <f>IF(LEFT(C29,1)="G",0,様式2_4旅費!$E29)</f>
        <v/>
      </c>
      <c r="F29" s="462">
        <f>様式2_4旅費!$F29</f>
        <v>0</v>
      </c>
      <c r="G29" s="462" t="str">
        <f>様式2_4旅費!$G29</f>
        <v/>
      </c>
      <c r="I29" s="462">
        <f>様式2_4旅費!$I29</f>
        <v>3800</v>
      </c>
      <c r="J29" s="7" t="s">
        <v>347</v>
      </c>
      <c r="K29" s="462" t="str">
        <f>様式2_4旅費!$K29</f>
        <v/>
      </c>
      <c r="L29" s="7" t="s">
        <v>386</v>
      </c>
      <c r="M29" s="7" t="s">
        <v>349</v>
      </c>
      <c r="N29" s="462" t="str">
        <f>IF(LEFT($C29,1)="G",0,様式2_4旅費!$N29)</f>
        <v/>
      </c>
      <c r="O29" s="462">
        <f>様式2_4旅費!$O29</f>
        <v>11600</v>
      </c>
      <c r="P29" s="7" t="s">
        <v>347</v>
      </c>
      <c r="Q29" s="462" t="str">
        <f>様式2_4旅費!$Q29</f>
        <v/>
      </c>
      <c r="R29" s="7" t="s">
        <v>387</v>
      </c>
      <c r="S29" s="7" t="s">
        <v>349</v>
      </c>
      <c r="T29" s="462" t="str">
        <f>IF(LEFT($C29,1)="G",0,様式2_4旅費!$T29)</f>
        <v/>
      </c>
      <c r="U29" s="462">
        <f>IF(LEFT($C29,1)="G",0,様式2_4旅費!$U29)</f>
        <v>0</v>
      </c>
      <c r="V29" s="124" t="str">
        <f t="shared" si="0"/>
        <v/>
      </c>
      <c r="W29" s="124"/>
      <c r="X29" s="464"/>
    </row>
    <row r="30" spans="1:24" ht="30" hidden="1" customHeight="1">
      <c r="A30" s="461">
        <f>様式2_4旅費!$A30</f>
        <v>0</v>
      </c>
      <c r="B30" s="462" t="str">
        <f>様式2_4旅費!$B30</f>
        <v/>
      </c>
      <c r="C30" s="463" t="str">
        <f>IF($A30=0,"",VLOOKUP($A30,従事者明細!$A$3:$F$51,4,FALSE))</f>
        <v/>
      </c>
      <c r="D30" s="462">
        <f>様式2_4旅費!$D30</f>
        <v>0</v>
      </c>
      <c r="E30" s="462" t="str">
        <f>IF(LEFT(C30,1)="G",0,様式2_4旅費!$E30)</f>
        <v/>
      </c>
      <c r="F30" s="462">
        <f>様式2_4旅費!$F30</f>
        <v>0</v>
      </c>
      <c r="G30" s="462" t="str">
        <f>様式2_4旅費!$G30</f>
        <v/>
      </c>
      <c r="I30" s="462">
        <f>様式2_4旅費!$I30</f>
        <v>3800</v>
      </c>
      <c r="J30" s="7" t="s">
        <v>347</v>
      </c>
      <c r="K30" s="462" t="str">
        <f>様式2_4旅費!$K30</f>
        <v/>
      </c>
      <c r="L30" s="7" t="s">
        <v>386</v>
      </c>
      <c r="M30" s="7" t="s">
        <v>349</v>
      </c>
      <c r="N30" s="462" t="str">
        <f>IF(LEFT($C30,1)="G",0,様式2_4旅費!$N30)</f>
        <v/>
      </c>
      <c r="O30" s="462">
        <f>様式2_4旅費!$O30</f>
        <v>11600</v>
      </c>
      <c r="P30" s="7" t="s">
        <v>347</v>
      </c>
      <c r="Q30" s="462" t="str">
        <f>様式2_4旅費!$Q30</f>
        <v/>
      </c>
      <c r="R30" s="7" t="s">
        <v>387</v>
      </c>
      <c r="S30" s="7" t="s">
        <v>349</v>
      </c>
      <c r="T30" s="462" t="str">
        <f>IF(LEFT($C30,1)="G",0,様式2_4旅費!$T30)</f>
        <v/>
      </c>
      <c r="U30" s="462">
        <f>IF(LEFT($C30,1)="G",0,様式2_4旅費!$U30)</f>
        <v>0</v>
      </c>
      <c r="V30" s="124" t="str">
        <f t="shared" si="0"/>
        <v/>
      </c>
      <c r="W30" s="124"/>
      <c r="X30" s="464"/>
    </row>
    <row r="31" spans="1:24" ht="30" hidden="1" customHeight="1">
      <c r="A31" s="461">
        <f>様式2_4旅費!$A31</f>
        <v>0</v>
      </c>
      <c r="B31" s="462" t="str">
        <f>様式2_4旅費!$B31</f>
        <v/>
      </c>
      <c r="C31" s="463" t="str">
        <f>IF($A31=0,"",VLOOKUP($A31,従事者明細!$A$3:$F$51,4,FALSE))</f>
        <v/>
      </c>
      <c r="D31" s="462">
        <f>様式2_4旅費!$D31</f>
        <v>0</v>
      </c>
      <c r="E31" s="462" t="str">
        <f>IF(LEFT(C31,1)="G",0,様式2_4旅費!$E31)</f>
        <v/>
      </c>
      <c r="F31" s="462">
        <f>様式2_4旅費!$F31</f>
        <v>0</v>
      </c>
      <c r="G31" s="462" t="str">
        <f>様式2_4旅費!$G31</f>
        <v/>
      </c>
      <c r="I31" s="462">
        <f>様式2_4旅費!$I31</f>
        <v>3800</v>
      </c>
      <c r="J31" s="7" t="s">
        <v>347</v>
      </c>
      <c r="K31" s="462" t="str">
        <f>様式2_4旅費!$K31</f>
        <v/>
      </c>
      <c r="L31" s="7" t="s">
        <v>386</v>
      </c>
      <c r="M31" s="7" t="s">
        <v>349</v>
      </c>
      <c r="N31" s="462" t="str">
        <f>IF(LEFT($C31,1)="G",0,様式2_4旅費!$N31)</f>
        <v/>
      </c>
      <c r="O31" s="462">
        <f>様式2_4旅費!$O31</f>
        <v>11600</v>
      </c>
      <c r="P31" s="7" t="s">
        <v>347</v>
      </c>
      <c r="Q31" s="462" t="str">
        <f>様式2_4旅費!$Q31</f>
        <v/>
      </c>
      <c r="R31" s="7" t="s">
        <v>387</v>
      </c>
      <c r="S31" s="7" t="s">
        <v>349</v>
      </c>
      <c r="T31" s="462" t="str">
        <f>IF(LEFT($C31,1)="G",0,様式2_4旅費!$T31)</f>
        <v/>
      </c>
      <c r="U31" s="462">
        <f>IF(LEFT($C31,1)="G",0,様式2_4旅費!$U31)</f>
        <v>0</v>
      </c>
      <c r="V31" s="124" t="str">
        <f t="shared" si="0"/>
        <v/>
      </c>
      <c r="W31" s="124"/>
      <c r="X31" s="464"/>
    </row>
    <row r="32" spans="1:24" ht="30" hidden="1" customHeight="1">
      <c r="A32" s="461">
        <f>様式2_4旅費!$A32</f>
        <v>0</v>
      </c>
      <c r="B32" s="462" t="str">
        <f>様式2_4旅費!$B32</f>
        <v/>
      </c>
      <c r="C32" s="463" t="str">
        <f>IF($A32=0,"",VLOOKUP($A32,従事者明細!$A$3:$F$51,4,FALSE))</f>
        <v/>
      </c>
      <c r="D32" s="462">
        <f>様式2_4旅費!$D32</f>
        <v>0</v>
      </c>
      <c r="E32" s="462" t="str">
        <f>IF(LEFT(C32,1)="G",0,様式2_4旅費!$E32)</f>
        <v/>
      </c>
      <c r="F32" s="462">
        <f>様式2_4旅費!$F32</f>
        <v>0</v>
      </c>
      <c r="G32" s="462" t="str">
        <f>様式2_4旅費!$G32</f>
        <v/>
      </c>
      <c r="I32" s="462">
        <f>様式2_4旅費!$I32</f>
        <v>3800</v>
      </c>
      <c r="J32" s="7" t="s">
        <v>347</v>
      </c>
      <c r="K32" s="462" t="str">
        <f>様式2_4旅費!$K32</f>
        <v/>
      </c>
      <c r="L32" s="7" t="s">
        <v>386</v>
      </c>
      <c r="M32" s="7" t="s">
        <v>349</v>
      </c>
      <c r="N32" s="462" t="str">
        <f>IF(LEFT($C32,1)="G",0,様式2_4旅費!$N32)</f>
        <v/>
      </c>
      <c r="O32" s="462">
        <f>様式2_4旅費!$O32</f>
        <v>11600</v>
      </c>
      <c r="P32" s="7" t="s">
        <v>347</v>
      </c>
      <c r="Q32" s="462" t="str">
        <f>様式2_4旅費!$Q32</f>
        <v/>
      </c>
      <c r="R32" s="7" t="s">
        <v>387</v>
      </c>
      <c r="S32" s="7" t="s">
        <v>349</v>
      </c>
      <c r="T32" s="462" t="str">
        <f>IF(LEFT($C32,1)="G",0,様式2_4旅費!$T32)</f>
        <v/>
      </c>
      <c r="U32" s="462">
        <f>IF(LEFT($C32,1)="G",0,様式2_4旅費!$U32)</f>
        <v>0</v>
      </c>
      <c r="V32" s="124" t="str">
        <f t="shared" si="0"/>
        <v/>
      </c>
      <c r="W32" s="124"/>
      <c r="X32" s="464"/>
    </row>
    <row r="33" spans="1:24" ht="30" hidden="1" customHeight="1">
      <c r="A33" s="461">
        <f>様式2_4旅費!$A33</f>
        <v>0</v>
      </c>
      <c r="B33" s="462" t="str">
        <f>様式2_4旅費!$B33</f>
        <v/>
      </c>
      <c r="C33" s="463" t="str">
        <f>IF($A33=0,"",VLOOKUP($A33,従事者明細!$A$3:$F$51,4,FALSE))</f>
        <v/>
      </c>
      <c r="D33" s="462">
        <f>様式2_4旅費!$D33</f>
        <v>0</v>
      </c>
      <c r="E33" s="462" t="str">
        <f>IF(LEFT(C33,1)="G",0,様式2_4旅費!$E33)</f>
        <v/>
      </c>
      <c r="F33" s="462">
        <f>様式2_4旅費!$F33</f>
        <v>0</v>
      </c>
      <c r="G33" s="462" t="str">
        <f>様式2_4旅費!$G33</f>
        <v/>
      </c>
      <c r="I33" s="462">
        <f>様式2_4旅費!$I33</f>
        <v>3800</v>
      </c>
      <c r="J33" s="7" t="s">
        <v>347</v>
      </c>
      <c r="K33" s="462" t="str">
        <f>様式2_4旅費!$K33</f>
        <v/>
      </c>
      <c r="L33" s="7" t="s">
        <v>386</v>
      </c>
      <c r="M33" s="7" t="s">
        <v>349</v>
      </c>
      <c r="N33" s="462" t="str">
        <f>IF(LEFT($C33,1)="G",0,様式2_4旅費!$N33)</f>
        <v/>
      </c>
      <c r="O33" s="462">
        <f>様式2_4旅費!$O33</f>
        <v>11600</v>
      </c>
      <c r="P33" s="7" t="s">
        <v>347</v>
      </c>
      <c r="Q33" s="462" t="str">
        <f>様式2_4旅費!$Q33</f>
        <v/>
      </c>
      <c r="R33" s="7" t="s">
        <v>387</v>
      </c>
      <c r="S33" s="7" t="s">
        <v>349</v>
      </c>
      <c r="T33" s="462" t="str">
        <f>IF(LEFT($C33,1)="G",0,様式2_4旅費!$T33)</f>
        <v/>
      </c>
      <c r="U33" s="462">
        <f>IF(LEFT($C33,1)="G",0,様式2_4旅費!$U33)</f>
        <v>0</v>
      </c>
      <c r="V33" s="124" t="str">
        <f t="shared" si="0"/>
        <v/>
      </c>
      <c r="W33" s="124"/>
      <c r="X33" s="464"/>
    </row>
    <row r="34" spans="1:24" ht="30" hidden="1" customHeight="1">
      <c r="A34" s="461">
        <f>様式2_4旅費!$A34</f>
        <v>0</v>
      </c>
      <c r="B34" s="462" t="str">
        <f>様式2_4旅費!$B34</f>
        <v/>
      </c>
      <c r="C34" s="463" t="str">
        <f>IF($A34=0,"",VLOOKUP($A34,従事者明細!$A$3:$F$51,4,FALSE))</f>
        <v/>
      </c>
      <c r="D34" s="462">
        <f>様式2_4旅費!$D34</f>
        <v>0</v>
      </c>
      <c r="E34" s="462" t="str">
        <f>IF(LEFT(C34,1)="G",0,様式2_4旅費!$E34)</f>
        <v/>
      </c>
      <c r="F34" s="462">
        <f>様式2_4旅費!$F34</f>
        <v>0</v>
      </c>
      <c r="G34" s="462" t="str">
        <f>様式2_4旅費!$G34</f>
        <v/>
      </c>
      <c r="I34" s="462">
        <f>様式2_4旅費!$I34</f>
        <v>3800</v>
      </c>
      <c r="J34" s="7" t="s">
        <v>347</v>
      </c>
      <c r="K34" s="462" t="str">
        <f>様式2_4旅費!$K34</f>
        <v/>
      </c>
      <c r="L34" s="7" t="s">
        <v>386</v>
      </c>
      <c r="M34" s="7" t="s">
        <v>349</v>
      </c>
      <c r="N34" s="462" t="str">
        <f>IF(LEFT($C34,1)="G",0,様式2_4旅費!$N34)</f>
        <v/>
      </c>
      <c r="O34" s="462">
        <f>様式2_4旅費!$O34</f>
        <v>11600</v>
      </c>
      <c r="P34" s="7" t="s">
        <v>347</v>
      </c>
      <c r="Q34" s="462" t="str">
        <f>様式2_4旅費!$Q34</f>
        <v/>
      </c>
      <c r="R34" s="7" t="s">
        <v>387</v>
      </c>
      <c r="S34" s="7" t="s">
        <v>349</v>
      </c>
      <c r="T34" s="462" t="str">
        <f>IF(LEFT($C34,1)="G",0,様式2_4旅費!$T34)</f>
        <v/>
      </c>
      <c r="U34" s="462">
        <f>IF(LEFT($C34,1)="G",0,様式2_4旅費!$U34)</f>
        <v>0</v>
      </c>
      <c r="V34" s="124" t="str">
        <f t="shared" si="0"/>
        <v/>
      </c>
      <c r="W34" s="124"/>
      <c r="X34" s="464"/>
    </row>
    <row r="35" spans="1:24" ht="30" hidden="1" customHeight="1">
      <c r="A35" s="461">
        <f>様式2_4旅費!$A35</f>
        <v>0</v>
      </c>
      <c r="B35" s="462" t="str">
        <f>様式2_4旅費!$B35</f>
        <v/>
      </c>
      <c r="C35" s="463" t="str">
        <f>IF($A35=0,"",VLOOKUP($A35,従事者明細!$A$3:$F$51,4,FALSE))</f>
        <v/>
      </c>
      <c r="D35" s="462">
        <f>様式2_4旅費!$D35</f>
        <v>0</v>
      </c>
      <c r="E35" s="462" t="str">
        <f>IF(LEFT(C35,1)="G",0,様式2_4旅費!$E35)</f>
        <v/>
      </c>
      <c r="F35" s="462">
        <f>様式2_4旅費!$F35</f>
        <v>0</v>
      </c>
      <c r="G35" s="462" t="str">
        <f>様式2_4旅費!$G35</f>
        <v/>
      </c>
      <c r="I35" s="462">
        <f>様式2_4旅費!$I35</f>
        <v>3800</v>
      </c>
      <c r="J35" s="7" t="s">
        <v>347</v>
      </c>
      <c r="K35" s="462" t="str">
        <f>様式2_4旅費!$K35</f>
        <v/>
      </c>
      <c r="L35" s="7" t="s">
        <v>386</v>
      </c>
      <c r="M35" s="7" t="s">
        <v>349</v>
      </c>
      <c r="N35" s="462" t="str">
        <f>IF(LEFT($C35,1)="G",0,様式2_4旅費!$N35)</f>
        <v/>
      </c>
      <c r="O35" s="462">
        <f>様式2_4旅費!$O35</f>
        <v>11600</v>
      </c>
      <c r="P35" s="7" t="s">
        <v>347</v>
      </c>
      <c r="Q35" s="462" t="str">
        <f>様式2_4旅費!$Q35</f>
        <v/>
      </c>
      <c r="R35" s="7" t="s">
        <v>387</v>
      </c>
      <c r="S35" s="7" t="s">
        <v>349</v>
      </c>
      <c r="T35" s="462" t="str">
        <f>IF(LEFT($C35,1)="G",0,様式2_4旅費!$T35)</f>
        <v/>
      </c>
      <c r="U35" s="462">
        <f>IF(LEFT($C35,1)="G",0,様式2_4旅費!$U35)</f>
        <v>0</v>
      </c>
      <c r="V35" s="124" t="str">
        <f t="shared" si="0"/>
        <v/>
      </c>
      <c r="W35" s="124"/>
      <c r="X35" s="464"/>
    </row>
    <row r="36" spans="1:24" ht="30" hidden="1" customHeight="1">
      <c r="A36" s="461">
        <f>様式2_4旅費!$A36</f>
        <v>0</v>
      </c>
      <c r="B36" s="462" t="str">
        <f>様式2_4旅費!$B36</f>
        <v/>
      </c>
      <c r="C36" s="463" t="str">
        <f>IF($A36=0,"",VLOOKUP($A36,従事者明細!$A$3:$F$51,4,FALSE))</f>
        <v/>
      </c>
      <c r="D36" s="462">
        <f>様式2_4旅費!$D36</f>
        <v>0</v>
      </c>
      <c r="E36" s="462" t="str">
        <f>IF(LEFT(C36,1)="G",0,様式2_4旅費!$E36)</f>
        <v/>
      </c>
      <c r="F36" s="462">
        <f>様式2_4旅費!$F36</f>
        <v>0</v>
      </c>
      <c r="G36" s="462" t="str">
        <f>様式2_4旅費!$G36</f>
        <v/>
      </c>
      <c r="I36" s="462">
        <f>様式2_4旅費!$I36</f>
        <v>3800</v>
      </c>
      <c r="J36" s="7" t="s">
        <v>347</v>
      </c>
      <c r="K36" s="462" t="str">
        <f>様式2_4旅費!$K36</f>
        <v/>
      </c>
      <c r="L36" s="7" t="s">
        <v>386</v>
      </c>
      <c r="M36" s="7" t="s">
        <v>349</v>
      </c>
      <c r="N36" s="462" t="str">
        <f>IF(LEFT($C36,1)="G",0,様式2_4旅費!$N36)</f>
        <v/>
      </c>
      <c r="O36" s="462">
        <f>様式2_4旅費!$O36</f>
        <v>11600</v>
      </c>
      <c r="P36" s="7" t="s">
        <v>347</v>
      </c>
      <c r="Q36" s="462" t="str">
        <f>様式2_4旅費!$Q36</f>
        <v/>
      </c>
      <c r="R36" s="7" t="s">
        <v>387</v>
      </c>
      <c r="S36" s="7" t="s">
        <v>349</v>
      </c>
      <c r="T36" s="462" t="str">
        <f>IF(LEFT($C36,1)="G",0,様式2_4旅費!$T36)</f>
        <v/>
      </c>
      <c r="U36" s="462">
        <f>IF(LEFT($C36,1)="G",0,様式2_4旅費!$U36)</f>
        <v>0</v>
      </c>
      <c r="V36" s="124" t="str">
        <f t="shared" si="0"/>
        <v/>
      </c>
      <c r="W36" s="124"/>
      <c r="X36" s="464"/>
    </row>
    <row r="37" spans="1:24" ht="30" hidden="1" customHeight="1">
      <c r="A37" s="461">
        <f>様式2_4旅費!$A37</f>
        <v>0</v>
      </c>
      <c r="B37" s="462" t="str">
        <f>様式2_4旅費!$B37</f>
        <v/>
      </c>
      <c r="C37" s="463" t="str">
        <f>IF($A37=0,"",VLOOKUP($A37,従事者明細!$A$3:$F$51,4,FALSE))</f>
        <v/>
      </c>
      <c r="D37" s="462">
        <f>様式2_4旅費!$D37</f>
        <v>0</v>
      </c>
      <c r="E37" s="462" t="str">
        <f>IF(LEFT(C37,1)="G",0,様式2_4旅費!$E37)</f>
        <v/>
      </c>
      <c r="F37" s="462">
        <f>様式2_4旅費!$F37</f>
        <v>0</v>
      </c>
      <c r="G37" s="462" t="str">
        <f>様式2_4旅費!$G37</f>
        <v/>
      </c>
      <c r="I37" s="462">
        <f>様式2_4旅費!$I37</f>
        <v>3800</v>
      </c>
      <c r="J37" s="7" t="s">
        <v>347</v>
      </c>
      <c r="K37" s="462" t="str">
        <f>様式2_4旅費!$K37</f>
        <v/>
      </c>
      <c r="L37" s="7" t="s">
        <v>386</v>
      </c>
      <c r="M37" s="7" t="s">
        <v>349</v>
      </c>
      <c r="N37" s="462" t="str">
        <f>IF(LEFT($C37,1)="G",0,様式2_4旅費!$N37)</f>
        <v/>
      </c>
      <c r="O37" s="462">
        <f>様式2_4旅費!$O37</f>
        <v>11600</v>
      </c>
      <c r="P37" s="7" t="s">
        <v>347</v>
      </c>
      <c r="Q37" s="462" t="str">
        <f>様式2_4旅費!$Q37</f>
        <v/>
      </c>
      <c r="R37" s="7" t="s">
        <v>387</v>
      </c>
      <c r="S37" s="7" t="s">
        <v>349</v>
      </c>
      <c r="T37" s="462" t="str">
        <f>IF(LEFT($C37,1)="G",0,様式2_4旅費!$T37)</f>
        <v/>
      </c>
      <c r="U37" s="462">
        <f>IF(LEFT($C37,1)="G",0,様式2_4旅費!$U37)</f>
        <v>0</v>
      </c>
      <c r="V37" s="124" t="str">
        <f t="shared" si="0"/>
        <v/>
      </c>
      <c r="W37" s="124"/>
      <c r="X37" s="464"/>
    </row>
    <row r="38" spans="1:24" ht="30" hidden="1" customHeight="1">
      <c r="A38" s="461">
        <f>様式2_4旅費!$A38</f>
        <v>0</v>
      </c>
      <c r="B38" s="462" t="str">
        <f>様式2_4旅費!$B38</f>
        <v/>
      </c>
      <c r="C38" s="463" t="str">
        <f>IF($A38=0,"",VLOOKUP($A38,従事者明細!$A$3:$F$51,4,FALSE))</f>
        <v/>
      </c>
      <c r="D38" s="462">
        <f>様式2_4旅費!$D38</f>
        <v>0</v>
      </c>
      <c r="E38" s="462" t="str">
        <f>IF(LEFT(C38,1)="G",0,様式2_4旅費!$E38)</f>
        <v/>
      </c>
      <c r="F38" s="462">
        <f>様式2_4旅費!$F38</f>
        <v>0</v>
      </c>
      <c r="G38" s="462" t="str">
        <f>様式2_4旅費!$G38</f>
        <v/>
      </c>
      <c r="I38" s="462">
        <f>様式2_4旅費!$I38</f>
        <v>3800</v>
      </c>
      <c r="J38" s="7" t="s">
        <v>347</v>
      </c>
      <c r="K38" s="462" t="str">
        <f>様式2_4旅費!$K38</f>
        <v/>
      </c>
      <c r="L38" s="7" t="s">
        <v>386</v>
      </c>
      <c r="M38" s="7" t="s">
        <v>349</v>
      </c>
      <c r="N38" s="462" t="str">
        <f>IF(LEFT($C38,1)="G",0,様式2_4旅費!$N38)</f>
        <v/>
      </c>
      <c r="O38" s="462">
        <f>様式2_4旅費!$O38</f>
        <v>11600</v>
      </c>
      <c r="P38" s="7" t="s">
        <v>347</v>
      </c>
      <c r="Q38" s="462" t="str">
        <f>様式2_4旅費!$Q38</f>
        <v/>
      </c>
      <c r="R38" s="7" t="s">
        <v>387</v>
      </c>
      <c r="S38" s="7" t="s">
        <v>349</v>
      </c>
      <c r="T38" s="462" t="str">
        <f>IF(LEFT($C38,1)="G",0,様式2_4旅費!$T38)</f>
        <v/>
      </c>
      <c r="U38" s="462">
        <f>IF(LEFT($C38,1)="G",0,様式2_4旅費!$U38)</f>
        <v>0</v>
      </c>
      <c r="V38" s="124" t="str">
        <f t="shared" si="0"/>
        <v/>
      </c>
      <c r="W38" s="124"/>
      <c r="X38" s="464"/>
    </row>
    <row r="39" spans="1:24" ht="30" hidden="1" customHeight="1">
      <c r="A39" s="461">
        <f>様式2_4旅費!$A39</f>
        <v>0</v>
      </c>
      <c r="B39" s="462" t="str">
        <f>様式2_4旅費!$B39</f>
        <v/>
      </c>
      <c r="C39" s="463" t="str">
        <f>IF($A39=0,"",VLOOKUP($A39,従事者明細!$A$3:$F$51,4,FALSE))</f>
        <v/>
      </c>
      <c r="D39" s="462">
        <f>様式2_4旅費!$D39</f>
        <v>0</v>
      </c>
      <c r="E39" s="462" t="str">
        <f>IF(LEFT(C39,1)="G",0,様式2_4旅費!$E39)</f>
        <v/>
      </c>
      <c r="F39" s="462">
        <f>様式2_4旅費!$F39</f>
        <v>0</v>
      </c>
      <c r="G39" s="462" t="str">
        <f>様式2_4旅費!$G39</f>
        <v/>
      </c>
      <c r="H39" s="6"/>
      <c r="I39" s="462">
        <f>様式2_4旅費!$I39</f>
        <v>3800</v>
      </c>
      <c r="J39" s="7" t="s">
        <v>347</v>
      </c>
      <c r="K39" s="462" t="str">
        <f>様式2_4旅費!$K39</f>
        <v/>
      </c>
      <c r="L39" s="7" t="s">
        <v>386</v>
      </c>
      <c r="M39" s="7" t="s">
        <v>349</v>
      </c>
      <c r="N39" s="462" t="str">
        <f>IF(LEFT($C39,1)="G",0,様式2_4旅費!$N39)</f>
        <v/>
      </c>
      <c r="O39" s="462">
        <f>様式2_4旅費!$O39</f>
        <v>11600</v>
      </c>
      <c r="P39" s="7" t="s">
        <v>347</v>
      </c>
      <c r="Q39" s="462" t="str">
        <f>様式2_4旅費!$Q39</f>
        <v/>
      </c>
      <c r="R39" s="7" t="s">
        <v>387</v>
      </c>
      <c r="S39" s="7" t="s">
        <v>349</v>
      </c>
      <c r="T39" s="462" t="str">
        <f>IF(LEFT($C39,1)="G",0,様式2_4旅費!$T39)</f>
        <v/>
      </c>
      <c r="U39" s="462">
        <f>IF(LEFT($C39,1)="G",0,様式2_4旅費!$U39)</f>
        <v>0</v>
      </c>
      <c r="V39" s="124" t="str">
        <f t="shared" si="0"/>
        <v/>
      </c>
      <c r="W39" s="124"/>
      <c r="X39" s="464"/>
    </row>
    <row r="40" spans="1:24" ht="30" hidden="1" customHeight="1">
      <c r="A40" s="461">
        <f>様式2_4旅費!$A40</f>
        <v>0</v>
      </c>
      <c r="B40" s="462" t="str">
        <f>様式2_4旅費!$B40</f>
        <v/>
      </c>
      <c r="C40" s="463" t="str">
        <f>IF($A40=0,"",VLOOKUP($A40,従事者明細!$A$3:$F$51,4,FALSE))</f>
        <v/>
      </c>
      <c r="D40" s="462">
        <f>様式2_4旅費!$D40</f>
        <v>0</v>
      </c>
      <c r="E40" s="462" t="str">
        <f>IF(LEFT(C40,1)="G",0,様式2_4旅費!$E40)</f>
        <v/>
      </c>
      <c r="F40" s="462">
        <f>様式2_4旅費!$F40</f>
        <v>0</v>
      </c>
      <c r="G40" s="462" t="str">
        <f>様式2_4旅費!$G40</f>
        <v/>
      </c>
      <c r="I40" s="462">
        <f>様式2_4旅費!$I40</f>
        <v>3800</v>
      </c>
      <c r="J40" s="7" t="s">
        <v>347</v>
      </c>
      <c r="K40" s="462" t="str">
        <f>様式2_4旅費!$K40</f>
        <v/>
      </c>
      <c r="L40" s="7" t="s">
        <v>386</v>
      </c>
      <c r="M40" s="7" t="s">
        <v>349</v>
      </c>
      <c r="N40" s="462" t="str">
        <f>IF(LEFT($C40,1)="G",0,様式2_4旅費!$N40)</f>
        <v/>
      </c>
      <c r="O40" s="462">
        <f>様式2_4旅費!$O40</f>
        <v>11600</v>
      </c>
      <c r="P40" s="7" t="s">
        <v>347</v>
      </c>
      <c r="Q40" s="462" t="str">
        <f>様式2_4旅費!$Q40</f>
        <v/>
      </c>
      <c r="R40" s="7" t="s">
        <v>387</v>
      </c>
      <c r="S40" s="7" t="s">
        <v>349</v>
      </c>
      <c r="T40" s="462" t="str">
        <f>IF(LEFT($C40,1)="G",0,様式2_4旅費!$T40)</f>
        <v/>
      </c>
      <c r="U40" s="462">
        <f>IF(LEFT($C40,1)="G",0,様式2_4旅費!$U40)</f>
        <v>0</v>
      </c>
      <c r="V40" s="124" t="str">
        <f t="shared" si="0"/>
        <v/>
      </c>
      <c r="W40" s="124"/>
      <c r="X40" s="464"/>
    </row>
    <row r="41" spans="1:24" ht="30" customHeight="1" thickBot="1">
      <c r="A41" s="461">
        <f>様式2_4旅費!$A41</f>
        <v>0</v>
      </c>
      <c r="B41" s="462" t="str">
        <f>様式2_4旅費!$B41</f>
        <v/>
      </c>
      <c r="C41" s="463" t="str">
        <f>IF($A41=0,"",VLOOKUP($A41,従事者明細!$A$3:$F$51,4,FALSE))</f>
        <v/>
      </c>
      <c r="D41" s="462">
        <f>様式2_4旅費!$D41</f>
        <v>0</v>
      </c>
      <c r="E41" s="462" t="str">
        <f>IF(LEFT(C41,1)="G",0,様式2_4旅費!$E41)</f>
        <v/>
      </c>
      <c r="F41" s="462">
        <f>様式2_4旅費!$F41</f>
        <v>0</v>
      </c>
      <c r="G41" s="462" t="str">
        <f>様式2_4旅費!$G41</f>
        <v/>
      </c>
      <c r="I41" s="462">
        <f>様式2_4旅費!$I41</f>
        <v>3800</v>
      </c>
      <c r="J41" s="7" t="s">
        <v>347</v>
      </c>
      <c r="K41" s="462" t="str">
        <f>様式2_4旅費!$K41</f>
        <v/>
      </c>
      <c r="L41" s="7" t="s">
        <v>386</v>
      </c>
      <c r="M41" s="7" t="s">
        <v>349</v>
      </c>
      <c r="N41" s="462" t="str">
        <f>IF(LEFT($C41,1)="G",0,様式2_4旅費!$N41)</f>
        <v/>
      </c>
      <c r="O41" s="462">
        <f>様式2_4旅費!$O41</f>
        <v>11600</v>
      </c>
      <c r="P41" s="7" t="s">
        <v>347</v>
      </c>
      <c r="Q41" s="462" t="str">
        <f>様式2_4旅費!$Q41</f>
        <v/>
      </c>
      <c r="R41" s="6" t="s">
        <v>387</v>
      </c>
      <c r="S41" s="6" t="s">
        <v>349</v>
      </c>
      <c r="T41" s="462" t="str">
        <f>IF(LEFT($C41,1)="G",0,様式2_4旅費!$T41)</f>
        <v/>
      </c>
      <c r="U41" s="462">
        <f>IF(LEFT($C41,1)="G",0,様式2_4旅費!$U41)</f>
        <v>0</v>
      </c>
      <c r="V41" s="124" t="str">
        <f t="shared" si="0"/>
        <v/>
      </c>
      <c r="W41" s="124"/>
      <c r="X41" s="464"/>
    </row>
    <row r="42" spans="1:24" ht="30" customHeight="1" thickBot="1">
      <c r="B42" s="323" t="s">
        <v>389</v>
      </c>
      <c r="C42" s="465">
        <f>COUNTIF(D9:D41,"&gt;0")-COUNTIF(D9:D41,"&gt;=30")</f>
        <v>13</v>
      </c>
      <c r="D42" s="323" t="s">
        <v>390</v>
      </c>
      <c r="E42" s="11">
        <f>SUM(E9:E41)</f>
        <v>12463217</v>
      </c>
      <c r="F42" s="29"/>
      <c r="I42" s="269" t="s">
        <v>390</v>
      </c>
      <c r="J42" s="328" t="s">
        <v>391</v>
      </c>
      <c r="K42" s="329">
        <f>SUM(K9:K41)</f>
        <v>156</v>
      </c>
      <c r="L42" s="330"/>
      <c r="M42" s="328" t="s">
        <v>392</v>
      </c>
      <c r="N42" s="275">
        <f>SUM(N9:N41)</f>
        <v>592800</v>
      </c>
      <c r="O42" s="332"/>
      <c r="P42" s="333" t="s">
        <v>393</v>
      </c>
      <c r="Q42" s="331">
        <f>SUM(Q9:Q41)</f>
        <v>130</v>
      </c>
      <c r="R42" s="330"/>
      <c r="S42" s="328" t="s">
        <v>394</v>
      </c>
      <c r="T42" s="273">
        <f>SUM(T9:T41)</f>
        <v>1496400</v>
      </c>
      <c r="U42" s="273">
        <f>SUM(U9:U41)</f>
        <v>0</v>
      </c>
      <c r="V42" s="270">
        <f>SUM(V9:V41)</f>
        <v>2089200</v>
      </c>
      <c r="W42" s="29"/>
      <c r="X42" s="29"/>
    </row>
    <row r="43" spans="1:24" ht="30" customHeight="1">
      <c r="C43" s="4"/>
      <c r="F43" s="28"/>
      <c r="I43" s="8"/>
      <c r="J43" s="8"/>
      <c r="K43" s="8"/>
      <c r="L43" s="8"/>
      <c r="M43" s="8"/>
      <c r="N43" s="9"/>
      <c r="O43" s="8"/>
      <c r="P43" s="8"/>
      <c r="Q43" s="8"/>
      <c r="R43" s="8"/>
      <c r="S43" s="8"/>
      <c r="T43" s="9"/>
      <c r="U43" s="9"/>
      <c r="V43" s="9"/>
      <c r="W43" s="349"/>
      <c r="X43" s="349"/>
    </row>
    <row r="44" spans="1:24" ht="30" customHeight="1">
      <c r="C44" s="114"/>
      <c r="D44" s="42"/>
      <c r="E44" s="42"/>
      <c r="F44" s="42"/>
      <c r="G44" s="42"/>
      <c r="H44" s="42"/>
      <c r="I44" s="42"/>
      <c r="J44" s="42"/>
      <c r="K44" s="42"/>
      <c r="L44" s="42"/>
      <c r="M44" s="42"/>
      <c r="N44" s="42"/>
      <c r="O44" s="42"/>
      <c r="P44" s="42"/>
      <c r="Q44" s="42"/>
      <c r="R44" s="42"/>
      <c r="S44" s="42"/>
      <c r="T44" s="42"/>
      <c r="U44" s="42"/>
      <c r="V44" s="42"/>
      <c r="W44" s="349"/>
      <c r="X44" s="349"/>
    </row>
    <row r="45" spans="1:24" ht="30" customHeight="1" thickBot="1">
      <c r="A45" s="34" t="s">
        <v>239</v>
      </c>
      <c r="B45" s="34" t="s">
        <v>240</v>
      </c>
      <c r="C45" s="47"/>
      <c r="D45" s="13"/>
      <c r="E45" s="764">
        <f>G49</f>
        <v>2343114</v>
      </c>
      <c r="F45" s="764"/>
      <c r="G45" s="13" t="s">
        <v>205</v>
      </c>
      <c r="H45" s="42"/>
      <c r="I45" s="42"/>
      <c r="J45" s="42"/>
      <c r="K45" s="42"/>
      <c r="L45" s="42"/>
      <c r="M45" s="42"/>
      <c r="N45" s="42"/>
      <c r="O45" s="42"/>
      <c r="P45" s="42"/>
      <c r="Q45" s="42"/>
      <c r="R45" s="42"/>
      <c r="S45" s="42"/>
      <c r="T45" s="42"/>
      <c r="U45" s="42"/>
      <c r="V45" s="42"/>
      <c r="W45" s="349"/>
      <c r="X45" s="349"/>
    </row>
    <row r="46" spans="1:24" ht="30" customHeight="1" thickTop="1">
      <c r="A46" s="3"/>
      <c r="C46" s="47"/>
      <c r="D46" s="13"/>
      <c r="E46" s="13"/>
      <c r="F46" s="13"/>
      <c r="G46" s="47"/>
      <c r="H46" s="42"/>
      <c r="I46" s="42"/>
      <c r="J46" s="42"/>
      <c r="K46" s="42"/>
      <c r="L46" s="42"/>
      <c r="M46" s="42"/>
      <c r="N46" s="42"/>
      <c r="O46" s="42"/>
      <c r="P46" s="42"/>
      <c r="Q46" s="42"/>
      <c r="R46" s="42"/>
      <c r="S46" s="42"/>
      <c r="T46" s="42"/>
      <c r="U46" s="42"/>
      <c r="V46" s="42"/>
      <c r="W46" s="349"/>
      <c r="X46" s="349"/>
    </row>
    <row r="47" spans="1:24" ht="30" customHeight="1">
      <c r="A47" s="13"/>
      <c r="B47" s="13" t="s">
        <v>395</v>
      </c>
      <c r="C47" s="61"/>
      <c r="D47" s="13"/>
      <c r="E47" s="13" t="s">
        <v>396</v>
      </c>
      <c r="F47" s="13"/>
      <c r="G47" s="47"/>
      <c r="H47" s="42"/>
      <c r="I47" s="42"/>
      <c r="J47" s="42"/>
      <c r="K47" s="42"/>
      <c r="L47" s="42"/>
      <c r="M47" s="42"/>
      <c r="N47" s="42"/>
      <c r="O47" s="42"/>
      <c r="P47" s="42"/>
      <c r="Q47" s="42"/>
      <c r="R47" s="42"/>
      <c r="S47" s="42"/>
      <c r="T47" s="42"/>
      <c r="U47" s="42"/>
      <c r="V47" s="42"/>
      <c r="W47" s="349"/>
      <c r="X47" s="349"/>
    </row>
    <row r="48" spans="1:24" ht="30" customHeight="1">
      <c r="A48" s="13"/>
      <c r="B48" s="466" t="s">
        <v>397</v>
      </c>
      <c r="C48" s="61"/>
      <c r="D48" s="13"/>
      <c r="E48" s="13"/>
      <c r="F48" s="13"/>
      <c r="G48" s="47"/>
      <c r="H48" s="42"/>
      <c r="I48" s="42"/>
      <c r="J48" s="42"/>
      <c r="K48" s="42"/>
      <c r="L48" s="42"/>
      <c r="M48" s="42"/>
      <c r="N48" s="42"/>
      <c r="O48" s="42"/>
      <c r="P48" s="42"/>
      <c r="Q48" s="42"/>
      <c r="R48" s="42"/>
      <c r="S48" s="42"/>
      <c r="T48" s="42"/>
      <c r="U48" s="42"/>
      <c r="V48" s="42"/>
      <c r="W48" s="349"/>
      <c r="X48" s="349"/>
    </row>
    <row r="49" spans="1:30" ht="30" customHeight="1">
      <c r="A49" s="114"/>
      <c r="B49" s="762">
        <f>様式2_3機材!$F$5+様式２_4銀行外!$F$4+様式２_4銀行外!$F$6+様式2_5現地活動費!$E$3+様式2_6②本邦受入活動費!$E$4</f>
        <v>23431146</v>
      </c>
      <c r="C49" s="762"/>
      <c r="D49" s="13" t="s">
        <v>398</v>
      </c>
      <c r="E49" s="247">
        <v>10</v>
      </c>
      <c r="F49" s="48" t="s">
        <v>399</v>
      </c>
      <c r="G49" s="127">
        <f>ROUNDDOWN(B49*E49/100,0)</f>
        <v>2343114</v>
      </c>
      <c r="I49" s="8"/>
      <c r="J49" s="8"/>
      <c r="K49" s="8"/>
      <c r="L49" s="8"/>
      <c r="M49" s="8"/>
      <c r="N49" s="9"/>
      <c r="O49" s="8"/>
      <c r="P49" s="8"/>
      <c r="Q49" s="8"/>
      <c r="R49" s="8"/>
      <c r="S49" s="8"/>
      <c r="T49" s="9"/>
      <c r="U49" s="10"/>
      <c r="V49" s="49"/>
      <c r="W49" s="49"/>
      <c r="X49" s="49"/>
    </row>
    <row r="50" spans="1:30" ht="17.149999999999999" customHeight="1">
      <c r="A50" s="13"/>
      <c r="B50" s="13"/>
      <c r="C50" s="47"/>
      <c r="D50" s="13"/>
      <c r="E50" s="763"/>
      <c r="F50" s="763"/>
    </row>
    <row r="52" spans="1:30" s="468" customFormat="1">
      <c r="A52" s="467" t="s">
        <v>400</v>
      </c>
      <c r="C52" s="467"/>
    </row>
    <row r="53" spans="1:30" hidden="1">
      <c r="B53" s="4" t="s">
        <v>401</v>
      </c>
    </row>
    <row r="54" spans="1:30" hidden="1">
      <c r="B54" s="80">
        <v>1</v>
      </c>
      <c r="C54" s="469">
        <f>ROUNDDOWN(SUMIF($X$9:$X$41,B54,$W$9:$W$41),-3)</f>
        <v>0</v>
      </c>
    </row>
    <row r="55" spans="1:30" hidden="1">
      <c r="B55" s="80">
        <v>2</v>
      </c>
      <c r="C55" s="469">
        <f>ROUNDDOWN(SUMIF($X$9:$X$41,B55,$W$9:$W$41),-3)</f>
        <v>0</v>
      </c>
    </row>
    <row r="56" spans="1:30" hidden="1">
      <c r="B56" s="80">
        <v>3</v>
      </c>
      <c r="C56" s="469">
        <f t="shared" ref="C56:C60" si="1">ROUNDDOWN(SUMIF($X$9:$X$41,B56,$W$9:$W$41),-3)</f>
        <v>0</v>
      </c>
    </row>
    <row r="57" spans="1:30" hidden="1">
      <c r="B57" s="80">
        <v>4</v>
      </c>
      <c r="C57" s="469">
        <f t="shared" si="1"/>
        <v>0</v>
      </c>
    </row>
    <row r="58" spans="1:30" hidden="1">
      <c r="B58" s="80">
        <v>5</v>
      </c>
      <c r="C58" s="469">
        <f t="shared" si="1"/>
        <v>0</v>
      </c>
    </row>
    <row r="59" spans="1:30" hidden="1">
      <c r="B59" s="80">
        <v>6</v>
      </c>
      <c r="C59" s="469">
        <f t="shared" si="1"/>
        <v>0</v>
      </c>
    </row>
    <row r="60" spans="1:30" hidden="1">
      <c r="B60" s="80">
        <v>7</v>
      </c>
      <c r="C60" s="469">
        <f t="shared" si="1"/>
        <v>0</v>
      </c>
    </row>
    <row r="61" spans="1:30" hidden="1"/>
    <row r="62" spans="1:30" hidden="1"/>
    <row r="63" spans="1:30" s="6" customFormat="1" hidden="1">
      <c r="B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s="6" customFormat="1" hidden="1">
      <c r="B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sheetData>
  <mergeCells count="9">
    <mergeCell ref="E2:G2"/>
    <mergeCell ref="E45:F45"/>
    <mergeCell ref="B49:C49"/>
    <mergeCell ref="E50:F50"/>
    <mergeCell ref="I8:N8"/>
    <mergeCell ref="O8:T8"/>
    <mergeCell ref="F4:G4"/>
    <mergeCell ref="B6:E6"/>
    <mergeCell ref="F6:G6"/>
  </mergeCells>
  <phoneticPr fontId="2"/>
  <conditionalFormatting sqref="E49">
    <cfRule type="cellIs" dxfId="5" priority="1" stopIfTrue="1" operator="greaterThan">
      <formula>10</formula>
    </cfRule>
    <cfRule type="cellIs" dxfId="4" priority="2" stopIfTrue="1" operator="greaterThan">
      <formula>10</formula>
    </cfRule>
  </conditionalFormatting>
  <dataValidations disablePrompts="1" count="1">
    <dataValidation type="list" operator="greaterThanOrEqual" allowBlank="1" showInputMessage="1" showErrorMessage="1" sqref="X9:X41" xr:uid="{330CE38E-9B7F-4C40-9B4E-DAAD9E5E3D8F}">
      <formula1>"1,2,3,4,5,6,7,精算"</formula1>
    </dataValidation>
  </dataValidations>
  <pageMargins left="0.7" right="0.7" top="0.75" bottom="0.75" header="0.3" footer="0.3"/>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0DBC2-F726-40E7-A87D-6093C53476B7}">
  <sheetPr>
    <tabColor theme="9" tint="0.39997558519241921"/>
  </sheetPr>
  <dimension ref="A1:AD64"/>
  <sheetViews>
    <sheetView workbookViewId="0">
      <selection activeCell="G12" sqref="G12"/>
    </sheetView>
  </sheetViews>
  <sheetFormatPr defaultColWidth="10.58203125" defaultRowHeight="14"/>
  <cols>
    <col min="1" max="1" width="4.08203125" style="6" customWidth="1"/>
    <col min="2" max="2" width="25.25" style="4" customWidth="1"/>
    <col min="3" max="3" width="10.33203125" style="6" customWidth="1"/>
    <col min="4" max="4" width="9.58203125" style="4" customWidth="1"/>
    <col min="5" max="5" width="18.25" style="4" customWidth="1"/>
    <col min="6" max="6" width="7.08203125" style="4" customWidth="1"/>
    <col min="7" max="7" width="16" style="4" customWidth="1"/>
    <col min="8" max="8" width="4.33203125" style="4" customWidth="1"/>
    <col min="9" max="9" width="11.58203125" style="4" customWidth="1"/>
    <col min="10" max="10" width="3" style="4" customWidth="1"/>
    <col min="11" max="11" width="6.58203125" style="4" customWidth="1"/>
    <col min="12" max="12" width="5.08203125" style="4" customWidth="1"/>
    <col min="13" max="13" width="3.58203125" style="4" customWidth="1"/>
    <col min="14" max="14" width="12.58203125" style="4" customWidth="1"/>
    <col min="15" max="15" width="10" style="4" customWidth="1"/>
    <col min="16" max="16" width="3.08203125" style="4" customWidth="1"/>
    <col min="17" max="17" width="6.08203125" style="4" customWidth="1"/>
    <col min="18" max="18" width="3.58203125" style="4" customWidth="1"/>
    <col min="19" max="19" width="2.58203125" style="4" customWidth="1"/>
    <col min="20" max="20" width="12.58203125" style="4" customWidth="1"/>
    <col min="21" max="21" width="11.33203125" style="4" customWidth="1"/>
    <col min="22" max="22" width="16.58203125" style="4" customWidth="1"/>
    <col min="23" max="23" width="14.08203125" style="4" customWidth="1"/>
    <col min="24" max="24" width="8.83203125" style="4" customWidth="1"/>
    <col min="25" max="25" width="7.08203125" style="4" customWidth="1"/>
    <col min="26" max="16384" width="10.58203125" style="4"/>
  </cols>
  <sheetData>
    <row r="1" spans="1:30" ht="14.25" customHeight="1">
      <c r="AC1" s="6" t="s">
        <v>376</v>
      </c>
      <c r="AD1" s="6" t="s">
        <v>377</v>
      </c>
    </row>
    <row r="2" spans="1:30" ht="18" customHeight="1">
      <c r="A2" s="351" t="s">
        <v>378</v>
      </c>
      <c r="B2" s="34" t="s">
        <v>379</v>
      </c>
      <c r="C2" s="459"/>
      <c r="E2" s="676" t="s">
        <v>380</v>
      </c>
      <c r="F2" s="699"/>
      <c r="G2" s="699"/>
      <c r="AC2" s="93">
        <v>3800</v>
      </c>
      <c r="AD2" s="93">
        <v>11600</v>
      </c>
    </row>
    <row r="3" spans="1:30">
      <c r="A3" s="303" t="s">
        <v>229</v>
      </c>
      <c r="B3" s="4" t="s">
        <v>381</v>
      </c>
      <c r="AC3" s="93">
        <v>3420</v>
      </c>
      <c r="AD3" s="93">
        <v>10440</v>
      </c>
    </row>
    <row r="4" spans="1:30" ht="30" customHeight="1" thickBot="1">
      <c r="D4" s="444" t="s">
        <v>363</v>
      </c>
      <c r="F4" s="757">
        <f>E42</f>
        <v>0</v>
      </c>
      <c r="G4" s="757"/>
      <c r="H4" s="4" t="s">
        <v>205</v>
      </c>
      <c r="I4" s="8"/>
      <c r="J4" s="8"/>
      <c r="K4" s="8"/>
      <c r="L4" s="8"/>
      <c r="M4" s="8"/>
      <c r="N4" s="9"/>
      <c r="O4" s="8"/>
      <c r="P4" s="8"/>
      <c r="Q4" s="8"/>
      <c r="R4" s="8"/>
      <c r="S4" s="8"/>
      <c r="T4" s="9"/>
      <c r="U4" s="10"/>
      <c r="V4" s="49"/>
      <c r="W4" s="49"/>
      <c r="X4" s="49"/>
      <c r="AC4" s="93">
        <v>3040</v>
      </c>
      <c r="AD4" s="93">
        <v>9280</v>
      </c>
    </row>
    <row r="5" spans="1:30" ht="12" customHeight="1" thickTop="1">
      <c r="B5" s="444"/>
      <c r="D5" s="444"/>
      <c r="E5" s="444"/>
      <c r="F5" s="29"/>
      <c r="G5" s="29"/>
      <c r="I5" s="8"/>
      <c r="J5" s="8"/>
      <c r="K5" s="8"/>
      <c r="L5" s="8"/>
      <c r="M5" s="8"/>
      <c r="N5" s="9"/>
      <c r="O5" s="8"/>
      <c r="P5" s="8"/>
      <c r="Q5" s="8"/>
      <c r="R5" s="8"/>
      <c r="S5" s="8"/>
      <c r="T5" s="9"/>
      <c r="U5" s="10"/>
      <c r="V5" s="49"/>
      <c r="W5" s="49"/>
      <c r="X5" s="49"/>
    </row>
    <row r="6" spans="1:30" ht="30" customHeight="1" thickBot="1">
      <c r="B6" s="745" t="s">
        <v>382</v>
      </c>
      <c r="C6" s="745"/>
      <c r="D6" s="745"/>
      <c r="E6" s="745"/>
      <c r="F6" s="757">
        <f>V42</f>
        <v>0</v>
      </c>
      <c r="G6" s="757"/>
      <c r="H6" s="4" t="s">
        <v>205</v>
      </c>
      <c r="I6" s="8"/>
      <c r="J6" s="8"/>
      <c r="K6" s="8"/>
      <c r="L6" s="8"/>
      <c r="M6" s="8"/>
      <c r="N6" s="9"/>
      <c r="O6" s="8"/>
      <c r="P6" s="8"/>
      <c r="Q6" s="8"/>
      <c r="R6" s="8"/>
      <c r="S6" s="8"/>
      <c r="T6" s="9"/>
      <c r="U6" s="10"/>
      <c r="V6" s="49"/>
      <c r="W6" s="49"/>
      <c r="X6" s="49"/>
    </row>
    <row r="7" spans="1:30" ht="27" customHeight="1" thickTop="1"/>
    <row r="8" spans="1:30" ht="52.5" customHeight="1">
      <c r="A8" s="304" t="s">
        <v>336</v>
      </c>
      <c r="B8" s="442" t="s">
        <v>337</v>
      </c>
      <c r="C8" s="442" t="s">
        <v>383</v>
      </c>
      <c r="D8" s="5" t="s">
        <v>338</v>
      </c>
      <c r="E8" s="5" t="s">
        <v>402</v>
      </c>
      <c r="F8" s="5" t="s">
        <v>385</v>
      </c>
      <c r="G8" s="5" t="s">
        <v>341</v>
      </c>
      <c r="H8" s="437"/>
      <c r="I8" s="739" t="s">
        <v>342</v>
      </c>
      <c r="J8" s="740"/>
      <c r="K8" s="740"/>
      <c r="L8" s="740"/>
      <c r="M8" s="740"/>
      <c r="N8" s="741"/>
      <c r="O8" s="739" t="s">
        <v>343</v>
      </c>
      <c r="P8" s="740"/>
      <c r="Q8" s="740"/>
      <c r="R8" s="740"/>
      <c r="S8" s="740"/>
      <c r="T8" s="741"/>
      <c r="U8" s="5" t="s">
        <v>344</v>
      </c>
      <c r="V8" s="5" t="s">
        <v>345</v>
      </c>
      <c r="W8" s="5"/>
      <c r="X8" s="460"/>
    </row>
    <row r="9" spans="1:30" ht="30" customHeight="1">
      <c r="A9" s="461">
        <f>様式2_4②旅費!$A9</f>
        <v>0</v>
      </c>
      <c r="B9" s="462" t="str">
        <f>様式2_4②旅費!$B9</f>
        <v/>
      </c>
      <c r="C9" s="463" t="str">
        <f>IF($A9=0,"",VLOOKUP($A9,従事者明細!$A$3:$F$51,4,FALSE))</f>
        <v/>
      </c>
      <c r="D9" s="462">
        <f>様式2_4②旅費!$D9</f>
        <v>0</v>
      </c>
      <c r="E9" s="462">
        <f>IF(LEFT(C9,1)="G",0,様式2_4②旅費!$E9)</f>
        <v>0</v>
      </c>
      <c r="F9" s="462">
        <f>様式2_4②旅費!$F9</f>
        <v>1</v>
      </c>
      <c r="G9" s="462">
        <f>様式2_4②旅費!$G9</f>
        <v>0</v>
      </c>
      <c r="H9" s="6"/>
      <c r="I9" s="462">
        <f>様式2_4②旅費!$I9</f>
        <v>3800</v>
      </c>
      <c r="J9" s="7" t="s">
        <v>347</v>
      </c>
      <c r="K9" s="462" t="str">
        <f>様式2_4②旅費!$K9</f>
        <v/>
      </c>
      <c r="L9" s="7" t="s">
        <v>386</v>
      </c>
      <c r="M9" s="7" t="s">
        <v>349</v>
      </c>
      <c r="N9" s="462" t="str">
        <f>IF(LEFT($C9,1)="G",0,様式2_4②旅費!$N9)</f>
        <v/>
      </c>
      <c r="O9" s="462">
        <f>様式2_4②旅費!$O9</f>
        <v>11600</v>
      </c>
      <c r="P9" s="7" t="s">
        <v>347</v>
      </c>
      <c r="Q9" s="462" t="str">
        <f>様式2_4②旅費!$Q9</f>
        <v/>
      </c>
      <c r="R9" s="7" t="s">
        <v>387</v>
      </c>
      <c r="S9" s="7" t="s">
        <v>349</v>
      </c>
      <c r="T9" s="462" t="str">
        <f>IF(LEFT($C9,1)="G",0,様式2_4②旅費!$T9)</f>
        <v/>
      </c>
      <c r="U9" s="462">
        <f>IF(LEFT($C9,1)="G",0,様式2_4②旅費!$U9)</f>
        <v>0</v>
      </c>
      <c r="V9" s="124" t="str">
        <f>IF(D9=0,"",SUM(N9+T9+U9))</f>
        <v/>
      </c>
      <c r="W9" s="124"/>
      <c r="X9" s="464"/>
      <c r="Z9" s="4" t="s">
        <v>82</v>
      </c>
    </row>
    <row r="10" spans="1:30" ht="30" customHeight="1">
      <c r="A10" s="461">
        <f>様式2_4②旅費!$A10</f>
        <v>0</v>
      </c>
      <c r="B10" s="462" t="str">
        <f>様式2_4②旅費!$B10</f>
        <v/>
      </c>
      <c r="C10" s="463" t="str">
        <f>IF($A10=0,"",VLOOKUP($A10,従事者明細!$A$3:$F$51,4,FALSE))</f>
        <v/>
      </c>
      <c r="D10" s="462">
        <f>様式2_4②旅費!$D10</f>
        <v>0</v>
      </c>
      <c r="E10" s="462" t="str">
        <f>IF(LEFT(C10,1)="G",0,様式2_4②旅費!$E10)</f>
        <v/>
      </c>
      <c r="F10" s="462">
        <f>様式2_4②旅費!$F10</f>
        <v>0</v>
      </c>
      <c r="G10" s="462" t="str">
        <f>様式2_4②旅費!$G10</f>
        <v/>
      </c>
      <c r="I10" s="462">
        <f>様式2_4②旅費!$I10</f>
        <v>3800</v>
      </c>
      <c r="J10" s="7" t="s">
        <v>347</v>
      </c>
      <c r="K10" s="462" t="str">
        <f>様式2_4②旅費!$K10</f>
        <v/>
      </c>
      <c r="L10" s="7" t="s">
        <v>386</v>
      </c>
      <c r="M10" s="7" t="s">
        <v>349</v>
      </c>
      <c r="N10" s="462" t="str">
        <f>IF(LEFT($C10,1)="G",0,様式2_4②旅費!$N10)</f>
        <v/>
      </c>
      <c r="O10" s="462">
        <f>様式2_4②旅費!$O10</f>
        <v>11600</v>
      </c>
      <c r="P10" s="7" t="s">
        <v>347</v>
      </c>
      <c r="Q10" s="462" t="str">
        <f>様式2_4②旅費!$Q10</f>
        <v/>
      </c>
      <c r="R10" s="7" t="s">
        <v>387</v>
      </c>
      <c r="S10" s="7" t="s">
        <v>349</v>
      </c>
      <c r="T10" s="462" t="str">
        <f>IF(LEFT($C10,1)="G",0,様式2_4②旅費!$T10)</f>
        <v/>
      </c>
      <c r="U10" s="462">
        <f>IF(LEFT($C10,1)="G",0,様式2_4②旅費!$U10)</f>
        <v>0</v>
      </c>
      <c r="V10" s="124" t="str">
        <f t="shared" ref="V10:V41" si="0">IF(D10=0,"",SUM(N10+T10+U10))</f>
        <v/>
      </c>
      <c r="W10" s="124"/>
      <c r="X10" s="464"/>
      <c r="Z10" s="4" t="s">
        <v>86</v>
      </c>
    </row>
    <row r="11" spans="1:30" ht="30" customHeight="1">
      <c r="A11" s="461">
        <f>様式2_4②旅費!$A11</f>
        <v>0</v>
      </c>
      <c r="B11" s="462" t="str">
        <f>様式2_4②旅費!$B11</f>
        <v/>
      </c>
      <c r="C11" s="463" t="str">
        <f>IF($A11=0,"",VLOOKUP($A11,従事者明細!$A$3:$F$51,4,FALSE))</f>
        <v/>
      </c>
      <c r="D11" s="462">
        <f>様式2_4②旅費!$D11</f>
        <v>0</v>
      </c>
      <c r="E11" s="462" t="str">
        <f>IF(LEFT(C11,1)="G",0,様式2_4②旅費!$E11)</f>
        <v/>
      </c>
      <c r="F11" s="462">
        <f>様式2_4②旅費!$F11</f>
        <v>0</v>
      </c>
      <c r="G11" s="462" t="str">
        <f>様式2_4②旅費!$G11</f>
        <v/>
      </c>
      <c r="I11" s="462">
        <f>様式2_4②旅費!$I11</f>
        <v>3800</v>
      </c>
      <c r="J11" s="7" t="s">
        <v>347</v>
      </c>
      <c r="K11" s="462" t="str">
        <f>様式2_4②旅費!$K11</f>
        <v/>
      </c>
      <c r="L11" s="7" t="s">
        <v>386</v>
      </c>
      <c r="M11" s="7" t="s">
        <v>349</v>
      </c>
      <c r="N11" s="462" t="str">
        <f>IF(LEFT($C11,1)="G",0,様式2_4②旅費!$N11)</f>
        <v/>
      </c>
      <c r="O11" s="462">
        <f>様式2_4②旅費!$O11</f>
        <v>11600</v>
      </c>
      <c r="P11" s="7" t="s">
        <v>347</v>
      </c>
      <c r="Q11" s="462" t="str">
        <f>様式2_4②旅費!$Q11</f>
        <v/>
      </c>
      <c r="R11" s="7" t="s">
        <v>387</v>
      </c>
      <c r="S11" s="7" t="s">
        <v>349</v>
      </c>
      <c r="T11" s="462" t="str">
        <f>IF(LEFT($C11,1)="G",0,様式2_4②旅費!$T11)</f>
        <v/>
      </c>
      <c r="U11" s="462">
        <f>IF(LEFT($C11,1)="G",0,様式2_4②旅費!$U11)</f>
        <v>0</v>
      </c>
      <c r="V11" s="124" t="str">
        <f t="shared" si="0"/>
        <v/>
      </c>
      <c r="W11" s="124"/>
      <c r="X11" s="464"/>
      <c r="Z11" s="4" t="s">
        <v>388</v>
      </c>
    </row>
    <row r="12" spans="1:30" ht="30" customHeight="1">
      <c r="A12" s="461">
        <f>様式2_4②旅費!$A12</f>
        <v>0</v>
      </c>
      <c r="B12" s="462" t="str">
        <f>様式2_4②旅費!$B12</f>
        <v/>
      </c>
      <c r="C12" s="463" t="str">
        <f>IF($A12=0,"",VLOOKUP($A12,従事者明細!$A$3:$F$51,4,FALSE))</f>
        <v/>
      </c>
      <c r="D12" s="462">
        <f>様式2_4②旅費!$D12</f>
        <v>0</v>
      </c>
      <c r="E12" s="462" t="str">
        <f>IF(LEFT(C12,1)="G",0,様式2_4②旅費!$E12)</f>
        <v/>
      </c>
      <c r="F12" s="462">
        <f>様式2_4②旅費!$F12</f>
        <v>0</v>
      </c>
      <c r="G12" s="462" t="str">
        <f>様式2_4②旅費!$G12</f>
        <v/>
      </c>
      <c r="I12" s="462">
        <f>様式2_4②旅費!$I12</f>
        <v>3800</v>
      </c>
      <c r="J12" s="7" t="s">
        <v>347</v>
      </c>
      <c r="K12" s="462" t="str">
        <f>様式2_4②旅費!$K12</f>
        <v/>
      </c>
      <c r="L12" s="7" t="s">
        <v>386</v>
      </c>
      <c r="M12" s="7" t="s">
        <v>349</v>
      </c>
      <c r="N12" s="462" t="str">
        <f>IF(LEFT($C12,1)="G",0,様式2_4②旅費!$N12)</f>
        <v/>
      </c>
      <c r="O12" s="462">
        <f>様式2_4②旅費!$O12</f>
        <v>11600</v>
      </c>
      <c r="P12" s="7" t="s">
        <v>347</v>
      </c>
      <c r="Q12" s="462" t="str">
        <f>様式2_4②旅費!$Q12</f>
        <v/>
      </c>
      <c r="R12" s="7" t="s">
        <v>387</v>
      </c>
      <c r="S12" s="7" t="s">
        <v>349</v>
      </c>
      <c r="T12" s="462" t="str">
        <f>IF(LEFT($C12,1)="G",0,様式2_4②旅費!$T12)</f>
        <v/>
      </c>
      <c r="U12" s="462">
        <f>IF(LEFT($C12,1)="G",0,様式2_4②旅費!$U12)</f>
        <v>0</v>
      </c>
      <c r="V12" s="124" t="str">
        <f t="shared" si="0"/>
        <v/>
      </c>
      <c r="W12" s="124"/>
      <c r="X12" s="464"/>
    </row>
    <row r="13" spans="1:30" ht="30" customHeight="1">
      <c r="A13" s="461">
        <f>様式2_4②旅費!$A13</f>
        <v>0</v>
      </c>
      <c r="B13" s="462" t="str">
        <f>様式2_4②旅費!$B13</f>
        <v/>
      </c>
      <c r="C13" s="463" t="str">
        <f>IF($A13=0,"",VLOOKUP($A13,従事者明細!$A$3:$F$51,4,FALSE))</f>
        <v/>
      </c>
      <c r="D13" s="462">
        <f>様式2_4②旅費!$D13</f>
        <v>0</v>
      </c>
      <c r="E13" s="462" t="str">
        <f>IF(LEFT(C13,1)="G",0,様式2_4②旅費!$E13)</f>
        <v/>
      </c>
      <c r="F13" s="462">
        <f>様式2_4②旅費!$F13</f>
        <v>0</v>
      </c>
      <c r="G13" s="462" t="str">
        <f>様式2_4②旅費!$G13</f>
        <v/>
      </c>
      <c r="I13" s="462">
        <f>様式2_4②旅費!$I13</f>
        <v>3800</v>
      </c>
      <c r="J13" s="7" t="s">
        <v>347</v>
      </c>
      <c r="K13" s="462" t="str">
        <f>様式2_4②旅費!$K13</f>
        <v/>
      </c>
      <c r="L13" s="7" t="s">
        <v>386</v>
      </c>
      <c r="M13" s="7" t="s">
        <v>349</v>
      </c>
      <c r="N13" s="462" t="str">
        <f>IF(LEFT($C13,1)="G",0,様式2_4②旅費!$N13)</f>
        <v/>
      </c>
      <c r="O13" s="462">
        <f>様式2_4②旅費!$O13</f>
        <v>11600</v>
      </c>
      <c r="P13" s="7" t="s">
        <v>347</v>
      </c>
      <c r="Q13" s="462" t="str">
        <f>様式2_4②旅費!$Q13</f>
        <v/>
      </c>
      <c r="R13" s="7" t="s">
        <v>387</v>
      </c>
      <c r="S13" s="7" t="s">
        <v>349</v>
      </c>
      <c r="T13" s="462" t="str">
        <f>IF(LEFT($C13,1)="G",0,様式2_4②旅費!$T13)</f>
        <v/>
      </c>
      <c r="U13" s="462">
        <f>IF(LEFT($C13,1)="G",0,様式2_4②旅費!$U13)</f>
        <v>0</v>
      </c>
      <c r="V13" s="124" t="str">
        <f t="shared" si="0"/>
        <v/>
      </c>
      <c r="W13" s="124"/>
      <c r="X13" s="464"/>
    </row>
    <row r="14" spans="1:30" ht="30" customHeight="1">
      <c r="A14" s="461">
        <f>様式2_4②旅費!$A14</f>
        <v>0</v>
      </c>
      <c r="B14" s="462" t="str">
        <f>様式2_4②旅費!$B14</f>
        <v/>
      </c>
      <c r="C14" s="463" t="str">
        <f>IF($A14=0,"",VLOOKUP($A14,従事者明細!$A$3:$F$51,4,FALSE))</f>
        <v/>
      </c>
      <c r="D14" s="462">
        <f>様式2_4②旅費!$D14</f>
        <v>0</v>
      </c>
      <c r="E14" s="462" t="str">
        <f>IF(LEFT(C14,1)="G",0,様式2_4②旅費!$E14)</f>
        <v/>
      </c>
      <c r="F14" s="462">
        <f>様式2_4②旅費!$F14</f>
        <v>0</v>
      </c>
      <c r="G14" s="462" t="str">
        <f>様式2_4②旅費!$G14</f>
        <v/>
      </c>
      <c r="I14" s="462">
        <f>様式2_4②旅費!$I14</f>
        <v>3800</v>
      </c>
      <c r="J14" s="7" t="s">
        <v>347</v>
      </c>
      <c r="K14" s="462" t="str">
        <f>様式2_4②旅費!$K14</f>
        <v/>
      </c>
      <c r="L14" s="7" t="s">
        <v>386</v>
      </c>
      <c r="M14" s="7" t="s">
        <v>349</v>
      </c>
      <c r="N14" s="462" t="str">
        <f>IF(LEFT($C14,1)="G",0,様式2_4②旅費!$N14)</f>
        <v/>
      </c>
      <c r="O14" s="462">
        <f>様式2_4②旅費!$O14</f>
        <v>10440</v>
      </c>
      <c r="P14" s="7" t="s">
        <v>347</v>
      </c>
      <c r="Q14" s="462" t="str">
        <f>様式2_4②旅費!$Q14</f>
        <v/>
      </c>
      <c r="R14" s="7" t="s">
        <v>387</v>
      </c>
      <c r="S14" s="7" t="s">
        <v>349</v>
      </c>
      <c r="T14" s="462" t="str">
        <f>IF(LEFT($C14,1)="G",0,様式2_4②旅費!$T14)</f>
        <v/>
      </c>
      <c r="U14" s="462">
        <f>IF(LEFT($C14,1)="G",0,様式2_4②旅費!$U14)</f>
        <v>0</v>
      </c>
      <c r="V14" s="124" t="str">
        <f t="shared" si="0"/>
        <v/>
      </c>
      <c r="W14" s="124"/>
      <c r="X14" s="464"/>
    </row>
    <row r="15" spans="1:30" ht="30" customHeight="1">
      <c r="A15" s="461">
        <f>様式2_4②旅費!$A15</f>
        <v>0</v>
      </c>
      <c r="B15" s="462" t="str">
        <f>様式2_4②旅費!$B15</f>
        <v/>
      </c>
      <c r="C15" s="463" t="str">
        <f>IF($A15=0,"",VLOOKUP($A15,従事者明細!$A$3:$F$51,4,FALSE))</f>
        <v/>
      </c>
      <c r="D15" s="462">
        <f>様式2_4②旅費!$D15</f>
        <v>0</v>
      </c>
      <c r="E15" s="462" t="str">
        <f>IF(LEFT(C15,1)="G",0,様式2_4②旅費!$E15)</f>
        <v/>
      </c>
      <c r="F15" s="462">
        <f>様式2_4②旅費!$F15</f>
        <v>0</v>
      </c>
      <c r="G15" s="462" t="str">
        <f>様式2_4②旅費!$G15</f>
        <v/>
      </c>
      <c r="I15" s="462">
        <f>様式2_4②旅費!$I15</f>
        <v>3800</v>
      </c>
      <c r="J15" s="7" t="s">
        <v>347</v>
      </c>
      <c r="K15" s="462" t="str">
        <f>様式2_4②旅費!$K15</f>
        <v/>
      </c>
      <c r="L15" s="7" t="s">
        <v>386</v>
      </c>
      <c r="M15" s="7" t="s">
        <v>349</v>
      </c>
      <c r="N15" s="462" t="str">
        <f>IF(LEFT($C15,1)="G",0,様式2_4②旅費!$N15)</f>
        <v/>
      </c>
      <c r="O15" s="462">
        <f>様式2_4②旅費!$O15</f>
        <v>11600</v>
      </c>
      <c r="P15" s="7" t="s">
        <v>347</v>
      </c>
      <c r="Q15" s="462" t="str">
        <f>様式2_4②旅費!$Q15</f>
        <v/>
      </c>
      <c r="R15" s="7" t="s">
        <v>387</v>
      </c>
      <c r="S15" s="7" t="s">
        <v>349</v>
      </c>
      <c r="T15" s="462" t="str">
        <f>IF(LEFT($C15,1)="G",0,様式2_4②旅費!$T15)</f>
        <v/>
      </c>
      <c r="U15" s="462">
        <f>IF(LEFT($C15,1)="G",0,様式2_4②旅費!$U15)</f>
        <v>0</v>
      </c>
      <c r="V15" s="124" t="str">
        <f t="shared" si="0"/>
        <v/>
      </c>
      <c r="W15" s="124"/>
      <c r="X15" s="464"/>
    </row>
    <row r="16" spans="1:30" ht="30" customHeight="1">
      <c r="A16" s="461">
        <f>様式2_4②旅費!$A16</f>
        <v>0</v>
      </c>
      <c r="B16" s="462" t="str">
        <f>様式2_4②旅費!$B16</f>
        <v/>
      </c>
      <c r="C16" s="463" t="str">
        <f>IF($A16=0,"",VLOOKUP($A16,従事者明細!$A$3:$F$51,4,FALSE))</f>
        <v/>
      </c>
      <c r="D16" s="462">
        <f>様式2_4②旅費!$D16</f>
        <v>0</v>
      </c>
      <c r="E16" s="462" t="str">
        <f>IF(LEFT(C16,1)="G",0,様式2_4②旅費!$E16)</f>
        <v/>
      </c>
      <c r="F16" s="462">
        <f>様式2_4②旅費!$F16</f>
        <v>0</v>
      </c>
      <c r="G16" s="462" t="str">
        <f>様式2_4②旅費!$G16</f>
        <v/>
      </c>
      <c r="I16" s="462">
        <f>様式2_4②旅費!$I16</f>
        <v>3800</v>
      </c>
      <c r="J16" s="7" t="s">
        <v>347</v>
      </c>
      <c r="K16" s="462" t="str">
        <f>様式2_4②旅費!$K16</f>
        <v/>
      </c>
      <c r="L16" s="7" t="s">
        <v>386</v>
      </c>
      <c r="M16" s="7" t="s">
        <v>349</v>
      </c>
      <c r="N16" s="462" t="str">
        <f>IF(LEFT($C16,1)="G",0,様式2_4②旅費!$N16)</f>
        <v/>
      </c>
      <c r="O16" s="462">
        <f>様式2_4②旅費!$O16</f>
        <v>11600</v>
      </c>
      <c r="P16" s="7" t="s">
        <v>347</v>
      </c>
      <c r="Q16" s="462" t="str">
        <f>様式2_4②旅費!$Q16</f>
        <v/>
      </c>
      <c r="R16" s="7" t="s">
        <v>387</v>
      </c>
      <c r="S16" s="7" t="s">
        <v>349</v>
      </c>
      <c r="T16" s="462" t="str">
        <f>IF(LEFT($C16,1)="G",0,様式2_4②旅費!$T16)</f>
        <v/>
      </c>
      <c r="U16" s="462">
        <f>IF(LEFT($C16,1)="G",0,様式2_4②旅費!$U16)</f>
        <v>0</v>
      </c>
      <c r="V16" s="124" t="str">
        <f t="shared" si="0"/>
        <v/>
      </c>
      <c r="W16" s="124"/>
      <c r="X16" s="464"/>
    </row>
    <row r="17" spans="1:24" ht="30" customHeight="1">
      <c r="A17" s="461">
        <f>様式2_4②旅費!$A17</f>
        <v>0</v>
      </c>
      <c r="B17" s="462" t="str">
        <f>様式2_4②旅費!$B17</f>
        <v/>
      </c>
      <c r="C17" s="463" t="str">
        <f>IF($A17=0,"",VLOOKUP($A17,従事者明細!$A$3:$F$51,4,FALSE))</f>
        <v/>
      </c>
      <c r="D17" s="462">
        <f>様式2_4②旅費!$D17</f>
        <v>0</v>
      </c>
      <c r="E17" s="462" t="str">
        <f>IF(LEFT(C17,1)="G",0,様式2_4②旅費!$E17)</f>
        <v/>
      </c>
      <c r="F17" s="462">
        <f>様式2_4②旅費!$F17</f>
        <v>0</v>
      </c>
      <c r="G17" s="462" t="str">
        <f>様式2_4②旅費!$G17</f>
        <v/>
      </c>
      <c r="I17" s="462">
        <f>様式2_4②旅費!$I17</f>
        <v>3800</v>
      </c>
      <c r="J17" s="7" t="s">
        <v>347</v>
      </c>
      <c r="K17" s="462" t="str">
        <f>様式2_4②旅費!$K17</f>
        <v/>
      </c>
      <c r="L17" s="7" t="s">
        <v>386</v>
      </c>
      <c r="M17" s="7" t="s">
        <v>349</v>
      </c>
      <c r="N17" s="462" t="str">
        <f>IF(LEFT($C17,1)="G",0,様式2_4②旅費!$N17)</f>
        <v/>
      </c>
      <c r="O17" s="462">
        <f>様式2_4②旅費!$O17</f>
        <v>11600</v>
      </c>
      <c r="P17" s="7" t="s">
        <v>347</v>
      </c>
      <c r="Q17" s="462" t="str">
        <f>様式2_4②旅費!$Q17</f>
        <v/>
      </c>
      <c r="R17" s="7" t="s">
        <v>387</v>
      </c>
      <c r="S17" s="7" t="s">
        <v>349</v>
      </c>
      <c r="T17" s="462" t="str">
        <f>IF(LEFT($C17,1)="G",0,様式2_4②旅費!$T17)</f>
        <v/>
      </c>
      <c r="U17" s="462">
        <f>IF(LEFT($C17,1)="G",0,様式2_4②旅費!$U17)</f>
        <v>0</v>
      </c>
      <c r="V17" s="124" t="str">
        <f t="shared" si="0"/>
        <v/>
      </c>
      <c r="W17" s="124"/>
      <c r="X17" s="464"/>
    </row>
    <row r="18" spans="1:24" ht="30" customHeight="1">
      <c r="A18" s="461">
        <f>様式2_4②旅費!$A18</f>
        <v>0</v>
      </c>
      <c r="B18" s="462" t="str">
        <f>様式2_4②旅費!$B18</f>
        <v/>
      </c>
      <c r="C18" s="463" t="str">
        <f>IF($A18=0,"",VLOOKUP($A18,従事者明細!$A$3:$F$51,4,FALSE))</f>
        <v/>
      </c>
      <c r="D18" s="462">
        <f>様式2_4②旅費!$D18</f>
        <v>0</v>
      </c>
      <c r="E18" s="462" t="str">
        <f>IF(LEFT(C18,1)="G",0,様式2_4②旅費!$E18)</f>
        <v/>
      </c>
      <c r="F18" s="462">
        <f>様式2_4②旅費!$F18</f>
        <v>0</v>
      </c>
      <c r="G18" s="462" t="str">
        <f>様式2_4②旅費!$G18</f>
        <v/>
      </c>
      <c r="I18" s="462">
        <f>様式2_4②旅費!$I18</f>
        <v>3800</v>
      </c>
      <c r="J18" s="7" t="s">
        <v>347</v>
      </c>
      <c r="K18" s="462" t="str">
        <f>様式2_4②旅費!$K18</f>
        <v/>
      </c>
      <c r="L18" s="7" t="s">
        <v>386</v>
      </c>
      <c r="M18" s="7" t="s">
        <v>349</v>
      </c>
      <c r="N18" s="462" t="str">
        <f>IF(LEFT($C18,1)="G",0,様式2_4②旅費!$N18)</f>
        <v/>
      </c>
      <c r="O18" s="462">
        <f>様式2_4②旅費!$O18</f>
        <v>11600</v>
      </c>
      <c r="P18" s="7" t="s">
        <v>347</v>
      </c>
      <c r="Q18" s="462" t="str">
        <f>様式2_4②旅費!$Q18</f>
        <v/>
      </c>
      <c r="R18" s="7" t="s">
        <v>387</v>
      </c>
      <c r="S18" s="7" t="s">
        <v>349</v>
      </c>
      <c r="T18" s="462" t="str">
        <f>IF(LEFT($C18,1)="G",0,様式2_4②旅費!$T18)</f>
        <v/>
      </c>
      <c r="U18" s="462">
        <f>IF(LEFT($C18,1)="G",0,様式2_4②旅費!$U18)</f>
        <v>0</v>
      </c>
      <c r="V18" s="124" t="str">
        <f t="shared" si="0"/>
        <v/>
      </c>
      <c r="W18" s="124"/>
      <c r="X18" s="464"/>
    </row>
    <row r="19" spans="1:24" ht="30" customHeight="1">
      <c r="A19" s="461">
        <f>様式2_4②旅費!$A19</f>
        <v>0</v>
      </c>
      <c r="B19" s="462" t="str">
        <f>様式2_4②旅費!$B19</f>
        <v/>
      </c>
      <c r="C19" s="463" t="str">
        <f>IF($A19=0,"",VLOOKUP($A19,従事者明細!$A$3:$F$51,4,FALSE))</f>
        <v/>
      </c>
      <c r="D19" s="462">
        <f>様式2_4②旅費!$D19</f>
        <v>0</v>
      </c>
      <c r="E19" s="462" t="str">
        <f>IF(LEFT(C19,1)="G",0,様式2_4②旅費!$E19)</f>
        <v/>
      </c>
      <c r="F19" s="462">
        <f>様式2_4②旅費!$F19</f>
        <v>0</v>
      </c>
      <c r="G19" s="462" t="str">
        <f>様式2_4②旅費!$G19</f>
        <v/>
      </c>
      <c r="I19" s="462">
        <f>様式2_4②旅費!$I19</f>
        <v>3800</v>
      </c>
      <c r="J19" s="7" t="s">
        <v>347</v>
      </c>
      <c r="K19" s="462" t="str">
        <f>様式2_4②旅費!$K19</f>
        <v/>
      </c>
      <c r="L19" s="7" t="s">
        <v>386</v>
      </c>
      <c r="M19" s="7" t="s">
        <v>349</v>
      </c>
      <c r="N19" s="462" t="str">
        <f>IF(LEFT($C19,1)="G",0,様式2_4②旅費!$N19)</f>
        <v/>
      </c>
      <c r="O19" s="462">
        <f>様式2_4②旅費!$O19</f>
        <v>11600</v>
      </c>
      <c r="P19" s="7" t="s">
        <v>347</v>
      </c>
      <c r="Q19" s="462" t="str">
        <f>様式2_4②旅費!$Q19</f>
        <v/>
      </c>
      <c r="R19" s="7" t="s">
        <v>387</v>
      </c>
      <c r="S19" s="7" t="s">
        <v>349</v>
      </c>
      <c r="T19" s="462" t="str">
        <f>IF(LEFT($C19,1)="G",0,様式2_4②旅費!$T19)</f>
        <v/>
      </c>
      <c r="U19" s="462">
        <f>IF(LEFT($C19,1)="G",0,様式2_4②旅費!$U19)</f>
        <v>0</v>
      </c>
      <c r="V19" s="124" t="str">
        <f t="shared" si="0"/>
        <v/>
      </c>
      <c r="W19" s="124"/>
      <c r="X19" s="464"/>
    </row>
    <row r="20" spans="1:24" ht="30" customHeight="1">
      <c r="A20" s="461">
        <f>様式2_4②旅費!$A20</f>
        <v>0</v>
      </c>
      <c r="B20" s="462" t="str">
        <f>様式2_4②旅費!$B20</f>
        <v/>
      </c>
      <c r="C20" s="463" t="str">
        <f>IF($A20=0,"",VLOOKUP($A20,従事者明細!$A$3:$F$51,4,FALSE))</f>
        <v/>
      </c>
      <c r="D20" s="462">
        <f>様式2_4②旅費!$D20</f>
        <v>0</v>
      </c>
      <c r="E20" s="462" t="str">
        <f>IF(LEFT(C20,1)="G",0,様式2_4②旅費!$E20)</f>
        <v/>
      </c>
      <c r="F20" s="462">
        <f>様式2_4②旅費!$F20</f>
        <v>0</v>
      </c>
      <c r="G20" s="462" t="str">
        <f>様式2_4②旅費!$G20</f>
        <v/>
      </c>
      <c r="I20" s="462">
        <f>様式2_4②旅費!$I20</f>
        <v>3800</v>
      </c>
      <c r="J20" s="7" t="s">
        <v>347</v>
      </c>
      <c r="K20" s="462" t="str">
        <f>様式2_4②旅費!$K20</f>
        <v/>
      </c>
      <c r="L20" s="7" t="s">
        <v>386</v>
      </c>
      <c r="M20" s="7" t="s">
        <v>349</v>
      </c>
      <c r="N20" s="462" t="str">
        <f>IF(LEFT($C20,1)="G",0,様式2_4②旅費!$N20)</f>
        <v/>
      </c>
      <c r="O20" s="462">
        <f>様式2_4②旅費!$O20</f>
        <v>11600</v>
      </c>
      <c r="P20" s="7" t="s">
        <v>347</v>
      </c>
      <c r="Q20" s="462" t="str">
        <f>様式2_4②旅費!$Q20</f>
        <v/>
      </c>
      <c r="R20" s="7" t="s">
        <v>387</v>
      </c>
      <c r="S20" s="7" t="s">
        <v>349</v>
      </c>
      <c r="T20" s="462" t="str">
        <f>IF(LEFT($C20,1)="G",0,様式2_4②旅費!$T20)</f>
        <v/>
      </c>
      <c r="U20" s="462">
        <f>IF(LEFT($C20,1)="G",0,様式2_4②旅費!$U20)</f>
        <v>0</v>
      </c>
      <c r="V20" s="124" t="str">
        <f t="shared" si="0"/>
        <v/>
      </c>
      <c r="W20" s="124"/>
      <c r="X20" s="464"/>
    </row>
    <row r="21" spans="1:24" ht="30" customHeight="1">
      <c r="A21" s="461">
        <f>様式2_4②旅費!$A21</f>
        <v>0</v>
      </c>
      <c r="B21" s="462" t="str">
        <f>様式2_4②旅費!$B21</f>
        <v/>
      </c>
      <c r="C21" s="463" t="str">
        <f>IF($A21=0,"",VLOOKUP($A21,従事者明細!$A$3:$F$51,4,FALSE))</f>
        <v/>
      </c>
      <c r="D21" s="462">
        <f>様式2_4②旅費!$D21</f>
        <v>0</v>
      </c>
      <c r="E21" s="462" t="str">
        <f>IF(LEFT(C21,1)="G",0,様式2_4②旅費!$E21)</f>
        <v/>
      </c>
      <c r="F21" s="462">
        <f>様式2_4②旅費!$F21</f>
        <v>0</v>
      </c>
      <c r="G21" s="462" t="str">
        <f>様式2_4②旅費!$G21</f>
        <v/>
      </c>
      <c r="I21" s="462">
        <f>様式2_4②旅費!$I21</f>
        <v>3800</v>
      </c>
      <c r="J21" s="7" t="s">
        <v>347</v>
      </c>
      <c r="K21" s="462" t="str">
        <f>様式2_4②旅費!$K21</f>
        <v/>
      </c>
      <c r="L21" s="7" t="s">
        <v>386</v>
      </c>
      <c r="M21" s="7" t="s">
        <v>349</v>
      </c>
      <c r="N21" s="462" t="str">
        <f>IF(LEFT($C21,1)="G",0,様式2_4②旅費!$N21)</f>
        <v/>
      </c>
      <c r="O21" s="462">
        <f>様式2_4②旅費!$O21</f>
        <v>11600</v>
      </c>
      <c r="P21" s="7" t="s">
        <v>347</v>
      </c>
      <c r="Q21" s="462" t="str">
        <f>様式2_4②旅費!$Q21</f>
        <v/>
      </c>
      <c r="R21" s="7" t="s">
        <v>387</v>
      </c>
      <c r="S21" s="7" t="s">
        <v>349</v>
      </c>
      <c r="T21" s="462" t="str">
        <f>IF(LEFT($C21,1)="G",0,様式2_4②旅費!$T21)</f>
        <v/>
      </c>
      <c r="U21" s="462">
        <f>IF(LEFT($C21,1)="G",0,様式2_4②旅費!$U21)</f>
        <v>0</v>
      </c>
      <c r="V21" s="124" t="str">
        <f t="shared" si="0"/>
        <v/>
      </c>
      <c r="W21" s="124"/>
      <c r="X21" s="464"/>
    </row>
    <row r="22" spans="1:24" ht="30" customHeight="1">
      <c r="A22" s="461">
        <f>様式2_4②旅費!$A22</f>
        <v>0</v>
      </c>
      <c r="B22" s="462" t="str">
        <f>様式2_4②旅費!$B22</f>
        <v/>
      </c>
      <c r="C22" s="463" t="str">
        <f>IF($A22=0,"",VLOOKUP($A22,従事者明細!$A$3:$F$51,4,FALSE))</f>
        <v/>
      </c>
      <c r="D22" s="462">
        <f>様式2_4②旅費!$D22</f>
        <v>0</v>
      </c>
      <c r="E22" s="462" t="str">
        <f>IF(LEFT(C22,1)="G",0,様式2_4②旅費!$E22)</f>
        <v/>
      </c>
      <c r="F22" s="462">
        <f>様式2_4②旅費!$F22</f>
        <v>0</v>
      </c>
      <c r="G22" s="462" t="str">
        <f>様式2_4②旅費!$G22</f>
        <v/>
      </c>
      <c r="I22" s="462">
        <f>様式2_4②旅費!$I22</f>
        <v>3800</v>
      </c>
      <c r="J22" s="7" t="s">
        <v>347</v>
      </c>
      <c r="K22" s="462" t="str">
        <f>様式2_4②旅費!$K22</f>
        <v/>
      </c>
      <c r="L22" s="7" t="s">
        <v>386</v>
      </c>
      <c r="M22" s="7" t="s">
        <v>349</v>
      </c>
      <c r="N22" s="462" t="str">
        <f>IF(LEFT($C22,1)="G",0,様式2_4②旅費!$N22)</f>
        <v/>
      </c>
      <c r="O22" s="462">
        <f>様式2_4②旅費!$O22</f>
        <v>11600</v>
      </c>
      <c r="P22" s="7" t="s">
        <v>347</v>
      </c>
      <c r="Q22" s="462" t="str">
        <f>様式2_4②旅費!$Q22</f>
        <v/>
      </c>
      <c r="R22" s="7" t="s">
        <v>387</v>
      </c>
      <c r="S22" s="7" t="s">
        <v>349</v>
      </c>
      <c r="T22" s="462" t="str">
        <f>IF(LEFT($C22,1)="G",0,様式2_4②旅費!$T22)</f>
        <v/>
      </c>
      <c r="U22" s="462">
        <f>IF(LEFT($C22,1)="G",0,様式2_4②旅費!$U22)</f>
        <v>0</v>
      </c>
      <c r="V22" s="124" t="str">
        <f t="shared" si="0"/>
        <v/>
      </c>
      <c r="W22" s="124"/>
      <c r="X22" s="464"/>
    </row>
    <row r="23" spans="1:24" ht="30" customHeight="1">
      <c r="A23" s="461">
        <f>様式2_4②旅費!$A23</f>
        <v>0</v>
      </c>
      <c r="B23" s="462" t="str">
        <f>様式2_4②旅費!$B23</f>
        <v/>
      </c>
      <c r="C23" s="463" t="str">
        <f>IF($A23=0,"",VLOOKUP($A23,従事者明細!$A$3:$F$51,4,FALSE))</f>
        <v/>
      </c>
      <c r="D23" s="462">
        <f>様式2_4②旅費!$D23</f>
        <v>0</v>
      </c>
      <c r="E23" s="462" t="str">
        <f>IF(LEFT(C23,1)="G",0,様式2_4②旅費!$E23)</f>
        <v/>
      </c>
      <c r="F23" s="462">
        <f>様式2_4②旅費!$F23</f>
        <v>0</v>
      </c>
      <c r="G23" s="462" t="str">
        <f>様式2_4②旅費!$G23</f>
        <v/>
      </c>
      <c r="I23" s="462">
        <f>様式2_4②旅費!$I23</f>
        <v>3800</v>
      </c>
      <c r="J23" s="7" t="s">
        <v>347</v>
      </c>
      <c r="K23" s="462" t="str">
        <f>様式2_4②旅費!$K23</f>
        <v/>
      </c>
      <c r="L23" s="7" t="s">
        <v>386</v>
      </c>
      <c r="M23" s="7" t="s">
        <v>349</v>
      </c>
      <c r="N23" s="462" t="str">
        <f>IF(LEFT($C23,1)="G",0,様式2_4②旅費!$N23)</f>
        <v/>
      </c>
      <c r="O23" s="462">
        <f>様式2_4②旅費!$O23</f>
        <v>11600</v>
      </c>
      <c r="P23" s="7" t="s">
        <v>347</v>
      </c>
      <c r="Q23" s="462" t="str">
        <f>様式2_4②旅費!$Q23</f>
        <v/>
      </c>
      <c r="R23" s="7" t="s">
        <v>387</v>
      </c>
      <c r="S23" s="7" t="s">
        <v>349</v>
      </c>
      <c r="T23" s="462" t="str">
        <f>IF(LEFT($C23,1)="G",0,様式2_4②旅費!$T23)</f>
        <v/>
      </c>
      <c r="U23" s="462">
        <f>IF(LEFT($C23,1)="G",0,様式2_4②旅費!$U23)</f>
        <v>0</v>
      </c>
      <c r="V23" s="124" t="str">
        <f t="shared" si="0"/>
        <v/>
      </c>
      <c r="W23" s="124"/>
      <c r="X23" s="464"/>
    </row>
    <row r="24" spans="1:24" ht="30" customHeight="1">
      <c r="A24" s="461">
        <f>様式2_4②旅費!$A24</f>
        <v>0</v>
      </c>
      <c r="B24" s="462" t="str">
        <f>様式2_4②旅費!$B24</f>
        <v/>
      </c>
      <c r="C24" s="463" t="str">
        <f>IF($A24=0,"",VLOOKUP($A24,従事者明細!$A$3:$F$51,4,FALSE))</f>
        <v/>
      </c>
      <c r="D24" s="462">
        <f>様式2_4②旅費!$D24</f>
        <v>0</v>
      </c>
      <c r="E24" s="462" t="str">
        <f>IF(LEFT(C24,1)="G",0,様式2_4②旅費!$E24)</f>
        <v/>
      </c>
      <c r="F24" s="462">
        <f>様式2_4②旅費!$F24</f>
        <v>0</v>
      </c>
      <c r="G24" s="462" t="str">
        <f>様式2_4②旅費!$G24</f>
        <v/>
      </c>
      <c r="I24" s="462">
        <f>様式2_4②旅費!$I24</f>
        <v>3800</v>
      </c>
      <c r="J24" s="7" t="s">
        <v>347</v>
      </c>
      <c r="K24" s="462" t="str">
        <f>様式2_4②旅費!$K24</f>
        <v/>
      </c>
      <c r="L24" s="7" t="s">
        <v>386</v>
      </c>
      <c r="M24" s="7" t="s">
        <v>349</v>
      </c>
      <c r="N24" s="462" t="str">
        <f>IF(LEFT($C24,1)="G",0,様式2_4②旅費!$N24)</f>
        <v/>
      </c>
      <c r="O24" s="462">
        <f>様式2_4②旅費!$O24</f>
        <v>11600</v>
      </c>
      <c r="P24" s="7" t="s">
        <v>347</v>
      </c>
      <c r="Q24" s="462" t="str">
        <f>様式2_4②旅費!$Q24</f>
        <v/>
      </c>
      <c r="R24" s="7" t="s">
        <v>387</v>
      </c>
      <c r="S24" s="7" t="s">
        <v>349</v>
      </c>
      <c r="T24" s="462" t="str">
        <f>IF(LEFT($C24,1)="G",0,様式2_4②旅費!$T24)</f>
        <v/>
      </c>
      <c r="U24" s="462">
        <f>IF(LEFT($C24,1)="G",0,様式2_4②旅費!$U24)</f>
        <v>0</v>
      </c>
      <c r="V24" s="124" t="str">
        <f t="shared" si="0"/>
        <v/>
      </c>
      <c r="W24" s="124"/>
      <c r="X24" s="464"/>
    </row>
    <row r="25" spans="1:24" ht="30" customHeight="1">
      <c r="A25" s="461">
        <f>様式2_4②旅費!$A25</f>
        <v>0</v>
      </c>
      <c r="B25" s="462" t="str">
        <f>様式2_4②旅費!$B25</f>
        <v/>
      </c>
      <c r="C25" s="463" t="str">
        <f>IF($A25=0,"",VLOOKUP($A25,従事者明細!$A$3:$F$51,4,FALSE))</f>
        <v/>
      </c>
      <c r="D25" s="462">
        <f>様式2_4②旅費!$D25</f>
        <v>0</v>
      </c>
      <c r="E25" s="462" t="str">
        <f>IF(LEFT(C25,1)="G",0,様式2_4②旅費!$E25)</f>
        <v/>
      </c>
      <c r="F25" s="462">
        <f>様式2_4②旅費!$F25</f>
        <v>0</v>
      </c>
      <c r="G25" s="462" t="str">
        <f>様式2_4②旅費!$G25</f>
        <v/>
      </c>
      <c r="I25" s="462">
        <f>様式2_4②旅費!$I25</f>
        <v>3800</v>
      </c>
      <c r="J25" s="7" t="s">
        <v>347</v>
      </c>
      <c r="K25" s="462" t="str">
        <f>様式2_4②旅費!$K25</f>
        <v/>
      </c>
      <c r="L25" s="7" t="s">
        <v>386</v>
      </c>
      <c r="M25" s="7" t="s">
        <v>349</v>
      </c>
      <c r="N25" s="462" t="str">
        <f>IF(LEFT($C25,1)="G",0,様式2_4②旅費!$N25)</f>
        <v/>
      </c>
      <c r="O25" s="462">
        <f>様式2_4②旅費!$O25</f>
        <v>11600</v>
      </c>
      <c r="P25" s="7" t="s">
        <v>347</v>
      </c>
      <c r="Q25" s="462" t="str">
        <f>様式2_4②旅費!$Q25</f>
        <v/>
      </c>
      <c r="R25" s="7" t="s">
        <v>387</v>
      </c>
      <c r="S25" s="7" t="s">
        <v>349</v>
      </c>
      <c r="T25" s="462" t="str">
        <f>IF(LEFT($C25,1)="G",0,様式2_4②旅費!$T25)</f>
        <v/>
      </c>
      <c r="U25" s="462">
        <f>IF(LEFT($C25,1)="G",0,様式2_4②旅費!$U25)</f>
        <v>0</v>
      </c>
      <c r="V25" s="124" t="str">
        <f t="shared" si="0"/>
        <v/>
      </c>
      <c r="W25" s="124"/>
      <c r="X25" s="464"/>
    </row>
    <row r="26" spans="1:24" ht="30" hidden="1" customHeight="1">
      <c r="A26" s="461">
        <f>様式2_4②旅費!$A26</f>
        <v>0</v>
      </c>
      <c r="B26" s="462" t="str">
        <f>様式2_4②旅費!$B26</f>
        <v/>
      </c>
      <c r="C26" s="463" t="str">
        <f>IF($A26=0,"",VLOOKUP($A26,従事者明細!$A$3:$F$51,4,FALSE))</f>
        <v/>
      </c>
      <c r="D26" s="462">
        <f>様式2_4②旅費!$D26</f>
        <v>0</v>
      </c>
      <c r="E26" s="462" t="str">
        <f>IF(LEFT(C26,1)="G",0,様式2_4②旅費!$E26)</f>
        <v/>
      </c>
      <c r="F26" s="462">
        <f>様式2_4②旅費!$F26</f>
        <v>0</v>
      </c>
      <c r="G26" s="462" t="str">
        <f>様式2_4②旅費!$G26</f>
        <v/>
      </c>
      <c r="I26" s="462">
        <f>様式2_4②旅費!$I26</f>
        <v>3800</v>
      </c>
      <c r="J26" s="7" t="s">
        <v>347</v>
      </c>
      <c r="K26" s="462" t="str">
        <f>様式2_4②旅費!$K26</f>
        <v/>
      </c>
      <c r="L26" s="7" t="s">
        <v>386</v>
      </c>
      <c r="M26" s="7" t="s">
        <v>349</v>
      </c>
      <c r="N26" s="462" t="str">
        <f>IF(LEFT($C26,1)="G",0,様式2_4②旅費!$N26)</f>
        <v/>
      </c>
      <c r="O26" s="462">
        <f>様式2_4②旅費!$O26</f>
        <v>11600</v>
      </c>
      <c r="P26" s="7" t="s">
        <v>347</v>
      </c>
      <c r="Q26" s="462" t="str">
        <f>様式2_4②旅費!$Q26</f>
        <v/>
      </c>
      <c r="R26" s="7" t="s">
        <v>387</v>
      </c>
      <c r="S26" s="7" t="s">
        <v>349</v>
      </c>
      <c r="T26" s="462" t="str">
        <f>IF(LEFT($C26,1)="G",0,様式2_4②旅費!$T26)</f>
        <v/>
      </c>
      <c r="U26" s="462">
        <f>IF(LEFT($C26,1)="G",0,様式2_4②旅費!$U26)</f>
        <v>0</v>
      </c>
      <c r="V26" s="124" t="str">
        <f t="shared" si="0"/>
        <v/>
      </c>
      <c r="W26" s="124"/>
      <c r="X26" s="464"/>
    </row>
    <row r="27" spans="1:24" ht="30" hidden="1" customHeight="1">
      <c r="A27" s="461">
        <f>様式2_4②旅費!$A27</f>
        <v>0</v>
      </c>
      <c r="B27" s="462" t="str">
        <f>様式2_4②旅費!$B27</f>
        <v/>
      </c>
      <c r="C27" s="463" t="str">
        <f>IF($A27=0,"",VLOOKUP($A27,従事者明細!$A$3:$F$51,4,FALSE))</f>
        <v/>
      </c>
      <c r="D27" s="462">
        <f>様式2_4②旅費!$D27</f>
        <v>0</v>
      </c>
      <c r="E27" s="462" t="str">
        <f>IF(LEFT(C27,1)="G",0,様式2_4②旅費!$E27)</f>
        <v/>
      </c>
      <c r="F27" s="462">
        <f>様式2_4②旅費!$F27</f>
        <v>0</v>
      </c>
      <c r="G27" s="462" t="str">
        <f>様式2_4②旅費!$G27</f>
        <v/>
      </c>
      <c r="I27" s="462">
        <f>様式2_4②旅費!$I27</f>
        <v>3800</v>
      </c>
      <c r="J27" s="7" t="s">
        <v>347</v>
      </c>
      <c r="K27" s="462" t="str">
        <f>様式2_4②旅費!$K27</f>
        <v/>
      </c>
      <c r="L27" s="7" t="s">
        <v>386</v>
      </c>
      <c r="M27" s="7" t="s">
        <v>349</v>
      </c>
      <c r="N27" s="462" t="str">
        <f>IF(LEFT($C27,1)="G",0,様式2_4②旅費!$N27)</f>
        <v/>
      </c>
      <c r="O27" s="462">
        <f>様式2_4②旅費!$O27</f>
        <v>11600</v>
      </c>
      <c r="P27" s="7" t="s">
        <v>347</v>
      </c>
      <c r="Q27" s="462" t="str">
        <f>様式2_4②旅費!$Q27</f>
        <v/>
      </c>
      <c r="R27" s="7" t="s">
        <v>387</v>
      </c>
      <c r="S27" s="7" t="s">
        <v>349</v>
      </c>
      <c r="T27" s="462" t="str">
        <f>IF(LEFT($C27,1)="G",0,様式2_4②旅費!$T27)</f>
        <v/>
      </c>
      <c r="U27" s="462">
        <f>IF(LEFT($C27,1)="G",0,様式2_4②旅費!$U27)</f>
        <v>0</v>
      </c>
      <c r="V27" s="124" t="str">
        <f t="shared" si="0"/>
        <v/>
      </c>
      <c r="W27" s="124"/>
      <c r="X27" s="464"/>
    </row>
    <row r="28" spans="1:24" ht="30" hidden="1" customHeight="1">
      <c r="A28" s="461">
        <f>様式2_4②旅費!$A28</f>
        <v>0</v>
      </c>
      <c r="B28" s="462" t="str">
        <f>様式2_4②旅費!$B28</f>
        <v/>
      </c>
      <c r="C28" s="463" t="str">
        <f>IF($A28=0,"",VLOOKUP($A28,従事者明細!$A$3:$F$51,4,FALSE))</f>
        <v/>
      </c>
      <c r="D28" s="462">
        <f>様式2_4②旅費!$D28</f>
        <v>0</v>
      </c>
      <c r="E28" s="462" t="str">
        <f>IF(LEFT(C28,1)="G",0,様式2_4②旅費!$E28)</f>
        <v/>
      </c>
      <c r="F28" s="462">
        <f>様式2_4②旅費!$F28</f>
        <v>0</v>
      </c>
      <c r="G28" s="462" t="str">
        <f>様式2_4②旅費!$G28</f>
        <v/>
      </c>
      <c r="I28" s="462">
        <f>様式2_4②旅費!$I28</f>
        <v>3800</v>
      </c>
      <c r="J28" s="7" t="s">
        <v>347</v>
      </c>
      <c r="K28" s="462" t="str">
        <f>様式2_4②旅費!$K28</f>
        <v/>
      </c>
      <c r="L28" s="7" t="s">
        <v>386</v>
      </c>
      <c r="M28" s="7" t="s">
        <v>349</v>
      </c>
      <c r="N28" s="462" t="str">
        <f>IF(LEFT($C28,1)="G",0,様式2_4②旅費!$N28)</f>
        <v/>
      </c>
      <c r="O28" s="462">
        <f>様式2_4②旅費!$O28</f>
        <v>11600</v>
      </c>
      <c r="P28" s="7" t="s">
        <v>347</v>
      </c>
      <c r="Q28" s="462" t="str">
        <f>様式2_4②旅費!$Q28</f>
        <v/>
      </c>
      <c r="R28" s="7" t="s">
        <v>387</v>
      </c>
      <c r="S28" s="7" t="s">
        <v>349</v>
      </c>
      <c r="T28" s="462" t="str">
        <f>IF(LEFT($C28,1)="G",0,様式2_4②旅費!$T28)</f>
        <v/>
      </c>
      <c r="U28" s="462">
        <f>IF(LEFT($C28,1)="G",0,様式2_4②旅費!$U28)</f>
        <v>0</v>
      </c>
      <c r="V28" s="124" t="str">
        <f t="shared" si="0"/>
        <v/>
      </c>
      <c r="W28" s="124"/>
      <c r="X28" s="464"/>
    </row>
    <row r="29" spans="1:24" ht="30" hidden="1" customHeight="1">
      <c r="A29" s="461">
        <f>様式2_4②旅費!$A29</f>
        <v>0</v>
      </c>
      <c r="B29" s="462" t="str">
        <f>様式2_4②旅費!$B29</f>
        <v/>
      </c>
      <c r="C29" s="463" t="str">
        <f>IF($A29=0,"",VLOOKUP($A29,従事者明細!$A$3:$F$51,4,FALSE))</f>
        <v/>
      </c>
      <c r="D29" s="462">
        <f>様式2_4②旅費!$D29</f>
        <v>0</v>
      </c>
      <c r="E29" s="462" t="str">
        <f>IF(LEFT(C29,1)="G",0,様式2_4②旅費!$E29)</f>
        <v/>
      </c>
      <c r="F29" s="462">
        <f>様式2_4②旅費!$F29</f>
        <v>0</v>
      </c>
      <c r="G29" s="462" t="str">
        <f>様式2_4②旅費!$G29</f>
        <v/>
      </c>
      <c r="I29" s="462">
        <f>様式2_4②旅費!$I29</f>
        <v>3800</v>
      </c>
      <c r="J29" s="7" t="s">
        <v>347</v>
      </c>
      <c r="K29" s="462" t="str">
        <f>様式2_4②旅費!$K29</f>
        <v/>
      </c>
      <c r="L29" s="7" t="s">
        <v>386</v>
      </c>
      <c r="M29" s="7" t="s">
        <v>349</v>
      </c>
      <c r="N29" s="462" t="str">
        <f>IF(LEFT($C29,1)="G",0,様式2_4②旅費!$N29)</f>
        <v/>
      </c>
      <c r="O29" s="462">
        <f>様式2_4②旅費!$O29</f>
        <v>11600</v>
      </c>
      <c r="P29" s="7" t="s">
        <v>347</v>
      </c>
      <c r="Q29" s="462" t="str">
        <f>様式2_4②旅費!$Q29</f>
        <v/>
      </c>
      <c r="R29" s="7" t="s">
        <v>387</v>
      </c>
      <c r="S29" s="7" t="s">
        <v>349</v>
      </c>
      <c r="T29" s="462" t="str">
        <f>IF(LEFT($C29,1)="G",0,様式2_4②旅費!$T29)</f>
        <v/>
      </c>
      <c r="U29" s="462">
        <f>IF(LEFT($C29,1)="G",0,様式2_4②旅費!$U29)</f>
        <v>0</v>
      </c>
      <c r="V29" s="124" t="str">
        <f t="shared" si="0"/>
        <v/>
      </c>
      <c r="W29" s="124"/>
      <c r="X29" s="464"/>
    </row>
    <row r="30" spans="1:24" ht="30" hidden="1" customHeight="1">
      <c r="A30" s="461">
        <f>様式2_4②旅費!$A30</f>
        <v>0</v>
      </c>
      <c r="B30" s="462" t="str">
        <f>様式2_4②旅費!$B30</f>
        <v/>
      </c>
      <c r="C30" s="463" t="str">
        <f>IF($A30=0,"",VLOOKUP($A30,従事者明細!$A$3:$F$51,4,FALSE))</f>
        <v/>
      </c>
      <c r="D30" s="462">
        <f>様式2_4②旅費!$D30</f>
        <v>0</v>
      </c>
      <c r="E30" s="462" t="str">
        <f>IF(LEFT(C30,1)="G",0,様式2_4②旅費!$E30)</f>
        <v/>
      </c>
      <c r="F30" s="462">
        <f>様式2_4②旅費!$F30</f>
        <v>0</v>
      </c>
      <c r="G30" s="462" t="str">
        <f>様式2_4②旅費!$G30</f>
        <v/>
      </c>
      <c r="I30" s="462">
        <f>様式2_4②旅費!$I30</f>
        <v>3800</v>
      </c>
      <c r="J30" s="7" t="s">
        <v>347</v>
      </c>
      <c r="K30" s="462" t="str">
        <f>様式2_4②旅費!$K30</f>
        <v/>
      </c>
      <c r="L30" s="7" t="s">
        <v>386</v>
      </c>
      <c r="M30" s="7" t="s">
        <v>349</v>
      </c>
      <c r="N30" s="462" t="str">
        <f>IF(LEFT($C30,1)="G",0,様式2_4②旅費!$N30)</f>
        <v/>
      </c>
      <c r="O30" s="462">
        <f>様式2_4②旅費!$O30</f>
        <v>11600</v>
      </c>
      <c r="P30" s="7" t="s">
        <v>347</v>
      </c>
      <c r="Q30" s="462" t="str">
        <f>様式2_4②旅費!$Q30</f>
        <v/>
      </c>
      <c r="R30" s="7" t="s">
        <v>387</v>
      </c>
      <c r="S30" s="7" t="s">
        <v>349</v>
      </c>
      <c r="T30" s="462" t="str">
        <f>IF(LEFT($C30,1)="G",0,様式2_4②旅費!$T30)</f>
        <v/>
      </c>
      <c r="U30" s="462">
        <f>IF(LEFT($C30,1)="G",0,様式2_4②旅費!$U30)</f>
        <v>0</v>
      </c>
      <c r="V30" s="124" t="str">
        <f t="shared" si="0"/>
        <v/>
      </c>
      <c r="W30" s="124"/>
      <c r="X30" s="464"/>
    </row>
    <row r="31" spans="1:24" ht="30" hidden="1" customHeight="1">
      <c r="A31" s="461">
        <f>様式2_4②旅費!$A31</f>
        <v>0</v>
      </c>
      <c r="B31" s="462" t="str">
        <f>様式2_4②旅費!$B31</f>
        <v/>
      </c>
      <c r="C31" s="463" t="str">
        <f>IF($A31=0,"",VLOOKUP($A31,従事者明細!$A$3:$F$51,4,FALSE))</f>
        <v/>
      </c>
      <c r="D31" s="462">
        <f>様式2_4②旅費!$D31</f>
        <v>0</v>
      </c>
      <c r="E31" s="462" t="str">
        <f>IF(LEFT(C31,1)="G",0,様式2_4②旅費!$E31)</f>
        <v/>
      </c>
      <c r="F31" s="462">
        <f>様式2_4②旅費!$F31</f>
        <v>0</v>
      </c>
      <c r="G31" s="462" t="str">
        <f>様式2_4②旅費!$G31</f>
        <v/>
      </c>
      <c r="I31" s="462">
        <f>様式2_4②旅費!$I31</f>
        <v>3800</v>
      </c>
      <c r="J31" s="7" t="s">
        <v>347</v>
      </c>
      <c r="K31" s="462" t="str">
        <f>様式2_4②旅費!$K31</f>
        <v/>
      </c>
      <c r="L31" s="7" t="s">
        <v>386</v>
      </c>
      <c r="M31" s="7" t="s">
        <v>349</v>
      </c>
      <c r="N31" s="462" t="str">
        <f>IF(LEFT($C31,1)="G",0,様式2_4②旅費!$N31)</f>
        <v/>
      </c>
      <c r="O31" s="462">
        <f>様式2_4②旅費!$O31</f>
        <v>11600</v>
      </c>
      <c r="P31" s="7" t="s">
        <v>347</v>
      </c>
      <c r="Q31" s="462" t="str">
        <f>様式2_4②旅費!$Q31</f>
        <v/>
      </c>
      <c r="R31" s="7" t="s">
        <v>387</v>
      </c>
      <c r="S31" s="7" t="s">
        <v>349</v>
      </c>
      <c r="T31" s="462" t="str">
        <f>IF(LEFT($C31,1)="G",0,様式2_4②旅費!$T31)</f>
        <v/>
      </c>
      <c r="U31" s="462">
        <f>IF(LEFT($C31,1)="G",0,様式2_4②旅費!$U31)</f>
        <v>0</v>
      </c>
      <c r="V31" s="124" t="str">
        <f t="shared" si="0"/>
        <v/>
      </c>
      <c r="W31" s="124"/>
      <c r="X31" s="464"/>
    </row>
    <row r="32" spans="1:24" ht="30" hidden="1" customHeight="1">
      <c r="A32" s="461">
        <f>様式2_4②旅費!$A32</f>
        <v>0</v>
      </c>
      <c r="B32" s="462" t="str">
        <f>様式2_4②旅費!$B32</f>
        <v/>
      </c>
      <c r="C32" s="463" t="str">
        <f>IF($A32=0,"",VLOOKUP($A32,従事者明細!$A$3:$F$51,4,FALSE))</f>
        <v/>
      </c>
      <c r="D32" s="462">
        <f>様式2_4②旅費!$D32</f>
        <v>0</v>
      </c>
      <c r="E32" s="462" t="str">
        <f>IF(LEFT(C32,1)="G",0,様式2_4②旅費!$E32)</f>
        <v/>
      </c>
      <c r="F32" s="462">
        <f>様式2_4②旅費!$F32</f>
        <v>0</v>
      </c>
      <c r="G32" s="462" t="str">
        <f>様式2_4②旅費!$G32</f>
        <v/>
      </c>
      <c r="I32" s="462">
        <f>様式2_4②旅費!$I32</f>
        <v>3800</v>
      </c>
      <c r="J32" s="7" t="s">
        <v>347</v>
      </c>
      <c r="K32" s="462" t="str">
        <f>様式2_4②旅費!$K32</f>
        <v/>
      </c>
      <c r="L32" s="7" t="s">
        <v>386</v>
      </c>
      <c r="M32" s="7" t="s">
        <v>349</v>
      </c>
      <c r="N32" s="462" t="str">
        <f>IF(LEFT($C32,1)="G",0,様式2_4②旅費!$N32)</f>
        <v/>
      </c>
      <c r="O32" s="462">
        <f>様式2_4②旅費!$O32</f>
        <v>11600</v>
      </c>
      <c r="P32" s="7" t="s">
        <v>347</v>
      </c>
      <c r="Q32" s="462" t="str">
        <f>様式2_4②旅費!$Q32</f>
        <v/>
      </c>
      <c r="R32" s="7" t="s">
        <v>387</v>
      </c>
      <c r="S32" s="7" t="s">
        <v>349</v>
      </c>
      <c r="T32" s="462" t="str">
        <f>IF(LEFT($C32,1)="G",0,様式2_4②旅費!$T32)</f>
        <v/>
      </c>
      <c r="U32" s="462">
        <f>IF(LEFT($C32,1)="G",0,様式2_4②旅費!$U32)</f>
        <v>0</v>
      </c>
      <c r="V32" s="124" t="str">
        <f t="shared" si="0"/>
        <v/>
      </c>
      <c r="W32" s="124"/>
      <c r="X32" s="464"/>
    </row>
    <row r="33" spans="1:24" ht="30" hidden="1" customHeight="1">
      <c r="A33" s="461">
        <f>様式2_4②旅費!$A33</f>
        <v>0</v>
      </c>
      <c r="B33" s="462" t="str">
        <f>様式2_4②旅費!$B33</f>
        <v/>
      </c>
      <c r="C33" s="463" t="str">
        <f>IF($A33=0,"",VLOOKUP($A33,従事者明細!$A$3:$F$51,4,FALSE))</f>
        <v/>
      </c>
      <c r="D33" s="462">
        <f>様式2_4②旅費!$D33</f>
        <v>0</v>
      </c>
      <c r="E33" s="462" t="str">
        <f>IF(LEFT(C33,1)="G",0,様式2_4②旅費!$E33)</f>
        <v/>
      </c>
      <c r="F33" s="462">
        <f>様式2_4②旅費!$F33</f>
        <v>0</v>
      </c>
      <c r="G33" s="462" t="str">
        <f>様式2_4②旅費!$G33</f>
        <v/>
      </c>
      <c r="I33" s="462">
        <f>様式2_4②旅費!$I33</f>
        <v>3800</v>
      </c>
      <c r="J33" s="7" t="s">
        <v>347</v>
      </c>
      <c r="K33" s="462" t="str">
        <f>様式2_4②旅費!$K33</f>
        <v/>
      </c>
      <c r="L33" s="7" t="s">
        <v>386</v>
      </c>
      <c r="M33" s="7" t="s">
        <v>349</v>
      </c>
      <c r="N33" s="462" t="str">
        <f>IF(LEFT($C33,1)="G",0,様式2_4②旅費!$N33)</f>
        <v/>
      </c>
      <c r="O33" s="462">
        <f>様式2_4②旅費!$O33</f>
        <v>11600</v>
      </c>
      <c r="P33" s="7" t="s">
        <v>347</v>
      </c>
      <c r="Q33" s="462" t="str">
        <f>様式2_4②旅費!$Q33</f>
        <v/>
      </c>
      <c r="R33" s="7" t="s">
        <v>387</v>
      </c>
      <c r="S33" s="7" t="s">
        <v>349</v>
      </c>
      <c r="T33" s="462" t="str">
        <f>IF(LEFT($C33,1)="G",0,様式2_4②旅費!$T33)</f>
        <v/>
      </c>
      <c r="U33" s="462">
        <f>IF(LEFT($C33,1)="G",0,様式2_4②旅費!$U33)</f>
        <v>0</v>
      </c>
      <c r="V33" s="124" t="str">
        <f t="shared" si="0"/>
        <v/>
      </c>
      <c r="W33" s="124"/>
      <c r="X33" s="464"/>
    </row>
    <row r="34" spans="1:24" ht="30" hidden="1" customHeight="1">
      <c r="A34" s="461">
        <f>様式2_4②旅費!$A34</f>
        <v>0</v>
      </c>
      <c r="B34" s="462" t="str">
        <f>様式2_4②旅費!$B34</f>
        <v/>
      </c>
      <c r="C34" s="463" t="str">
        <f>IF($A34=0,"",VLOOKUP($A34,従事者明細!$A$3:$F$51,4,FALSE))</f>
        <v/>
      </c>
      <c r="D34" s="462">
        <f>様式2_4②旅費!$D34</f>
        <v>0</v>
      </c>
      <c r="E34" s="462" t="str">
        <f>IF(LEFT(C34,1)="G",0,様式2_4②旅費!$E34)</f>
        <v/>
      </c>
      <c r="F34" s="462">
        <f>様式2_4②旅費!$F34</f>
        <v>0</v>
      </c>
      <c r="G34" s="462" t="str">
        <f>様式2_4②旅費!$G34</f>
        <v/>
      </c>
      <c r="I34" s="462">
        <f>様式2_4②旅費!$I34</f>
        <v>3800</v>
      </c>
      <c r="J34" s="7" t="s">
        <v>347</v>
      </c>
      <c r="K34" s="462" t="str">
        <f>様式2_4②旅費!$K34</f>
        <v/>
      </c>
      <c r="L34" s="7" t="s">
        <v>386</v>
      </c>
      <c r="M34" s="7" t="s">
        <v>349</v>
      </c>
      <c r="N34" s="462" t="str">
        <f>IF(LEFT($C34,1)="G",0,様式2_4②旅費!$N34)</f>
        <v/>
      </c>
      <c r="O34" s="462">
        <f>様式2_4②旅費!$O34</f>
        <v>11600</v>
      </c>
      <c r="P34" s="7" t="s">
        <v>347</v>
      </c>
      <c r="Q34" s="462" t="str">
        <f>様式2_4②旅費!$Q34</f>
        <v/>
      </c>
      <c r="R34" s="7" t="s">
        <v>387</v>
      </c>
      <c r="S34" s="7" t="s">
        <v>349</v>
      </c>
      <c r="T34" s="462" t="str">
        <f>IF(LEFT($C34,1)="G",0,様式2_4②旅費!$T34)</f>
        <v/>
      </c>
      <c r="U34" s="462">
        <f>IF(LEFT($C34,1)="G",0,様式2_4②旅費!$U34)</f>
        <v>0</v>
      </c>
      <c r="V34" s="124" t="str">
        <f t="shared" si="0"/>
        <v/>
      </c>
      <c r="W34" s="124"/>
      <c r="X34" s="464"/>
    </row>
    <row r="35" spans="1:24" ht="30" hidden="1" customHeight="1">
      <c r="A35" s="461">
        <f>様式2_4②旅費!$A35</f>
        <v>0</v>
      </c>
      <c r="B35" s="462" t="str">
        <f>様式2_4②旅費!$B35</f>
        <v/>
      </c>
      <c r="C35" s="463" t="str">
        <f>IF($A35=0,"",VLOOKUP($A35,従事者明細!$A$3:$F$51,4,FALSE))</f>
        <v/>
      </c>
      <c r="D35" s="462">
        <f>様式2_4②旅費!$D35</f>
        <v>0</v>
      </c>
      <c r="E35" s="462" t="str">
        <f>IF(LEFT(C35,1)="G",0,様式2_4②旅費!$E35)</f>
        <v/>
      </c>
      <c r="F35" s="462">
        <f>様式2_4②旅費!$F35</f>
        <v>0</v>
      </c>
      <c r="G35" s="462" t="str">
        <f>様式2_4②旅費!$G35</f>
        <v/>
      </c>
      <c r="I35" s="462">
        <f>様式2_4②旅費!$I35</f>
        <v>3800</v>
      </c>
      <c r="J35" s="7" t="s">
        <v>347</v>
      </c>
      <c r="K35" s="462" t="str">
        <f>様式2_4②旅費!$K35</f>
        <v/>
      </c>
      <c r="L35" s="7" t="s">
        <v>386</v>
      </c>
      <c r="M35" s="7" t="s">
        <v>349</v>
      </c>
      <c r="N35" s="462" t="str">
        <f>IF(LEFT($C35,1)="G",0,様式2_4②旅費!$N35)</f>
        <v/>
      </c>
      <c r="O35" s="462">
        <f>様式2_4②旅費!$O35</f>
        <v>11600</v>
      </c>
      <c r="P35" s="7" t="s">
        <v>347</v>
      </c>
      <c r="Q35" s="462" t="str">
        <f>様式2_4②旅費!$Q35</f>
        <v/>
      </c>
      <c r="R35" s="7" t="s">
        <v>387</v>
      </c>
      <c r="S35" s="7" t="s">
        <v>349</v>
      </c>
      <c r="T35" s="462" t="str">
        <f>IF(LEFT($C35,1)="G",0,様式2_4②旅費!$T35)</f>
        <v/>
      </c>
      <c r="U35" s="462">
        <f>IF(LEFT($C35,1)="G",0,様式2_4②旅費!$U35)</f>
        <v>0</v>
      </c>
      <c r="V35" s="124" t="str">
        <f t="shared" si="0"/>
        <v/>
      </c>
      <c r="W35" s="124"/>
      <c r="X35" s="464"/>
    </row>
    <row r="36" spans="1:24" ht="30" hidden="1" customHeight="1">
      <c r="A36" s="461">
        <f>様式2_4②旅費!$A36</f>
        <v>0</v>
      </c>
      <c r="B36" s="462" t="str">
        <f>様式2_4②旅費!$B36</f>
        <v/>
      </c>
      <c r="C36" s="463" t="str">
        <f>IF($A36=0,"",VLOOKUP($A36,従事者明細!$A$3:$F$51,4,FALSE))</f>
        <v/>
      </c>
      <c r="D36" s="462">
        <f>様式2_4②旅費!$D36</f>
        <v>0</v>
      </c>
      <c r="E36" s="462" t="str">
        <f>IF(LEFT(C36,1)="G",0,様式2_4②旅費!$E36)</f>
        <v/>
      </c>
      <c r="F36" s="462">
        <f>様式2_4②旅費!$F36</f>
        <v>0</v>
      </c>
      <c r="G36" s="462" t="str">
        <f>様式2_4②旅費!$G36</f>
        <v/>
      </c>
      <c r="I36" s="462">
        <f>様式2_4②旅費!$I36</f>
        <v>3800</v>
      </c>
      <c r="J36" s="7" t="s">
        <v>347</v>
      </c>
      <c r="K36" s="462" t="str">
        <f>様式2_4②旅費!$K36</f>
        <v/>
      </c>
      <c r="L36" s="7" t="s">
        <v>386</v>
      </c>
      <c r="M36" s="7" t="s">
        <v>349</v>
      </c>
      <c r="N36" s="462" t="str">
        <f>IF(LEFT($C36,1)="G",0,様式2_4②旅費!$N36)</f>
        <v/>
      </c>
      <c r="O36" s="462">
        <f>様式2_4②旅費!$O36</f>
        <v>11600</v>
      </c>
      <c r="P36" s="7" t="s">
        <v>347</v>
      </c>
      <c r="Q36" s="462" t="str">
        <f>様式2_4②旅費!$Q36</f>
        <v/>
      </c>
      <c r="R36" s="7" t="s">
        <v>387</v>
      </c>
      <c r="S36" s="7" t="s">
        <v>349</v>
      </c>
      <c r="T36" s="462" t="str">
        <f>IF(LEFT($C36,1)="G",0,様式2_4②旅費!$T36)</f>
        <v/>
      </c>
      <c r="U36" s="462">
        <f>IF(LEFT($C36,1)="G",0,様式2_4②旅費!$U36)</f>
        <v>0</v>
      </c>
      <c r="V36" s="124" t="str">
        <f t="shared" si="0"/>
        <v/>
      </c>
      <c r="W36" s="124"/>
      <c r="X36" s="464"/>
    </row>
    <row r="37" spans="1:24" ht="30" hidden="1" customHeight="1">
      <c r="A37" s="461">
        <f>様式2_4②旅費!$A37</f>
        <v>0</v>
      </c>
      <c r="B37" s="462" t="str">
        <f>様式2_4②旅費!$B37</f>
        <v/>
      </c>
      <c r="C37" s="463" t="str">
        <f>IF($A37=0,"",VLOOKUP($A37,従事者明細!$A$3:$F$51,4,FALSE))</f>
        <v/>
      </c>
      <c r="D37" s="462">
        <f>様式2_4②旅費!$D37</f>
        <v>0</v>
      </c>
      <c r="E37" s="462" t="str">
        <f>IF(LEFT(C37,1)="G",0,様式2_4②旅費!$E37)</f>
        <v/>
      </c>
      <c r="F37" s="462">
        <f>様式2_4②旅費!$F37</f>
        <v>0</v>
      </c>
      <c r="G37" s="462" t="str">
        <f>様式2_4②旅費!$G37</f>
        <v/>
      </c>
      <c r="I37" s="462">
        <f>様式2_4②旅費!$I37</f>
        <v>3800</v>
      </c>
      <c r="J37" s="7" t="s">
        <v>347</v>
      </c>
      <c r="K37" s="462" t="str">
        <f>様式2_4②旅費!$K37</f>
        <v/>
      </c>
      <c r="L37" s="7" t="s">
        <v>386</v>
      </c>
      <c r="M37" s="7" t="s">
        <v>349</v>
      </c>
      <c r="N37" s="462" t="str">
        <f>IF(LEFT($C37,1)="G",0,様式2_4②旅費!$N37)</f>
        <v/>
      </c>
      <c r="O37" s="462">
        <f>様式2_4②旅費!$O37</f>
        <v>11600</v>
      </c>
      <c r="P37" s="7" t="s">
        <v>347</v>
      </c>
      <c r="Q37" s="462" t="str">
        <f>様式2_4②旅費!$Q37</f>
        <v/>
      </c>
      <c r="R37" s="7" t="s">
        <v>387</v>
      </c>
      <c r="S37" s="7" t="s">
        <v>349</v>
      </c>
      <c r="T37" s="462" t="str">
        <f>IF(LEFT($C37,1)="G",0,様式2_4②旅費!$T37)</f>
        <v/>
      </c>
      <c r="U37" s="462">
        <f>IF(LEFT($C37,1)="G",0,様式2_4②旅費!$U37)</f>
        <v>0</v>
      </c>
      <c r="V37" s="124" t="str">
        <f t="shared" si="0"/>
        <v/>
      </c>
      <c r="W37" s="124"/>
      <c r="X37" s="464"/>
    </row>
    <row r="38" spans="1:24" ht="30" hidden="1" customHeight="1">
      <c r="A38" s="461">
        <f>様式2_4②旅費!$A38</f>
        <v>0</v>
      </c>
      <c r="B38" s="462" t="str">
        <f>様式2_4②旅費!$B38</f>
        <v/>
      </c>
      <c r="C38" s="463" t="str">
        <f>IF($A38=0,"",VLOOKUP($A38,従事者明細!$A$3:$F$51,4,FALSE))</f>
        <v/>
      </c>
      <c r="D38" s="462">
        <f>様式2_4②旅費!$D38</f>
        <v>0</v>
      </c>
      <c r="E38" s="462" t="str">
        <f>IF(LEFT(C38,1)="G",0,様式2_4②旅費!$E38)</f>
        <v/>
      </c>
      <c r="F38" s="462">
        <f>様式2_4②旅費!$F38</f>
        <v>0</v>
      </c>
      <c r="G38" s="462" t="str">
        <f>様式2_4②旅費!$G38</f>
        <v/>
      </c>
      <c r="I38" s="462">
        <f>様式2_4②旅費!$I38</f>
        <v>3800</v>
      </c>
      <c r="J38" s="7" t="s">
        <v>347</v>
      </c>
      <c r="K38" s="462" t="str">
        <f>様式2_4②旅費!$K38</f>
        <v/>
      </c>
      <c r="L38" s="7" t="s">
        <v>386</v>
      </c>
      <c r="M38" s="7" t="s">
        <v>349</v>
      </c>
      <c r="N38" s="462" t="str">
        <f>IF(LEFT($C38,1)="G",0,様式2_4②旅費!$N38)</f>
        <v/>
      </c>
      <c r="O38" s="462">
        <f>様式2_4②旅費!$O38</f>
        <v>11600</v>
      </c>
      <c r="P38" s="7" t="s">
        <v>347</v>
      </c>
      <c r="Q38" s="462" t="str">
        <f>様式2_4②旅費!$Q38</f>
        <v/>
      </c>
      <c r="R38" s="7" t="s">
        <v>387</v>
      </c>
      <c r="S38" s="7" t="s">
        <v>349</v>
      </c>
      <c r="T38" s="462" t="str">
        <f>IF(LEFT($C38,1)="G",0,様式2_4②旅費!$T38)</f>
        <v/>
      </c>
      <c r="U38" s="462">
        <f>IF(LEFT($C38,1)="G",0,様式2_4②旅費!$U38)</f>
        <v>0</v>
      </c>
      <c r="V38" s="124" t="str">
        <f t="shared" si="0"/>
        <v/>
      </c>
      <c r="W38" s="124"/>
      <c r="X38" s="464"/>
    </row>
    <row r="39" spans="1:24" ht="30" hidden="1" customHeight="1">
      <c r="A39" s="461">
        <f>様式2_4②旅費!$A39</f>
        <v>0</v>
      </c>
      <c r="B39" s="462" t="str">
        <f>様式2_4②旅費!$B39</f>
        <v/>
      </c>
      <c r="C39" s="463" t="str">
        <f>IF($A39=0,"",VLOOKUP($A39,従事者明細!$A$3:$F$51,4,FALSE))</f>
        <v/>
      </c>
      <c r="D39" s="462">
        <f>様式2_4②旅費!$D39</f>
        <v>0</v>
      </c>
      <c r="E39" s="462" t="str">
        <f>IF(LEFT(C39,1)="G",0,様式2_4②旅費!$E39)</f>
        <v/>
      </c>
      <c r="F39" s="462">
        <f>様式2_4②旅費!$F39</f>
        <v>0</v>
      </c>
      <c r="G39" s="462" t="str">
        <f>様式2_4②旅費!$G39</f>
        <v/>
      </c>
      <c r="H39" s="6"/>
      <c r="I39" s="462">
        <f>様式2_4②旅費!$I39</f>
        <v>3800</v>
      </c>
      <c r="J39" s="7" t="s">
        <v>347</v>
      </c>
      <c r="K39" s="462" t="str">
        <f>様式2_4②旅費!$K39</f>
        <v/>
      </c>
      <c r="L39" s="7" t="s">
        <v>386</v>
      </c>
      <c r="M39" s="7" t="s">
        <v>349</v>
      </c>
      <c r="N39" s="462" t="str">
        <f>IF(LEFT($C39,1)="G",0,様式2_4②旅費!$N39)</f>
        <v/>
      </c>
      <c r="O39" s="462">
        <f>様式2_4②旅費!$O39</f>
        <v>11600</v>
      </c>
      <c r="P39" s="7" t="s">
        <v>347</v>
      </c>
      <c r="Q39" s="462" t="str">
        <f>様式2_4②旅費!$Q39</f>
        <v/>
      </c>
      <c r="R39" s="7" t="s">
        <v>387</v>
      </c>
      <c r="S39" s="7" t="s">
        <v>349</v>
      </c>
      <c r="T39" s="462" t="str">
        <f>IF(LEFT($C39,1)="G",0,様式2_4②旅費!$T39)</f>
        <v/>
      </c>
      <c r="U39" s="462">
        <f>IF(LEFT($C39,1)="G",0,様式2_4②旅費!$U39)</f>
        <v>0</v>
      </c>
      <c r="V39" s="124" t="str">
        <f t="shared" si="0"/>
        <v/>
      </c>
      <c r="W39" s="124"/>
      <c r="X39" s="464"/>
    </row>
    <row r="40" spans="1:24" ht="30" hidden="1" customHeight="1">
      <c r="A40" s="461">
        <f>様式2_4②旅費!$A40</f>
        <v>0</v>
      </c>
      <c r="B40" s="462" t="str">
        <f>様式2_4②旅費!$B40</f>
        <v/>
      </c>
      <c r="C40" s="463" t="str">
        <f>IF($A40=0,"",VLOOKUP($A40,従事者明細!$A$3:$F$51,4,FALSE))</f>
        <v/>
      </c>
      <c r="D40" s="462">
        <f>様式2_4②旅費!$D40</f>
        <v>0</v>
      </c>
      <c r="E40" s="462" t="str">
        <f>IF(LEFT(C40,1)="G",0,様式2_4②旅費!$E40)</f>
        <v/>
      </c>
      <c r="F40" s="462">
        <f>様式2_4②旅費!$F40</f>
        <v>0</v>
      </c>
      <c r="G40" s="462" t="str">
        <f>様式2_4②旅費!$G40</f>
        <v/>
      </c>
      <c r="I40" s="462">
        <f>様式2_4②旅費!$I40</f>
        <v>3800</v>
      </c>
      <c r="J40" s="7" t="s">
        <v>347</v>
      </c>
      <c r="K40" s="462" t="str">
        <f>様式2_4②旅費!$K40</f>
        <v/>
      </c>
      <c r="L40" s="7" t="s">
        <v>386</v>
      </c>
      <c r="M40" s="7" t="s">
        <v>349</v>
      </c>
      <c r="N40" s="462" t="str">
        <f>IF(LEFT($C40,1)="G",0,様式2_4②旅費!$N40)</f>
        <v/>
      </c>
      <c r="O40" s="462">
        <f>様式2_4②旅費!$O40</f>
        <v>11600</v>
      </c>
      <c r="P40" s="7" t="s">
        <v>347</v>
      </c>
      <c r="Q40" s="462" t="str">
        <f>様式2_4②旅費!$Q40</f>
        <v/>
      </c>
      <c r="R40" s="7" t="s">
        <v>387</v>
      </c>
      <c r="S40" s="7" t="s">
        <v>349</v>
      </c>
      <c r="T40" s="462" t="str">
        <f>IF(LEFT($C40,1)="G",0,様式2_4②旅費!$T40)</f>
        <v/>
      </c>
      <c r="U40" s="462">
        <f>IF(LEFT($C40,1)="G",0,様式2_4②旅費!$U40)</f>
        <v>0</v>
      </c>
      <c r="V40" s="124" t="str">
        <f t="shared" si="0"/>
        <v/>
      </c>
      <c r="W40" s="124"/>
      <c r="X40" s="464"/>
    </row>
    <row r="41" spans="1:24" ht="30" customHeight="1" thickBot="1">
      <c r="A41" s="461">
        <f>様式2_4②旅費!$A41</f>
        <v>0</v>
      </c>
      <c r="B41" s="462" t="str">
        <f>様式2_4②旅費!$B41</f>
        <v/>
      </c>
      <c r="C41" s="463" t="str">
        <f>IF($A41=0,"",VLOOKUP($A41,従事者明細!$A$3:$F$51,4,FALSE))</f>
        <v/>
      </c>
      <c r="D41" s="462">
        <f>様式2_4②旅費!$D41</f>
        <v>0</v>
      </c>
      <c r="E41" s="462" t="str">
        <f>IF(LEFT(C41,1)="G",0,様式2_4②旅費!$E41)</f>
        <v/>
      </c>
      <c r="F41" s="462">
        <f>様式2_4②旅費!$F41</f>
        <v>0</v>
      </c>
      <c r="G41" s="462" t="str">
        <f>様式2_4②旅費!$G41</f>
        <v/>
      </c>
      <c r="I41" s="462">
        <f>様式2_4②旅費!$I41</f>
        <v>3800</v>
      </c>
      <c r="J41" s="7" t="s">
        <v>347</v>
      </c>
      <c r="K41" s="462" t="str">
        <f>様式2_4②旅費!$K41</f>
        <v/>
      </c>
      <c r="L41" s="7" t="s">
        <v>386</v>
      </c>
      <c r="M41" s="7" t="s">
        <v>349</v>
      </c>
      <c r="N41" s="462" t="str">
        <f>IF(LEFT($C41,1)="G",0,様式2_4②旅費!$N41)</f>
        <v/>
      </c>
      <c r="O41" s="462">
        <f>様式2_4②旅費!$O41</f>
        <v>11600</v>
      </c>
      <c r="P41" s="7" t="s">
        <v>347</v>
      </c>
      <c r="Q41" s="462" t="str">
        <f>様式2_4②旅費!$Q41</f>
        <v/>
      </c>
      <c r="R41" s="6" t="s">
        <v>387</v>
      </c>
      <c r="S41" s="6" t="s">
        <v>349</v>
      </c>
      <c r="T41" s="462" t="str">
        <f>IF(LEFT($C41,1)="G",0,様式2_4②旅費!$T41)</f>
        <v/>
      </c>
      <c r="U41" s="462">
        <f>IF(LEFT($C41,1)="G",0,様式2_4②旅費!$U41)</f>
        <v>0</v>
      </c>
      <c r="V41" s="124" t="str">
        <f t="shared" si="0"/>
        <v/>
      </c>
      <c r="W41" s="124"/>
      <c r="X41" s="464"/>
    </row>
    <row r="42" spans="1:24" ht="30" customHeight="1" thickBot="1">
      <c r="B42" s="323" t="s">
        <v>389</v>
      </c>
      <c r="C42" s="465">
        <f>COUNTIF(D9:D41,"&gt;0")-COUNTIF(D9:D41,"&gt;=30")</f>
        <v>0</v>
      </c>
      <c r="D42" s="323" t="s">
        <v>390</v>
      </c>
      <c r="E42" s="11">
        <f>SUM(E9:E41)</f>
        <v>0</v>
      </c>
      <c r="F42" s="29"/>
      <c r="I42" s="269" t="s">
        <v>390</v>
      </c>
      <c r="J42" s="328" t="s">
        <v>391</v>
      </c>
      <c r="K42" s="329">
        <f>SUM(K9:K41)</f>
        <v>0</v>
      </c>
      <c r="L42" s="330"/>
      <c r="M42" s="328" t="s">
        <v>392</v>
      </c>
      <c r="N42" s="275">
        <f>SUM(N9:N41)</f>
        <v>0</v>
      </c>
      <c r="O42" s="332"/>
      <c r="P42" s="333" t="s">
        <v>393</v>
      </c>
      <c r="Q42" s="331">
        <f>SUM(Q9:Q41)</f>
        <v>0</v>
      </c>
      <c r="R42" s="330"/>
      <c r="S42" s="328" t="s">
        <v>394</v>
      </c>
      <c r="T42" s="273">
        <f>SUM(T9:T41)</f>
        <v>0</v>
      </c>
      <c r="U42" s="273">
        <f>SUM(U9:U41)</f>
        <v>0</v>
      </c>
      <c r="V42" s="270">
        <f>SUM(V9:V41)</f>
        <v>0</v>
      </c>
      <c r="W42" s="29"/>
      <c r="X42" s="29"/>
    </row>
    <row r="43" spans="1:24" ht="30" customHeight="1">
      <c r="C43" s="4"/>
      <c r="F43" s="28"/>
      <c r="I43" s="8"/>
      <c r="J43" s="8"/>
      <c r="K43" s="8"/>
      <c r="L43" s="8"/>
      <c r="M43" s="8"/>
      <c r="N43" s="9"/>
      <c r="O43" s="8"/>
      <c r="P43" s="8"/>
      <c r="Q43" s="8"/>
      <c r="R43" s="8"/>
      <c r="S43" s="8"/>
      <c r="T43" s="9"/>
      <c r="U43" s="9"/>
      <c r="V43" s="9"/>
      <c r="W43" s="349"/>
      <c r="X43" s="349"/>
    </row>
    <row r="44" spans="1:24" ht="30" customHeight="1">
      <c r="C44" s="114"/>
      <c r="D44" s="42"/>
      <c r="E44" s="42"/>
      <c r="F44" s="42"/>
      <c r="G44" s="42"/>
      <c r="H44" s="42"/>
      <c r="I44" s="42"/>
      <c r="J44" s="42"/>
      <c r="K44" s="42"/>
      <c r="L44" s="42"/>
      <c r="M44" s="42"/>
      <c r="N44" s="42"/>
      <c r="O44" s="42"/>
      <c r="P44" s="42"/>
      <c r="Q44" s="42"/>
      <c r="R44" s="42"/>
      <c r="S44" s="42"/>
      <c r="T44" s="42"/>
      <c r="U44" s="42"/>
      <c r="V44" s="42"/>
      <c r="W44" s="349"/>
      <c r="X44" s="349"/>
    </row>
    <row r="45" spans="1:24" ht="30" customHeight="1" thickBot="1">
      <c r="A45" s="34" t="s">
        <v>239</v>
      </c>
      <c r="B45" s="34" t="s">
        <v>240</v>
      </c>
      <c r="C45" s="47"/>
      <c r="D45" s="13"/>
      <c r="E45" s="764" t="e">
        <f>G49</f>
        <v>#REF!</v>
      </c>
      <c r="F45" s="764"/>
      <c r="G45" s="13" t="s">
        <v>205</v>
      </c>
      <c r="H45" s="42"/>
      <c r="I45" s="42"/>
      <c r="J45" s="42"/>
      <c r="K45" s="42"/>
      <c r="L45" s="42"/>
      <c r="M45" s="42"/>
      <c r="N45" s="42"/>
      <c r="O45" s="42"/>
      <c r="P45" s="42"/>
      <c r="Q45" s="42"/>
      <c r="R45" s="42"/>
      <c r="S45" s="42"/>
      <c r="T45" s="42"/>
      <c r="U45" s="42"/>
      <c r="V45" s="42"/>
      <c r="W45" s="349"/>
      <c r="X45" s="349"/>
    </row>
    <row r="46" spans="1:24" ht="30" customHeight="1" thickTop="1">
      <c r="A46" s="3"/>
      <c r="C46" s="47"/>
      <c r="D46" s="13"/>
      <c r="E46" s="13"/>
      <c r="F46" s="13"/>
      <c r="G46" s="47"/>
      <c r="H46" s="42"/>
      <c r="I46" s="42"/>
      <c r="J46" s="42"/>
      <c r="K46" s="42"/>
      <c r="L46" s="42"/>
      <c r="M46" s="42"/>
      <c r="N46" s="42"/>
      <c r="O46" s="42"/>
      <c r="P46" s="42"/>
      <c r="Q46" s="42"/>
      <c r="R46" s="42"/>
      <c r="S46" s="42"/>
      <c r="T46" s="42"/>
      <c r="U46" s="42"/>
      <c r="V46" s="42"/>
      <c r="W46" s="349"/>
      <c r="X46" s="349"/>
    </row>
    <row r="47" spans="1:24" ht="30" customHeight="1">
      <c r="A47" s="13"/>
      <c r="B47" s="13" t="s">
        <v>395</v>
      </c>
      <c r="C47" s="61"/>
      <c r="D47" s="13"/>
      <c r="E47" s="13" t="s">
        <v>396</v>
      </c>
      <c r="F47" s="13"/>
      <c r="G47" s="47"/>
      <c r="H47" s="42"/>
      <c r="I47" s="42"/>
      <c r="J47" s="42"/>
      <c r="K47" s="42"/>
      <c r="L47" s="42"/>
      <c r="M47" s="42"/>
      <c r="N47" s="42"/>
      <c r="O47" s="42"/>
      <c r="P47" s="42"/>
      <c r="Q47" s="42"/>
      <c r="R47" s="42"/>
      <c r="S47" s="42"/>
      <c r="T47" s="42"/>
      <c r="U47" s="42"/>
      <c r="V47" s="42"/>
      <c r="W47" s="349"/>
      <c r="X47" s="349"/>
    </row>
    <row r="48" spans="1:24" ht="30" customHeight="1">
      <c r="A48" s="13"/>
      <c r="B48" s="466" t="s">
        <v>397</v>
      </c>
      <c r="C48" s="61"/>
      <c r="D48" s="13"/>
      <c r="E48" s="13"/>
      <c r="F48" s="13"/>
      <c r="G48" s="47"/>
      <c r="H48" s="42"/>
      <c r="I48" s="42"/>
      <c r="J48" s="42"/>
      <c r="K48" s="42"/>
      <c r="L48" s="42"/>
      <c r="M48" s="42"/>
      <c r="N48" s="42"/>
      <c r="O48" s="42"/>
      <c r="P48" s="42"/>
      <c r="Q48" s="42"/>
      <c r="R48" s="42"/>
      <c r="S48" s="42"/>
      <c r="T48" s="42"/>
      <c r="U48" s="42"/>
      <c r="V48" s="42"/>
      <c r="W48" s="349"/>
      <c r="X48" s="349"/>
    </row>
    <row r="49" spans="1:30" ht="30" customHeight="1">
      <c r="A49" s="114"/>
      <c r="B49" s="762" t="e">
        <f>様式2_3機材!$F$5+様式２_4銀行外!$F$4+様式２_4銀行外!$F$6+様式2_5現地活動費!$E$3+#REF!</f>
        <v>#REF!</v>
      </c>
      <c r="C49" s="762"/>
      <c r="D49" s="13" t="s">
        <v>398</v>
      </c>
      <c r="E49" s="247">
        <v>10</v>
      </c>
      <c r="F49" s="48" t="s">
        <v>399</v>
      </c>
      <c r="G49" s="127" t="e">
        <f>ROUNDDOWN(B49*E49/100,0)</f>
        <v>#REF!</v>
      </c>
      <c r="I49" s="8"/>
      <c r="J49" s="8"/>
      <c r="K49" s="8"/>
      <c r="L49" s="8"/>
      <c r="M49" s="8"/>
      <c r="N49" s="9"/>
      <c r="O49" s="8"/>
      <c r="P49" s="8"/>
      <c r="Q49" s="8"/>
      <c r="R49" s="8"/>
      <c r="S49" s="8"/>
      <c r="T49" s="9"/>
      <c r="U49" s="10"/>
      <c r="V49" s="49"/>
      <c r="W49" s="49"/>
      <c r="X49" s="49"/>
    </row>
    <row r="50" spans="1:30" ht="17.149999999999999" customHeight="1">
      <c r="A50" s="13"/>
      <c r="B50" s="13"/>
      <c r="C50" s="47"/>
      <c r="D50" s="13"/>
      <c r="E50" s="763"/>
      <c r="F50" s="763"/>
      <c r="G50" s="763"/>
      <c r="H50" s="763"/>
    </row>
    <row r="52" spans="1:30" s="468" customFormat="1">
      <c r="A52" s="467" t="s">
        <v>400</v>
      </c>
      <c r="C52" s="467"/>
    </row>
    <row r="53" spans="1:30" hidden="1">
      <c r="B53" s="4" t="s">
        <v>401</v>
      </c>
    </row>
    <row r="54" spans="1:30" hidden="1">
      <c r="B54" s="80">
        <v>1</v>
      </c>
      <c r="C54" s="469">
        <f>ROUNDDOWN(SUMIF($X$9:$X$41,B54,$W$9:$W$41),-3)</f>
        <v>0</v>
      </c>
    </row>
    <row r="55" spans="1:30" hidden="1">
      <c r="B55" s="80">
        <v>2</v>
      </c>
      <c r="C55" s="469">
        <f>ROUNDDOWN(SUMIF($X$9:$X$41,B55,$W$9:$W$41),-3)</f>
        <v>0</v>
      </c>
    </row>
    <row r="56" spans="1:30" hidden="1">
      <c r="B56" s="80">
        <v>3</v>
      </c>
      <c r="C56" s="469">
        <f t="shared" ref="C56:C60" si="1">ROUNDDOWN(SUMIF($X$9:$X$41,B56,$W$9:$W$41),-3)</f>
        <v>0</v>
      </c>
    </row>
    <row r="57" spans="1:30" hidden="1">
      <c r="B57" s="80">
        <v>4</v>
      </c>
      <c r="C57" s="469">
        <f t="shared" si="1"/>
        <v>0</v>
      </c>
    </row>
    <row r="58" spans="1:30" hidden="1">
      <c r="B58" s="80">
        <v>5</v>
      </c>
      <c r="C58" s="469">
        <f t="shared" si="1"/>
        <v>0</v>
      </c>
    </row>
    <row r="59" spans="1:30" hidden="1">
      <c r="B59" s="80">
        <v>6</v>
      </c>
      <c r="C59" s="469">
        <f t="shared" si="1"/>
        <v>0</v>
      </c>
    </row>
    <row r="60" spans="1:30" hidden="1">
      <c r="B60" s="80">
        <v>7</v>
      </c>
      <c r="C60" s="469">
        <f t="shared" si="1"/>
        <v>0</v>
      </c>
    </row>
    <row r="61" spans="1:30" hidden="1"/>
    <row r="62" spans="1:30" hidden="1"/>
    <row r="63" spans="1:30" s="6" customFormat="1" hidden="1">
      <c r="B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s="6" customFormat="1" hidden="1">
      <c r="B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sheetData>
  <mergeCells count="10">
    <mergeCell ref="E2:G2"/>
    <mergeCell ref="F4:G4"/>
    <mergeCell ref="B6:E6"/>
    <mergeCell ref="F6:G6"/>
    <mergeCell ref="I8:N8"/>
    <mergeCell ref="O8:T8"/>
    <mergeCell ref="E45:F45"/>
    <mergeCell ref="B49:C49"/>
    <mergeCell ref="E50:F50"/>
    <mergeCell ref="G50:H50"/>
  </mergeCells>
  <phoneticPr fontId="2"/>
  <conditionalFormatting sqref="E49">
    <cfRule type="cellIs" dxfId="3" priority="1" stopIfTrue="1" operator="greaterThan">
      <formula>10</formula>
    </cfRule>
    <cfRule type="cellIs" dxfId="2" priority="2" stopIfTrue="1" operator="greaterThan">
      <formula>10</formula>
    </cfRule>
  </conditionalFormatting>
  <dataValidations count="1">
    <dataValidation type="list" operator="greaterThanOrEqual" allowBlank="1" showInputMessage="1" showErrorMessage="1" sqref="X9:X41" xr:uid="{61731DEE-E1A9-4442-A2ED-A4777F8E5688}">
      <formula1>"1,2,3,4,5,6,7,精算"</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FFFF00"/>
    <pageSetUpPr fitToPage="1"/>
  </sheetPr>
  <dimension ref="A1:G45"/>
  <sheetViews>
    <sheetView workbookViewId="0">
      <selection activeCell="E3" sqref="E3"/>
    </sheetView>
  </sheetViews>
  <sheetFormatPr defaultColWidth="9" defaultRowHeight="14"/>
  <cols>
    <col min="1" max="1" width="8.5" customWidth="1"/>
    <col min="2" max="2" width="29.58203125" customWidth="1"/>
    <col min="3" max="3" width="24.25" customWidth="1"/>
    <col min="4" max="4" width="10.08203125" customWidth="1"/>
    <col min="5" max="5" width="17.58203125" customWidth="1"/>
    <col min="6" max="6" width="24.25" customWidth="1"/>
    <col min="7" max="7" width="7.58203125" customWidth="1"/>
  </cols>
  <sheetData>
    <row r="1" spans="1:7" ht="15.75" customHeight="1"/>
    <row r="2" spans="1:7" ht="15" customHeight="1">
      <c r="A2" s="34" t="s">
        <v>226</v>
      </c>
      <c r="B2" s="34" t="s">
        <v>297</v>
      </c>
      <c r="C2" s="122"/>
      <c r="D2" s="79"/>
      <c r="E2" s="122"/>
      <c r="F2" s="79"/>
      <c r="G2" s="79"/>
    </row>
    <row r="3" spans="1:7" ht="20.149999999999999" customHeight="1" thickBot="1">
      <c r="A3" s="31" t="s">
        <v>233</v>
      </c>
      <c r="B3" s="13" t="s">
        <v>234</v>
      </c>
      <c r="C3" s="122"/>
      <c r="D3" s="79"/>
      <c r="E3" s="62">
        <f>E4+E5</f>
        <v>7830229</v>
      </c>
      <c r="F3" s="79" t="s">
        <v>205</v>
      </c>
      <c r="G3" s="79"/>
    </row>
    <row r="4" spans="1:7" ht="20.149999999999999" customHeight="1" thickTop="1">
      <c r="A4" s="31"/>
      <c r="B4" s="13" t="s">
        <v>403</v>
      </c>
      <c r="C4" s="122"/>
      <c r="D4" s="79"/>
      <c r="E4" s="360">
        <f>F17</f>
        <v>3153500</v>
      </c>
      <c r="F4" s="79" t="s">
        <v>205</v>
      </c>
      <c r="G4" s="79"/>
    </row>
    <row r="5" spans="1:7" ht="20.149999999999999" customHeight="1">
      <c r="A5" s="31"/>
      <c r="B5" s="13" t="s">
        <v>404</v>
      </c>
      <c r="C5" s="122"/>
      <c r="D5" s="79"/>
      <c r="E5" s="361">
        <f>様式2_5②現地活動費!E3</f>
        <v>4676729</v>
      </c>
      <c r="F5" s="79" t="s">
        <v>205</v>
      </c>
      <c r="G5" s="79"/>
    </row>
    <row r="6" spans="1:7" ht="20.149999999999999" customHeight="1" thickBot="1">
      <c r="A6" s="31"/>
      <c r="B6" s="13"/>
      <c r="C6" s="122"/>
      <c r="D6" s="79"/>
      <c r="E6" s="359"/>
      <c r="F6" s="79"/>
      <c r="G6" s="79"/>
    </row>
    <row r="7" spans="1:7" ht="20.149999999999999" customHeight="1" thickBot="1">
      <c r="A7" s="768" t="s">
        <v>405</v>
      </c>
      <c r="B7" s="769"/>
      <c r="C7" s="394" t="s">
        <v>406</v>
      </c>
      <c r="D7" s="785" t="s">
        <v>407</v>
      </c>
      <c r="E7" s="786"/>
      <c r="F7" s="112" t="s">
        <v>256</v>
      </c>
    </row>
    <row r="8" spans="1:7" ht="48.65" customHeight="1">
      <c r="A8" s="770" t="s">
        <v>408</v>
      </c>
      <c r="B8" s="771"/>
      <c r="C8" s="420">
        <f>ROUND(E36/D8,0)</f>
        <v>238375</v>
      </c>
      <c r="D8" s="787">
        <f>D12</f>
        <v>4</v>
      </c>
      <c r="E8" s="788"/>
      <c r="F8" s="421">
        <f>C8*D8</f>
        <v>953500</v>
      </c>
      <c r="G8" s="388"/>
    </row>
    <row r="9" spans="1:7" ht="25.5" customHeight="1" thickBot="1">
      <c r="A9" s="415"/>
      <c r="B9" s="415"/>
      <c r="C9" s="122"/>
      <c r="D9" s="398"/>
      <c r="F9" s="393"/>
      <c r="G9" s="388"/>
    </row>
    <row r="10" spans="1:7" ht="39" customHeight="1">
      <c r="A10" s="416"/>
      <c r="B10" s="416"/>
      <c r="C10" s="422" t="s">
        <v>409</v>
      </c>
      <c r="D10" s="793">
        <v>4</v>
      </c>
      <c r="E10" s="794"/>
      <c r="F10" s="399" t="s">
        <v>410</v>
      </c>
      <c r="G10" s="388"/>
    </row>
    <row r="11" spans="1:7" ht="28.5" customHeight="1">
      <c r="A11" s="416"/>
      <c r="B11" s="416"/>
      <c r="C11" s="423" t="s">
        <v>411</v>
      </c>
      <c r="D11" s="795"/>
      <c r="E11" s="796"/>
      <c r="F11" s="393"/>
      <c r="G11" s="388"/>
    </row>
    <row r="12" spans="1:7" ht="27" customHeight="1">
      <c r="A12" s="416"/>
      <c r="B12" s="416"/>
      <c r="C12" s="424" t="s">
        <v>407</v>
      </c>
      <c r="D12" s="797">
        <f>D10+D11</f>
        <v>4</v>
      </c>
      <c r="E12" s="798"/>
      <c r="F12" s="393"/>
      <c r="G12" s="388"/>
    </row>
    <row r="13" spans="1:7" ht="25.5" customHeight="1" thickBot="1">
      <c r="A13" s="417"/>
      <c r="B13" s="417"/>
      <c r="C13" s="122"/>
      <c r="D13" s="398"/>
      <c r="F13" s="393"/>
      <c r="G13" s="388"/>
    </row>
    <row r="14" spans="1:7" ht="20.149999999999999" customHeight="1" thickBot="1">
      <c r="A14" s="776" t="s">
        <v>412</v>
      </c>
      <c r="B14" s="777"/>
      <c r="C14" s="395" t="s">
        <v>406</v>
      </c>
      <c r="D14" s="789" t="s">
        <v>413</v>
      </c>
      <c r="E14" s="790"/>
      <c r="F14" s="396" t="s">
        <v>256</v>
      </c>
    </row>
    <row r="15" spans="1:7" ht="50.15" customHeight="1">
      <c r="A15" s="778" t="s">
        <v>414</v>
      </c>
      <c r="B15" s="779"/>
      <c r="C15" s="425">
        <f>ROUND(E42/D41,0)</f>
        <v>44000</v>
      </c>
      <c r="D15" s="791">
        <f>D41</f>
        <v>50</v>
      </c>
      <c r="E15" s="792"/>
      <c r="F15" s="421">
        <f>C15*D15</f>
        <v>2200000</v>
      </c>
      <c r="G15" s="388"/>
    </row>
    <row r="16" spans="1:7" ht="18" customHeight="1" thickBot="1">
      <c r="A16" s="365"/>
      <c r="B16" s="365"/>
      <c r="C16" s="122"/>
      <c r="E16" s="122"/>
      <c r="F16" s="122"/>
      <c r="G16" s="79"/>
    </row>
    <row r="17" spans="1:7" ht="22.15" customHeight="1">
      <c r="A17" s="365"/>
      <c r="B17" s="365"/>
      <c r="C17" s="122"/>
      <c r="D17" s="426"/>
      <c r="E17" s="427" t="s">
        <v>415</v>
      </c>
      <c r="F17" s="428">
        <f>ROUNDDOWN((F8+F15),0)</f>
        <v>3153500</v>
      </c>
      <c r="G17" s="79"/>
    </row>
    <row r="18" spans="1:7" ht="20.149999999999999" customHeight="1" thickBot="1">
      <c r="A18" s="31"/>
      <c r="B18" s="25"/>
      <c r="C18" s="122"/>
      <c r="D18" s="79"/>
      <c r="E18" s="359"/>
      <c r="F18" s="79"/>
      <c r="G18" s="79"/>
    </row>
    <row r="19" spans="1:7" ht="20.149999999999999" customHeight="1" thickBot="1">
      <c r="A19" s="765" t="s">
        <v>416</v>
      </c>
      <c r="B19" s="766"/>
      <c r="C19" s="766"/>
      <c r="D19" s="766"/>
      <c r="E19" s="766"/>
      <c r="F19" s="767"/>
      <c r="G19" s="79"/>
    </row>
    <row r="20" spans="1:7" ht="20.149999999999999" customHeight="1">
      <c r="A20" s="202"/>
      <c r="B20" s="203" t="s">
        <v>417</v>
      </c>
      <c r="C20" s="204" t="s">
        <v>418</v>
      </c>
      <c r="D20" s="203" t="s">
        <v>419</v>
      </c>
      <c r="E20" s="204" t="s">
        <v>420</v>
      </c>
      <c r="F20" s="205" t="s">
        <v>421</v>
      </c>
      <c r="G20" s="200" t="s">
        <v>320</v>
      </c>
    </row>
    <row r="21" spans="1:7" ht="19.5" customHeight="1">
      <c r="A21" s="799" t="s">
        <v>422</v>
      </c>
      <c r="B21" s="383" t="s">
        <v>423</v>
      </c>
      <c r="C21" s="384">
        <v>9500</v>
      </c>
      <c r="D21" s="316">
        <v>65</v>
      </c>
      <c r="E21" s="261">
        <f>C21*D21</f>
        <v>617500</v>
      </c>
      <c r="F21" s="596" t="s">
        <v>424</v>
      </c>
      <c r="G21" s="201"/>
    </row>
    <row r="22" spans="1:7" ht="27.65" customHeight="1">
      <c r="A22" s="800"/>
      <c r="B22" s="383"/>
      <c r="C22" s="384"/>
      <c r="D22" s="242"/>
      <c r="E22" s="261">
        <f t="shared" ref="E22:E40" si="0">C22*D22</f>
        <v>0</v>
      </c>
      <c r="F22" s="353" t="s">
        <v>425</v>
      </c>
      <c r="G22" s="201"/>
    </row>
    <row r="23" spans="1:7" ht="23.15" customHeight="1">
      <c r="A23" s="800"/>
      <c r="B23" s="383" t="s">
        <v>426</v>
      </c>
      <c r="C23" s="384">
        <v>3500</v>
      </c>
      <c r="D23" s="316">
        <v>6</v>
      </c>
      <c r="E23" s="261">
        <f t="shared" si="0"/>
        <v>21000</v>
      </c>
      <c r="F23" s="353"/>
      <c r="G23" s="201"/>
    </row>
    <row r="24" spans="1:7" ht="20.149999999999999" customHeight="1">
      <c r="A24" s="800"/>
      <c r="B24" s="318"/>
      <c r="C24" s="316"/>
      <c r="D24" s="316"/>
      <c r="E24" s="261">
        <f t="shared" si="0"/>
        <v>0</v>
      </c>
      <c r="F24" s="353"/>
      <c r="G24" s="201"/>
    </row>
    <row r="25" spans="1:7" ht="20.149999999999999" customHeight="1" thickBot="1">
      <c r="A25" s="801"/>
      <c r="B25" s="784" t="s">
        <v>256</v>
      </c>
      <c r="C25" s="784"/>
      <c r="D25" s="784"/>
      <c r="E25" s="262">
        <f>SUM(E21:E24)</f>
        <v>638500</v>
      </c>
      <c r="F25" s="363"/>
      <c r="G25" s="362"/>
    </row>
    <row r="26" spans="1:7" ht="20.149999999999999" customHeight="1">
      <c r="A26" s="780" t="s">
        <v>427</v>
      </c>
      <c r="B26" s="385" t="s">
        <v>428</v>
      </c>
      <c r="C26" s="386">
        <v>6000</v>
      </c>
      <c r="D26" s="386">
        <v>40</v>
      </c>
      <c r="E26" s="263">
        <f t="shared" si="0"/>
        <v>240000</v>
      </c>
      <c r="F26" s="597" t="s">
        <v>429</v>
      </c>
      <c r="G26" s="201"/>
    </row>
    <row r="27" spans="1:7" ht="20.149999999999999" customHeight="1">
      <c r="A27" s="781"/>
      <c r="B27" s="385" t="s">
        <v>430</v>
      </c>
      <c r="C27" s="384">
        <v>500</v>
      </c>
      <c r="D27" s="384">
        <v>150</v>
      </c>
      <c r="E27" s="261">
        <f t="shared" si="0"/>
        <v>75000</v>
      </c>
      <c r="F27" s="353" t="s">
        <v>431</v>
      </c>
      <c r="G27" s="201"/>
    </row>
    <row r="28" spans="1:7" ht="20.149999999999999" customHeight="1">
      <c r="A28" s="781"/>
      <c r="B28" s="201"/>
      <c r="C28" s="242"/>
      <c r="D28" s="242"/>
      <c r="E28" s="261">
        <f t="shared" si="0"/>
        <v>0</v>
      </c>
      <c r="F28" s="353"/>
      <c r="G28" s="201"/>
    </row>
    <row r="29" spans="1:7" ht="20.149999999999999" customHeight="1">
      <c r="A29" s="781"/>
      <c r="B29" s="201"/>
      <c r="C29" s="243"/>
      <c r="D29" s="242"/>
      <c r="E29" s="261">
        <f t="shared" si="0"/>
        <v>0</v>
      </c>
      <c r="F29" s="353"/>
      <c r="G29" s="201"/>
    </row>
    <row r="30" spans="1:7" ht="20.149999999999999" customHeight="1" thickBot="1">
      <c r="A30" s="782"/>
      <c r="B30" s="783" t="s">
        <v>256</v>
      </c>
      <c r="C30" s="784"/>
      <c r="D30" s="784"/>
      <c r="E30" s="262">
        <f>SUM(E26:E29)</f>
        <v>315000</v>
      </c>
      <c r="F30" s="363"/>
      <c r="G30" s="362"/>
    </row>
    <row r="31" spans="1:7" ht="20.149999999999999" customHeight="1">
      <c r="A31" s="780" t="s">
        <v>432</v>
      </c>
      <c r="B31" s="385"/>
      <c r="C31" s="386"/>
      <c r="D31" s="386"/>
      <c r="E31" s="263">
        <f t="shared" ref="E31:E34" si="1">C31*D31</f>
        <v>0</v>
      </c>
      <c r="F31" s="364"/>
      <c r="G31" s="201"/>
    </row>
    <row r="32" spans="1:7" ht="20.149999999999999" customHeight="1">
      <c r="A32" s="781"/>
      <c r="B32" s="385"/>
      <c r="C32" s="384"/>
      <c r="D32" s="384"/>
      <c r="E32" s="261">
        <f t="shared" si="1"/>
        <v>0</v>
      </c>
      <c r="F32" s="353"/>
      <c r="G32" s="201"/>
    </row>
    <row r="33" spans="1:7" ht="20.149999999999999" customHeight="1">
      <c r="A33" s="781"/>
      <c r="B33" s="201"/>
      <c r="C33" s="242"/>
      <c r="D33" s="242"/>
      <c r="E33" s="261">
        <f t="shared" si="1"/>
        <v>0</v>
      </c>
      <c r="F33" s="353"/>
      <c r="G33" s="201"/>
    </row>
    <row r="34" spans="1:7" ht="20.149999999999999" customHeight="1">
      <c r="A34" s="781"/>
      <c r="B34" s="201"/>
      <c r="C34" s="243"/>
      <c r="D34" s="242"/>
      <c r="E34" s="261">
        <f t="shared" si="1"/>
        <v>0</v>
      </c>
      <c r="F34" s="353"/>
      <c r="G34" s="201"/>
    </row>
    <row r="35" spans="1:7" ht="20.149999999999999" customHeight="1" thickBot="1">
      <c r="A35" s="782"/>
      <c r="B35" s="783" t="s">
        <v>256</v>
      </c>
      <c r="C35" s="784"/>
      <c r="D35" s="784"/>
      <c r="E35" s="262">
        <f>SUM(E31:E34)</f>
        <v>0</v>
      </c>
      <c r="F35" s="363"/>
      <c r="G35" s="362"/>
    </row>
    <row r="36" spans="1:7" ht="36.65" customHeight="1">
      <c r="A36" s="432" t="s">
        <v>433</v>
      </c>
      <c r="B36" s="114"/>
      <c r="C36" s="774" t="s">
        <v>434</v>
      </c>
      <c r="D36" s="775"/>
      <c r="E36" s="372">
        <f>SUM(E25,E30,E35)</f>
        <v>953500</v>
      </c>
      <c r="F36" s="363" t="s">
        <v>435</v>
      </c>
      <c r="G36" s="375"/>
    </row>
    <row r="37" spans="1:7" ht="20.149999999999999" customHeight="1">
      <c r="A37" s="802" t="s">
        <v>436</v>
      </c>
      <c r="B37" s="429" t="s">
        <v>437</v>
      </c>
      <c r="C37" s="317">
        <v>50000</v>
      </c>
      <c r="D37" s="317">
        <v>20</v>
      </c>
      <c r="E37" s="263">
        <f t="shared" si="0"/>
        <v>1000000</v>
      </c>
      <c r="F37" s="597" t="s">
        <v>429</v>
      </c>
      <c r="G37" s="201"/>
    </row>
    <row r="38" spans="1:7" ht="20.149999999999999" customHeight="1">
      <c r="A38" s="803"/>
      <c r="B38" s="430"/>
      <c r="C38" s="316"/>
      <c r="D38" s="316"/>
      <c r="E38" s="261">
        <f t="shared" si="0"/>
        <v>0</v>
      </c>
      <c r="F38" s="598" t="s">
        <v>438</v>
      </c>
      <c r="G38" s="201"/>
    </row>
    <row r="39" spans="1:7" ht="20.149999999999999" customHeight="1">
      <c r="A39" s="803"/>
      <c r="B39" s="430" t="s">
        <v>439</v>
      </c>
      <c r="C39" s="316">
        <v>40000</v>
      </c>
      <c r="D39" s="316">
        <v>30</v>
      </c>
      <c r="E39" s="261">
        <f t="shared" ref="E39" si="2">C39*D39</f>
        <v>1200000</v>
      </c>
      <c r="F39" s="599" t="s">
        <v>440</v>
      </c>
      <c r="G39" s="201"/>
    </row>
    <row r="40" spans="1:7" ht="20.149999999999999" customHeight="1">
      <c r="A40" s="803"/>
      <c r="B40" s="430"/>
      <c r="C40" s="316"/>
      <c r="D40" s="316"/>
      <c r="E40" s="261">
        <f t="shared" si="0"/>
        <v>0</v>
      </c>
      <c r="F40" s="353" t="s">
        <v>441</v>
      </c>
      <c r="G40" s="201"/>
    </row>
    <row r="41" spans="1:7" ht="20.149999999999999" customHeight="1" thickBot="1">
      <c r="A41" s="804"/>
      <c r="B41" s="431" t="s">
        <v>256</v>
      </c>
      <c r="C41" s="446"/>
      <c r="D41" s="397">
        <f>SUM(D37:D40)</f>
        <v>50</v>
      </c>
      <c r="E41" s="262">
        <f>SUM(E37:E40)</f>
        <v>2200000</v>
      </c>
      <c r="F41" s="363"/>
      <c r="G41" s="362"/>
    </row>
    <row r="42" spans="1:7" ht="36" customHeight="1">
      <c r="A42" s="432" t="s">
        <v>442</v>
      </c>
      <c r="B42" s="13"/>
      <c r="C42" s="772" t="s">
        <v>443</v>
      </c>
      <c r="D42" s="773"/>
      <c r="E42" s="367">
        <f>E41</f>
        <v>2200000</v>
      </c>
      <c r="F42" s="363" t="s">
        <v>435</v>
      </c>
      <c r="G42" s="79"/>
    </row>
    <row r="43" spans="1:7" ht="18.649999999999999" customHeight="1" thickBot="1">
      <c r="A43" s="370"/>
      <c r="B43" s="371"/>
      <c r="C43" s="447"/>
      <c r="D43" s="447"/>
      <c r="E43" s="366"/>
      <c r="F43" s="369"/>
      <c r="G43" s="368"/>
    </row>
    <row r="44" spans="1:7">
      <c r="A44" s="358" t="s">
        <v>444</v>
      </c>
    </row>
    <row r="45" spans="1:7">
      <c r="A45" s="358" t="s">
        <v>445</v>
      </c>
    </row>
  </sheetData>
  <mergeCells count="21">
    <mergeCell ref="A21:A25"/>
    <mergeCell ref="B25:D25"/>
    <mergeCell ref="A26:A30"/>
    <mergeCell ref="B30:D30"/>
    <mergeCell ref="A37:A41"/>
    <mergeCell ref="A19:F19"/>
    <mergeCell ref="A7:B7"/>
    <mergeCell ref="A8:B8"/>
    <mergeCell ref="C42:D42"/>
    <mergeCell ref="C36:D36"/>
    <mergeCell ref="A14:B14"/>
    <mergeCell ref="A15:B15"/>
    <mergeCell ref="A31:A35"/>
    <mergeCell ref="B35:D35"/>
    <mergeCell ref="D7:E7"/>
    <mergeCell ref="D8:E8"/>
    <mergeCell ref="D14:E14"/>
    <mergeCell ref="D15:E15"/>
    <mergeCell ref="D10:E10"/>
    <mergeCell ref="D11:E11"/>
    <mergeCell ref="D12:E12"/>
  </mergeCells>
  <phoneticPr fontId="2"/>
  <dataValidations count="1">
    <dataValidation type="whole" operator="notEqual" allowBlank="1" showInputMessage="1" showErrorMessage="1" sqref="C21:C24 C26:C29 C37:C40 C31:C34" xr:uid="{00000000-0002-0000-0800-000000000000}">
      <formula1>0</formula1>
    </dataValidation>
  </dataValidations>
  <printOptions horizontalCentered="1"/>
  <pageMargins left="0.43307086614173229" right="0.23622047244094491" top="0.43307086614173229" bottom="0.35433070866141736" header="0.31496062992125984" footer="0.31496062992125984"/>
  <pageSetup paperSize="9" scale="79" orientation="portrait" cellComments="asDisplayed"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C3B9-9CD8-402B-B05D-E2DCC1F0BCB7}">
  <sheetPr>
    <tabColor theme="9" tint="0.39997558519241921"/>
  </sheetPr>
  <dimension ref="A1:H54"/>
  <sheetViews>
    <sheetView workbookViewId="0">
      <selection activeCell="E41" sqref="E41"/>
    </sheetView>
  </sheetViews>
  <sheetFormatPr defaultColWidth="9" defaultRowHeight="14"/>
  <cols>
    <col min="1" max="1" width="6.58203125" customWidth="1"/>
    <col min="2" max="2" width="24.58203125" customWidth="1"/>
    <col min="3" max="3" width="14.58203125" customWidth="1"/>
    <col min="4" max="4" width="6.58203125" customWidth="1"/>
    <col min="5" max="5" width="14.58203125" customWidth="1"/>
    <col min="6" max="6" width="21.58203125" customWidth="1"/>
    <col min="7" max="7" width="7.58203125" customWidth="1"/>
  </cols>
  <sheetData>
    <row r="1" spans="1:8" ht="15.75" customHeight="1"/>
    <row r="2" spans="1:8" ht="15" customHeight="1">
      <c r="A2" s="34" t="s">
        <v>378</v>
      </c>
      <c r="B2" s="34" t="s">
        <v>227</v>
      </c>
      <c r="C2" s="122"/>
      <c r="D2" s="79"/>
      <c r="E2" s="122"/>
      <c r="F2" s="79"/>
      <c r="G2" s="79"/>
    </row>
    <row r="3" spans="1:8" ht="20.149999999999999" customHeight="1" thickBot="1">
      <c r="A3" s="31" t="s">
        <v>233</v>
      </c>
      <c r="B3" s="25" t="s">
        <v>446</v>
      </c>
      <c r="C3" s="122"/>
      <c r="D3" s="494" t="s">
        <v>447</v>
      </c>
      <c r="E3" s="62">
        <f>E41</f>
        <v>4676729</v>
      </c>
      <c r="F3" s="79" t="s">
        <v>205</v>
      </c>
      <c r="G3" s="79"/>
    </row>
    <row r="4" spans="1:8" ht="20.149999999999999" customHeight="1" thickTop="1" thickBot="1">
      <c r="A4" s="79"/>
      <c r="B4" s="474"/>
      <c r="C4" s="122"/>
      <c r="D4" s="79"/>
      <c r="E4" s="122"/>
      <c r="F4" s="79"/>
      <c r="G4" s="79"/>
    </row>
    <row r="5" spans="1:8" ht="20.149999999999999" customHeight="1">
      <c r="A5" s="202"/>
      <c r="B5" s="203" t="s">
        <v>417</v>
      </c>
      <c r="C5" s="204" t="s">
        <v>418</v>
      </c>
      <c r="D5" s="203" t="s">
        <v>419</v>
      </c>
      <c r="E5" s="204" t="s">
        <v>420</v>
      </c>
      <c r="F5" s="205" t="s">
        <v>421</v>
      </c>
      <c r="G5" s="200" t="s">
        <v>320</v>
      </c>
      <c r="H5" s="231" t="s">
        <v>448</v>
      </c>
    </row>
    <row r="6" spans="1:8" ht="40.5" customHeight="1">
      <c r="A6" s="812" t="s">
        <v>449</v>
      </c>
      <c r="B6" s="383" t="s">
        <v>450</v>
      </c>
      <c r="C6" s="566">
        <v>20976</v>
      </c>
      <c r="D6" s="566">
        <v>9</v>
      </c>
      <c r="E6" s="261">
        <f t="shared" ref="E6:E32" si="0">C6*D6</f>
        <v>188784</v>
      </c>
      <c r="F6" s="565" t="s">
        <v>451</v>
      </c>
      <c r="G6" s="569" t="s">
        <v>452</v>
      </c>
      <c r="H6" s="475"/>
    </row>
    <row r="7" spans="1:8" ht="47.5" customHeight="1">
      <c r="A7" s="813"/>
      <c r="B7" s="383" t="s">
        <v>453</v>
      </c>
      <c r="C7" s="566">
        <v>35397</v>
      </c>
      <c r="D7" s="320">
        <v>8</v>
      </c>
      <c r="E7" s="261">
        <f t="shared" si="0"/>
        <v>283176</v>
      </c>
      <c r="F7" s="565" t="s">
        <v>454</v>
      </c>
      <c r="G7" s="569" t="s">
        <v>452</v>
      </c>
      <c r="H7" s="475"/>
    </row>
    <row r="8" spans="1:8" ht="42" customHeight="1">
      <c r="A8" s="813"/>
      <c r="B8" s="383" t="s">
        <v>455</v>
      </c>
      <c r="C8" s="566">
        <v>25072</v>
      </c>
      <c r="D8" s="320">
        <v>9</v>
      </c>
      <c r="E8" s="261">
        <f t="shared" si="0"/>
        <v>225648</v>
      </c>
      <c r="F8" s="565" t="s">
        <v>456</v>
      </c>
      <c r="G8" s="569" t="s">
        <v>452</v>
      </c>
      <c r="H8" s="475"/>
    </row>
    <row r="9" spans="1:8" ht="20.149999999999999" customHeight="1">
      <c r="A9" s="813"/>
      <c r="B9" s="125"/>
      <c r="C9" s="242"/>
      <c r="D9" s="242"/>
      <c r="E9" s="261">
        <f t="shared" si="0"/>
        <v>0</v>
      </c>
      <c r="F9" s="353"/>
      <c r="G9" s="201"/>
      <c r="H9" s="475"/>
    </row>
    <row r="10" spans="1:8" ht="20.149999999999999" customHeight="1">
      <c r="A10" s="813"/>
      <c r="B10" s="125"/>
      <c r="C10" s="242"/>
      <c r="D10" s="242"/>
      <c r="E10" s="261">
        <f t="shared" si="0"/>
        <v>0</v>
      </c>
      <c r="F10" s="353"/>
      <c r="G10" s="201"/>
      <c r="H10" s="475"/>
    </row>
    <row r="11" spans="1:8" ht="20.149999999999999" customHeight="1">
      <c r="A11" s="813"/>
      <c r="B11" s="476"/>
      <c r="C11" s="477"/>
      <c r="D11" s="477"/>
      <c r="E11" s="478">
        <f t="shared" si="0"/>
        <v>0</v>
      </c>
      <c r="F11" s="353"/>
      <c r="G11" s="201"/>
      <c r="H11" s="475"/>
    </row>
    <row r="12" spans="1:8" ht="20.149999999999999" customHeight="1" thickBot="1">
      <c r="A12" s="814"/>
      <c r="B12" s="784" t="s">
        <v>256</v>
      </c>
      <c r="C12" s="784"/>
      <c r="D12" s="784"/>
      <c r="E12" s="262">
        <f>SUM(E6:E11)</f>
        <v>697608</v>
      </c>
      <c r="F12" s="479"/>
      <c r="G12" s="227"/>
      <c r="H12" s="475"/>
    </row>
    <row r="13" spans="1:8" ht="38.15" customHeight="1">
      <c r="A13" s="805" t="s">
        <v>457</v>
      </c>
      <c r="B13" s="385" t="s">
        <v>458</v>
      </c>
      <c r="C13" s="570">
        <v>36872</v>
      </c>
      <c r="D13" s="570">
        <v>30</v>
      </c>
      <c r="E13" s="261">
        <f t="shared" si="0"/>
        <v>1106160</v>
      </c>
      <c r="F13" s="571" t="s">
        <v>459</v>
      </c>
      <c r="G13" s="569" t="s">
        <v>460</v>
      </c>
      <c r="H13" s="475"/>
    </row>
    <row r="14" spans="1:8" ht="49.5" customHeight="1">
      <c r="A14" s="806"/>
      <c r="B14" s="385" t="s">
        <v>461</v>
      </c>
      <c r="C14" s="566">
        <v>29497</v>
      </c>
      <c r="D14" s="566">
        <v>53</v>
      </c>
      <c r="E14" s="261">
        <f t="shared" si="0"/>
        <v>1563341</v>
      </c>
      <c r="F14" s="565" t="s">
        <v>462</v>
      </c>
      <c r="G14" s="569" t="s">
        <v>460</v>
      </c>
      <c r="H14" s="475"/>
    </row>
    <row r="15" spans="1:8" ht="20.149999999999999" customHeight="1">
      <c r="A15" s="806"/>
      <c r="B15" s="201"/>
      <c r="C15" s="242"/>
      <c r="D15" s="242"/>
      <c r="E15" s="261">
        <f t="shared" si="0"/>
        <v>0</v>
      </c>
      <c r="F15" s="353"/>
      <c r="G15" s="201"/>
      <c r="H15" s="475"/>
    </row>
    <row r="16" spans="1:8" ht="20.149999999999999" customHeight="1">
      <c r="A16" s="806"/>
      <c r="B16" s="201"/>
      <c r="C16" s="243"/>
      <c r="D16" s="242"/>
      <c r="E16" s="261">
        <f t="shared" si="0"/>
        <v>0</v>
      </c>
      <c r="F16" s="353"/>
      <c r="G16" s="201"/>
      <c r="H16" s="475"/>
    </row>
    <row r="17" spans="1:8" ht="20.149999999999999" customHeight="1">
      <c r="A17" s="806"/>
      <c r="B17" s="201"/>
      <c r="C17" s="242"/>
      <c r="D17" s="242"/>
      <c r="E17" s="261">
        <f t="shared" si="0"/>
        <v>0</v>
      </c>
      <c r="F17" s="353"/>
      <c r="G17" s="201"/>
      <c r="H17" s="475"/>
    </row>
    <row r="18" spans="1:8" ht="20.149999999999999" customHeight="1">
      <c r="A18" s="806"/>
      <c r="B18" s="480"/>
      <c r="C18" s="477"/>
      <c r="D18" s="477"/>
      <c r="E18" s="478">
        <f t="shared" si="0"/>
        <v>0</v>
      </c>
      <c r="F18" s="353"/>
      <c r="G18" s="201"/>
      <c r="H18" s="475"/>
    </row>
    <row r="19" spans="1:8" ht="20.149999999999999" customHeight="1" thickBot="1">
      <c r="A19" s="807"/>
      <c r="B19" s="783" t="s">
        <v>256</v>
      </c>
      <c r="C19" s="784"/>
      <c r="D19" s="784"/>
      <c r="E19" s="262">
        <f>SUM(E13:E18)</f>
        <v>2669501</v>
      </c>
      <c r="F19" s="479"/>
      <c r="G19" s="227"/>
      <c r="H19" s="475"/>
    </row>
    <row r="20" spans="1:8" ht="33" customHeight="1">
      <c r="A20" s="805" t="s">
        <v>463</v>
      </c>
      <c r="B20" s="564" t="s">
        <v>464</v>
      </c>
      <c r="C20" s="573">
        <v>36630</v>
      </c>
      <c r="D20" s="573">
        <v>4</v>
      </c>
      <c r="E20" s="263">
        <f t="shared" si="0"/>
        <v>146520</v>
      </c>
      <c r="F20" s="565" t="s">
        <v>465</v>
      </c>
      <c r="G20" s="569" t="s">
        <v>466</v>
      </c>
      <c r="H20" s="475"/>
    </row>
    <row r="21" spans="1:8" ht="26.15" customHeight="1">
      <c r="A21" s="806"/>
      <c r="B21" s="318" t="s">
        <v>467</v>
      </c>
      <c r="C21" s="572">
        <v>18959</v>
      </c>
      <c r="D21" s="572">
        <v>4</v>
      </c>
      <c r="E21" s="261">
        <f t="shared" si="0"/>
        <v>75836</v>
      </c>
      <c r="F21" s="565" t="s">
        <v>468</v>
      </c>
      <c r="G21" s="569" t="s">
        <v>469</v>
      </c>
      <c r="H21" s="475"/>
    </row>
    <row r="22" spans="1:8" ht="31.5" customHeight="1">
      <c r="A22" s="806"/>
      <c r="B22" s="318" t="s">
        <v>467</v>
      </c>
      <c r="C22" s="572">
        <v>28339</v>
      </c>
      <c r="D22" s="572">
        <v>4</v>
      </c>
      <c r="E22" s="261">
        <f t="shared" si="0"/>
        <v>113356</v>
      </c>
      <c r="F22" s="565" t="s">
        <v>470</v>
      </c>
      <c r="G22" s="569" t="s">
        <v>471</v>
      </c>
      <c r="H22" s="475"/>
    </row>
    <row r="23" spans="1:8" ht="20.149999999999999" customHeight="1">
      <c r="A23" s="806"/>
      <c r="B23" s="315"/>
      <c r="C23" s="316"/>
      <c r="D23" s="316"/>
      <c r="E23" s="261">
        <f t="shared" si="0"/>
        <v>0</v>
      </c>
      <c r="F23" s="353"/>
      <c r="G23" s="201"/>
      <c r="H23" s="475"/>
    </row>
    <row r="24" spans="1:8" ht="20.149999999999999" customHeight="1">
      <c r="A24" s="806"/>
      <c r="B24" s="315"/>
      <c r="C24" s="316"/>
      <c r="D24" s="316"/>
      <c r="E24" s="261">
        <f t="shared" si="0"/>
        <v>0</v>
      </c>
      <c r="F24" s="353"/>
      <c r="G24" s="201"/>
      <c r="H24" s="475"/>
    </row>
    <row r="25" spans="1:8" ht="20.149999999999999" customHeight="1">
      <c r="A25" s="806"/>
      <c r="B25" s="481"/>
      <c r="C25" s="482"/>
      <c r="D25" s="482"/>
      <c r="E25" s="478">
        <f t="shared" si="0"/>
        <v>0</v>
      </c>
      <c r="F25" s="353"/>
      <c r="G25" s="201"/>
      <c r="H25" s="475"/>
    </row>
    <row r="26" spans="1:8" ht="20.149999999999999" customHeight="1" thickBot="1">
      <c r="A26" s="807"/>
      <c r="B26" s="784" t="s">
        <v>256</v>
      </c>
      <c r="C26" s="784"/>
      <c r="D26" s="784"/>
      <c r="E26" s="262">
        <f>SUM(E20:E25)</f>
        <v>335712</v>
      </c>
      <c r="F26" s="479"/>
      <c r="G26" s="227"/>
      <c r="H26" s="475"/>
    </row>
    <row r="27" spans="1:8" ht="28.5" customHeight="1">
      <c r="A27" s="805" t="s">
        <v>472</v>
      </c>
      <c r="B27" s="575" t="s">
        <v>473</v>
      </c>
      <c r="C27" s="574">
        <v>26</v>
      </c>
      <c r="D27" s="576">
        <v>37458</v>
      </c>
      <c r="E27" s="485">
        <f t="shared" si="0"/>
        <v>973908</v>
      </c>
      <c r="F27" s="354" t="s">
        <v>474</v>
      </c>
      <c r="G27" s="569" t="s">
        <v>475</v>
      </c>
      <c r="H27" s="464"/>
    </row>
    <row r="28" spans="1:8" ht="20.149999999999999" customHeight="1">
      <c r="A28" s="806"/>
      <c r="B28" s="315"/>
      <c r="C28" s="316"/>
      <c r="D28" s="316"/>
      <c r="E28" s="261">
        <f t="shared" si="0"/>
        <v>0</v>
      </c>
      <c r="F28" s="353"/>
      <c r="G28" s="201"/>
      <c r="H28" s="464"/>
    </row>
    <row r="29" spans="1:8" ht="20.149999999999999" customHeight="1">
      <c r="A29" s="806"/>
      <c r="B29" s="315"/>
      <c r="C29" s="316"/>
      <c r="D29" s="316"/>
      <c r="E29" s="261">
        <f t="shared" si="0"/>
        <v>0</v>
      </c>
      <c r="F29" s="353"/>
      <c r="G29" s="201"/>
      <c r="H29" s="464"/>
    </row>
    <row r="30" spans="1:8" ht="20.149999999999999" customHeight="1">
      <c r="A30" s="806"/>
      <c r="B30" s="315"/>
      <c r="C30" s="316"/>
      <c r="D30" s="316"/>
      <c r="E30" s="261">
        <f t="shared" si="0"/>
        <v>0</v>
      </c>
      <c r="F30" s="353"/>
      <c r="G30" s="201"/>
      <c r="H30" s="464"/>
    </row>
    <row r="31" spans="1:8" ht="20.149999999999999" customHeight="1">
      <c r="A31" s="806"/>
      <c r="B31" s="315"/>
      <c r="C31" s="316"/>
      <c r="D31" s="316"/>
      <c r="E31" s="261">
        <f t="shared" si="0"/>
        <v>0</v>
      </c>
      <c r="F31" s="353"/>
      <c r="G31" s="201"/>
      <c r="H31" s="464"/>
    </row>
    <row r="32" spans="1:8" ht="20.149999999999999" customHeight="1">
      <c r="A32" s="806"/>
      <c r="B32" s="481"/>
      <c r="C32" s="482"/>
      <c r="D32" s="482"/>
      <c r="E32" s="478">
        <f t="shared" si="0"/>
        <v>0</v>
      </c>
      <c r="F32" s="353"/>
      <c r="G32" s="201"/>
      <c r="H32" s="464"/>
    </row>
    <row r="33" spans="1:8" ht="20.149999999999999" customHeight="1" thickBot="1">
      <c r="A33" s="807"/>
      <c r="B33" s="784" t="s">
        <v>256</v>
      </c>
      <c r="C33" s="784"/>
      <c r="D33" s="784"/>
      <c r="E33" s="262">
        <f>SUM(E27:E32)</f>
        <v>973908</v>
      </c>
      <c r="F33" s="355"/>
      <c r="G33" s="227"/>
      <c r="H33" s="475"/>
    </row>
    <row r="34" spans="1:8" ht="20.149999999999999" customHeight="1">
      <c r="A34" s="805" t="s">
        <v>476</v>
      </c>
      <c r="B34" s="483"/>
      <c r="C34" s="484"/>
      <c r="D34" s="484"/>
      <c r="E34" s="485">
        <f t="shared" ref="E34:E39" si="1">C34*D34</f>
        <v>0</v>
      </c>
      <c r="F34" s="354"/>
      <c r="G34" s="201"/>
      <c r="H34" s="475"/>
    </row>
    <row r="35" spans="1:8" ht="20.149999999999999" customHeight="1">
      <c r="A35" s="806"/>
      <c r="B35" s="318"/>
      <c r="C35" s="316"/>
      <c r="D35" s="316"/>
      <c r="E35" s="261">
        <f t="shared" si="1"/>
        <v>0</v>
      </c>
      <c r="F35" s="353"/>
      <c r="G35" s="201"/>
      <c r="H35" s="475"/>
    </row>
    <row r="36" spans="1:8" ht="20.149999999999999" customHeight="1">
      <c r="A36" s="806"/>
      <c r="B36" s="125"/>
      <c r="C36" s="242"/>
      <c r="D36" s="242"/>
      <c r="E36" s="261">
        <f t="shared" si="1"/>
        <v>0</v>
      </c>
      <c r="F36" s="486"/>
      <c r="G36" s="201"/>
      <c r="H36" s="475"/>
    </row>
    <row r="37" spans="1:8" ht="20.149999999999999" customHeight="1">
      <c r="A37" s="806"/>
      <c r="B37" s="125"/>
      <c r="C37" s="242"/>
      <c r="D37" s="242"/>
      <c r="E37" s="261">
        <f t="shared" si="1"/>
        <v>0</v>
      </c>
      <c r="F37" s="486"/>
      <c r="G37" s="201"/>
      <c r="H37" s="475"/>
    </row>
    <row r="38" spans="1:8" ht="20.149999999999999" customHeight="1">
      <c r="A38" s="806"/>
      <c r="B38" s="125"/>
      <c r="C38" s="242"/>
      <c r="D38" s="242"/>
      <c r="E38" s="261">
        <f t="shared" si="1"/>
        <v>0</v>
      </c>
      <c r="F38" s="486"/>
      <c r="G38" s="201"/>
      <c r="H38" s="475"/>
    </row>
    <row r="39" spans="1:8" ht="20.149999999999999" customHeight="1">
      <c r="A39" s="806"/>
      <c r="B39" s="476"/>
      <c r="C39" s="477"/>
      <c r="D39" s="477"/>
      <c r="E39" s="478">
        <f t="shared" si="1"/>
        <v>0</v>
      </c>
      <c r="F39" s="486"/>
      <c r="G39" s="201"/>
      <c r="H39" s="475"/>
    </row>
    <row r="40" spans="1:8" ht="20.149999999999999" customHeight="1" thickBot="1">
      <c r="A40" s="807"/>
      <c r="B40" s="808" t="s">
        <v>256</v>
      </c>
      <c r="C40" s="808"/>
      <c r="D40" s="808"/>
      <c r="E40" s="478">
        <f>SUM(E34:E39)</f>
        <v>0</v>
      </c>
      <c r="F40" s="487"/>
      <c r="G40" s="227"/>
      <c r="H40" s="475"/>
    </row>
    <row r="41" spans="1:8" ht="20.149999999999999" customHeight="1" thickBot="1">
      <c r="A41" s="809" t="s">
        <v>477</v>
      </c>
      <c r="B41" s="810"/>
      <c r="C41" s="810"/>
      <c r="D41" s="811"/>
      <c r="E41" s="488">
        <f>E12+E19+E26+E33+E40</f>
        <v>4676729</v>
      </c>
      <c r="F41" s="489"/>
      <c r="G41" s="79"/>
    </row>
    <row r="42" spans="1:8" ht="20.149999999999999" customHeight="1">
      <c r="A42" s="79"/>
      <c r="B42" s="79"/>
      <c r="C42" s="116"/>
      <c r="D42" s="116"/>
      <c r="E42" s="116"/>
      <c r="F42" s="116"/>
      <c r="G42" s="79"/>
    </row>
    <row r="45" spans="1:8" s="207" customFormat="1">
      <c r="A45" s="207" t="s">
        <v>400</v>
      </c>
    </row>
    <row r="46" spans="1:8" hidden="1">
      <c r="A46" s="4" t="s">
        <v>478</v>
      </c>
      <c r="B46" s="4"/>
    </row>
    <row r="47" spans="1:8" hidden="1">
      <c r="A47" s="80">
        <v>1</v>
      </c>
      <c r="B47" s="209">
        <f>ROUNDDOWN(SUMIF($H$27:$H$32,A47,$E$27:$E$32),-3)</f>
        <v>0</v>
      </c>
    </row>
    <row r="48" spans="1:8" hidden="1">
      <c r="A48" s="80">
        <v>2</v>
      </c>
      <c r="B48" s="209">
        <f t="shared" ref="B48:B53" si="2">ROUNDDOWN(SUMIF($H$27:$H$32,A48,$E$27:$E$32),-3)</f>
        <v>0</v>
      </c>
    </row>
    <row r="49" spans="1:2" hidden="1">
      <c r="A49" s="80">
        <v>3</v>
      </c>
      <c r="B49" s="209">
        <f t="shared" si="2"/>
        <v>0</v>
      </c>
    </row>
    <row r="50" spans="1:2" hidden="1">
      <c r="A50" s="80">
        <v>4</v>
      </c>
      <c r="B50" s="209">
        <f t="shared" si="2"/>
        <v>0</v>
      </c>
    </row>
    <row r="51" spans="1:2" hidden="1">
      <c r="A51" s="80">
        <v>5</v>
      </c>
      <c r="B51" s="209">
        <f t="shared" si="2"/>
        <v>0</v>
      </c>
    </row>
    <row r="52" spans="1:2" hidden="1">
      <c r="A52" s="80">
        <v>6</v>
      </c>
      <c r="B52" s="209">
        <f t="shared" si="2"/>
        <v>0</v>
      </c>
    </row>
    <row r="53" spans="1:2" hidden="1">
      <c r="A53" s="80">
        <v>7</v>
      </c>
      <c r="B53" s="209">
        <f t="shared" si="2"/>
        <v>0</v>
      </c>
    </row>
    <row r="54" spans="1:2" hidden="1"/>
  </sheetData>
  <mergeCells count="11">
    <mergeCell ref="A6:A12"/>
    <mergeCell ref="B12:D12"/>
    <mergeCell ref="A13:A19"/>
    <mergeCell ref="B19:D19"/>
    <mergeCell ref="A20:A26"/>
    <mergeCell ref="B26:D26"/>
    <mergeCell ref="A27:A33"/>
    <mergeCell ref="B33:D33"/>
    <mergeCell ref="A34:A40"/>
    <mergeCell ref="B40:D40"/>
    <mergeCell ref="A41:D41"/>
  </mergeCells>
  <phoneticPr fontId="2"/>
  <dataValidations count="3">
    <dataValidation type="list" operator="greaterThanOrEqual" allowBlank="1" showInputMessage="1" showErrorMessage="1" sqref="H33:H40 H6:H26" xr:uid="{4ECC23AB-903A-4705-8800-DEB1890F62A5}">
      <formula1>"選択不可"</formula1>
    </dataValidation>
    <dataValidation type="list" operator="greaterThanOrEqual" allowBlank="1" showInputMessage="1" showErrorMessage="1" sqref="H27:H32" xr:uid="{49BB971F-F3CD-4447-84E1-1C905D377D48}">
      <formula1>"1,2,3,4,5,6,7,精算"</formula1>
    </dataValidation>
    <dataValidation type="whole" operator="notEqual" allowBlank="1" showInputMessage="1" showErrorMessage="1" sqref="C34:C39 C13:C18 C6:C11 C20:C25 C27:C32" xr:uid="{83E69276-B306-44B5-B799-679F631B900D}">
      <formula1>0</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A9305-6B90-4631-88BC-034AC7F49187}">
  <sheetPr>
    <tabColor rgb="FFFFFF00"/>
    <pageSetUpPr fitToPage="1"/>
  </sheetPr>
  <dimension ref="A1:I28"/>
  <sheetViews>
    <sheetView workbookViewId="0">
      <selection activeCell="E6" sqref="E6:F6"/>
    </sheetView>
  </sheetViews>
  <sheetFormatPr defaultColWidth="9" defaultRowHeight="14"/>
  <cols>
    <col min="1" max="1" width="5.5" customWidth="1"/>
    <col min="2" max="2" width="20.75" customWidth="1"/>
    <col min="3" max="3" width="11.75" style="2" customWidth="1"/>
    <col min="4" max="4" width="9.75" customWidth="1"/>
    <col min="5" max="5" width="8" customWidth="1"/>
    <col min="6" max="6" width="14.5" customWidth="1"/>
    <col min="7" max="7" width="18.75" style="2" customWidth="1"/>
    <col min="8" max="8" width="6.58203125" customWidth="1"/>
  </cols>
  <sheetData>
    <row r="1" spans="1:9" ht="15.75" customHeight="1">
      <c r="G1" s="89"/>
    </row>
    <row r="2" spans="1:9" ht="15" customHeight="1">
      <c r="A2" s="34" t="s">
        <v>378</v>
      </c>
      <c r="B2" s="34" t="s">
        <v>227</v>
      </c>
      <c r="C2" s="126"/>
      <c r="D2" s="79"/>
      <c r="E2" s="79"/>
      <c r="F2" s="79"/>
      <c r="G2" s="126"/>
    </row>
    <row r="3" spans="1:9">
      <c r="A3" s="31"/>
      <c r="B3" s="4"/>
      <c r="C3" s="126"/>
      <c r="D3" s="79"/>
      <c r="E3" s="79"/>
      <c r="F3" s="79"/>
      <c r="G3" s="126"/>
    </row>
    <row r="4" spans="1:9" ht="14.5" thickBot="1">
      <c r="A4" s="206" t="s">
        <v>479</v>
      </c>
      <c r="B4" s="13"/>
      <c r="C4" s="47"/>
      <c r="D4" s="13"/>
      <c r="E4" s="764">
        <f>E6+E16</f>
        <v>537500</v>
      </c>
      <c r="F4" s="764"/>
      <c r="G4" s="13" t="s">
        <v>205</v>
      </c>
      <c r="I4" s="2"/>
    </row>
    <row r="5" spans="1:9" ht="15" thickTop="1" thickBot="1">
      <c r="A5" s="90"/>
      <c r="B5" s="13"/>
      <c r="C5" s="47"/>
      <c r="D5" s="13"/>
      <c r="E5" s="47"/>
      <c r="F5" s="13"/>
      <c r="G5" s="47"/>
      <c r="I5" s="2"/>
    </row>
    <row r="6" spans="1:9" ht="14.5" thickBot="1">
      <c r="A6" s="90"/>
      <c r="B6" s="13" t="s">
        <v>480</v>
      </c>
      <c r="C6" s="47"/>
      <c r="D6" s="13"/>
      <c r="E6" s="831">
        <f>G13</f>
        <v>160000</v>
      </c>
      <c r="F6" s="832"/>
      <c r="G6" s="13" t="s">
        <v>205</v>
      </c>
      <c r="I6" s="2"/>
    </row>
    <row r="7" spans="1:9" ht="9" customHeight="1">
      <c r="A7" s="13"/>
      <c r="B7" s="13"/>
      <c r="C7" s="47"/>
      <c r="D7" s="13"/>
      <c r="E7" s="13"/>
      <c r="F7" s="13"/>
      <c r="G7" s="47"/>
    </row>
    <row r="8" spans="1:9" ht="22">
      <c r="A8" s="13"/>
      <c r="B8" s="696" t="s">
        <v>481</v>
      </c>
      <c r="C8" s="696"/>
      <c r="D8" s="443" t="s">
        <v>413</v>
      </c>
      <c r="E8" s="833" t="s">
        <v>482</v>
      </c>
      <c r="F8" s="689"/>
      <c r="G8" s="91" t="s">
        <v>390</v>
      </c>
      <c r="H8" s="113" t="s">
        <v>320</v>
      </c>
      <c r="I8" s="490" t="s">
        <v>483</v>
      </c>
    </row>
    <row r="9" spans="1:9" ht="30" customHeight="1">
      <c r="A9" s="13"/>
      <c r="B9" s="834" t="s">
        <v>484</v>
      </c>
      <c r="C9" s="835"/>
      <c r="D9" s="319">
        <v>2</v>
      </c>
      <c r="E9" s="836">
        <v>80000</v>
      </c>
      <c r="F9" s="837"/>
      <c r="G9" s="276">
        <f>D9*E9</f>
        <v>160000</v>
      </c>
      <c r="H9" s="125"/>
      <c r="I9" s="464"/>
    </row>
    <row r="10" spans="1:9" ht="30" customHeight="1">
      <c r="A10" s="13"/>
      <c r="B10" s="821"/>
      <c r="C10" s="822"/>
      <c r="D10" s="245"/>
      <c r="E10" s="823"/>
      <c r="F10" s="824"/>
      <c r="G10" s="276">
        <f>D10*E10</f>
        <v>0</v>
      </c>
      <c r="H10" s="125"/>
      <c r="I10" s="464"/>
    </row>
    <row r="11" spans="1:9" ht="30" customHeight="1">
      <c r="A11" s="13"/>
      <c r="B11" s="821"/>
      <c r="C11" s="822"/>
      <c r="D11" s="245"/>
      <c r="E11" s="823"/>
      <c r="F11" s="824"/>
      <c r="G11" s="276">
        <f>D11*E11</f>
        <v>0</v>
      </c>
      <c r="H11" s="125"/>
      <c r="I11" s="464"/>
    </row>
    <row r="12" spans="1:9" ht="30" customHeight="1" thickBot="1">
      <c r="A12" s="13"/>
      <c r="B12" s="825"/>
      <c r="C12" s="826"/>
      <c r="D12" s="245"/>
      <c r="E12" s="827"/>
      <c r="F12" s="828"/>
      <c r="G12" s="390">
        <f>D12*E12</f>
        <v>0</v>
      </c>
      <c r="H12" s="125"/>
      <c r="I12" s="464"/>
    </row>
    <row r="13" spans="1:9" ht="14.5" thickBot="1">
      <c r="A13" s="13"/>
      <c r="B13" s="829"/>
      <c r="C13" s="830"/>
      <c r="D13" s="552"/>
      <c r="E13" s="829"/>
      <c r="F13" s="830"/>
      <c r="G13" s="492">
        <f>SUM(G9:G12)</f>
        <v>160000</v>
      </c>
    </row>
    <row r="14" spans="1:9" ht="30" customHeight="1">
      <c r="A14" s="13"/>
      <c r="B14" s="246"/>
      <c r="C14" s="391"/>
      <c r="D14" s="46"/>
      <c r="E14" s="95"/>
      <c r="F14" s="42"/>
      <c r="G14" s="42"/>
    </row>
    <row r="15" spans="1:9" ht="15" customHeight="1" thickBot="1">
      <c r="A15" s="13"/>
      <c r="B15" s="13"/>
      <c r="C15" s="47"/>
      <c r="D15" s="13"/>
      <c r="E15" s="13"/>
      <c r="F15" s="13"/>
      <c r="G15" s="47"/>
    </row>
    <row r="16" spans="1:9" ht="14.5" thickBot="1">
      <c r="A16" s="90"/>
      <c r="B16" s="13" t="s">
        <v>485</v>
      </c>
      <c r="C16" s="47"/>
      <c r="D16" s="13"/>
      <c r="E16" s="831">
        <f>G22</f>
        <v>377500</v>
      </c>
      <c r="F16" s="832"/>
      <c r="G16" s="13" t="s">
        <v>205</v>
      </c>
    </row>
    <row r="17" spans="1:9" ht="10.5" customHeight="1">
      <c r="A17" s="90"/>
      <c r="B17" s="13"/>
      <c r="C17" s="47"/>
      <c r="D17" s="13"/>
      <c r="E17" s="225"/>
      <c r="F17" s="225"/>
      <c r="G17" s="13"/>
    </row>
    <row r="18" spans="1:9" ht="30" customHeight="1">
      <c r="A18" s="90"/>
      <c r="B18" s="696" t="s">
        <v>486</v>
      </c>
      <c r="C18" s="696"/>
      <c r="D18" s="833" t="s">
        <v>487</v>
      </c>
      <c r="E18" s="689"/>
      <c r="F18" s="443" t="s">
        <v>391</v>
      </c>
      <c r="G18" s="91" t="s">
        <v>256</v>
      </c>
      <c r="I18" s="490" t="s">
        <v>483</v>
      </c>
    </row>
    <row r="19" spans="1:9" ht="30" customHeight="1">
      <c r="A19" s="90"/>
      <c r="B19" s="815" t="s">
        <v>488</v>
      </c>
      <c r="C19" s="816"/>
      <c r="D19" s="817">
        <v>75500</v>
      </c>
      <c r="E19" s="818"/>
      <c r="F19" s="226">
        <v>5</v>
      </c>
      <c r="G19" s="277">
        <f>F19*D19</f>
        <v>377500</v>
      </c>
      <c r="I19" s="464"/>
    </row>
    <row r="20" spans="1:9" ht="19.5" customHeight="1">
      <c r="A20" s="90"/>
      <c r="B20" s="815" t="s">
        <v>489</v>
      </c>
      <c r="C20" s="816"/>
      <c r="D20" s="817">
        <v>75500</v>
      </c>
      <c r="E20" s="818"/>
      <c r="F20" s="226"/>
      <c r="G20" s="277">
        <f>F20*D20</f>
        <v>0</v>
      </c>
      <c r="I20" s="464"/>
    </row>
    <row r="21" spans="1:9" ht="20.5" customHeight="1" thickBot="1">
      <c r="A21" s="90"/>
      <c r="B21" s="815" t="s">
        <v>490</v>
      </c>
      <c r="C21" s="816"/>
      <c r="D21" s="817">
        <v>75500</v>
      </c>
      <c r="E21" s="818"/>
      <c r="F21" s="226"/>
      <c r="G21" s="277">
        <f>F21*D21</f>
        <v>0</v>
      </c>
      <c r="I21" s="464"/>
    </row>
    <row r="22" spans="1:9" ht="14.5" thickBot="1">
      <c r="A22" s="90"/>
      <c r="B22" s="819"/>
      <c r="C22" s="820"/>
      <c r="D22" s="820"/>
      <c r="E22" s="763"/>
      <c r="F22" s="763"/>
      <c r="G22" s="244">
        <f>ROUNDDOWN(SUM(G19:G21),0)</f>
        <v>377500</v>
      </c>
      <c r="I22" s="2"/>
    </row>
    <row r="23" spans="1:9">
      <c r="A23" s="90"/>
      <c r="B23" s="555"/>
      <c r="C23" s="556"/>
      <c r="D23" s="556"/>
      <c r="E23" s="449"/>
      <c r="F23" s="449"/>
      <c r="G23" s="557"/>
      <c r="I23" s="2"/>
    </row>
    <row r="24" spans="1:9" ht="39" customHeight="1">
      <c r="A24" s="90"/>
      <c r="B24" s="449"/>
      <c r="C24" s="114"/>
      <c r="D24" s="42"/>
      <c r="E24" s="92"/>
      <c r="F24" s="42"/>
      <c r="G24" s="42"/>
      <c r="I24" s="2"/>
    </row>
    <row r="25" spans="1:9">
      <c r="A25" s="13"/>
      <c r="B25" s="13"/>
      <c r="C25" s="47"/>
      <c r="D25" s="13"/>
      <c r="E25" s="763"/>
      <c r="F25" s="763"/>
      <c r="G25" s="763"/>
      <c r="H25" s="763"/>
    </row>
    <row r="26" spans="1:9">
      <c r="A26" s="79"/>
      <c r="B26" s="79"/>
      <c r="C26" s="126"/>
      <c r="D26" s="79"/>
      <c r="E26" s="79"/>
      <c r="F26" s="79"/>
      <c r="G26" s="126"/>
    </row>
    <row r="28" spans="1:9" s="207" customFormat="1">
      <c r="A28" s="207" t="s">
        <v>400</v>
      </c>
    </row>
  </sheetData>
  <mergeCells count="27">
    <mergeCell ref="E4:F4"/>
    <mergeCell ref="E6:F6"/>
    <mergeCell ref="B8:C8"/>
    <mergeCell ref="E8:F8"/>
    <mergeCell ref="B9:C9"/>
    <mergeCell ref="E9:F9"/>
    <mergeCell ref="B19:C19"/>
    <mergeCell ref="D19:E19"/>
    <mergeCell ref="B10:C10"/>
    <mergeCell ref="E10:F10"/>
    <mergeCell ref="B11:C11"/>
    <mergeCell ref="E11:F11"/>
    <mergeCell ref="B12:C12"/>
    <mergeCell ref="E12:F12"/>
    <mergeCell ref="B13:C13"/>
    <mergeCell ref="E13:F13"/>
    <mergeCell ref="E16:F16"/>
    <mergeCell ref="B18:C18"/>
    <mergeCell ref="D18:E18"/>
    <mergeCell ref="G25:H25"/>
    <mergeCell ref="B20:C20"/>
    <mergeCell ref="D20:E20"/>
    <mergeCell ref="B21:C21"/>
    <mergeCell ref="D21:E21"/>
    <mergeCell ref="B22:D22"/>
    <mergeCell ref="E22:F22"/>
    <mergeCell ref="E25:F25"/>
  </mergeCells>
  <phoneticPr fontId="2"/>
  <dataValidations count="4">
    <dataValidation type="list" operator="notEqual" allowBlank="1" showInputMessage="1" showErrorMessage="1" sqref="D19:E19" xr:uid="{40903129-A4C8-4481-8DBF-A4392BDC88E9}">
      <formula1>"75500"</formula1>
    </dataValidation>
    <dataValidation type="list" operator="notEqual" allowBlank="1" showInputMessage="1" showErrorMessage="1" sqref="D20:E21" xr:uid="{25F185DD-57B0-40D7-8F2B-4E1C62F20AF3}">
      <formula1>"75500,69800"</formula1>
    </dataValidation>
    <dataValidation type="whole" operator="notEqual" allowBlank="1" showInputMessage="1" showErrorMessage="1" sqref="D14:E14 F20:F21 D9:F12" xr:uid="{4F8A947E-7E93-46E8-90C5-8A8512E95F62}">
      <formula1>0</formula1>
    </dataValidation>
    <dataValidation type="list" operator="greaterThanOrEqual" allowBlank="1" showInputMessage="1" showErrorMessage="1" sqref="I9:I12 I19:I21" xr:uid="{42500C7F-3372-4B8C-B12E-DB1AD6F7EE81}">
      <formula1>"1,2,3,4,5,6,7,精算"</formula1>
    </dataValidation>
  </dataValidations>
  <pageMargins left="0.25" right="0.25" top="0.75" bottom="0.75" header="0.3" footer="0.3"/>
  <pageSetup paperSize="9" scale="88" fitToHeight="0"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76E71-36FA-4DA2-B091-8083E09D15EC}">
  <sheetPr>
    <tabColor theme="9" tint="0.39997558519241921"/>
  </sheetPr>
  <dimension ref="A1:N37"/>
  <sheetViews>
    <sheetView workbookViewId="0">
      <selection activeCell="E6" sqref="E6:F6"/>
    </sheetView>
  </sheetViews>
  <sheetFormatPr defaultColWidth="9" defaultRowHeight="14"/>
  <cols>
    <col min="1" max="1" width="5.5" customWidth="1"/>
    <col min="2" max="2" width="20.83203125" customWidth="1"/>
    <col min="3" max="3" width="11.83203125" style="2" customWidth="1"/>
    <col min="4" max="4" width="9.83203125" customWidth="1"/>
    <col min="5" max="5" width="8" customWidth="1"/>
    <col min="6" max="6" width="14.5" customWidth="1"/>
    <col min="7" max="7" width="14.58203125" style="2" customWidth="1"/>
    <col min="8" max="8" width="6.58203125" customWidth="1"/>
  </cols>
  <sheetData>
    <row r="1" spans="1:10" ht="15.75" customHeight="1">
      <c r="G1" s="89"/>
    </row>
    <row r="2" spans="1:10" ht="15" customHeight="1">
      <c r="A2" s="34" t="s">
        <v>378</v>
      </c>
      <c r="B2" s="34" t="s">
        <v>227</v>
      </c>
      <c r="C2" s="126"/>
      <c r="D2" s="79"/>
      <c r="E2" s="79"/>
      <c r="F2" s="79"/>
      <c r="G2" s="126"/>
    </row>
    <row r="3" spans="1:10">
      <c r="A3" s="31"/>
      <c r="B3" s="4"/>
      <c r="C3" s="126"/>
      <c r="D3" s="79"/>
      <c r="E3" s="79"/>
      <c r="F3" s="79"/>
      <c r="G3" s="126"/>
    </row>
    <row r="4" spans="1:10" ht="14.5" thickBot="1">
      <c r="A4" s="206" t="s">
        <v>479</v>
      </c>
      <c r="B4" s="13"/>
      <c r="C4" s="47"/>
      <c r="D4" s="13"/>
      <c r="E4" s="764">
        <f>E6+E16</f>
        <v>548500</v>
      </c>
      <c r="F4" s="764"/>
      <c r="G4" s="13" t="s">
        <v>205</v>
      </c>
      <c r="J4" s="2"/>
    </row>
    <row r="5" spans="1:10" ht="15" thickTop="1" thickBot="1">
      <c r="A5" s="90"/>
      <c r="B5" s="13"/>
      <c r="C5" s="47"/>
      <c r="D5" s="13"/>
      <c r="E5" s="47"/>
      <c r="F5" s="13"/>
      <c r="G5" s="47"/>
      <c r="J5" s="2"/>
    </row>
    <row r="6" spans="1:10" ht="14.5" thickBot="1">
      <c r="A6" s="90"/>
      <c r="B6" s="13" t="s">
        <v>480</v>
      </c>
      <c r="C6" s="47"/>
      <c r="D6" s="13"/>
      <c r="E6" s="831">
        <f>G13</f>
        <v>20000</v>
      </c>
      <c r="F6" s="832"/>
      <c r="G6" s="13" t="s">
        <v>205</v>
      </c>
      <c r="J6" s="2"/>
    </row>
    <row r="7" spans="1:10" ht="9" customHeight="1">
      <c r="A7" s="13"/>
      <c r="B7" s="13"/>
      <c r="C7" s="47"/>
      <c r="D7" s="13"/>
      <c r="E7" s="13"/>
      <c r="F7" s="13"/>
      <c r="G7" s="47"/>
    </row>
    <row r="8" spans="1:10" ht="22">
      <c r="A8" s="13"/>
      <c r="B8" s="696" t="s">
        <v>481</v>
      </c>
      <c r="C8" s="696"/>
      <c r="D8" s="443" t="s">
        <v>491</v>
      </c>
      <c r="E8" s="833" t="s">
        <v>363</v>
      </c>
      <c r="F8" s="689"/>
      <c r="G8" s="91" t="s">
        <v>390</v>
      </c>
      <c r="H8" s="113" t="s">
        <v>320</v>
      </c>
      <c r="I8" s="490" t="s">
        <v>483</v>
      </c>
    </row>
    <row r="9" spans="1:10" ht="30" customHeight="1">
      <c r="A9" s="13"/>
      <c r="B9" s="834"/>
      <c r="C9" s="835"/>
      <c r="D9" s="319">
        <v>2</v>
      </c>
      <c r="E9" s="836">
        <v>10000</v>
      </c>
      <c r="F9" s="837"/>
      <c r="G9" s="276">
        <f>D9*E9</f>
        <v>20000</v>
      </c>
      <c r="H9" s="125"/>
      <c r="I9" s="464"/>
    </row>
    <row r="10" spans="1:10" ht="30" customHeight="1">
      <c r="A10" s="13"/>
      <c r="B10" s="821"/>
      <c r="C10" s="822"/>
      <c r="D10" s="245"/>
      <c r="E10" s="823"/>
      <c r="F10" s="824"/>
      <c r="G10" s="276">
        <f>D10*E10</f>
        <v>0</v>
      </c>
      <c r="H10" s="125"/>
      <c r="I10" s="464"/>
    </row>
    <row r="11" spans="1:10" ht="30" customHeight="1">
      <c r="A11" s="13"/>
      <c r="B11" s="821"/>
      <c r="C11" s="822"/>
      <c r="D11" s="245"/>
      <c r="E11" s="823"/>
      <c r="F11" s="824"/>
      <c r="G11" s="276">
        <f>D11*E11</f>
        <v>0</v>
      </c>
      <c r="H11" s="125"/>
      <c r="I11" s="464"/>
    </row>
    <row r="12" spans="1:10" ht="14.5" thickBot="1">
      <c r="A12" s="13"/>
      <c r="B12" s="821"/>
      <c r="C12" s="822"/>
      <c r="D12" s="245"/>
      <c r="E12" s="823"/>
      <c r="F12" s="824"/>
      <c r="G12" s="491">
        <f>D12*E12</f>
        <v>0</v>
      </c>
      <c r="H12" s="125"/>
      <c r="I12" s="464"/>
    </row>
    <row r="13" spans="1:10" ht="14.5" thickBot="1">
      <c r="A13" s="13"/>
      <c r="B13" s="842" t="s">
        <v>256</v>
      </c>
      <c r="C13" s="842"/>
      <c r="D13" s="842"/>
      <c r="E13" s="842"/>
      <c r="F13" s="842"/>
      <c r="G13" s="492">
        <f>SUM(G9:G12)</f>
        <v>20000</v>
      </c>
    </row>
    <row r="14" spans="1:10">
      <c r="A14" s="13"/>
      <c r="B14" s="246"/>
      <c r="C14" s="246"/>
      <c r="D14" s="46"/>
      <c r="E14" s="95"/>
      <c r="G14"/>
    </row>
    <row r="15" spans="1:10" ht="14.5" thickBot="1">
      <c r="A15" s="13"/>
      <c r="B15" s="13"/>
      <c r="C15" s="47"/>
      <c r="D15" s="13"/>
      <c r="E15" s="13"/>
      <c r="F15" s="13"/>
      <c r="G15" s="47"/>
    </row>
    <row r="16" spans="1:10" ht="14.5" thickBot="1">
      <c r="A16" s="90"/>
      <c r="B16" s="13" t="s">
        <v>485</v>
      </c>
      <c r="C16" s="47"/>
      <c r="D16" s="13"/>
      <c r="E16" s="831">
        <f>G19</f>
        <v>528500</v>
      </c>
      <c r="F16" s="832"/>
      <c r="G16" s="13" t="s">
        <v>205</v>
      </c>
      <c r="J16" s="2"/>
    </row>
    <row r="17" spans="1:14" ht="10.5" customHeight="1">
      <c r="A17" s="90"/>
      <c r="B17" s="13"/>
      <c r="C17" s="47"/>
      <c r="D17" s="13"/>
      <c r="E17" s="225"/>
      <c r="F17" s="225"/>
      <c r="G17" s="13"/>
      <c r="J17" s="2"/>
    </row>
    <row r="18" spans="1:14" ht="22">
      <c r="A18" s="90"/>
      <c r="B18" s="696" t="s">
        <v>486</v>
      </c>
      <c r="C18" s="696"/>
      <c r="D18" s="833" t="s">
        <v>487</v>
      </c>
      <c r="E18" s="689"/>
      <c r="F18" s="443" t="s">
        <v>391</v>
      </c>
      <c r="G18" s="91" t="s">
        <v>256</v>
      </c>
      <c r="I18" s="490" t="s">
        <v>483</v>
      </c>
      <c r="J18" s="2"/>
    </row>
    <row r="19" spans="1:14" ht="30" customHeight="1">
      <c r="A19" s="90"/>
      <c r="B19" s="815" t="s">
        <v>488</v>
      </c>
      <c r="C19" s="816"/>
      <c r="D19" s="817">
        <v>75500</v>
      </c>
      <c r="E19" s="818"/>
      <c r="F19" s="226">
        <v>7</v>
      </c>
      <c r="G19" s="277">
        <f>F19*D19</f>
        <v>528500</v>
      </c>
      <c r="I19" s="464"/>
      <c r="J19" s="2"/>
    </row>
    <row r="20" spans="1:14" ht="16" customHeight="1">
      <c r="A20" s="90"/>
      <c r="B20" s="815" t="s">
        <v>489</v>
      </c>
      <c r="C20" s="816"/>
      <c r="D20" s="817">
        <v>75500</v>
      </c>
      <c r="E20" s="818"/>
      <c r="F20" s="226"/>
      <c r="G20" s="277">
        <f>F20*D20</f>
        <v>0</v>
      </c>
      <c r="I20" s="464"/>
      <c r="J20" s="2"/>
    </row>
    <row r="21" spans="1:14" ht="16" customHeight="1" thickBot="1">
      <c r="A21" s="90"/>
      <c r="B21" s="815" t="s">
        <v>490</v>
      </c>
      <c r="C21" s="816"/>
      <c r="D21" s="817">
        <v>75500</v>
      </c>
      <c r="E21" s="818"/>
      <c r="F21" s="226"/>
      <c r="G21" s="554">
        <f>F21*D21</f>
        <v>0</v>
      </c>
      <c r="I21" s="464"/>
      <c r="J21" s="2"/>
    </row>
    <row r="22" spans="1:14" ht="14.5" thickBot="1">
      <c r="A22" s="90"/>
      <c r="B22" s="838"/>
      <c r="C22" s="838"/>
      <c r="D22" s="839"/>
      <c r="E22" s="839"/>
      <c r="F22" s="553"/>
      <c r="G22" s="492">
        <f>SUM(G19:G21)</f>
        <v>528500</v>
      </c>
      <c r="I22" s="2"/>
      <c r="J22" s="2"/>
    </row>
    <row r="23" spans="1:14">
      <c r="A23" s="90"/>
      <c r="B23" s="840"/>
      <c r="C23" s="841"/>
      <c r="D23" s="841"/>
      <c r="E23" s="763"/>
      <c r="F23" s="763"/>
      <c r="G23" s="763"/>
      <c r="H23" s="763"/>
      <c r="I23" s="763"/>
      <c r="J23" s="763"/>
      <c r="K23" s="763"/>
      <c r="L23" s="763"/>
      <c r="M23" s="763"/>
      <c r="N23" s="763"/>
    </row>
    <row r="24" spans="1:14" ht="39" customHeight="1">
      <c r="A24" s="90"/>
      <c r="B24" s="449"/>
      <c r="C24" s="114"/>
      <c r="D24" s="42"/>
      <c r="E24" s="92"/>
      <c r="F24" s="42"/>
      <c r="G24" s="42"/>
      <c r="J24" s="2"/>
    </row>
    <row r="25" spans="1:14">
      <c r="A25" s="13"/>
      <c r="B25" s="13"/>
      <c r="C25" s="47"/>
      <c r="D25" s="13"/>
      <c r="E25" s="763"/>
      <c r="F25" s="763"/>
      <c r="G25"/>
    </row>
    <row r="26" spans="1:14">
      <c r="A26" s="79"/>
      <c r="B26" s="79"/>
      <c r="C26" s="126"/>
      <c r="D26" s="79"/>
      <c r="E26" s="79"/>
      <c r="F26" s="79"/>
      <c r="G26" s="126"/>
    </row>
    <row r="27" spans="1:14">
      <c r="A27" s="79"/>
      <c r="B27" s="79"/>
      <c r="C27" s="126"/>
      <c r="D27" s="79"/>
      <c r="E27" s="79"/>
      <c r="F27" s="79"/>
      <c r="G27" s="126"/>
    </row>
    <row r="28" spans="1:14" s="207" customFormat="1">
      <c r="A28" s="207" t="s">
        <v>400</v>
      </c>
    </row>
    <row r="29" spans="1:14" hidden="1">
      <c r="A29" s="4" t="s">
        <v>478</v>
      </c>
      <c r="B29" s="4"/>
    </row>
    <row r="30" spans="1:14" hidden="1">
      <c r="A30" s="80">
        <v>1</v>
      </c>
      <c r="B30" s="209">
        <f t="shared" ref="B30:B36" si="0">SUMIF($I$9:$I$23,A30,$G$9:$G$23)</f>
        <v>0</v>
      </c>
    </row>
    <row r="31" spans="1:14" hidden="1">
      <c r="A31" s="80">
        <v>2</v>
      </c>
      <c r="B31" s="209">
        <f t="shared" si="0"/>
        <v>0</v>
      </c>
    </row>
    <row r="32" spans="1:14" hidden="1">
      <c r="A32" s="80">
        <v>3</v>
      </c>
      <c r="B32" s="209">
        <f t="shared" si="0"/>
        <v>0</v>
      </c>
    </row>
    <row r="33" spans="1:2" hidden="1">
      <c r="A33" s="80">
        <v>4</v>
      </c>
      <c r="B33" s="209">
        <f t="shared" si="0"/>
        <v>0</v>
      </c>
    </row>
    <row r="34" spans="1:2" hidden="1">
      <c r="A34" s="80">
        <v>5</v>
      </c>
      <c r="B34" s="209">
        <f t="shared" si="0"/>
        <v>0</v>
      </c>
    </row>
    <row r="35" spans="1:2" hidden="1">
      <c r="A35" s="80">
        <v>6</v>
      </c>
      <c r="B35" s="209">
        <f t="shared" si="0"/>
        <v>0</v>
      </c>
    </row>
    <row r="36" spans="1:2" hidden="1">
      <c r="A36" s="80">
        <v>7</v>
      </c>
      <c r="B36" s="209">
        <f t="shared" si="0"/>
        <v>0</v>
      </c>
    </row>
    <row r="37" spans="1:2" hidden="1"/>
  </sheetData>
  <mergeCells count="31">
    <mergeCell ref="G23:H23"/>
    <mergeCell ref="I23:J23"/>
    <mergeCell ref="K23:L23"/>
    <mergeCell ref="M23:N23"/>
    <mergeCell ref="E4:F4"/>
    <mergeCell ref="E6:F6"/>
    <mergeCell ref="E16:F16"/>
    <mergeCell ref="B8:C8"/>
    <mergeCell ref="E8:F8"/>
    <mergeCell ref="B9:C9"/>
    <mergeCell ref="E9:F9"/>
    <mergeCell ref="B10:C10"/>
    <mergeCell ref="E10:F10"/>
    <mergeCell ref="B11:C11"/>
    <mergeCell ref="E11:F11"/>
    <mergeCell ref="B12:C12"/>
    <mergeCell ref="E12:F12"/>
    <mergeCell ref="B13:F13"/>
    <mergeCell ref="B18:C18"/>
    <mergeCell ref="D18:E18"/>
    <mergeCell ref="B19:C19"/>
    <mergeCell ref="D19:E19"/>
    <mergeCell ref="B20:C20"/>
    <mergeCell ref="D20:E20"/>
    <mergeCell ref="E25:F25"/>
    <mergeCell ref="B21:C21"/>
    <mergeCell ref="D21:E21"/>
    <mergeCell ref="B22:C22"/>
    <mergeCell ref="D22:E22"/>
    <mergeCell ref="B23:D23"/>
    <mergeCell ref="E23:F23"/>
  </mergeCells>
  <phoneticPr fontId="2"/>
  <dataValidations count="4">
    <dataValidation type="list" operator="notEqual" allowBlank="1" showInputMessage="1" showErrorMessage="1" sqref="D19:E19 D22:E22" xr:uid="{FC333CEE-CC64-45BF-BA30-4B22AA8CD173}">
      <formula1>"75500"</formula1>
    </dataValidation>
    <dataValidation type="list" operator="notEqual" allowBlank="1" showInputMessage="1" showErrorMessage="1" sqref="D20:E21" xr:uid="{2D57E6F7-A4C4-4EA7-A901-3254749AB740}">
      <formula1>"75500,69800"</formula1>
    </dataValidation>
    <dataValidation type="list" operator="greaterThanOrEqual" allowBlank="1" showInputMessage="1" showErrorMessage="1" sqref="I9:I12 I19:I21" xr:uid="{D305A066-39B6-4784-A96C-BA4978EE7FAB}">
      <formula1>"1,2,3,4,5,6,7,精算"</formula1>
    </dataValidation>
    <dataValidation type="whole" operator="notEqual" allowBlank="1" showInputMessage="1" showErrorMessage="1" sqref="D14:E14 F20:F22 D9:F12" xr:uid="{98244A9E-5C56-486C-80AB-704EA4B1FF3C}">
      <formula1>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U41"/>
  <sheetViews>
    <sheetView zoomScaleNormal="100" workbookViewId="0">
      <selection activeCell="E7" sqref="E7"/>
    </sheetView>
  </sheetViews>
  <sheetFormatPr defaultRowHeight="14"/>
  <cols>
    <col min="1" max="1" width="10.58203125" customWidth="1"/>
    <col min="2" max="2" width="23.5" customWidth="1"/>
    <col min="3" max="3" width="21.5" customWidth="1"/>
    <col min="4" max="4" width="10.75" customWidth="1"/>
    <col min="5" max="5" width="21" bestFit="1" customWidth="1"/>
    <col min="6" max="6" width="5.58203125" bestFit="1" customWidth="1"/>
    <col min="7" max="7" width="9.58203125" bestFit="1" customWidth="1"/>
    <col min="8" max="8" width="5.75" bestFit="1" customWidth="1"/>
    <col min="9" max="9" width="7.58203125" bestFit="1" customWidth="1"/>
    <col min="10" max="10" width="4.25" customWidth="1"/>
    <col min="11" max="11" width="5" customWidth="1"/>
    <col min="12" max="12" width="10.58203125" style="83" bestFit="1" customWidth="1"/>
    <col min="13" max="13" width="6.58203125" bestFit="1" customWidth="1"/>
    <col min="14" max="14" width="9.08203125" bestFit="1" customWidth="1"/>
  </cols>
  <sheetData>
    <row r="1" spans="1:21">
      <c r="A1" s="117" t="s">
        <v>61</v>
      </c>
      <c r="B1" s="105"/>
      <c r="C1" s="105"/>
      <c r="D1" s="435"/>
      <c r="E1" s="105"/>
      <c r="F1" s="435"/>
      <c r="G1" s="435"/>
      <c r="H1" s="435"/>
      <c r="I1" s="435"/>
      <c r="J1" s="435"/>
      <c r="K1" s="435"/>
      <c r="L1" s="118"/>
      <c r="M1" s="435"/>
      <c r="N1" s="79"/>
      <c r="O1" s="79"/>
      <c r="P1" s="79"/>
      <c r="Q1" s="79"/>
      <c r="R1" s="79"/>
    </row>
    <row r="2" spans="1:21" ht="16.5">
      <c r="A2" s="105" t="s">
        <v>62</v>
      </c>
      <c r="B2" s="105" t="s">
        <v>63</v>
      </c>
      <c r="C2" s="105" t="s">
        <v>64</v>
      </c>
      <c r="D2" s="105" t="s">
        <v>65</v>
      </c>
      <c r="E2" s="105" t="s">
        <v>66</v>
      </c>
      <c r="F2" s="105" t="s">
        <v>67</v>
      </c>
      <c r="G2" s="105" t="s">
        <v>68</v>
      </c>
      <c r="H2" s="105" t="s">
        <v>69</v>
      </c>
      <c r="I2" s="105" t="s">
        <v>70</v>
      </c>
      <c r="J2" s="78"/>
      <c r="K2" s="119" t="s">
        <v>71</v>
      </c>
      <c r="L2" s="120" t="s">
        <v>72</v>
      </c>
      <c r="M2" s="81" t="s">
        <v>69</v>
      </c>
      <c r="N2" s="81" t="s">
        <v>70</v>
      </c>
      <c r="O2" s="79"/>
      <c r="P2" s="79"/>
      <c r="Q2" s="79"/>
      <c r="R2" s="435" t="s">
        <v>73</v>
      </c>
      <c r="S2" s="59" t="s">
        <v>74</v>
      </c>
      <c r="T2" t="s">
        <v>75</v>
      </c>
      <c r="U2" s="435" t="s">
        <v>76</v>
      </c>
    </row>
    <row r="3" spans="1:21" ht="30" customHeight="1">
      <c r="A3" s="79">
        <v>1</v>
      </c>
      <c r="B3" s="171" t="s">
        <v>77</v>
      </c>
      <c r="C3" s="567" t="s">
        <v>78</v>
      </c>
      <c r="D3" s="142" t="s">
        <v>79</v>
      </c>
      <c r="E3" s="116" t="s">
        <v>80</v>
      </c>
      <c r="F3" s="142">
        <v>3</v>
      </c>
      <c r="G3" s="85" t="str">
        <f t="shared" ref="G3:G33" si="0">IF($F3="","",IF(D3="Z","",VLOOKUP($F3,$K$3:$N$12,2)))</f>
        <v/>
      </c>
      <c r="H3" s="85">
        <f t="shared" ref="H3:H33" si="1">IF($F3="","",VLOOKUP($F3,$K$3:$N$12,3))</f>
        <v>3800</v>
      </c>
      <c r="I3" s="85">
        <f t="shared" ref="I3:I33" si="2">IF($F3="","",VLOOKUP($F3,$K$3:$N$12,4))</f>
        <v>11600</v>
      </c>
      <c r="J3" s="79"/>
      <c r="K3" s="356">
        <v>2</v>
      </c>
      <c r="L3" s="392">
        <v>1296000</v>
      </c>
      <c r="M3" s="81">
        <v>3800</v>
      </c>
      <c r="N3" s="81">
        <v>11600</v>
      </c>
      <c r="O3" s="79"/>
      <c r="P3" s="79"/>
      <c r="Q3" s="79"/>
      <c r="R3" s="68" t="s">
        <v>81</v>
      </c>
      <c r="S3" s="59" t="s">
        <v>82</v>
      </c>
      <c r="U3" s="58" t="s">
        <v>83</v>
      </c>
    </row>
    <row r="4" spans="1:21" ht="30" customHeight="1">
      <c r="A4" s="79">
        <v>2</v>
      </c>
      <c r="B4" s="171" t="s">
        <v>84</v>
      </c>
      <c r="C4" s="567" t="s">
        <v>85</v>
      </c>
      <c r="D4" s="142" t="s">
        <v>79</v>
      </c>
      <c r="E4" s="116" t="s">
        <v>80</v>
      </c>
      <c r="F4" s="142">
        <v>3</v>
      </c>
      <c r="G4" s="85" t="str">
        <f t="shared" si="0"/>
        <v/>
      </c>
      <c r="H4" s="85">
        <f t="shared" si="1"/>
        <v>3800</v>
      </c>
      <c r="I4" s="85">
        <f t="shared" si="2"/>
        <v>11600</v>
      </c>
      <c r="J4" s="79"/>
      <c r="K4" s="121">
        <v>3</v>
      </c>
      <c r="L4" s="392">
        <v>1140000</v>
      </c>
      <c r="M4" s="81">
        <v>3800</v>
      </c>
      <c r="N4" s="81">
        <v>11600</v>
      </c>
      <c r="O4" s="79"/>
      <c r="P4" s="79"/>
      <c r="Q4" s="79"/>
      <c r="R4" s="58" t="s">
        <v>83</v>
      </c>
      <c r="S4" s="59" t="s">
        <v>86</v>
      </c>
      <c r="U4" s="58" t="s">
        <v>87</v>
      </c>
    </row>
    <row r="5" spans="1:21" ht="30" customHeight="1">
      <c r="A5" s="79">
        <v>3</v>
      </c>
      <c r="B5" s="171" t="s">
        <v>88</v>
      </c>
      <c r="C5" s="567" t="s">
        <v>89</v>
      </c>
      <c r="D5" s="142" t="s">
        <v>79</v>
      </c>
      <c r="E5" s="116" t="s">
        <v>80</v>
      </c>
      <c r="F5" s="142">
        <v>3</v>
      </c>
      <c r="G5" s="85" t="str">
        <f t="shared" si="0"/>
        <v/>
      </c>
      <c r="H5" s="85">
        <f t="shared" si="1"/>
        <v>3800</v>
      </c>
      <c r="I5" s="85">
        <f t="shared" si="2"/>
        <v>11600</v>
      </c>
      <c r="J5" s="79"/>
      <c r="K5" s="121">
        <v>4</v>
      </c>
      <c r="L5" s="392">
        <v>944000</v>
      </c>
      <c r="M5" s="81">
        <v>3800</v>
      </c>
      <c r="N5" s="81">
        <v>11600</v>
      </c>
      <c r="O5" s="79"/>
      <c r="P5" s="79"/>
      <c r="R5" s="58" t="s">
        <v>87</v>
      </c>
      <c r="U5" s="58" t="s">
        <v>90</v>
      </c>
    </row>
    <row r="6" spans="1:21" ht="30" customHeight="1">
      <c r="A6" s="79">
        <v>4</v>
      </c>
      <c r="B6" s="171" t="s">
        <v>91</v>
      </c>
      <c r="C6" s="568" t="s">
        <v>92</v>
      </c>
      <c r="D6" s="142" t="s">
        <v>93</v>
      </c>
      <c r="E6" s="116" t="s">
        <v>94</v>
      </c>
      <c r="F6" s="142">
        <v>3</v>
      </c>
      <c r="G6" s="85">
        <f t="shared" si="0"/>
        <v>1140000</v>
      </c>
      <c r="H6" s="85">
        <f t="shared" si="1"/>
        <v>3800</v>
      </c>
      <c r="I6" s="85">
        <f t="shared" si="2"/>
        <v>11600</v>
      </c>
      <c r="J6" s="79"/>
      <c r="K6" s="356">
        <v>5</v>
      </c>
      <c r="L6" s="392">
        <v>768000</v>
      </c>
      <c r="M6" s="81">
        <v>3800</v>
      </c>
      <c r="N6" s="81">
        <v>11600</v>
      </c>
      <c r="O6" s="79"/>
      <c r="P6" s="79"/>
      <c r="R6" s="58" t="s">
        <v>90</v>
      </c>
      <c r="U6" s="58" t="s">
        <v>95</v>
      </c>
    </row>
    <row r="7" spans="1:21" ht="30" customHeight="1">
      <c r="A7" s="79">
        <v>5</v>
      </c>
      <c r="B7" s="171" t="s">
        <v>96</v>
      </c>
      <c r="C7" s="568" t="s">
        <v>97</v>
      </c>
      <c r="D7" s="142" t="s">
        <v>93</v>
      </c>
      <c r="E7" s="116" t="s">
        <v>94</v>
      </c>
      <c r="F7" s="142">
        <v>4</v>
      </c>
      <c r="G7" s="85">
        <f t="shared" si="0"/>
        <v>944000</v>
      </c>
      <c r="H7" s="85">
        <f t="shared" si="1"/>
        <v>3800</v>
      </c>
      <c r="I7" s="85">
        <f t="shared" si="2"/>
        <v>11600</v>
      </c>
      <c r="J7" s="79"/>
      <c r="K7" s="121">
        <v>6</v>
      </c>
      <c r="L7" s="392">
        <v>672000</v>
      </c>
      <c r="M7" s="81">
        <v>3800</v>
      </c>
      <c r="N7" s="81">
        <v>11600</v>
      </c>
      <c r="O7" s="79"/>
      <c r="P7" s="79"/>
      <c r="R7" s="58" t="s">
        <v>95</v>
      </c>
      <c r="U7" s="58" t="s">
        <v>98</v>
      </c>
    </row>
    <row r="8" spans="1:21" ht="30" customHeight="1">
      <c r="A8" s="79">
        <v>6</v>
      </c>
      <c r="B8" s="171" t="s">
        <v>99</v>
      </c>
      <c r="C8" s="568" t="s">
        <v>100</v>
      </c>
      <c r="D8" s="142" t="s">
        <v>93</v>
      </c>
      <c r="E8" s="116" t="s">
        <v>94</v>
      </c>
      <c r="F8" s="142">
        <v>4</v>
      </c>
      <c r="G8" s="85">
        <f t="shared" si="0"/>
        <v>944000</v>
      </c>
      <c r="H8" s="85">
        <f t="shared" si="1"/>
        <v>3800</v>
      </c>
      <c r="I8" s="85">
        <f t="shared" si="2"/>
        <v>11600</v>
      </c>
      <c r="J8" s="79"/>
      <c r="K8" s="121"/>
      <c r="L8" s="120"/>
      <c r="M8" s="81"/>
      <c r="N8" s="81"/>
      <c r="O8" s="79"/>
      <c r="P8" s="79"/>
      <c r="R8" s="58" t="s">
        <v>98</v>
      </c>
      <c r="U8" s="58" t="s">
        <v>101</v>
      </c>
    </row>
    <row r="9" spans="1:21" ht="20.149999999999999" customHeight="1">
      <c r="A9" s="79">
        <v>7</v>
      </c>
      <c r="B9" s="540"/>
      <c r="C9" s="541"/>
      <c r="D9" s="542"/>
      <c r="E9" s="240"/>
      <c r="F9" s="142"/>
      <c r="G9" s="85" t="str">
        <f t="shared" si="0"/>
        <v/>
      </c>
      <c r="H9" s="85" t="str">
        <f t="shared" si="1"/>
        <v/>
      </c>
      <c r="I9" s="85" t="str">
        <f t="shared" si="2"/>
        <v/>
      </c>
      <c r="J9" s="79"/>
      <c r="K9" s="121"/>
      <c r="L9" s="120"/>
      <c r="M9" s="81"/>
      <c r="N9" s="81"/>
      <c r="O9" s="79"/>
      <c r="P9" s="79"/>
      <c r="R9" s="58" t="s">
        <v>101</v>
      </c>
      <c r="U9" s="58" t="s">
        <v>102</v>
      </c>
    </row>
    <row r="10" spans="1:21" ht="20.149999999999999" customHeight="1">
      <c r="A10" s="79">
        <v>8</v>
      </c>
      <c r="B10" s="171"/>
      <c r="C10" s="541"/>
      <c r="D10" s="142"/>
      <c r="E10" s="116"/>
      <c r="F10" s="142"/>
      <c r="G10" s="85" t="str">
        <f t="shared" si="0"/>
        <v/>
      </c>
      <c r="H10" s="85" t="str">
        <f t="shared" si="1"/>
        <v/>
      </c>
      <c r="I10" s="85" t="str">
        <f t="shared" si="2"/>
        <v/>
      </c>
      <c r="J10" s="79"/>
      <c r="K10" s="121"/>
      <c r="L10" s="120"/>
      <c r="M10" s="81"/>
      <c r="N10" s="81"/>
      <c r="O10" s="79"/>
      <c r="P10" s="79"/>
      <c r="R10" s="58" t="s">
        <v>102</v>
      </c>
      <c r="U10" s="58" t="s">
        <v>103</v>
      </c>
    </row>
    <row r="11" spans="1:21" ht="20.149999999999999" customHeight="1">
      <c r="A11" s="79">
        <v>9</v>
      </c>
      <c r="B11" s="171"/>
      <c r="C11" s="541"/>
      <c r="D11" s="142"/>
      <c r="E11" s="116"/>
      <c r="F11" s="142"/>
      <c r="G11" s="85" t="str">
        <f t="shared" si="0"/>
        <v/>
      </c>
      <c r="H11" s="85" t="str">
        <f t="shared" si="1"/>
        <v/>
      </c>
      <c r="I11" s="85" t="str">
        <f t="shared" si="2"/>
        <v/>
      </c>
      <c r="J11" s="79"/>
      <c r="K11" s="121"/>
      <c r="L11" s="120"/>
      <c r="M11" s="81"/>
      <c r="N11" s="81"/>
      <c r="O11" s="79"/>
      <c r="P11" s="79"/>
      <c r="R11" s="58" t="s">
        <v>103</v>
      </c>
      <c r="U11" s="58" t="s">
        <v>104</v>
      </c>
    </row>
    <row r="12" spans="1:21" ht="20.149999999999999" customHeight="1">
      <c r="A12" s="79">
        <v>10</v>
      </c>
      <c r="B12" s="171"/>
      <c r="C12" s="116"/>
      <c r="D12" s="142"/>
      <c r="E12" s="116"/>
      <c r="F12" s="142"/>
      <c r="G12" s="85" t="str">
        <f t="shared" si="0"/>
        <v/>
      </c>
      <c r="H12" s="85" t="str">
        <f t="shared" si="1"/>
        <v/>
      </c>
      <c r="I12" s="85" t="str">
        <f t="shared" si="2"/>
        <v/>
      </c>
      <c r="J12" s="79"/>
      <c r="K12" s="79"/>
      <c r="L12" s="82"/>
      <c r="M12" s="79"/>
      <c r="N12" s="79"/>
      <c r="O12" s="79"/>
      <c r="P12" s="79"/>
      <c r="R12" s="58" t="s">
        <v>104</v>
      </c>
      <c r="U12" s="58" t="s">
        <v>105</v>
      </c>
    </row>
    <row r="13" spans="1:21" ht="20.149999999999999" customHeight="1">
      <c r="A13">
        <v>11</v>
      </c>
      <c r="B13" s="171"/>
      <c r="C13" s="116"/>
      <c r="D13" s="142"/>
      <c r="E13" s="116"/>
      <c r="F13" s="142"/>
      <c r="G13" s="85" t="str">
        <f t="shared" si="0"/>
        <v/>
      </c>
      <c r="H13" s="85" t="str">
        <f t="shared" si="1"/>
        <v/>
      </c>
      <c r="I13" s="85" t="str">
        <f t="shared" si="2"/>
        <v/>
      </c>
      <c r="J13" s="79"/>
      <c r="K13" s="79"/>
      <c r="L13" s="82"/>
      <c r="M13" s="79"/>
      <c r="N13" s="79"/>
      <c r="O13" s="79"/>
      <c r="P13" s="79"/>
      <c r="R13" s="58" t="s">
        <v>105</v>
      </c>
      <c r="U13" s="58" t="s">
        <v>106</v>
      </c>
    </row>
    <row r="14" spans="1:21" ht="20.149999999999999" customHeight="1">
      <c r="A14">
        <v>12</v>
      </c>
      <c r="B14" s="171"/>
      <c r="C14" s="116"/>
      <c r="D14" s="142"/>
      <c r="E14" s="116"/>
      <c r="F14" s="142"/>
      <c r="G14" s="85" t="str">
        <f t="shared" si="0"/>
        <v/>
      </c>
      <c r="H14" s="85" t="str">
        <f t="shared" si="1"/>
        <v/>
      </c>
      <c r="I14" s="85" t="str">
        <f t="shared" si="2"/>
        <v/>
      </c>
      <c r="J14" s="79"/>
      <c r="K14" s="79"/>
      <c r="L14" s="82"/>
      <c r="M14" s="79"/>
      <c r="N14" s="79"/>
      <c r="O14" s="79"/>
      <c r="P14" s="79"/>
      <c r="R14" s="58" t="s">
        <v>106</v>
      </c>
      <c r="U14" s="58" t="s">
        <v>107</v>
      </c>
    </row>
    <row r="15" spans="1:21" ht="20.149999999999999" customHeight="1">
      <c r="A15">
        <v>13</v>
      </c>
      <c r="B15" s="171"/>
      <c r="C15" s="67"/>
      <c r="D15" s="142"/>
      <c r="E15" s="116"/>
      <c r="F15" s="142"/>
      <c r="G15" s="85" t="str">
        <f t="shared" si="0"/>
        <v/>
      </c>
      <c r="H15" s="85" t="str">
        <f t="shared" si="1"/>
        <v/>
      </c>
      <c r="I15" s="85" t="str">
        <f t="shared" si="2"/>
        <v/>
      </c>
      <c r="J15" s="79"/>
      <c r="K15" s="79"/>
      <c r="L15" s="82"/>
      <c r="M15" s="79"/>
      <c r="N15" s="79"/>
      <c r="O15" s="79"/>
      <c r="P15" s="79"/>
      <c r="R15" s="58" t="s">
        <v>107</v>
      </c>
      <c r="U15" s="58" t="s">
        <v>108</v>
      </c>
    </row>
    <row r="16" spans="1:21" ht="20.149999999999999" customHeight="1">
      <c r="A16">
        <v>14</v>
      </c>
      <c r="B16" s="171"/>
      <c r="C16" s="67"/>
      <c r="D16" s="142"/>
      <c r="E16" s="116"/>
      <c r="F16" s="142"/>
      <c r="G16" s="85" t="str">
        <f t="shared" si="0"/>
        <v/>
      </c>
      <c r="H16" s="85" t="str">
        <f t="shared" si="1"/>
        <v/>
      </c>
      <c r="I16" s="85" t="str">
        <f t="shared" si="2"/>
        <v/>
      </c>
      <c r="J16" s="79"/>
      <c r="K16" s="79"/>
      <c r="L16" s="82"/>
      <c r="M16" s="79"/>
      <c r="N16" s="79"/>
      <c r="O16" s="79"/>
      <c r="P16" s="79"/>
      <c r="R16" s="58" t="s">
        <v>108</v>
      </c>
      <c r="U16" s="58" t="s">
        <v>109</v>
      </c>
    </row>
    <row r="17" spans="1:21" ht="20.149999999999999" customHeight="1">
      <c r="A17" s="79">
        <v>15</v>
      </c>
      <c r="B17" s="79"/>
      <c r="C17" s="67"/>
      <c r="D17" s="142"/>
      <c r="E17" s="67"/>
      <c r="F17" s="142"/>
      <c r="G17" s="85" t="str">
        <f t="shared" si="0"/>
        <v/>
      </c>
      <c r="H17" s="85" t="str">
        <f t="shared" si="1"/>
        <v/>
      </c>
      <c r="I17" s="85" t="str">
        <f t="shared" si="2"/>
        <v/>
      </c>
      <c r="J17" s="79"/>
      <c r="K17" s="79"/>
      <c r="L17" s="82"/>
      <c r="M17" s="79"/>
      <c r="N17" s="79"/>
      <c r="O17" s="79"/>
      <c r="P17" s="79"/>
      <c r="R17" s="58" t="s">
        <v>109</v>
      </c>
      <c r="U17" s="58" t="s">
        <v>110</v>
      </c>
    </row>
    <row r="18" spans="1:21" ht="20.149999999999999" customHeight="1">
      <c r="A18" s="79">
        <v>16</v>
      </c>
      <c r="B18" s="79"/>
      <c r="C18" s="67"/>
      <c r="D18" s="142"/>
      <c r="E18" s="67"/>
      <c r="F18" s="142"/>
      <c r="G18" s="85" t="str">
        <f t="shared" si="0"/>
        <v/>
      </c>
      <c r="H18" s="85" t="str">
        <f t="shared" si="1"/>
        <v/>
      </c>
      <c r="I18" s="85" t="str">
        <f t="shared" si="2"/>
        <v/>
      </c>
      <c r="J18" s="79"/>
      <c r="K18" s="79"/>
      <c r="L18" s="82"/>
      <c r="M18" s="79"/>
      <c r="N18" s="79"/>
      <c r="O18" s="79"/>
      <c r="P18" s="79"/>
      <c r="R18" s="58" t="s">
        <v>110</v>
      </c>
      <c r="U18" s="58" t="s">
        <v>111</v>
      </c>
    </row>
    <row r="19" spans="1:21" ht="20.149999999999999" customHeight="1">
      <c r="A19" s="79">
        <v>17</v>
      </c>
      <c r="B19" s="79"/>
      <c r="C19" s="67"/>
      <c r="D19" s="142"/>
      <c r="E19" s="67"/>
      <c r="F19" s="142"/>
      <c r="G19" s="85" t="str">
        <f t="shared" si="0"/>
        <v/>
      </c>
      <c r="H19" s="85" t="str">
        <f t="shared" si="1"/>
        <v/>
      </c>
      <c r="I19" s="85" t="str">
        <f t="shared" si="2"/>
        <v/>
      </c>
      <c r="J19" s="79"/>
      <c r="K19" s="79"/>
      <c r="L19" s="82"/>
      <c r="M19" s="79"/>
      <c r="N19" s="79"/>
      <c r="O19" s="79"/>
      <c r="P19" s="79"/>
      <c r="R19" s="58" t="s">
        <v>111</v>
      </c>
      <c r="U19" s="68"/>
    </row>
    <row r="20" spans="1:21" ht="20.149999999999999" customHeight="1">
      <c r="A20" s="79">
        <v>18</v>
      </c>
      <c r="B20" s="79"/>
      <c r="C20" s="67"/>
      <c r="D20" s="142"/>
      <c r="E20" s="67"/>
      <c r="F20" s="142"/>
      <c r="G20" s="85" t="str">
        <f t="shared" si="0"/>
        <v/>
      </c>
      <c r="H20" s="85" t="str">
        <f t="shared" si="1"/>
        <v/>
      </c>
      <c r="I20" s="85" t="str">
        <f t="shared" si="2"/>
        <v/>
      </c>
      <c r="J20" s="79"/>
      <c r="K20" s="79"/>
      <c r="L20" s="82"/>
      <c r="M20" s="79"/>
      <c r="N20" s="79"/>
      <c r="O20" s="79"/>
      <c r="P20" s="79"/>
      <c r="Q20" s="79"/>
      <c r="R20" s="68"/>
      <c r="U20" s="68"/>
    </row>
    <row r="21" spans="1:21" ht="20.149999999999999" customHeight="1">
      <c r="A21" s="79">
        <v>19</v>
      </c>
      <c r="B21" s="79"/>
      <c r="C21" s="67"/>
      <c r="D21" s="142"/>
      <c r="E21" s="67"/>
      <c r="F21" s="142"/>
      <c r="G21" s="85" t="str">
        <f t="shared" si="0"/>
        <v/>
      </c>
      <c r="H21" s="85" t="str">
        <f t="shared" si="1"/>
        <v/>
      </c>
      <c r="I21" s="85" t="str">
        <f t="shared" si="2"/>
        <v/>
      </c>
      <c r="J21" s="79"/>
      <c r="K21" s="79"/>
      <c r="L21" s="82"/>
      <c r="M21" s="79"/>
      <c r="N21" s="79"/>
      <c r="O21" s="79"/>
      <c r="P21" s="79"/>
      <c r="Q21" s="79"/>
      <c r="R21" s="68"/>
      <c r="U21" s="68"/>
    </row>
    <row r="22" spans="1:21" ht="20.149999999999999" customHeight="1">
      <c r="A22" s="79">
        <v>20</v>
      </c>
      <c r="B22" s="79"/>
      <c r="C22" s="67"/>
      <c r="D22" s="142"/>
      <c r="E22" s="67"/>
      <c r="F22" s="142"/>
      <c r="G22" s="85" t="str">
        <f t="shared" si="0"/>
        <v/>
      </c>
      <c r="H22" s="85" t="str">
        <f t="shared" si="1"/>
        <v/>
      </c>
      <c r="I22" s="85" t="str">
        <f t="shared" si="2"/>
        <v/>
      </c>
      <c r="J22" s="79"/>
      <c r="K22" s="79"/>
      <c r="L22" s="82"/>
      <c r="M22" s="79"/>
      <c r="N22" s="79"/>
      <c r="O22" s="79"/>
      <c r="P22" s="79"/>
      <c r="Q22" s="79"/>
      <c r="R22" s="68"/>
    </row>
    <row r="23" spans="1:21" hidden="1">
      <c r="A23" s="79">
        <v>21</v>
      </c>
      <c r="B23" s="79"/>
      <c r="C23" s="67"/>
      <c r="D23" s="142"/>
      <c r="E23" s="67"/>
      <c r="F23" s="142"/>
      <c r="G23" s="85" t="str">
        <f t="shared" si="0"/>
        <v/>
      </c>
      <c r="H23" s="85" t="str">
        <f t="shared" si="1"/>
        <v/>
      </c>
      <c r="I23" s="85" t="str">
        <f t="shared" si="2"/>
        <v/>
      </c>
      <c r="J23" s="79"/>
      <c r="K23" s="79"/>
      <c r="L23" s="82"/>
      <c r="M23" s="79"/>
      <c r="N23" s="79"/>
      <c r="O23" s="79"/>
      <c r="P23" s="79"/>
      <c r="Q23" s="79"/>
      <c r="R23" s="79"/>
    </row>
    <row r="24" spans="1:21" hidden="1">
      <c r="A24" s="79">
        <v>22</v>
      </c>
      <c r="B24" s="79"/>
      <c r="C24" s="67"/>
      <c r="D24" s="142"/>
      <c r="E24" s="67"/>
      <c r="F24" s="142"/>
      <c r="G24" s="85" t="str">
        <f t="shared" si="0"/>
        <v/>
      </c>
      <c r="H24" s="85" t="str">
        <f t="shared" si="1"/>
        <v/>
      </c>
      <c r="I24" s="85" t="str">
        <f t="shared" si="2"/>
        <v/>
      </c>
      <c r="J24" s="79"/>
      <c r="K24" s="79"/>
      <c r="L24" s="82"/>
      <c r="M24" s="79"/>
      <c r="N24" s="79"/>
      <c r="O24" s="79"/>
      <c r="P24" s="79"/>
      <c r="Q24" s="79"/>
      <c r="R24" s="79"/>
    </row>
    <row r="25" spans="1:21" hidden="1">
      <c r="A25" s="79">
        <v>23</v>
      </c>
      <c r="B25" s="79"/>
      <c r="C25" s="67"/>
      <c r="D25" s="142"/>
      <c r="E25" s="67"/>
      <c r="F25" s="142"/>
      <c r="G25" s="85" t="str">
        <f t="shared" si="0"/>
        <v/>
      </c>
      <c r="H25" s="85" t="str">
        <f t="shared" si="1"/>
        <v/>
      </c>
      <c r="I25" s="85" t="str">
        <f t="shared" si="2"/>
        <v/>
      </c>
      <c r="J25" s="79"/>
      <c r="K25" s="79"/>
      <c r="L25" s="82"/>
      <c r="M25" s="79"/>
      <c r="N25" s="79"/>
      <c r="O25" s="79"/>
      <c r="P25" s="79"/>
      <c r="Q25" s="79"/>
      <c r="R25" s="79"/>
    </row>
    <row r="26" spans="1:21" hidden="1">
      <c r="A26" s="79">
        <v>24</v>
      </c>
      <c r="B26" s="79"/>
      <c r="C26" s="67"/>
      <c r="D26" s="142"/>
      <c r="E26" s="67"/>
      <c r="F26" s="142"/>
      <c r="G26" s="85" t="str">
        <f t="shared" si="0"/>
        <v/>
      </c>
      <c r="H26" s="85" t="str">
        <f t="shared" si="1"/>
        <v/>
      </c>
      <c r="I26" s="85" t="str">
        <f t="shared" si="2"/>
        <v/>
      </c>
      <c r="J26" s="79"/>
      <c r="K26" s="79"/>
      <c r="L26" s="82"/>
      <c r="M26" s="79"/>
      <c r="N26" s="79"/>
      <c r="O26" s="79"/>
      <c r="P26" s="79"/>
      <c r="Q26" s="79"/>
      <c r="R26" s="79"/>
    </row>
    <row r="27" spans="1:21" hidden="1">
      <c r="A27" s="79">
        <v>25</v>
      </c>
      <c r="B27" s="79"/>
      <c r="C27" s="67"/>
      <c r="D27" s="142"/>
      <c r="E27" s="67"/>
      <c r="F27" s="142"/>
      <c r="G27" s="85" t="str">
        <f t="shared" si="0"/>
        <v/>
      </c>
      <c r="H27" s="85" t="str">
        <f t="shared" si="1"/>
        <v/>
      </c>
      <c r="I27" s="85" t="str">
        <f t="shared" si="2"/>
        <v/>
      </c>
      <c r="J27" s="79"/>
      <c r="K27" s="79"/>
      <c r="L27" s="82"/>
      <c r="M27" s="79"/>
      <c r="N27" s="79"/>
      <c r="O27" s="79"/>
      <c r="P27" s="79"/>
      <c r="Q27" s="79"/>
      <c r="R27" s="79"/>
    </row>
    <row r="28" spans="1:21" hidden="1">
      <c r="A28" s="79">
        <v>26</v>
      </c>
      <c r="B28" s="79"/>
      <c r="C28" s="67"/>
      <c r="D28" s="142"/>
      <c r="E28" s="67"/>
      <c r="F28" s="142"/>
      <c r="G28" s="85" t="str">
        <f t="shared" si="0"/>
        <v/>
      </c>
      <c r="H28" s="85" t="str">
        <f t="shared" si="1"/>
        <v/>
      </c>
      <c r="I28" s="85" t="str">
        <f t="shared" si="2"/>
        <v/>
      </c>
      <c r="J28" s="79"/>
      <c r="K28" s="79"/>
      <c r="L28" s="82"/>
      <c r="M28" s="79"/>
      <c r="N28" s="79"/>
      <c r="O28" s="79"/>
      <c r="P28" s="79"/>
      <c r="Q28" s="79"/>
      <c r="R28" s="79"/>
    </row>
    <row r="29" spans="1:21" hidden="1">
      <c r="A29" s="79">
        <v>27</v>
      </c>
      <c r="B29" s="79"/>
      <c r="C29" s="67"/>
      <c r="D29" s="142"/>
      <c r="E29" s="67"/>
      <c r="F29" s="142"/>
      <c r="G29" s="85" t="str">
        <f t="shared" si="0"/>
        <v/>
      </c>
      <c r="H29" s="85" t="str">
        <f t="shared" si="1"/>
        <v/>
      </c>
      <c r="I29" s="85" t="str">
        <f t="shared" si="2"/>
        <v/>
      </c>
      <c r="J29" s="79"/>
      <c r="K29" s="79"/>
      <c r="L29" s="82"/>
      <c r="M29" s="79"/>
      <c r="N29" s="79"/>
      <c r="O29" s="79"/>
      <c r="P29" s="79"/>
      <c r="Q29" s="79"/>
      <c r="R29" s="79"/>
    </row>
    <row r="30" spans="1:21" hidden="1">
      <c r="A30" s="79">
        <v>28</v>
      </c>
      <c r="B30" s="79"/>
      <c r="C30" s="67"/>
      <c r="D30" s="142"/>
      <c r="E30" s="67"/>
      <c r="F30" s="142"/>
      <c r="G30" s="85" t="str">
        <f t="shared" si="0"/>
        <v/>
      </c>
      <c r="H30" s="85" t="str">
        <f t="shared" si="1"/>
        <v/>
      </c>
      <c r="I30" s="85" t="str">
        <f t="shared" si="2"/>
        <v/>
      </c>
      <c r="J30" s="79"/>
      <c r="K30" s="79"/>
      <c r="L30" s="82"/>
      <c r="M30" s="79"/>
      <c r="N30" s="79"/>
      <c r="O30" s="79"/>
      <c r="P30" s="79"/>
      <c r="Q30" s="79"/>
      <c r="R30" s="79"/>
    </row>
    <row r="31" spans="1:21" hidden="1">
      <c r="A31" s="79">
        <v>29</v>
      </c>
      <c r="B31" s="79"/>
      <c r="C31" s="67"/>
      <c r="D31" s="142"/>
      <c r="E31" s="67"/>
      <c r="F31" s="142"/>
      <c r="G31" s="85" t="str">
        <f t="shared" si="0"/>
        <v/>
      </c>
      <c r="H31" s="85" t="str">
        <f t="shared" si="1"/>
        <v/>
      </c>
      <c r="I31" s="85" t="str">
        <f t="shared" si="2"/>
        <v/>
      </c>
      <c r="J31" s="79"/>
      <c r="K31" s="79"/>
      <c r="L31" s="82"/>
      <c r="M31" s="79"/>
      <c r="N31" s="79"/>
      <c r="O31" s="79"/>
      <c r="P31" s="79"/>
      <c r="Q31" s="79"/>
      <c r="R31" s="79"/>
    </row>
    <row r="32" spans="1:21" hidden="1">
      <c r="A32" s="79">
        <v>30</v>
      </c>
      <c r="B32" s="79"/>
      <c r="C32" s="67"/>
      <c r="D32" s="142"/>
      <c r="E32" s="67"/>
      <c r="F32" s="142"/>
      <c r="G32" s="85" t="str">
        <f t="shared" si="0"/>
        <v/>
      </c>
      <c r="H32" s="85" t="str">
        <f t="shared" si="1"/>
        <v/>
      </c>
      <c r="I32" s="85" t="str">
        <f t="shared" si="2"/>
        <v/>
      </c>
      <c r="J32" s="79"/>
      <c r="K32" s="79"/>
      <c r="L32" s="82"/>
      <c r="M32" s="79"/>
      <c r="N32" s="79"/>
      <c r="O32" s="79"/>
      <c r="P32" s="79"/>
      <c r="Q32" s="79"/>
      <c r="R32" s="79"/>
    </row>
    <row r="33" spans="1:18" hidden="1">
      <c r="A33" s="79">
        <v>31</v>
      </c>
      <c r="B33" s="79"/>
      <c r="C33" s="67"/>
      <c r="D33" s="142"/>
      <c r="E33" s="67"/>
      <c r="F33" s="142"/>
      <c r="G33" s="85" t="str">
        <f t="shared" si="0"/>
        <v/>
      </c>
      <c r="H33" s="85" t="str">
        <f t="shared" si="1"/>
        <v/>
      </c>
      <c r="I33" s="85" t="str">
        <f t="shared" si="2"/>
        <v/>
      </c>
      <c r="J33" s="79"/>
      <c r="K33" s="79"/>
      <c r="L33" s="82"/>
      <c r="M33" s="79"/>
      <c r="N33" s="79"/>
      <c r="O33" s="79"/>
      <c r="P33" s="79"/>
      <c r="Q33" s="79"/>
      <c r="R33" s="79"/>
    </row>
    <row r="34" spans="1:18">
      <c r="A34" s="79"/>
      <c r="B34" s="79"/>
      <c r="C34" s="79"/>
      <c r="D34" s="79"/>
      <c r="E34" s="79"/>
      <c r="F34" s="79"/>
      <c r="G34" s="82"/>
      <c r="H34" s="79"/>
      <c r="I34" s="79"/>
      <c r="J34" s="79"/>
      <c r="K34" s="79"/>
      <c r="L34" s="82"/>
      <c r="M34" s="79"/>
      <c r="N34" s="79"/>
      <c r="O34" s="79"/>
      <c r="P34" s="79"/>
      <c r="Q34" s="79"/>
      <c r="R34" s="79"/>
    </row>
    <row r="35" spans="1:18">
      <c r="A35" s="79"/>
      <c r="B35" s="357" t="s">
        <v>112</v>
      </c>
      <c r="C35" s="79"/>
      <c r="D35" s="79"/>
      <c r="E35" s="79"/>
      <c r="F35" s="79"/>
      <c r="G35" s="79"/>
      <c r="H35" s="79"/>
      <c r="I35" s="79"/>
      <c r="J35" s="79"/>
      <c r="K35" s="79"/>
      <c r="L35" s="82"/>
      <c r="M35" s="79"/>
      <c r="N35" s="79"/>
      <c r="O35" s="79"/>
      <c r="P35" s="79"/>
      <c r="Q35" s="79"/>
      <c r="R35" s="79"/>
    </row>
    <row r="36" spans="1:18">
      <c r="A36" s="79"/>
      <c r="B36" s="357" t="s">
        <v>113</v>
      </c>
      <c r="G36" s="79"/>
      <c r="H36" s="79"/>
      <c r="I36" s="79"/>
      <c r="J36" s="79"/>
      <c r="K36" s="79"/>
      <c r="L36" s="82"/>
      <c r="M36" s="79"/>
      <c r="N36" s="79"/>
      <c r="O36" s="79"/>
      <c r="P36" s="79"/>
      <c r="Q36" s="79"/>
      <c r="R36" s="79"/>
    </row>
    <row r="37" spans="1:18">
      <c r="A37" s="79"/>
      <c r="B37" s="67" t="s">
        <v>114</v>
      </c>
      <c r="C37" s="79"/>
      <c r="D37" s="79"/>
      <c r="E37" s="79"/>
      <c r="F37" s="79"/>
      <c r="G37" s="79"/>
      <c r="H37" s="79"/>
      <c r="I37" s="79"/>
      <c r="J37" s="79"/>
      <c r="K37" s="79"/>
      <c r="L37" s="82"/>
      <c r="M37" s="79"/>
      <c r="N37" s="79"/>
      <c r="O37" s="79"/>
      <c r="P37" s="79"/>
      <c r="Q37" s="79"/>
      <c r="R37" s="79"/>
    </row>
    <row r="38" spans="1:18">
      <c r="A38" s="79"/>
      <c r="B38" s="357" t="s">
        <v>115</v>
      </c>
      <c r="C38" s="79"/>
      <c r="D38" s="79"/>
      <c r="E38" s="79"/>
      <c r="F38" s="79"/>
      <c r="G38" s="434"/>
      <c r="H38" s="434"/>
      <c r="I38" s="434"/>
      <c r="J38" s="434"/>
      <c r="K38" s="79"/>
      <c r="L38" s="82"/>
      <c r="M38" s="79"/>
      <c r="N38" s="79"/>
      <c r="O38" s="79"/>
      <c r="P38" s="79"/>
      <c r="Q38" s="79"/>
      <c r="R38" s="79"/>
    </row>
    <row r="39" spans="1:18">
      <c r="B39" s="434" t="s">
        <v>116</v>
      </c>
      <c r="C39" s="79"/>
      <c r="E39" s="79"/>
      <c r="F39" s="79"/>
      <c r="K39" s="79"/>
      <c r="L39" s="82"/>
      <c r="M39" s="79"/>
    </row>
    <row r="40" spans="1:18">
      <c r="B40" s="434" t="s">
        <v>117</v>
      </c>
      <c r="K40" s="434"/>
      <c r="L40" s="84"/>
      <c r="M40" s="434"/>
    </row>
    <row r="41" spans="1:18">
      <c r="K41" s="79"/>
      <c r="L41" s="82"/>
      <c r="M41" s="79"/>
    </row>
  </sheetData>
  <phoneticPr fontId="2"/>
  <dataValidations count="3">
    <dataValidation type="list" allowBlank="1" showInputMessage="1" showErrorMessage="1" sqref="D3:D33" xr:uid="{00000000-0002-0000-0100-000000000000}">
      <formula1>分類</formula1>
    </dataValidation>
    <dataValidation type="list" allowBlank="1" showInputMessage="1" showErrorMessage="1" sqref="F3:F33" xr:uid="{00000000-0002-0000-0100-000001000000}">
      <formula1>号数</formula1>
    </dataValidation>
    <dataValidation type="list" allowBlank="1" showInputMessage="1" showErrorMessage="1" sqref="C1" xr:uid="{00000000-0002-0000-0100-000002000000}">
      <formula1>$T$2:$T$3</formula1>
    </dataValidation>
  </dataValidations>
  <printOptions horizontalCentered="1"/>
  <pageMargins left="0.43307086614173229" right="0.23622047244094491" top="0.43307086614173229" bottom="0.74803149606299213" header="0.31496062992125984" footer="0.31496062992125984"/>
  <pageSetup paperSize="9" scale="93" orientation="landscape" cellComments="asDisplayed"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064CC-3BA4-480B-B0A8-12C319E35A57}">
  <sheetPr>
    <tabColor rgb="FFFFFF00"/>
  </sheetPr>
  <dimension ref="A1:H10"/>
  <sheetViews>
    <sheetView workbookViewId="0">
      <selection activeCell="B7" sqref="B7"/>
    </sheetView>
  </sheetViews>
  <sheetFormatPr defaultColWidth="9" defaultRowHeight="14"/>
  <cols>
    <col min="1" max="1" width="5.5" customWidth="1"/>
    <col min="2" max="2" width="20.75" customWidth="1"/>
    <col min="3" max="3" width="11.75" style="2" customWidth="1"/>
    <col min="4" max="4" width="9.75" customWidth="1"/>
    <col min="5" max="5" width="8" customWidth="1"/>
    <col min="6" max="6" width="14.5" customWidth="1"/>
    <col min="7" max="7" width="18.75" style="2" customWidth="1"/>
    <col min="8" max="8" width="6.58203125" customWidth="1"/>
  </cols>
  <sheetData>
    <row r="1" spans="1:8" ht="15.75" customHeight="1">
      <c r="G1" s="89"/>
    </row>
    <row r="2" spans="1:8" ht="14.5" thickBot="1">
      <c r="A2" s="34" t="s">
        <v>239</v>
      </c>
      <c r="B2" s="34" t="s">
        <v>240</v>
      </c>
      <c r="C2" s="47"/>
      <c r="D2" s="13"/>
      <c r="E2" s="764">
        <f>G6</f>
        <v>2306265</v>
      </c>
      <c r="F2" s="764"/>
      <c r="G2" s="13" t="s">
        <v>205</v>
      </c>
    </row>
    <row r="3" spans="1:8" ht="14.5" thickTop="1">
      <c r="A3" s="3"/>
      <c r="B3" s="4"/>
      <c r="C3" s="47"/>
      <c r="D3" s="13"/>
      <c r="E3" s="13"/>
      <c r="F3" s="13"/>
      <c r="G3" s="47"/>
    </row>
    <row r="4" spans="1:8" ht="15" customHeight="1">
      <c r="A4" s="13"/>
      <c r="B4" s="13" t="s">
        <v>395</v>
      </c>
      <c r="C4" s="61"/>
      <c r="D4" s="13"/>
      <c r="E4" s="13" t="s">
        <v>396</v>
      </c>
      <c r="F4" s="13"/>
      <c r="G4" s="47"/>
    </row>
    <row r="5" spans="1:8">
      <c r="A5" s="13"/>
      <c r="B5" s="419" t="s">
        <v>397</v>
      </c>
      <c r="C5" s="61"/>
      <c r="D5" s="13"/>
      <c r="E5" s="13"/>
      <c r="F5" s="13"/>
      <c r="G5" s="47"/>
    </row>
    <row r="6" spans="1:8">
      <c r="A6" s="114"/>
      <c r="B6" s="762">
        <f>様式2_3機材!$F$5+様式2_4旅費!$F$4+様式2_4旅費!$F$6+様式2_4②旅費!$F$4+様式2_4②旅費!$F$6+様式2_5現地活動費!$E$3+様式2_6本邦受入活動費!$E$6+様式2_6②本邦受入活動費!$E$6</f>
        <v>23062646</v>
      </c>
      <c r="C6" s="762"/>
      <c r="D6" s="13" t="s">
        <v>398</v>
      </c>
      <c r="E6" s="247">
        <v>10</v>
      </c>
      <c r="F6" s="48" t="s">
        <v>399</v>
      </c>
      <c r="G6" s="127">
        <f>ROUND(B6*E6/100,0)</f>
        <v>2306265</v>
      </c>
    </row>
    <row r="7" spans="1:8">
      <c r="A7" s="13"/>
      <c r="B7" s="13"/>
      <c r="C7" s="47"/>
      <c r="D7" s="13"/>
      <c r="E7" s="763"/>
      <c r="F7" s="763"/>
      <c r="G7" s="763"/>
      <c r="H7" s="763"/>
    </row>
    <row r="8" spans="1:8">
      <c r="A8" s="79"/>
      <c r="B8" s="79"/>
      <c r="C8" s="126"/>
      <c r="D8" s="79"/>
      <c r="E8" s="79"/>
      <c r="F8" s="79"/>
      <c r="G8" s="126"/>
    </row>
    <row r="10" spans="1:8" s="207" customFormat="1">
      <c r="A10" s="207" t="s">
        <v>400</v>
      </c>
    </row>
  </sheetData>
  <mergeCells count="4">
    <mergeCell ref="E2:F2"/>
    <mergeCell ref="B6:C6"/>
    <mergeCell ref="E7:F7"/>
    <mergeCell ref="G7:H7"/>
  </mergeCells>
  <phoneticPr fontId="2"/>
  <conditionalFormatting sqref="E6">
    <cfRule type="cellIs" dxfId="1" priority="1" stopIfTrue="1" operator="greaterThan">
      <formula>10</formula>
    </cfRule>
    <cfRule type="cellIs" dxfId="0" priority="2" stopIfTrue="1" operator="greaterThan">
      <formula>10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FFFF00"/>
    <pageSetUpPr fitToPage="1"/>
  </sheetPr>
  <dimension ref="A2:I52"/>
  <sheetViews>
    <sheetView topLeftCell="A9" workbookViewId="0">
      <selection activeCell="C4" sqref="C4"/>
    </sheetView>
  </sheetViews>
  <sheetFormatPr defaultColWidth="9" defaultRowHeight="14"/>
  <cols>
    <col min="1" max="1" width="6.08203125" style="13" customWidth="1"/>
    <col min="2" max="2" width="30.25" style="13" customWidth="1"/>
    <col min="3" max="3" width="21.5" style="13" customWidth="1"/>
    <col min="4" max="4" width="16.58203125" style="13" customWidth="1"/>
    <col min="5" max="5" width="13.5" style="13" customWidth="1"/>
    <col min="6" max="6" width="22.58203125" style="13" customWidth="1"/>
    <col min="7" max="7" width="19.08203125" style="13" customWidth="1"/>
    <col min="8" max="8" width="7.58203125" style="13" customWidth="1"/>
    <col min="9" max="9" width="7.08203125" style="13" bestFit="1" customWidth="1"/>
    <col min="10" max="16384" width="9" style="13"/>
  </cols>
  <sheetData>
    <row r="2" spans="1:9" ht="15" customHeight="1">
      <c r="A2" s="25" t="s">
        <v>492</v>
      </c>
      <c r="B2" s="440"/>
      <c r="C2" s="25"/>
      <c r="D2" s="25"/>
      <c r="E2" s="25"/>
      <c r="F2" s="25"/>
      <c r="G2" s="25"/>
    </row>
    <row r="3" spans="1:9" ht="10.15" customHeight="1">
      <c r="A3" s="25"/>
      <c r="B3" s="25"/>
      <c r="C3" s="25"/>
      <c r="D3" s="25"/>
      <c r="E3" s="25"/>
      <c r="F3" s="25"/>
      <c r="G3" s="25"/>
    </row>
    <row r="4" spans="1:9" ht="15" customHeight="1" thickBot="1">
      <c r="A4" s="25" t="s">
        <v>493</v>
      </c>
      <c r="B4" s="25"/>
      <c r="C4" s="578">
        <f>F14</f>
        <v>100000</v>
      </c>
      <c r="D4" s="25" t="s">
        <v>205</v>
      </c>
      <c r="E4" s="25"/>
      <c r="F4" s="25"/>
      <c r="G4" s="25"/>
    </row>
    <row r="5" spans="1:9" ht="23.5" customHeight="1">
      <c r="A5" s="25"/>
      <c r="B5" s="140" t="s">
        <v>494</v>
      </c>
      <c r="C5" s="26" t="s">
        <v>495</v>
      </c>
      <c r="D5" s="115" t="s">
        <v>496</v>
      </c>
      <c r="E5" s="26" t="s">
        <v>497</v>
      </c>
      <c r="F5" s="101" t="s">
        <v>498</v>
      </c>
      <c r="G5" s="153" t="s">
        <v>499</v>
      </c>
      <c r="H5" s="232" t="s">
        <v>320</v>
      </c>
      <c r="I5" s="579" t="s">
        <v>448</v>
      </c>
    </row>
    <row r="6" spans="1:9" ht="15" customHeight="1">
      <c r="A6" s="25"/>
      <c r="B6" s="94" t="s">
        <v>500</v>
      </c>
      <c r="C6" s="50"/>
      <c r="D6" s="100">
        <v>100000</v>
      </c>
      <c r="E6" s="51">
        <v>1</v>
      </c>
      <c r="F6" s="264">
        <f t="shared" ref="F6:F13" si="0">D6*E6</f>
        <v>100000</v>
      </c>
      <c r="G6" s="154"/>
      <c r="H6" s="208"/>
      <c r="I6" s="234"/>
    </row>
    <row r="7" spans="1:9" ht="15" customHeight="1">
      <c r="A7" s="25"/>
      <c r="B7" s="94"/>
      <c r="C7" s="50"/>
      <c r="D7" s="100"/>
      <c r="E7" s="52"/>
      <c r="F7" s="264">
        <f t="shared" si="0"/>
        <v>0</v>
      </c>
      <c r="G7" s="154"/>
      <c r="H7" s="208"/>
      <c r="I7" s="234"/>
    </row>
    <row r="8" spans="1:9" ht="15" customHeight="1">
      <c r="A8" s="25"/>
      <c r="B8" s="94"/>
      <c r="C8" s="322"/>
      <c r="D8" s="100"/>
      <c r="E8" s="52"/>
      <c r="F8" s="264">
        <f t="shared" si="0"/>
        <v>0</v>
      </c>
      <c r="G8" s="154"/>
      <c r="H8" s="208"/>
      <c r="I8" s="234"/>
    </row>
    <row r="9" spans="1:9" ht="15" customHeight="1">
      <c r="A9" s="25"/>
      <c r="B9" s="94"/>
      <c r="C9" s="322"/>
      <c r="D9" s="100"/>
      <c r="E9" s="52"/>
      <c r="F9" s="264">
        <f>D9*E9</f>
        <v>0</v>
      </c>
      <c r="G9" s="154"/>
      <c r="H9" s="208"/>
      <c r="I9" s="234"/>
    </row>
    <row r="10" spans="1:9" ht="15" customHeight="1">
      <c r="A10" s="25"/>
      <c r="B10" s="94"/>
      <c r="C10" s="50"/>
      <c r="D10" s="100"/>
      <c r="E10" s="52"/>
      <c r="F10" s="264">
        <f>D10*E10</f>
        <v>0</v>
      </c>
      <c r="G10" s="154"/>
      <c r="H10" s="208"/>
      <c r="I10" s="234"/>
    </row>
    <row r="11" spans="1:9" ht="15" customHeight="1">
      <c r="A11" s="25"/>
      <c r="B11" s="94"/>
      <c r="C11" s="50"/>
      <c r="D11" s="100"/>
      <c r="E11" s="52"/>
      <c r="F11" s="264">
        <f>D11*E11</f>
        <v>0</v>
      </c>
      <c r="G11" s="154"/>
      <c r="H11" s="208"/>
      <c r="I11" s="234"/>
    </row>
    <row r="12" spans="1:9" ht="15" customHeight="1">
      <c r="A12" s="25"/>
      <c r="B12" s="94"/>
      <c r="C12" s="50"/>
      <c r="D12" s="100"/>
      <c r="E12" s="52"/>
      <c r="F12" s="264">
        <f>D12*E12</f>
        <v>0</v>
      </c>
      <c r="G12" s="154"/>
      <c r="H12" s="208"/>
      <c r="I12" s="234"/>
    </row>
    <row r="13" spans="1:9" ht="15" customHeight="1">
      <c r="A13" s="25"/>
      <c r="B13" s="94"/>
      <c r="C13" s="50"/>
      <c r="D13" s="100"/>
      <c r="E13" s="52"/>
      <c r="F13" s="264">
        <f t="shared" si="0"/>
        <v>0</v>
      </c>
      <c r="G13" s="154"/>
      <c r="H13" s="208"/>
      <c r="I13" s="234"/>
    </row>
    <row r="14" spans="1:9" ht="15" customHeight="1" thickBot="1">
      <c r="A14" s="25"/>
      <c r="B14" s="845" t="s">
        <v>501</v>
      </c>
      <c r="C14" s="846"/>
      <c r="D14" s="96"/>
      <c r="E14" s="56"/>
      <c r="F14" s="265">
        <f>SUM(F6:F13)</f>
        <v>100000</v>
      </c>
      <c r="G14" s="155"/>
      <c r="H14" s="233"/>
      <c r="I14" s="235"/>
    </row>
    <row r="15" spans="1:9" ht="10.15" customHeight="1"/>
    <row r="16" spans="1:9" ht="10.15" customHeight="1">
      <c r="A16" s="25"/>
      <c r="B16" s="440"/>
      <c r="C16" s="25"/>
      <c r="D16" s="25"/>
      <c r="E16" s="25"/>
      <c r="F16" s="27"/>
      <c r="G16" s="25"/>
    </row>
    <row r="17" spans="1:9" ht="15" customHeight="1" thickBot="1">
      <c r="A17" s="25" t="s">
        <v>502</v>
      </c>
      <c r="B17" s="53"/>
      <c r="C17" s="578">
        <f>F25</f>
        <v>0</v>
      </c>
      <c r="D17" s="25" t="s">
        <v>205</v>
      </c>
      <c r="E17" s="25"/>
      <c r="F17" s="25"/>
      <c r="G17" s="25"/>
    </row>
    <row r="18" spans="1:9" ht="24" customHeight="1">
      <c r="A18" s="440"/>
      <c r="B18" s="140" t="s">
        <v>494</v>
      </c>
      <c r="C18" s="26" t="s">
        <v>495</v>
      </c>
      <c r="D18" s="115" t="s">
        <v>496</v>
      </c>
      <c r="E18" s="26" t="s">
        <v>497</v>
      </c>
      <c r="F18" s="101" t="s">
        <v>503</v>
      </c>
      <c r="G18" s="153" t="s">
        <v>499</v>
      </c>
      <c r="H18" s="107" t="s">
        <v>320</v>
      </c>
      <c r="I18" s="580" t="s">
        <v>448</v>
      </c>
    </row>
    <row r="19" spans="1:9" ht="15" customHeight="1">
      <c r="A19" s="25"/>
      <c r="B19" s="94"/>
      <c r="C19" s="50"/>
      <c r="D19" s="100"/>
      <c r="E19" s="51"/>
      <c r="F19" s="264">
        <f t="shared" ref="F19:F24" si="1">D19*E19</f>
        <v>0</v>
      </c>
      <c r="G19" s="154"/>
      <c r="H19" s="108"/>
      <c r="I19" s="234"/>
    </row>
    <row r="20" spans="1:9" ht="15" customHeight="1">
      <c r="A20" s="25"/>
      <c r="B20" s="94"/>
      <c r="C20" s="50"/>
      <c r="D20" s="100"/>
      <c r="E20" s="51"/>
      <c r="F20" s="264">
        <f t="shared" si="1"/>
        <v>0</v>
      </c>
      <c r="G20" s="154"/>
      <c r="H20" s="108"/>
      <c r="I20" s="234"/>
    </row>
    <row r="21" spans="1:9" ht="15" customHeight="1">
      <c r="A21" s="25"/>
      <c r="B21" s="94"/>
      <c r="C21" s="50"/>
      <c r="D21" s="100"/>
      <c r="E21" s="52"/>
      <c r="F21" s="264">
        <f t="shared" si="1"/>
        <v>0</v>
      </c>
      <c r="G21" s="154"/>
      <c r="H21" s="108"/>
      <c r="I21" s="234"/>
    </row>
    <row r="22" spans="1:9" ht="15" customHeight="1">
      <c r="A22" s="25"/>
      <c r="B22" s="94"/>
      <c r="C22" s="50"/>
      <c r="D22" s="100"/>
      <c r="E22" s="52"/>
      <c r="F22" s="264">
        <f t="shared" si="1"/>
        <v>0</v>
      </c>
      <c r="G22" s="154"/>
      <c r="H22" s="108"/>
      <c r="I22" s="234"/>
    </row>
    <row r="23" spans="1:9" ht="15" customHeight="1">
      <c r="A23" s="25"/>
      <c r="B23" s="94"/>
      <c r="C23" s="50"/>
      <c r="D23" s="100"/>
      <c r="E23" s="52"/>
      <c r="F23" s="264">
        <f t="shared" si="1"/>
        <v>0</v>
      </c>
      <c r="G23" s="154"/>
      <c r="H23" s="108"/>
      <c r="I23" s="234"/>
    </row>
    <row r="24" spans="1:9" ht="15" customHeight="1">
      <c r="A24" s="25"/>
      <c r="B24" s="94"/>
      <c r="C24" s="50"/>
      <c r="D24" s="100"/>
      <c r="E24" s="52"/>
      <c r="F24" s="264">
        <f t="shared" si="1"/>
        <v>0</v>
      </c>
      <c r="G24" s="154"/>
      <c r="H24" s="108"/>
      <c r="I24" s="234"/>
    </row>
    <row r="25" spans="1:9" ht="15" customHeight="1" thickBot="1">
      <c r="A25" s="25"/>
      <c r="B25" s="843" t="s">
        <v>504</v>
      </c>
      <c r="C25" s="844"/>
      <c r="D25" s="97"/>
      <c r="E25" s="54"/>
      <c r="F25" s="265">
        <f>SUM(F19:F24)</f>
        <v>0</v>
      </c>
      <c r="G25" s="155"/>
      <c r="H25" s="109"/>
      <c r="I25" s="235"/>
    </row>
    <row r="26" spans="1:9" ht="10.15" customHeight="1">
      <c r="A26" s="25"/>
      <c r="B26" s="440"/>
      <c r="C26" s="98"/>
      <c r="D26" s="102"/>
      <c r="E26" s="55"/>
      <c r="F26" s="99"/>
      <c r="G26" s="103"/>
    </row>
    <row r="27" spans="1:9" ht="10.15" customHeight="1"/>
    <row r="28" spans="1:9" ht="15" customHeight="1" thickBot="1">
      <c r="A28" s="13" t="s">
        <v>505</v>
      </c>
      <c r="C28" s="578">
        <f>F36</f>
        <v>0</v>
      </c>
      <c r="D28" s="25" t="s">
        <v>205</v>
      </c>
    </row>
    <row r="29" spans="1:9" ht="24" customHeight="1">
      <c r="B29" s="140" t="s">
        <v>494</v>
      </c>
      <c r="C29" s="26" t="s">
        <v>417</v>
      </c>
      <c r="D29" s="115" t="s">
        <v>506</v>
      </c>
      <c r="E29" s="26" t="s">
        <v>507</v>
      </c>
      <c r="F29" s="115" t="s">
        <v>508</v>
      </c>
      <c r="G29" s="153" t="s">
        <v>499</v>
      </c>
      <c r="H29" s="107" t="s">
        <v>320</v>
      </c>
      <c r="I29" s="580" t="s">
        <v>448</v>
      </c>
    </row>
    <row r="30" spans="1:9" ht="15" customHeight="1">
      <c r="B30" s="94"/>
      <c r="C30" s="30"/>
      <c r="D30" s="104"/>
      <c r="E30" s="30"/>
      <c r="F30" s="264">
        <f t="shared" ref="F30:F35" si="2">D30*E30</f>
        <v>0</v>
      </c>
      <c r="G30" s="156"/>
      <c r="H30" s="108"/>
      <c r="I30" s="234"/>
    </row>
    <row r="31" spans="1:9" ht="15" customHeight="1">
      <c r="B31" s="94"/>
      <c r="C31" s="30"/>
      <c r="D31" s="104"/>
      <c r="E31" s="30"/>
      <c r="F31" s="264">
        <f t="shared" si="2"/>
        <v>0</v>
      </c>
      <c r="G31" s="156"/>
      <c r="H31" s="108"/>
      <c r="I31" s="234"/>
    </row>
    <row r="32" spans="1:9" ht="15" customHeight="1">
      <c r="B32" s="94"/>
      <c r="C32" s="30"/>
      <c r="D32" s="104"/>
      <c r="E32" s="30"/>
      <c r="F32" s="264">
        <f t="shared" si="2"/>
        <v>0</v>
      </c>
      <c r="G32" s="156"/>
      <c r="H32" s="108"/>
      <c r="I32" s="234"/>
    </row>
    <row r="33" spans="1:9" ht="15" customHeight="1">
      <c r="B33" s="94"/>
      <c r="C33" s="30"/>
      <c r="D33" s="104"/>
      <c r="E33" s="30"/>
      <c r="F33" s="264">
        <f t="shared" si="2"/>
        <v>0</v>
      </c>
      <c r="G33" s="156"/>
      <c r="H33" s="108"/>
      <c r="I33" s="234"/>
    </row>
    <row r="34" spans="1:9" ht="15" customHeight="1">
      <c r="B34" s="94"/>
      <c r="C34" s="30"/>
      <c r="D34" s="104"/>
      <c r="E34" s="30"/>
      <c r="F34" s="264">
        <f t="shared" si="2"/>
        <v>0</v>
      </c>
      <c r="G34" s="156"/>
      <c r="H34" s="108"/>
      <c r="I34" s="234"/>
    </row>
    <row r="35" spans="1:9" ht="15" customHeight="1">
      <c r="B35" s="94" t="s">
        <v>509</v>
      </c>
      <c r="C35" s="30"/>
      <c r="D35" s="104"/>
      <c r="E35" s="30"/>
      <c r="F35" s="264">
        <f t="shared" si="2"/>
        <v>0</v>
      </c>
      <c r="G35" s="156"/>
      <c r="H35" s="108"/>
      <c r="I35" s="234"/>
    </row>
    <row r="36" spans="1:9" ht="15" customHeight="1" thickBot="1">
      <c r="B36" s="843" t="s">
        <v>510</v>
      </c>
      <c r="C36" s="844"/>
      <c r="D36" s="96"/>
      <c r="E36" s="57"/>
      <c r="F36" s="266">
        <f>SUM(F30:F35)</f>
        <v>0</v>
      </c>
      <c r="G36" s="157"/>
      <c r="H36" s="109"/>
      <c r="I36" s="235"/>
    </row>
    <row r="37" spans="1:9" ht="5.15" customHeight="1">
      <c r="B37" s="440"/>
      <c r="C37" s="440"/>
      <c r="D37" s="98"/>
      <c r="E37" s="98"/>
      <c r="F37" s="98"/>
      <c r="G37" s="440"/>
    </row>
    <row r="38" spans="1:9" ht="14.15" customHeight="1">
      <c r="B38" s="293" t="s">
        <v>511</v>
      </c>
    </row>
    <row r="39" spans="1:9" ht="14.15" customHeight="1">
      <c r="A39" s="25"/>
      <c r="B39" s="240" t="s">
        <v>512</v>
      </c>
      <c r="C39" s="25"/>
      <c r="D39" s="98"/>
      <c r="E39" s="33"/>
      <c r="F39" s="95"/>
      <c r="G39" s="98"/>
    </row>
    <row r="40" spans="1:9" ht="5.15" customHeight="1"/>
    <row r="42" spans="1:9">
      <c r="A42" s="207" t="s">
        <v>400</v>
      </c>
      <c r="B42" s="207"/>
      <c r="C42" s="207"/>
    </row>
    <row r="43" spans="1:9" hidden="1">
      <c r="A43" s="4"/>
      <c r="B43" s="4" t="s">
        <v>513</v>
      </c>
      <c r="C43" s="4"/>
    </row>
    <row r="44" spans="1:9" hidden="1">
      <c r="A44" s="4"/>
      <c r="B44" s="80">
        <v>1</v>
      </c>
      <c r="C44" s="209">
        <f t="shared" ref="C44:C50" si="3">ROUNDDOWN(SUMIF($I$6:$I$36,B44,$F$6:$F$36),-3)</f>
        <v>0</v>
      </c>
    </row>
    <row r="45" spans="1:9" hidden="1">
      <c r="A45" s="4"/>
      <c r="B45" s="80">
        <v>2</v>
      </c>
      <c r="C45" s="209">
        <f t="shared" si="3"/>
        <v>0</v>
      </c>
    </row>
    <row r="46" spans="1:9" hidden="1">
      <c r="A46" s="4"/>
      <c r="B46" s="80">
        <v>3</v>
      </c>
      <c r="C46" s="209">
        <f t="shared" si="3"/>
        <v>0</v>
      </c>
    </row>
    <row r="47" spans="1:9" hidden="1">
      <c r="A47" s="4"/>
      <c r="B47" s="80">
        <v>4</v>
      </c>
      <c r="C47" s="209">
        <f t="shared" si="3"/>
        <v>0</v>
      </c>
    </row>
    <row r="48" spans="1:9" hidden="1">
      <c r="A48" s="4"/>
      <c r="B48" s="80">
        <v>5</v>
      </c>
      <c r="C48" s="209">
        <f t="shared" si="3"/>
        <v>0</v>
      </c>
    </row>
    <row r="49" spans="1:3" hidden="1">
      <c r="A49" s="4"/>
      <c r="B49" s="80">
        <v>6</v>
      </c>
      <c r="C49" s="209">
        <f t="shared" si="3"/>
        <v>0</v>
      </c>
    </row>
    <row r="50" spans="1:3" hidden="1">
      <c r="A50" s="4"/>
      <c r="B50" s="80">
        <v>7</v>
      </c>
      <c r="C50" s="209">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xr:uid="{00000000-0002-0000-0B00-000000000000}">
      <formula1>"1,2,3,4,5,6,7,精算"</formula1>
    </dataValidation>
  </dataValidations>
  <printOptions horizontalCentered="1"/>
  <pageMargins left="0.43307086614173229" right="0.23622047244094491" top="0.74803149606299213" bottom="0.31496062992125984" header="0.31496062992125984" footer="0.31496062992125984"/>
  <pageSetup paperSize="9" orientation="landscape" cellComments="asDisplayed" r:id="rId1"/>
  <ignoredErrors>
    <ignoredError sqref="F36"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3D954-FF77-42E4-82E2-F091A282D557}">
  <sheetPr>
    <tabColor rgb="FFFFFF00"/>
  </sheetPr>
  <dimension ref="B1:H24"/>
  <sheetViews>
    <sheetView view="pageBreakPreview" zoomScale="80" zoomScaleNormal="100" zoomScaleSheetLayoutView="80" workbookViewId="0">
      <selection activeCell="C13" sqref="C13"/>
    </sheetView>
  </sheetViews>
  <sheetFormatPr defaultRowHeight="14"/>
  <cols>
    <col min="1" max="1" width="3.08203125" customWidth="1"/>
    <col min="2" max="2" width="11.75" customWidth="1"/>
    <col min="3" max="3" width="33.25" customWidth="1"/>
    <col min="4" max="4" width="12.75" customWidth="1"/>
    <col min="5" max="5" width="20.75" customWidth="1"/>
    <col min="6" max="6" width="34.25" customWidth="1"/>
    <col min="7" max="7" width="18.25" customWidth="1"/>
    <col min="9" max="9" width="17.08203125" bestFit="1" customWidth="1"/>
  </cols>
  <sheetData>
    <row r="1" spans="2:8" ht="31.9" customHeight="1">
      <c r="C1" s="380"/>
      <c r="D1" s="380"/>
      <c r="E1" s="128" t="s">
        <v>514</v>
      </c>
      <c r="F1" s="344">
        <f ca="1">TODAY()</f>
        <v>45772</v>
      </c>
    </row>
    <row r="4" spans="2:8" ht="37.9" customHeight="1">
      <c r="C4" s="68"/>
      <c r="D4" s="68"/>
      <c r="E4" s="336" t="s">
        <v>515</v>
      </c>
    </row>
    <row r="5" spans="2:8" ht="32.65" customHeight="1" thickBot="1">
      <c r="B5" s="340" t="s">
        <v>194</v>
      </c>
      <c r="C5" s="337">
        <f>様式1!$G$32</f>
        <v>44732735</v>
      </c>
      <c r="D5" s="377"/>
    </row>
    <row r="7" spans="2:8" ht="36" customHeight="1">
      <c r="B7" s="338" t="s">
        <v>516</v>
      </c>
    </row>
    <row r="8" spans="2:8" ht="28.9" customHeight="1">
      <c r="C8" s="339" t="s">
        <v>517</v>
      </c>
      <c r="D8" s="379"/>
      <c r="E8" s="68" t="s">
        <v>518</v>
      </c>
      <c r="F8" s="68"/>
      <c r="H8" s="68"/>
    </row>
    <row r="9" spans="2:8" ht="43.15" customHeight="1" thickBot="1">
      <c r="B9" s="340" t="s">
        <v>519</v>
      </c>
      <c r="C9" s="341"/>
      <c r="D9" s="400" t="s">
        <v>520</v>
      </c>
      <c r="E9" s="342"/>
      <c r="F9" s="238" t="s">
        <v>521</v>
      </c>
    </row>
    <row r="10" spans="2:8" ht="24" customHeight="1">
      <c r="C10" s="401" t="s">
        <v>522</v>
      </c>
      <c r="D10" s="376"/>
    </row>
    <row r="11" spans="2:8" ht="51.65" customHeight="1">
      <c r="C11" s="403" t="s">
        <v>523</v>
      </c>
      <c r="D11" s="403" t="s">
        <v>524</v>
      </c>
      <c r="E11" s="68" t="s">
        <v>525</v>
      </c>
    </row>
    <row r="12" spans="2:8" ht="40.15" customHeight="1" thickBot="1">
      <c r="B12" s="340" t="s">
        <v>526</v>
      </c>
      <c r="C12" s="341">
        <f>$C$5*D12</f>
        <v>0</v>
      </c>
      <c r="D12" s="378"/>
      <c r="E12" s="342"/>
    </row>
    <row r="13" spans="2:8" ht="40.15" customHeight="1" thickBot="1">
      <c r="B13" s="340" t="s">
        <v>527</v>
      </c>
      <c r="C13" s="341">
        <f>$C$5*D13</f>
        <v>0</v>
      </c>
      <c r="D13" s="378"/>
      <c r="E13" s="342"/>
    </row>
    <row r="14" spans="2:8" ht="40.15" customHeight="1" thickBot="1">
      <c r="B14" s="340" t="s">
        <v>528</v>
      </c>
      <c r="C14" s="341">
        <f>$C$5*D14</f>
        <v>0</v>
      </c>
      <c r="D14" s="378"/>
      <c r="E14" s="342"/>
    </row>
    <row r="15" spans="2:8" ht="28.5" customHeight="1">
      <c r="C15" s="402" t="s">
        <v>529</v>
      </c>
    </row>
    <row r="16" spans="2:8" ht="31.9" customHeight="1">
      <c r="C16" s="339" t="s">
        <v>530</v>
      </c>
      <c r="E16" s="68" t="s">
        <v>518</v>
      </c>
    </row>
    <row r="17" spans="2:6" ht="31.15" customHeight="1" thickBot="1">
      <c r="B17" s="239" t="s">
        <v>531</v>
      </c>
      <c r="C17" s="341"/>
      <c r="D17" s="378"/>
      <c r="E17" s="342"/>
      <c r="F17" s="381" t="s">
        <v>532</v>
      </c>
    </row>
    <row r="18" spans="2:6" ht="31.15" customHeight="1" thickBot="1">
      <c r="B18" s="343" t="s">
        <v>533</v>
      </c>
      <c r="C18" s="341"/>
      <c r="D18" s="378"/>
      <c r="E18" s="342"/>
      <c r="F18" s="382" t="s">
        <v>534</v>
      </c>
    </row>
    <row r="21" spans="2:6">
      <c r="B21" s="71" t="s">
        <v>535</v>
      </c>
    </row>
    <row r="22" spans="2:6" ht="24" customHeight="1" thickBot="1">
      <c r="B22" s="239" t="s">
        <v>536</v>
      </c>
      <c r="C22" s="341"/>
    </row>
    <row r="23" spans="2:6" ht="24" customHeight="1" thickBot="1">
      <c r="B23" s="239" t="s">
        <v>537</v>
      </c>
      <c r="C23" s="341"/>
    </row>
    <row r="24" spans="2:6" ht="24" customHeight="1" thickBot="1">
      <c r="B24" s="239" t="s">
        <v>538</v>
      </c>
      <c r="C24" s="341"/>
    </row>
  </sheetData>
  <phoneticPr fontId="2"/>
  <pageMargins left="0.7" right="0.7" top="0.75" bottom="0.75" header="0.3" footer="0.3"/>
  <pageSetup paperSize="9" scale="64" orientation="portrait"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rgb="FFFFFF00"/>
    <pageSetUpPr fitToPage="1"/>
  </sheetPr>
  <dimension ref="A3:N31"/>
  <sheetViews>
    <sheetView workbookViewId="0"/>
  </sheetViews>
  <sheetFormatPr defaultRowHeight="17.649999999999999" customHeight="1"/>
  <cols>
    <col min="1" max="1" width="5" customWidth="1"/>
    <col min="2" max="2" width="23.58203125" customWidth="1"/>
    <col min="3" max="3" width="26.75" customWidth="1"/>
    <col min="4" max="4" width="21.25" customWidth="1"/>
    <col min="5" max="5" width="9.25" style="68" customWidth="1"/>
    <col min="6" max="6" width="12.83203125" style="68" customWidth="1"/>
  </cols>
  <sheetData>
    <row r="3" spans="1:14" ht="17.649999999999999" customHeight="1">
      <c r="B3" t="str">
        <f>IF(様式1!B5="見積金額内訳書","",IF(様式1!B5="最終見積金額内訳書","",N7))</f>
        <v>[附属書Ⅳ]</v>
      </c>
    </row>
    <row r="4" spans="1:14" ht="17.649999999999999" customHeight="1">
      <c r="B4" s="847" t="str">
        <f>IF(従事者明細!C1="",業務従事者名簿!N9,業務従事者名簿!N10)</f>
        <v>業務従事者名簿　　</v>
      </c>
      <c r="C4" s="847"/>
      <c r="D4" s="847"/>
      <c r="E4" s="847"/>
      <c r="F4" s="847"/>
    </row>
    <row r="5" spans="1:14" ht="17.649999999999999" customHeight="1" thickBot="1">
      <c r="B5" s="848"/>
      <c r="C5" s="848"/>
      <c r="D5" s="848"/>
      <c r="E5" s="848"/>
      <c r="F5" s="848"/>
    </row>
    <row r="6" spans="1:14" ht="17.649999999999999" customHeight="1" thickBot="1">
      <c r="A6" s="352" t="s">
        <v>539</v>
      </c>
      <c r="B6" s="70" t="s">
        <v>540</v>
      </c>
      <c r="C6" s="65" t="s">
        <v>541</v>
      </c>
      <c r="D6" s="65" t="s">
        <v>542</v>
      </c>
      <c r="E6" s="65" t="s">
        <v>73</v>
      </c>
      <c r="F6" s="66" t="s">
        <v>543</v>
      </c>
    </row>
    <row r="7" spans="1:14" ht="17.649999999999999" customHeight="1" thickTop="1">
      <c r="A7" s="278">
        <v>1</v>
      </c>
      <c r="B7" s="129" t="str">
        <f>IF($A7="","",VLOOKUP($A7,従事者明細!$A$3:$F$51,2,FALSE))</f>
        <v>●○　●○（東京都）</v>
      </c>
      <c r="C7" s="60" t="str">
        <f>IF($A7="","",VLOOKUP($A7,従事者明細!$A$3:$F$51,3,FALSE))</f>
        <v>業務主任者</v>
      </c>
      <c r="D7" s="60" t="str">
        <f>IF($A7="","",VLOOKUP($A7,従事者明細!$A$3:$F$51,5,FALSE))</f>
        <v>株式会社○○</v>
      </c>
      <c r="E7" s="558" t="str">
        <f>IF($A7="","",VLOOKUP($A7,従事者明細!$A$3:$F$51,4,FALSE))</f>
        <v>Z</v>
      </c>
      <c r="F7" s="561">
        <f>IF($A7="","",VLOOKUP($A7,従事者明細!$A$3:$F$51,6,FALSE))</f>
        <v>3</v>
      </c>
      <c r="N7" t="s">
        <v>544</v>
      </c>
    </row>
    <row r="8" spans="1:14" ht="17.649999999999999" customHeight="1">
      <c r="A8" s="279">
        <v>2</v>
      </c>
      <c r="B8" s="129" t="str">
        <f>IF($A8="","",VLOOKUP($A8,従事者明細!$A$3:$F$51,2,FALSE))</f>
        <v>○○ ○○（神奈川県）</v>
      </c>
      <c r="C8" s="60" t="str">
        <f>IF($A8="","",VLOOKUP($A8,従事者明細!$A$3:$F$51,3,FALSE))</f>
        <v>現地市場調査</v>
      </c>
      <c r="D8" s="60" t="str">
        <f>IF($A8="","",VLOOKUP($A8,従事者明細!$A$3:$F$51,5,FALSE))</f>
        <v>株式会社○○</v>
      </c>
      <c r="E8" s="558" t="str">
        <f>IF($A8="","",VLOOKUP($A8,従事者明細!$A$3:$F$51,4,FALSE))</f>
        <v>Z</v>
      </c>
      <c r="F8" s="561">
        <f>IF($A8="","",VLOOKUP($A8,従事者明細!$A$3:$F$51,6,FALSE))</f>
        <v>3</v>
      </c>
      <c r="N8" t="s">
        <v>545</v>
      </c>
    </row>
    <row r="9" spans="1:14" ht="17.649999999999999" customHeight="1">
      <c r="A9" s="278">
        <v>3</v>
      </c>
      <c r="B9" s="129" t="str">
        <f>IF($A9="","",VLOOKUP($A9,従事者明細!$A$3:$F$51,2,FALSE))</f>
        <v>●● ●●（神奈川県）</v>
      </c>
      <c r="C9" s="60" t="str">
        <f>IF($A9="","",VLOOKUP($A9,従事者明細!$A$3:$F$51,3,FALSE))</f>
        <v>機材適合性調査</v>
      </c>
      <c r="D9" s="60" t="str">
        <f>IF($A9="","",VLOOKUP($A9,従事者明細!$A$3:$F$51,5,FALSE))</f>
        <v>株式会社○○</v>
      </c>
      <c r="E9" s="558" t="str">
        <f>IF($A9="","",VLOOKUP($A9,従事者明細!$A$3:$F$51,4,FALSE))</f>
        <v>Z</v>
      </c>
      <c r="F9" s="561">
        <f>IF($A9="","",VLOOKUP($A9,従事者明細!$A$3:$F$51,6,FALSE))</f>
        <v>3</v>
      </c>
      <c r="N9" t="s">
        <v>546</v>
      </c>
    </row>
    <row r="10" spans="1:14" ht="25.5" customHeight="1">
      <c r="A10" s="279">
        <v>4</v>
      </c>
      <c r="B10" s="129" t="str">
        <f>IF($A10="","",VLOOKUP($A10,従事者明細!$A$3:$F$51,2,FALSE))</f>
        <v>○○ ●●（東京都）</v>
      </c>
      <c r="C10" s="60" t="str">
        <f>IF($A10="","",VLOOKUP($A10,従事者明細!$A$3:$F$51,3,FALSE))</f>
        <v>製品・技術開発効果調査</v>
      </c>
      <c r="D10" s="60" t="str">
        <f>IF($A10="","",VLOOKUP($A10,従事者明細!$A$3:$F$51,5,FALSE))</f>
        <v>株式会社××</v>
      </c>
      <c r="E10" s="558" t="str">
        <f>IF($A10="","",VLOOKUP($A10,従事者明細!$A$3:$F$51,4,FALSE))</f>
        <v>A-1</v>
      </c>
      <c r="F10" s="561">
        <f>IF($A10="","",VLOOKUP($A10,従事者明細!$A$3:$F$51,6,FALSE))</f>
        <v>3</v>
      </c>
      <c r="N10" t="s">
        <v>547</v>
      </c>
    </row>
    <row r="11" spans="1:14" ht="23.5" customHeight="1">
      <c r="A11" s="278">
        <v>5</v>
      </c>
      <c r="B11" s="129" t="str">
        <f>IF($A11="","",VLOOKUP($A11,従事者明細!$A$3:$F$51,2,FALSE))</f>
        <v>●● ○○（神奈川県）</v>
      </c>
      <c r="C11" s="60" t="str">
        <f>IF($A11="","",VLOOKUP($A11,従事者明細!$A$3:$F$51,3,FALSE))</f>
        <v>民間ビジネス化調査</v>
      </c>
      <c r="D11" s="60" t="str">
        <f>IF($A11="","",VLOOKUP($A11,従事者明細!$A$3:$F$51,5,FALSE))</f>
        <v>株式会社××</v>
      </c>
      <c r="E11" s="558" t="str">
        <f>IF($A11="","",VLOOKUP($A11,従事者明細!$A$3:$F$51,4,FALSE))</f>
        <v>A-1</v>
      </c>
      <c r="F11" s="561">
        <f>IF($A11="","",VLOOKUP($A11,従事者明細!$A$3:$F$51,6,FALSE))</f>
        <v>4</v>
      </c>
    </row>
    <row r="12" spans="1:14" ht="23.15" customHeight="1">
      <c r="A12" s="279">
        <v>6</v>
      </c>
      <c r="B12" s="129" t="str">
        <f>IF($A12="","",VLOOKUP($A12,従事者明細!$A$3:$F$51,2,FALSE))</f>
        <v>○● ●（東京都）</v>
      </c>
      <c r="C12" s="60" t="str">
        <f>IF($A12="","",VLOOKUP($A12,従事者明細!$A$3:$F$51,3,FALSE))</f>
        <v>事業環境調査</v>
      </c>
      <c r="D12" s="60" t="str">
        <f>IF($A12="","",VLOOKUP($A12,従事者明細!$A$3:$F$51,5,FALSE))</f>
        <v>株式会社××</v>
      </c>
      <c r="E12" s="558" t="str">
        <f>IF($A12="","",VLOOKUP($A12,従事者明細!$A$3:$F$51,4,FALSE))</f>
        <v>A-1</v>
      </c>
      <c r="F12" s="561">
        <f>IF($A12="","",VLOOKUP($A12,従事者明細!$A$3:$F$51,6,FALSE))</f>
        <v>4</v>
      </c>
    </row>
    <row r="13" spans="1:14" ht="17.649999999999999" customHeight="1">
      <c r="A13" s="278"/>
      <c r="B13" s="129" t="str">
        <f>IF($A13="","",VLOOKUP($A13,従事者明細!$A$3:$F$51,2,FALSE))</f>
        <v/>
      </c>
      <c r="C13" s="60" t="str">
        <f>IF($A13="","",VLOOKUP($A13,従事者明細!$A$3:$F$51,3,FALSE))</f>
        <v/>
      </c>
      <c r="D13" s="60" t="str">
        <f>IF($A13="","",VLOOKUP($A13,従事者明細!$A$3:$F$51,5,FALSE))</f>
        <v/>
      </c>
      <c r="E13" s="558" t="str">
        <f>IF($A13="","",VLOOKUP($A13,従事者明細!$A$3:$F$51,4,FALSE))</f>
        <v/>
      </c>
      <c r="F13" s="561" t="str">
        <f>IF($A13="","",VLOOKUP($A13,従事者明細!$A$3:$F$51,6,FALSE))</f>
        <v/>
      </c>
    </row>
    <row r="14" spans="1:14" ht="17.649999999999999" customHeight="1">
      <c r="A14" s="279"/>
      <c r="B14" s="129" t="str">
        <f>IF($A14="","",VLOOKUP($A14,従事者明細!$A$3:$F$51,2,FALSE))</f>
        <v/>
      </c>
      <c r="C14" s="60" t="str">
        <f>IF($A14="","",VLOOKUP($A14,従事者明細!$A$3:$F$51,3,FALSE))</f>
        <v/>
      </c>
      <c r="D14" s="60" t="str">
        <f>IF($A14="","",VLOOKUP($A14,従事者明細!$A$3:$F$51,5,FALSE))</f>
        <v/>
      </c>
      <c r="E14" s="558" t="str">
        <f>IF($A14="","",VLOOKUP($A14,従事者明細!$A$3:$F$51,4,FALSE))</f>
        <v/>
      </c>
      <c r="F14" s="561" t="str">
        <f>IF($A14="","",VLOOKUP($A14,従事者明細!$A$3:$F$51,6,FALSE))</f>
        <v/>
      </c>
    </row>
    <row r="15" spans="1:14" ht="17.649999999999999" customHeight="1">
      <c r="A15" s="278"/>
      <c r="B15" s="129" t="str">
        <f>IF($A15="","",VLOOKUP($A15,従事者明細!$A$3:$F$51,2,FALSE))</f>
        <v/>
      </c>
      <c r="C15" s="60" t="str">
        <f>IF($A15="","",VLOOKUP($A15,従事者明細!$A$3:$F$51,3,FALSE))</f>
        <v/>
      </c>
      <c r="D15" s="60" t="str">
        <f>IF($A15="","",VLOOKUP($A15,従事者明細!$A$3:$F$51,5,FALSE))</f>
        <v/>
      </c>
      <c r="E15" s="558" t="str">
        <f>IF($A15="","",VLOOKUP($A15,従事者明細!$A$3:$F$51,4,FALSE))</f>
        <v/>
      </c>
      <c r="F15" s="561" t="str">
        <f>IF($A15="","",VLOOKUP($A15,従事者明細!$A$3:$F$51,6,FALSE))</f>
        <v/>
      </c>
    </row>
    <row r="16" spans="1:14" ht="17.649999999999999" customHeight="1">
      <c r="A16" s="279"/>
      <c r="B16" s="129" t="str">
        <f>IF($A16="","",VLOOKUP($A16,従事者明細!$A$3:$F$51,2,FALSE))</f>
        <v/>
      </c>
      <c r="C16" s="60" t="str">
        <f>IF($A16="","",VLOOKUP($A16,従事者明細!$A$3:$F$51,3,FALSE))</f>
        <v/>
      </c>
      <c r="D16" s="60" t="str">
        <f>IF($A16="","",VLOOKUP($A16,従事者明細!$A$3:$F$51,5,FALSE))</f>
        <v/>
      </c>
      <c r="E16" s="558" t="str">
        <f>IF($A16="","",VLOOKUP($A16,従事者明細!$A$3:$F$51,4,FALSE))</f>
        <v/>
      </c>
      <c r="F16" s="561" t="str">
        <f>IF($A16="","",VLOOKUP($A16,従事者明細!$A$3:$F$51,6,FALSE))</f>
        <v/>
      </c>
    </row>
    <row r="17" spans="1:6" ht="17.649999999999999" customHeight="1">
      <c r="A17" s="278"/>
      <c r="B17" s="158" t="str">
        <f>IF($A17="","",VLOOKUP($A17,従事者明細!$A$3:$F$51,2,FALSE))</f>
        <v/>
      </c>
      <c r="C17" s="159" t="str">
        <f>IF($A17="","",VLOOKUP($A17,従事者明細!$A$3:$F$51,3,FALSE))</f>
        <v/>
      </c>
      <c r="D17" s="173" t="str">
        <f>IF($A17="","",VLOOKUP($A17,従事者明細!$A$3:$F$51,5,FALSE))</f>
        <v/>
      </c>
      <c r="E17" s="559" t="str">
        <f>IF($A17="","",VLOOKUP($A17,従事者明細!$A$3:$F$51,4,FALSE))</f>
        <v/>
      </c>
      <c r="F17" s="562" t="str">
        <f>IF($A17="","",VLOOKUP($A17,従事者明細!$A$3:$F$51,6,FALSE))</f>
        <v/>
      </c>
    </row>
    <row r="18" spans="1:6" ht="17.649999999999999" customHeight="1">
      <c r="A18" s="279"/>
      <c r="B18" s="129" t="str">
        <f>IF($A18="","",VLOOKUP($A18,従事者明細!$A$3:$F$51,2,FALSE))</f>
        <v/>
      </c>
      <c r="C18" s="60" t="str">
        <f>IF($A18="","",VLOOKUP($A18,従事者明細!$A$3:$F$51,3,FALSE))</f>
        <v/>
      </c>
      <c r="D18" s="60" t="str">
        <f>IF($A18="","",VLOOKUP($A18,従事者明細!$A$3:$F$51,5,FALSE))</f>
        <v/>
      </c>
      <c r="E18" s="558" t="str">
        <f>IF($A18="","",VLOOKUP($A18,従事者明細!$A$3:$F$51,4,FALSE))</f>
        <v/>
      </c>
      <c r="F18" s="561" t="str">
        <f>IF($A18="","",VLOOKUP($A18,従事者明細!$A$3:$F$51,6,FALSE))</f>
        <v/>
      </c>
    </row>
    <row r="19" spans="1:6" ht="17.649999999999999" customHeight="1">
      <c r="A19" s="279"/>
      <c r="B19" s="129" t="str">
        <f>IF($A19="","",VLOOKUP($A19,従事者明細!$A$3:$F$51,2,FALSE))</f>
        <v/>
      </c>
      <c r="C19" s="60" t="str">
        <f>IF($A19="","",VLOOKUP($A19,従事者明細!$A$3:$F$51,3,FALSE))</f>
        <v/>
      </c>
      <c r="D19" s="60" t="str">
        <f>IF($A19="","",VLOOKUP($A19,従事者明細!$A$3:$F$51,5,FALSE))</f>
        <v/>
      </c>
      <c r="E19" s="558" t="str">
        <f>IF($A19="","",VLOOKUP($A19,従事者明細!$A$3:$F$51,4,FALSE))</f>
        <v/>
      </c>
      <c r="F19" s="561" t="str">
        <f>IF($A19="","",VLOOKUP($A19,従事者明細!$A$3:$F$51,6,FALSE))</f>
        <v/>
      </c>
    </row>
    <row r="20" spans="1:6" ht="17.649999999999999" customHeight="1">
      <c r="A20" s="279"/>
      <c r="B20" s="129" t="str">
        <f>IF($A20="","",VLOOKUP($A20,従事者明細!$A$3:$F$51,2,FALSE))</f>
        <v/>
      </c>
      <c r="C20" s="60" t="str">
        <f>IF($A20="","",VLOOKUP($A20,従事者明細!$A$3:$F$51,3,FALSE))</f>
        <v/>
      </c>
      <c r="D20" s="60" t="str">
        <f>IF($A20="","",VLOOKUP($A20,従事者明細!$A$3:$F$51,5,FALSE))</f>
        <v/>
      </c>
      <c r="E20" s="558" t="str">
        <f>IF($A20="","",VLOOKUP($A20,従事者明細!$A$3:$F$51,4,FALSE))</f>
        <v/>
      </c>
      <c r="F20" s="561" t="str">
        <f>IF($A20="","",VLOOKUP($A20,従事者明細!$A$3:$F$51,6,FALSE))</f>
        <v/>
      </c>
    </row>
    <row r="21" spans="1:6" ht="17.649999999999999" customHeight="1">
      <c r="A21" s="279"/>
      <c r="B21" s="129" t="str">
        <f>IF($A21="","",VLOOKUP($A21,従事者明細!$A$3:$F$51,2,FALSE))</f>
        <v/>
      </c>
      <c r="C21" s="60" t="str">
        <f>IF($A21="","",VLOOKUP($A21,従事者明細!$A$3:$F$51,3,FALSE))</f>
        <v/>
      </c>
      <c r="D21" s="60" t="str">
        <f>IF($A21="","",VLOOKUP($A21,従事者明細!$A$3:$F$51,5,FALSE))</f>
        <v/>
      </c>
      <c r="E21" s="558" t="str">
        <f>IF($A21="","",VLOOKUP($A21,従事者明細!$A$3:$F$51,4,FALSE))</f>
        <v/>
      </c>
      <c r="F21" s="561" t="str">
        <f>IF($A21="","",VLOOKUP($A21,従事者明細!$A$3:$F$51,6,FALSE))</f>
        <v/>
      </c>
    </row>
    <row r="22" spans="1:6" ht="17.649999999999999" customHeight="1">
      <c r="A22" s="279"/>
      <c r="B22" s="129" t="str">
        <f>IF($A22="","",VLOOKUP($A22,従事者明細!$A$3:$F$51,2,FALSE))</f>
        <v/>
      </c>
      <c r="C22" s="60" t="str">
        <f>IF($A22="","",VLOOKUP($A22,従事者明細!$A$3:$F$51,3,FALSE))</f>
        <v/>
      </c>
      <c r="D22" s="60" t="str">
        <f>IF($A22="","",VLOOKUP($A22,従事者明細!$A$3:$F$51,5,FALSE))</f>
        <v/>
      </c>
      <c r="E22" s="558" t="str">
        <f>IF($A22="","",VLOOKUP($A22,従事者明細!$A$3:$F$51,4,FALSE))</f>
        <v/>
      </c>
      <c r="F22" s="561" t="str">
        <f>IF($A22="","",VLOOKUP($A22,従事者明細!$A$3:$F$51,6,FALSE))</f>
        <v/>
      </c>
    </row>
    <row r="23" spans="1:6" ht="17.649999999999999" customHeight="1">
      <c r="A23" s="279"/>
      <c r="B23" s="129" t="str">
        <f>IF($A23="","",VLOOKUP($A23,従事者明細!$A$3:$F$51,2,FALSE))</f>
        <v/>
      </c>
      <c r="C23" s="60" t="str">
        <f>IF($A23="","",VLOOKUP($A23,従事者明細!$A$3:$F$51,3,FALSE))</f>
        <v/>
      </c>
      <c r="D23" s="60" t="str">
        <f>IF($A23="","",VLOOKUP($A23,従事者明細!$A$3:$F$51,5,FALSE))</f>
        <v/>
      </c>
      <c r="E23" s="558" t="str">
        <f>IF($A23="","",VLOOKUP($A23,従事者明細!$A$3:$F$51,4,FALSE))</f>
        <v/>
      </c>
      <c r="F23" s="561" t="str">
        <f>IF($A23="","",VLOOKUP($A23,従事者明細!$A$3:$F$51,6,FALSE))</f>
        <v/>
      </c>
    </row>
    <row r="24" spans="1:6" ht="17.649999999999999" customHeight="1">
      <c r="A24" s="279"/>
      <c r="B24" s="129" t="str">
        <f>IF($A24="","",VLOOKUP($A24,従事者明細!$A$3:$F$51,2,FALSE))</f>
        <v/>
      </c>
      <c r="C24" s="60" t="str">
        <f>IF($A24="","",VLOOKUP($A24,従事者明細!$A$3:$F$51,3,FALSE))</f>
        <v/>
      </c>
      <c r="D24" s="60" t="str">
        <f>IF($A24="","",VLOOKUP($A24,従事者明細!$A$3:$F$51,5,FALSE))</f>
        <v/>
      </c>
      <c r="E24" s="558" t="str">
        <f>IF($A24="","",VLOOKUP($A24,従事者明細!$A$3:$F$51,4,FALSE))</f>
        <v/>
      </c>
      <c r="F24" s="561" t="str">
        <f>IF($A24="","",VLOOKUP($A24,従事者明細!$A$3:$F$51,6,FALSE))</f>
        <v/>
      </c>
    </row>
    <row r="25" spans="1:6" ht="17.649999999999999" customHeight="1">
      <c r="A25" s="279"/>
      <c r="B25" s="129" t="str">
        <f>IF($A25="","",VLOOKUP($A25,従事者明細!$A$3:$F$51,2,FALSE))</f>
        <v/>
      </c>
      <c r="C25" s="60" t="str">
        <f>IF($A25="","",VLOOKUP($A25,従事者明細!$A$3:$F$51,3,FALSE))</f>
        <v/>
      </c>
      <c r="D25" s="60" t="str">
        <f>IF($A25="","",VLOOKUP($A25,従事者明細!$A$3:$F$51,5,FALSE))</f>
        <v/>
      </c>
      <c r="E25" s="558" t="str">
        <f>IF($A25="","",VLOOKUP($A25,従事者明細!$A$3:$F$51,4,FALSE))</f>
        <v/>
      </c>
      <c r="F25" s="561" t="str">
        <f>IF($A25="","",VLOOKUP($A25,従事者明細!$A$3:$F$51,6,FALSE))</f>
        <v/>
      </c>
    </row>
    <row r="26" spans="1:6" ht="17.649999999999999" customHeight="1" thickBot="1">
      <c r="A26" s="280"/>
      <c r="B26" s="160" t="str">
        <f>IF($A26="","",VLOOKUP($A26,従事者明細!$A$3:$F$51,2,FALSE))</f>
        <v/>
      </c>
      <c r="C26" s="161" t="str">
        <f>IF($A26="","",VLOOKUP($A26,従事者明細!$A$3:$F$51,3,FALSE))</f>
        <v/>
      </c>
      <c r="D26" s="161" t="str">
        <f>IF($A26="","",VLOOKUP($A26,従事者明細!$A$3:$F$51,5,FALSE))</f>
        <v/>
      </c>
      <c r="E26" s="560" t="str">
        <f>IF($A26="","",VLOOKUP($A26,従事者明細!$A$3:$F$51,4,FALSE))</f>
        <v/>
      </c>
      <c r="F26" s="563" t="str">
        <f>IF($A26="","",VLOOKUP($A26,従事者明細!$A$3:$F$51,6,FALSE))</f>
        <v/>
      </c>
    </row>
    <row r="27" spans="1:6" ht="17.649999999999999" customHeight="1">
      <c r="B27" s="6"/>
      <c r="C27" s="6"/>
      <c r="D27" s="6"/>
      <c r="E27" s="6"/>
      <c r="F27" s="6"/>
    </row>
    <row r="28" spans="1:6" ht="17.649999999999999" customHeight="1">
      <c r="B28" s="434"/>
      <c r="C28" s="434"/>
      <c r="D28" s="434"/>
      <c r="E28" s="6"/>
      <c r="F28" s="6"/>
    </row>
    <row r="29" spans="1:6" ht="17.649999999999999" customHeight="1">
      <c r="B29" s="849"/>
      <c r="C29" s="849"/>
      <c r="D29" s="849"/>
      <c r="E29" s="849"/>
      <c r="F29" s="849"/>
    </row>
    <row r="30" spans="1:6" ht="17.649999999999999" customHeight="1">
      <c r="B30" s="67"/>
    </row>
    <row r="31" spans="1:6" ht="17.649999999999999" customHeight="1">
      <c r="B31" s="67"/>
    </row>
  </sheetData>
  <mergeCells count="3">
    <mergeCell ref="B4:F4"/>
    <mergeCell ref="B5:F5"/>
    <mergeCell ref="B29:F29"/>
  </mergeCells>
  <phoneticPr fontId="2"/>
  <printOptions horizontalCentered="1"/>
  <pageMargins left="0.43307086614173229" right="0.23622047244094491" top="0.43307086614173229" bottom="0.74803149606299213" header="0.31496062992125984" footer="0.31496062992125984"/>
  <pageSetup paperSize="9" scale="98"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CAD8A-0099-4607-B587-6E77C9BE9336}">
  <sheetPr>
    <tabColor rgb="FFFFFF00"/>
  </sheetPr>
  <dimension ref="A1:AO25"/>
  <sheetViews>
    <sheetView topLeftCell="A6" workbookViewId="0"/>
  </sheetViews>
  <sheetFormatPr defaultColWidth="8.58203125" defaultRowHeight="14"/>
  <cols>
    <col min="2" max="2" width="19.83203125" style="531" customWidth="1"/>
    <col min="3" max="3" width="21.83203125" style="531" customWidth="1"/>
    <col min="4" max="4" width="6.58203125" style="531" customWidth="1"/>
    <col min="5" max="5" width="7.83203125" style="531" customWidth="1"/>
    <col min="6" max="6" width="44.33203125" style="531" customWidth="1"/>
    <col min="7" max="7" width="10.58203125" style="531" customWidth="1"/>
    <col min="8" max="16384" width="8.58203125" style="531"/>
  </cols>
  <sheetData>
    <row r="1" spans="1:41" s="525" customFormat="1">
      <c r="A1"/>
      <c r="F1" s="526" t="s">
        <v>118</v>
      </c>
    </row>
    <row r="2" spans="1:41" s="525" customFormat="1">
      <c r="A2"/>
      <c r="F2" s="527" t="s">
        <v>119</v>
      </c>
      <c r="G2" s="528"/>
      <c r="R2" s="526"/>
      <c r="W2" s="529"/>
    </row>
    <row r="3" spans="1:41" s="525" customFormat="1" ht="21">
      <c r="A3"/>
      <c r="B3" s="641" t="s">
        <v>120</v>
      </c>
      <c r="C3" s="641"/>
      <c r="D3" s="641"/>
      <c r="E3" s="641"/>
      <c r="F3" s="641"/>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c r="AN3" s="530"/>
      <c r="AO3" s="530"/>
    </row>
    <row r="4" spans="1:41" ht="14.5" thickBot="1"/>
    <row r="5" spans="1:41" ht="15" thickTop="1" thickBot="1">
      <c r="B5" s="532" t="s">
        <v>121</v>
      </c>
      <c r="C5" s="532" t="s">
        <v>122</v>
      </c>
      <c r="D5" s="533" t="s">
        <v>123</v>
      </c>
      <c r="E5" s="533" t="s">
        <v>124</v>
      </c>
      <c r="F5" s="642" t="s">
        <v>125</v>
      </c>
      <c r="G5" s="642"/>
      <c r="M5" s="531" t="s">
        <v>126</v>
      </c>
    </row>
    <row r="6" spans="1:41" ht="47.15" customHeight="1" thickTop="1" thickBot="1">
      <c r="B6" s="624" t="s">
        <v>78</v>
      </c>
      <c r="C6" s="534" t="s">
        <v>127</v>
      </c>
      <c r="D6" s="535" t="s">
        <v>128</v>
      </c>
      <c r="E6" s="535" t="s">
        <v>126</v>
      </c>
      <c r="F6" s="639" t="s">
        <v>129</v>
      </c>
      <c r="G6" s="640"/>
      <c r="L6" s="531" t="s">
        <v>130</v>
      </c>
      <c r="M6" s="531" t="s">
        <v>131</v>
      </c>
    </row>
    <row r="7" spans="1:41" ht="47.15" customHeight="1" thickTop="1" thickBot="1">
      <c r="B7" s="625" t="s">
        <v>85</v>
      </c>
      <c r="C7" s="534" t="s">
        <v>132</v>
      </c>
      <c r="D7" s="535" t="s">
        <v>128</v>
      </c>
      <c r="E7" s="535" t="s">
        <v>131</v>
      </c>
      <c r="F7" s="639" t="s">
        <v>133</v>
      </c>
      <c r="G7" s="640"/>
      <c r="L7" s="531" t="s">
        <v>134</v>
      </c>
    </row>
    <row r="8" spans="1:41" ht="49.5" customHeight="1" thickTop="1" thickBot="1">
      <c r="B8" s="625" t="s">
        <v>89</v>
      </c>
      <c r="C8" s="534" t="s">
        <v>127</v>
      </c>
      <c r="D8" s="535" t="s">
        <v>128</v>
      </c>
      <c r="E8" s="535" t="s">
        <v>135</v>
      </c>
      <c r="F8" s="639" t="s">
        <v>136</v>
      </c>
      <c r="G8" s="640"/>
      <c r="L8" s="531" t="s">
        <v>137</v>
      </c>
    </row>
    <row r="9" spans="1:41" ht="32.5" customHeight="1" thickTop="1" thickBot="1">
      <c r="B9" s="626" t="s">
        <v>92</v>
      </c>
      <c r="C9" s="534" t="s">
        <v>132</v>
      </c>
      <c r="D9" s="535" t="s">
        <v>128</v>
      </c>
      <c r="E9" s="535" t="s">
        <v>135</v>
      </c>
      <c r="F9" s="639" t="s">
        <v>138</v>
      </c>
      <c r="G9" s="640"/>
      <c r="L9" s="531" t="s">
        <v>139</v>
      </c>
    </row>
    <row r="10" spans="1:41" ht="36" customHeight="1" thickTop="1" thickBot="1">
      <c r="B10" s="626" t="s">
        <v>140</v>
      </c>
      <c r="C10" s="534" t="s">
        <v>127</v>
      </c>
      <c r="D10" s="535" t="s">
        <v>141</v>
      </c>
      <c r="E10" s="535" t="s">
        <v>135</v>
      </c>
      <c r="F10" s="639" t="s">
        <v>142</v>
      </c>
      <c r="G10" s="640"/>
      <c r="L10" s="531" t="s">
        <v>143</v>
      </c>
    </row>
    <row r="11" spans="1:41" ht="34" customHeight="1" thickTop="1" thickBot="1">
      <c r="B11" s="627" t="s">
        <v>100</v>
      </c>
      <c r="C11" s="534" t="s">
        <v>132</v>
      </c>
      <c r="D11" s="535" t="s">
        <v>141</v>
      </c>
      <c r="E11" s="535" t="s">
        <v>135</v>
      </c>
      <c r="F11" s="639" t="s">
        <v>142</v>
      </c>
      <c r="G11" s="640"/>
      <c r="L11" s="531" t="s">
        <v>144</v>
      </c>
    </row>
    <row r="12" spans="1:41" ht="15" thickTop="1" thickBot="1">
      <c r="B12" s="534"/>
      <c r="C12" s="534"/>
      <c r="D12" s="535"/>
      <c r="E12" s="535"/>
      <c r="F12" s="643"/>
      <c r="G12" s="644"/>
    </row>
    <row r="13" spans="1:41" ht="15" thickTop="1" thickBot="1">
      <c r="B13" s="534"/>
      <c r="C13" s="534"/>
      <c r="D13" s="535"/>
      <c r="E13" s="535"/>
      <c r="F13" s="643"/>
      <c r="G13" s="644"/>
    </row>
    <row r="14" spans="1:41" ht="15" thickTop="1" thickBot="1">
      <c r="B14" s="534"/>
      <c r="C14" s="534"/>
      <c r="D14" s="535"/>
      <c r="E14" s="535"/>
      <c r="F14" s="643"/>
      <c r="G14" s="644"/>
    </row>
    <row r="15" spans="1:41" ht="15" thickTop="1" thickBot="1">
      <c r="B15" s="534"/>
      <c r="C15" s="534"/>
      <c r="D15" s="535"/>
      <c r="E15" s="535"/>
      <c r="F15" s="643"/>
      <c r="G15" s="644"/>
    </row>
    <row r="16" spans="1:41" ht="15" thickTop="1" thickBot="1">
      <c r="B16" s="534"/>
      <c r="C16" s="534"/>
      <c r="D16" s="535"/>
      <c r="E16" s="535"/>
      <c r="F16" s="643"/>
      <c r="G16" s="644"/>
    </row>
    <row r="17" spans="1:7" ht="15" thickTop="1" thickBot="1">
      <c r="B17" s="534"/>
      <c r="C17" s="534"/>
      <c r="D17" s="535"/>
      <c r="E17" s="535"/>
      <c r="F17" s="643"/>
      <c r="G17" s="644"/>
    </row>
    <row r="18" spans="1:7" ht="15" thickTop="1" thickBot="1">
      <c r="B18" s="534"/>
      <c r="C18" s="534"/>
      <c r="D18" s="535"/>
      <c r="E18" s="535"/>
      <c r="F18" s="643"/>
      <c r="G18" s="644"/>
    </row>
    <row r="19" spans="1:7" ht="15" thickTop="1" thickBot="1">
      <c r="B19" s="534"/>
      <c r="C19" s="534"/>
      <c r="D19" s="535"/>
      <c r="E19" s="535"/>
      <c r="F19" s="645"/>
      <c r="G19" s="646"/>
    </row>
    <row r="20" spans="1:7" ht="14.5" thickTop="1">
      <c r="D20" s="536"/>
    </row>
    <row r="21" spans="1:7">
      <c r="B21" s="531" t="s">
        <v>145</v>
      </c>
    </row>
    <row r="22" spans="1:7" s="538" customFormat="1">
      <c r="A22"/>
      <c r="B22" s="537" t="s">
        <v>146</v>
      </c>
    </row>
    <row r="23" spans="1:7">
      <c r="B23" s="537" t="s">
        <v>147</v>
      </c>
    </row>
    <row r="25" spans="1:7">
      <c r="B25" s="539"/>
    </row>
  </sheetData>
  <mergeCells count="16">
    <mergeCell ref="F16:G16"/>
    <mergeCell ref="F17:G17"/>
    <mergeCell ref="F18:G18"/>
    <mergeCell ref="F19:G19"/>
    <mergeCell ref="F10:G10"/>
    <mergeCell ref="F11:G11"/>
    <mergeCell ref="F12:G12"/>
    <mergeCell ref="F13:G13"/>
    <mergeCell ref="F14:G14"/>
    <mergeCell ref="F15:G15"/>
    <mergeCell ref="F9:G9"/>
    <mergeCell ref="B3:F3"/>
    <mergeCell ref="F5:G5"/>
    <mergeCell ref="F6:G6"/>
    <mergeCell ref="F7:G7"/>
    <mergeCell ref="F8:G8"/>
  </mergeCells>
  <phoneticPr fontId="2"/>
  <dataValidations count="2">
    <dataValidation type="list" allowBlank="1" showInputMessage="1" showErrorMessage="1" sqref="E6:E19" xr:uid="{44BDBDB4-36C0-4C9D-A39E-2057EBEC42CD}">
      <formula1>$M$5:$M$7</formula1>
    </dataValidation>
    <dataValidation type="list" allowBlank="1" showInputMessage="1" sqref="D6:D19" xr:uid="{CBE4B091-2B52-46DD-8424-E5F54D180C78}">
      <formula1>"特号,１号,２号,３号,４号,５号,６号"</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56491-6864-43EA-9807-FECD22424898}">
  <sheetPr>
    <tabColor rgb="FFFF66FF"/>
  </sheetPr>
  <dimension ref="B3:D23"/>
  <sheetViews>
    <sheetView workbookViewId="0"/>
  </sheetViews>
  <sheetFormatPr defaultRowHeight="14"/>
  <cols>
    <col min="2" max="2" width="18.5" customWidth="1"/>
    <col min="3" max="3" width="53.25" customWidth="1"/>
    <col min="4" max="4" width="10" customWidth="1"/>
  </cols>
  <sheetData>
    <row r="3" spans="2:4" ht="21.65" customHeight="1" thickBot="1">
      <c r="B3" s="612" t="s">
        <v>148</v>
      </c>
      <c r="C3" s="612" t="s">
        <v>149</v>
      </c>
    </row>
    <row r="4" spans="2:4" ht="30.65" customHeight="1" thickBot="1">
      <c r="B4" s="629" t="s">
        <v>150</v>
      </c>
      <c r="C4" s="630"/>
      <c r="D4" s="631"/>
    </row>
    <row r="6" spans="2:4" ht="14.5" thickBot="1">
      <c r="B6" t="s">
        <v>151</v>
      </c>
    </row>
    <row r="7" spans="2:4" ht="18" customHeight="1">
      <c r="B7" s="615" t="s">
        <v>152</v>
      </c>
      <c r="C7" s="616"/>
      <c r="D7" s="364"/>
    </row>
    <row r="8" spans="2:4" ht="18" customHeight="1">
      <c r="B8" s="617" t="s">
        <v>153</v>
      </c>
      <c r="D8" s="618"/>
    </row>
    <row r="9" spans="2:4" ht="19.5" customHeight="1">
      <c r="B9" s="617" t="s">
        <v>154</v>
      </c>
      <c r="D9" s="618"/>
    </row>
    <row r="10" spans="2:4" ht="18" customHeight="1">
      <c r="B10" s="619" t="s">
        <v>155</v>
      </c>
      <c r="C10" s="611"/>
      <c r="D10" s="620"/>
    </row>
    <row r="11" spans="2:4" ht="22" customHeight="1">
      <c r="B11" s="617" t="s">
        <v>156</v>
      </c>
      <c r="D11" s="618"/>
    </row>
    <row r="12" spans="2:4" ht="21" customHeight="1">
      <c r="B12" s="617" t="s">
        <v>157</v>
      </c>
      <c r="D12" s="618"/>
    </row>
    <row r="13" spans="2:4" ht="21.65" customHeight="1" thickBot="1">
      <c r="B13" s="621" t="s">
        <v>158</v>
      </c>
      <c r="C13" s="613"/>
      <c r="D13" s="614"/>
    </row>
    <row r="14" spans="2:4">
      <c r="B14" t="s">
        <v>159</v>
      </c>
    </row>
    <row r="15" spans="2:4" ht="14.5" thickBot="1"/>
    <row r="16" spans="2:4" ht="21" customHeight="1">
      <c r="B16" s="650" t="s">
        <v>160</v>
      </c>
      <c r="C16" s="652" t="s">
        <v>161</v>
      </c>
      <c r="D16" s="609" t="s">
        <v>162</v>
      </c>
    </row>
    <row r="17" spans="2:4" ht="29.15" customHeight="1" thickBot="1">
      <c r="B17" s="651"/>
      <c r="C17" s="653"/>
      <c r="D17" s="610" t="s">
        <v>163</v>
      </c>
    </row>
    <row r="18" spans="2:4" ht="26">
      <c r="B18" s="654" t="s">
        <v>164</v>
      </c>
      <c r="C18" s="606" t="s">
        <v>165</v>
      </c>
      <c r="D18" s="647"/>
    </row>
    <row r="19" spans="2:4" ht="26.15" customHeight="1">
      <c r="B19" s="655"/>
      <c r="C19" s="607" t="s">
        <v>166</v>
      </c>
      <c r="D19" s="648"/>
    </row>
    <row r="20" spans="2:4" ht="58" customHeight="1" thickBot="1">
      <c r="B20" s="656"/>
      <c r="C20" s="608" t="s">
        <v>167</v>
      </c>
      <c r="D20" s="649"/>
    </row>
    <row r="21" spans="2:4" ht="32.15" customHeight="1" thickBot="1">
      <c r="B21" s="622" t="s">
        <v>168</v>
      </c>
      <c r="C21" s="605" t="s">
        <v>169</v>
      </c>
      <c r="D21" s="604"/>
    </row>
    <row r="22" spans="2:4">
      <c r="B22" s="654" t="s">
        <v>170</v>
      </c>
      <c r="C22" s="606" t="s">
        <v>171</v>
      </c>
      <c r="D22" s="647"/>
    </row>
    <row r="23" spans="2:4" ht="26.5" thickBot="1">
      <c r="B23" s="656"/>
      <c r="C23" s="608" t="s">
        <v>172</v>
      </c>
      <c r="D23" s="649"/>
    </row>
  </sheetData>
  <mergeCells count="6">
    <mergeCell ref="D18:D20"/>
    <mergeCell ref="D22:D23"/>
    <mergeCell ref="B16:B17"/>
    <mergeCell ref="C16:C17"/>
    <mergeCell ref="B18:B20"/>
    <mergeCell ref="B22:B23"/>
  </mergeCells>
  <phoneticPr fontId="2"/>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I41"/>
  <sheetViews>
    <sheetView workbookViewId="0">
      <selection activeCell="J16" sqref="J16"/>
    </sheetView>
  </sheetViews>
  <sheetFormatPr defaultRowHeight="14"/>
  <cols>
    <col min="1" max="2" width="8.58203125" style="72" customWidth="1"/>
    <col min="3" max="3" width="13.25" style="72" customWidth="1"/>
    <col min="4" max="5" width="6.58203125" style="72" customWidth="1"/>
    <col min="6" max="7" width="7.58203125" style="72" customWidth="1"/>
    <col min="8" max="8" width="13.08203125" style="72" customWidth="1"/>
    <col min="9" max="9" width="12.58203125" style="72" customWidth="1"/>
    <col min="10" max="262" width="9" style="72"/>
    <col min="263" max="263" width="8.25" style="72" customWidth="1"/>
    <col min="264" max="264" width="16" style="72" customWidth="1"/>
    <col min="265" max="518" width="9" style="72"/>
    <col min="519" max="519" width="8.25" style="72" customWidth="1"/>
    <col min="520" max="520" width="16" style="72" customWidth="1"/>
    <col min="521" max="774" width="9" style="72"/>
    <col min="775" max="775" width="8.25" style="72" customWidth="1"/>
    <col min="776" max="776" width="16" style="72" customWidth="1"/>
    <col min="777" max="1030" width="9" style="72"/>
    <col min="1031" max="1031" width="8.25" style="72" customWidth="1"/>
    <col min="1032" max="1032" width="16" style="72" customWidth="1"/>
    <col min="1033" max="1286" width="9" style="72"/>
    <col min="1287" max="1287" width="8.25" style="72" customWidth="1"/>
    <col min="1288" max="1288" width="16" style="72" customWidth="1"/>
    <col min="1289" max="1542" width="9" style="72"/>
    <col min="1543" max="1543" width="8.25" style="72" customWidth="1"/>
    <col min="1544" max="1544" width="16" style="72" customWidth="1"/>
    <col min="1545" max="1798" width="9" style="72"/>
    <col min="1799" max="1799" width="8.25" style="72" customWidth="1"/>
    <col min="1800" max="1800" width="16" style="72" customWidth="1"/>
    <col min="1801" max="2054" width="9" style="72"/>
    <col min="2055" max="2055" width="8.25" style="72" customWidth="1"/>
    <col min="2056" max="2056" width="16" style="72" customWidth="1"/>
    <col min="2057" max="2310" width="9" style="72"/>
    <col min="2311" max="2311" width="8.25" style="72" customWidth="1"/>
    <col min="2312" max="2312" width="16" style="72" customWidth="1"/>
    <col min="2313" max="2566" width="9" style="72"/>
    <col min="2567" max="2567" width="8.25" style="72" customWidth="1"/>
    <col min="2568" max="2568" width="16" style="72" customWidth="1"/>
    <col min="2569" max="2822" width="9" style="72"/>
    <col min="2823" max="2823" width="8.25" style="72" customWidth="1"/>
    <col min="2824" max="2824" width="16" style="72" customWidth="1"/>
    <col min="2825" max="3078" width="9" style="72"/>
    <col min="3079" max="3079" width="8.25" style="72" customWidth="1"/>
    <col min="3080" max="3080" width="16" style="72" customWidth="1"/>
    <col min="3081" max="3334" width="9" style="72"/>
    <col min="3335" max="3335" width="8.25" style="72" customWidth="1"/>
    <col min="3336" max="3336" width="16" style="72" customWidth="1"/>
    <col min="3337" max="3590" width="9" style="72"/>
    <col min="3591" max="3591" width="8.25" style="72" customWidth="1"/>
    <col min="3592" max="3592" width="16" style="72" customWidth="1"/>
    <col min="3593" max="3846" width="9" style="72"/>
    <col min="3847" max="3847" width="8.25" style="72" customWidth="1"/>
    <col min="3848" max="3848" width="16" style="72" customWidth="1"/>
    <col min="3849" max="4102" width="9" style="72"/>
    <col min="4103" max="4103" width="8.25" style="72" customWidth="1"/>
    <col min="4104" max="4104" width="16" style="72" customWidth="1"/>
    <col min="4105" max="4358" width="9" style="72"/>
    <col min="4359" max="4359" width="8.25" style="72" customWidth="1"/>
    <col min="4360" max="4360" width="16" style="72" customWidth="1"/>
    <col min="4361" max="4614" width="9" style="72"/>
    <col min="4615" max="4615" width="8.25" style="72" customWidth="1"/>
    <col min="4616" max="4616" width="16" style="72" customWidth="1"/>
    <col min="4617" max="4870" width="9" style="72"/>
    <col min="4871" max="4871" width="8.25" style="72" customWidth="1"/>
    <col min="4872" max="4872" width="16" style="72" customWidth="1"/>
    <col min="4873" max="5126" width="9" style="72"/>
    <col min="5127" max="5127" width="8.25" style="72" customWidth="1"/>
    <col min="5128" max="5128" width="16" style="72" customWidth="1"/>
    <col min="5129" max="5382" width="9" style="72"/>
    <col min="5383" max="5383" width="8.25" style="72" customWidth="1"/>
    <col min="5384" max="5384" width="16" style="72" customWidth="1"/>
    <col min="5385" max="5638" width="9" style="72"/>
    <col min="5639" max="5639" width="8.25" style="72" customWidth="1"/>
    <col min="5640" max="5640" width="16" style="72" customWidth="1"/>
    <col min="5641" max="5894" width="9" style="72"/>
    <col min="5895" max="5895" width="8.25" style="72" customWidth="1"/>
    <col min="5896" max="5896" width="16" style="72" customWidth="1"/>
    <col min="5897" max="6150" width="9" style="72"/>
    <col min="6151" max="6151" width="8.25" style="72" customWidth="1"/>
    <col min="6152" max="6152" width="16" style="72" customWidth="1"/>
    <col min="6153" max="6406" width="9" style="72"/>
    <col min="6407" max="6407" width="8.25" style="72" customWidth="1"/>
    <col min="6408" max="6408" width="16" style="72" customWidth="1"/>
    <col min="6409" max="6662" width="9" style="72"/>
    <col min="6663" max="6663" width="8.25" style="72" customWidth="1"/>
    <col min="6664" max="6664" width="16" style="72" customWidth="1"/>
    <col min="6665" max="6918" width="9" style="72"/>
    <col min="6919" max="6919" width="8.25" style="72" customWidth="1"/>
    <col min="6920" max="6920" width="16" style="72" customWidth="1"/>
    <col min="6921" max="7174" width="9" style="72"/>
    <col min="7175" max="7175" width="8.25" style="72" customWidth="1"/>
    <col min="7176" max="7176" width="16" style="72" customWidth="1"/>
    <col min="7177" max="7430" width="9" style="72"/>
    <col min="7431" max="7431" width="8.25" style="72" customWidth="1"/>
    <col min="7432" max="7432" width="16" style="72" customWidth="1"/>
    <col min="7433" max="7686" width="9" style="72"/>
    <col min="7687" max="7687" width="8.25" style="72" customWidth="1"/>
    <col min="7688" max="7688" width="16" style="72" customWidth="1"/>
    <col min="7689" max="7942" width="9" style="72"/>
    <col min="7943" max="7943" width="8.25" style="72" customWidth="1"/>
    <col min="7944" max="7944" width="16" style="72" customWidth="1"/>
    <col min="7945" max="8198" width="9" style="72"/>
    <col min="8199" max="8199" width="8.25" style="72" customWidth="1"/>
    <col min="8200" max="8200" width="16" style="72" customWidth="1"/>
    <col min="8201" max="8454" width="9" style="72"/>
    <col min="8455" max="8455" width="8.25" style="72" customWidth="1"/>
    <col min="8456" max="8456" width="16" style="72" customWidth="1"/>
    <col min="8457" max="8710" width="9" style="72"/>
    <col min="8711" max="8711" width="8.25" style="72" customWidth="1"/>
    <col min="8712" max="8712" width="16" style="72" customWidth="1"/>
    <col min="8713" max="8966" width="9" style="72"/>
    <col min="8967" max="8967" width="8.25" style="72" customWidth="1"/>
    <col min="8968" max="8968" width="16" style="72" customWidth="1"/>
    <col min="8969" max="9222" width="9" style="72"/>
    <col min="9223" max="9223" width="8.25" style="72" customWidth="1"/>
    <col min="9224" max="9224" width="16" style="72" customWidth="1"/>
    <col min="9225" max="9478" width="9" style="72"/>
    <col min="9479" max="9479" width="8.25" style="72" customWidth="1"/>
    <col min="9480" max="9480" width="16" style="72" customWidth="1"/>
    <col min="9481" max="9734" width="9" style="72"/>
    <col min="9735" max="9735" width="8.25" style="72" customWidth="1"/>
    <col min="9736" max="9736" width="16" style="72" customWidth="1"/>
    <col min="9737" max="9990" width="9" style="72"/>
    <col min="9991" max="9991" width="8.25" style="72" customWidth="1"/>
    <col min="9992" max="9992" width="16" style="72" customWidth="1"/>
    <col min="9993" max="10246" width="9" style="72"/>
    <col min="10247" max="10247" width="8.25" style="72" customWidth="1"/>
    <col min="10248" max="10248" width="16" style="72" customWidth="1"/>
    <col min="10249" max="10502" width="9" style="72"/>
    <col min="10503" max="10503" width="8.25" style="72" customWidth="1"/>
    <col min="10504" max="10504" width="16" style="72" customWidth="1"/>
    <col min="10505" max="10758" width="9" style="72"/>
    <col min="10759" max="10759" width="8.25" style="72" customWidth="1"/>
    <col min="10760" max="10760" width="16" style="72" customWidth="1"/>
    <col min="10761" max="11014" width="9" style="72"/>
    <col min="11015" max="11015" width="8.25" style="72" customWidth="1"/>
    <col min="11016" max="11016" width="16" style="72" customWidth="1"/>
    <col min="11017" max="11270" width="9" style="72"/>
    <col min="11271" max="11271" width="8.25" style="72" customWidth="1"/>
    <col min="11272" max="11272" width="16" style="72" customWidth="1"/>
    <col min="11273" max="11526" width="9" style="72"/>
    <col min="11527" max="11527" width="8.25" style="72" customWidth="1"/>
    <col min="11528" max="11528" width="16" style="72" customWidth="1"/>
    <col min="11529" max="11782" width="9" style="72"/>
    <col min="11783" max="11783" width="8.25" style="72" customWidth="1"/>
    <col min="11784" max="11784" width="16" style="72" customWidth="1"/>
    <col min="11785" max="12038" width="9" style="72"/>
    <col min="12039" max="12039" width="8.25" style="72" customWidth="1"/>
    <col min="12040" max="12040" width="16" style="72" customWidth="1"/>
    <col min="12041" max="12294" width="9" style="72"/>
    <col min="12295" max="12295" width="8.25" style="72" customWidth="1"/>
    <col min="12296" max="12296" width="16" style="72" customWidth="1"/>
    <col min="12297" max="12550" width="9" style="72"/>
    <col min="12551" max="12551" width="8.25" style="72" customWidth="1"/>
    <col min="12552" max="12552" width="16" style="72" customWidth="1"/>
    <col min="12553" max="12806" width="9" style="72"/>
    <col min="12807" max="12807" width="8.25" style="72" customWidth="1"/>
    <col min="12808" max="12808" width="16" style="72" customWidth="1"/>
    <col min="12809" max="13062" width="9" style="72"/>
    <col min="13063" max="13063" width="8.25" style="72" customWidth="1"/>
    <col min="13064" max="13064" width="16" style="72" customWidth="1"/>
    <col min="13065" max="13318" width="9" style="72"/>
    <col min="13319" max="13319" width="8.25" style="72" customWidth="1"/>
    <col min="13320" max="13320" width="16" style="72" customWidth="1"/>
    <col min="13321" max="13574" width="9" style="72"/>
    <col min="13575" max="13575" width="8.25" style="72" customWidth="1"/>
    <col min="13576" max="13576" width="16" style="72" customWidth="1"/>
    <col min="13577" max="13830" width="9" style="72"/>
    <col min="13831" max="13831" width="8.25" style="72" customWidth="1"/>
    <col min="13832" max="13832" width="16" style="72" customWidth="1"/>
    <col min="13833" max="14086" width="9" style="72"/>
    <col min="14087" max="14087" width="8.25" style="72" customWidth="1"/>
    <col min="14088" max="14088" width="16" style="72" customWidth="1"/>
    <col min="14089" max="14342" width="9" style="72"/>
    <col min="14343" max="14343" width="8.25" style="72" customWidth="1"/>
    <col min="14344" max="14344" width="16" style="72" customWidth="1"/>
    <col min="14345" max="14598" width="9" style="72"/>
    <col min="14599" max="14599" width="8.25" style="72" customWidth="1"/>
    <col min="14600" max="14600" width="16" style="72" customWidth="1"/>
    <col min="14601" max="14854" width="9" style="72"/>
    <col min="14855" max="14855" width="8.25" style="72" customWidth="1"/>
    <col min="14856" max="14856" width="16" style="72" customWidth="1"/>
    <col min="14857" max="15110" width="9" style="72"/>
    <col min="15111" max="15111" width="8.25" style="72" customWidth="1"/>
    <col min="15112" max="15112" width="16" style="72" customWidth="1"/>
    <col min="15113" max="15366" width="9" style="72"/>
    <col min="15367" max="15367" width="8.25" style="72" customWidth="1"/>
    <col min="15368" max="15368" width="16" style="72" customWidth="1"/>
    <col min="15369" max="15622" width="9" style="72"/>
    <col min="15623" max="15623" width="8.25" style="72" customWidth="1"/>
    <col min="15624" max="15624" width="16" style="72" customWidth="1"/>
    <col min="15625" max="15878" width="9" style="72"/>
    <col min="15879" max="15879" width="8.25" style="72" customWidth="1"/>
    <col min="15880" max="15880" width="16" style="72" customWidth="1"/>
    <col min="15881" max="16134" width="9" style="72"/>
    <col min="16135" max="16135" width="8.25" style="72" customWidth="1"/>
    <col min="16136" max="16136" width="16" style="72" customWidth="1"/>
    <col min="16137" max="16384" width="9" style="72"/>
  </cols>
  <sheetData>
    <row r="1" spans="1:9" ht="20.149999999999999" customHeight="1">
      <c r="A1" s="150"/>
      <c r="B1" s="105"/>
      <c r="C1" s="105"/>
      <c r="D1" s="105"/>
      <c r="E1" s="105"/>
      <c r="F1" s="105"/>
      <c r="G1" s="105"/>
      <c r="H1" s="150"/>
      <c r="I1" s="105"/>
    </row>
    <row r="2" spans="1:9" s="73" customFormat="1" ht="20.149999999999999" customHeight="1">
      <c r="A2" s="145"/>
      <c r="B2" s="145"/>
      <c r="C2" s="145"/>
      <c r="D2" s="145"/>
      <c r="E2" s="145"/>
      <c r="F2" s="145"/>
      <c r="G2" s="145"/>
      <c r="H2" s="145"/>
      <c r="I2" s="145"/>
    </row>
    <row r="3" spans="1:9" s="73" customFormat="1" ht="20.149999999999999" customHeight="1">
      <c r="A3" s="145"/>
      <c r="B3" s="145"/>
      <c r="C3" s="145"/>
      <c r="D3" s="145"/>
      <c r="E3" s="145"/>
      <c r="F3" s="145"/>
      <c r="G3" s="145"/>
      <c r="H3" s="146" t="s">
        <v>173</v>
      </c>
      <c r="I3" s="145"/>
    </row>
    <row r="4" spans="1:9" s="73" customFormat="1" ht="20.149999999999999" customHeight="1">
      <c r="A4" s="145"/>
      <c r="B4" s="145"/>
      <c r="C4" s="145"/>
      <c r="D4" s="145"/>
      <c r="E4" s="145"/>
      <c r="F4" s="145"/>
      <c r="G4" s="145"/>
      <c r="H4" s="145"/>
      <c r="I4" s="145"/>
    </row>
    <row r="5" spans="1:9" s="73" customFormat="1" ht="20.149999999999999" customHeight="1">
      <c r="A5" s="658" t="s">
        <v>174</v>
      </c>
      <c r="B5" s="658"/>
      <c r="C5" s="658"/>
      <c r="D5" s="145"/>
      <c r="E5" s="145"/>
      <c r="F5" s="145"/>
      <c r="G5" s="145"/>
      <c r="H5" s="145"/>
      <c r="I5" s="145"/>
    </row>
    <row r="6" spans="1:9" s="73" customFormat="1" ht="20.149999999999999" customHeight="1">
      <c r="A6" s="658" t="s">
        <v>175</v>
      </c>
      <c r="B6" s="658"/>
      <c r="C6" s="658"/>
      <c r="D6" s="145"/>
      <c r="E6" s="145"/>
      <c r="F6" s="145"/>
      <c r="G6" s="145"/>
      <c r="H6" s="145"/>
      <c r="I6" s="145"/>
    </row>
    <row r="7" spans="1:9" s="73" customFormat="1" ht="20.149999999999999" customHeight="1">
      <c r="A7" s="658"/>
      <c r="B7" s="658"/>
      <c r="C7" s="658"/>
      <c r="D7" s="145"/>
      <c r="E7" s="145"/>
      <c r="F7" s="145"/>
      <c r="G7" s="145"/>
      <c r="H7" s="145"/>
      <c r="I7" s="145"/>
    </row>
    <row r="8" spans="1:9" s="73" customFormat="1" ht="20.149999999999999" customHeight="1">
      <c r="A8" s="436"/>
      <c r="B8" s="436"/>
      <c r="C8" s="436"/>
      <c r="D8" s="145"/>
      <c r="E8" s="145"/>
      <c r="F8" s="145"/>
      <c r="G8" s="145"/>
      <c r="H8" s="145"/>
      <c r="I8" s="145"/>
    </row>
    <row r="9" spans="1:9" s="73" customFormat="1" ht="20.149999999999999" customHeight="1">
      <c r="A9" s="145"/>
      <c r="B9" s="145"/>
      <c r="C9" s="145"/>
      <c r="D9" s="145"/>
      <c r="E9" s="436"/>
      <c r="F9" s="145"/>
      <c r="G9" s="145"/>
      <c r="H9" s="145"/>
      <c r="I9" s="145"/>
    </row>
    <row r="10" spans="1:9" s="73" customFormat="1" ht="20.149999999999999" customHeight="1">
      <c r="A10" s="145"/>
      <c r="B10" s="145"/>
      <c r="C10" s="145"/>
      <c r="D10" s="145"/>
      <c r="E10" s="436"/>
      <c r="F10" s="145" t="s">
        <v>176</v>
      </c>
      <c r="G10" s="145"/>
      <c r="H10" s="145"/>
      <c r="I10" s="145"/>
    </row>
    <row r="11" spans="1:9" s="73" customFormat="1" ht="20.149999999999999" customHeight="1">
      <c r="A11" s="145"/>
      <c r="B11" s="145"/>
      <c r="C11" s="145"/>
      <c r="D11" s="145"/>
      <c r="E11" s="436"/>
      <c r="F11" s="145" t="s">
        <v>177</v>
      </c>
      <c r="G11" s="145"/>
      <c r="H11" s="145"/>
      <c r="I11" s="145"/>
    </row>
    <row r="12" spans="1:9" s="73" customFormat="1" ht="20.149999999999999" customHeight="1">
      <c r="A12" s="145"/>
      <c r="B12" s="145"/>
      <c r="C12" s="145"/>
      <c r="D12" s="145"/>
      <c r="E12" s="147"/>
      <c r="F12" s="145"/>
      <c r="G12" s="145"/>
      <c r="H12" s="145"/>
      <c r="I12" s="145"/>
    </row>
    <row r="13" spans="1:9" s="73" customFormat="1" ht="20.149999999999999" customHeight="1">
      <c r="A13" s="145"/>
      <c r="B13" s="145"/>
      <c r="C13" s="145"/>
      <c r="D13" s="145"/>
      <c r="E13" s="145"/>
      <c r="F13" s="145"/>
      <c r="G13" s="145"/>
      <c r="H13" s="145"/>
      <c r="I13" s="145"/>
    </row>
    <row r="14" spans="1:9" s="73" customFormat="1" ht="20.149999999999999" customHeight="1">
      <c r="A14" s="145"/>
      <c r="B14" s="145"/>
      <c r="C14" s="105"/>
      <c r="D14" s="145"/>
      <c r="E14" s="145"/>
      <c r="F14" s="145"/>
      <c r="G14" s="145"/>
      <c r="H14" s="145"/>
      <c r="I14" s="145"/>
    </row>
    <row r="15" spans="1:9" s="73" customFormat="1" ht="20.149999999999999" customHeight="1">
      <c r="A15" s="145"/>
      <c r="B15" s="145"/>
      <c r="C15" s="145"/>
      <c r="D15" s="145"/>
      <c r="E15" s="145"/>
      <c r="F15" s="145"/>
      <c r="G15" s="145"/>
      <c r="H15" s="145"/>
      <c r="I15" s="145"/>
    </row>
    <row r="16" spans="1:9" s="73" customFormat="1" ht="62" customHeight="1">
      <c r="A16" s="145"/>
      <c r="B16" s="145"/>
      <c r="C16" s="145"/>
      <c r="D16" s="145"/>
      <c r="E16" s="145"/>
      <c r="F16" s="145"/>
      <c r="G16" s="145"/>
      <c r="H16" s="145"/>
      <c r="I16" s="145"/>
    </row>
    <row r="17" spans="1:9" ht="20.149999999999999" customHeight="1">
      <c r="A17" s="659" t="str">
        <f>様式1!E7</f>
        <v>○○○国（案件名）</v>
      </c>
      <c r="B17" s="659"/>
      <c r="C17" s="659"/>
      <c r="D17" s="659"/>
      <c r="E17" s="659"/>
      <c r="F17" s="659"/>
      <c r="G17" s="659"/>
      <c r="H17" s="659"/>
      <c r="I17" s="659"/>
    </row>
    <row r="18" spans="1:9" ht="20.149999999999999" customHeight="1">
      <c r="A18" s="659"/>
      <c r="B18" s="659"/>
      <c r="C18" s="659"/>
      <c r="D18" s="659"/>
      <c r="E18" s="659"/>
      <c r="F18" s="659"/>
      <c r="G18" s="659"/>
      <c r="H18" s="659"/>
      <c r="I18" s="659"/>
    </row>
    <row r="19" spans="1:9" ht="20.149999999999999" customHeight="1">
      <c r="A19" s="660" t="s">
        <v>178</v>
      </c>
      <c r="B19" s="660"/>
      <c r="C19" s="660"/>
      <c r="D19" s="660"/>
      <c r="E19" s="660"/>
      <c r="F19" s="660"/>
      <c r="G19" s="660"/>
      <c r="H19" s="660"/>
      <c r="I19" s="660"/>
    </row>
    <row r="20" spans="1:9" ht="20.149999999999999" customHeight="1">
      <c r="A20" s="148"/>
      <c r="B20" s="148"/>
      <c r="C20" s="148"/>
      <c r="D20" s="148"/>
      <c r="E20" s="148"/>
      <c r="F20" s="148"/>
      <c r="G20" s="148"/>
      <c r="H20" s="148"/>
      <c r="I20" s="105"/>
    </row>
    <row r="21" spans="1:9" ht="20.149999999999999" customHeight="1">
      <c r="A21" s="148"/>
      <c r="B21" s="148"/>
      <c r="C21" s="148"/>
      <c r="D21" s="148"/>
      <c r="E21" s="148"/>
      <c r="F21" s="148"/>
      <c r="G21" s="148"/>
      <c r="H21" s="148"/>
      <c r="I21" s="105"/>
    </row>
    <row r="22" spans="1:9" ht="20.149999999999999" customHeight="1">
      <c r="A22" s="661" t="s">
        <v>179</v>
      </c>
      <c r="B22" s="661"/>
      <c r="C22" s="661"/>
      <c r="D22" s="661"/>
      <c r="E22" s="661"/>
      <c r="F22" s="661"/>
      <c r="G22" s="661"/>
      <c r="H22" s="661"/>
      <c r="I22" s="105"/>
    </row>
    <row r="23" spans="1:9" ht="20.149999999999999" customHeight="1">
      <c r="A23" s="105"/>
      <c r="B23" s="105"/>
      <c r="C23" s="105"/>
      <c r="D23" s="105"/>
      <c r="E23" s="105"/>
      <c r="F23" s="105"/>
      <c r="G23" s="105"/>
      <c r="H23" s="105"/>
      <c r="I23" s="105"/>
    </row>
    <row r="24" spans="1:9" ht="20.149999999999999" customHeight="1">
      <c r="A24" s="105"/>
      <c r="B24" s="105"/>
      <c r="C24" s="105"/>
      <c r="D24" s="105"/>
      <c r="E24" s="105"/>
      <c r="F24" s="105"/>
      <c r="G24" s="105"/>
      <c r="H24" s="105"/>
      <c r="I24" s="105"/>
    </row>
    <row r="25" spans="1:9" ht="20.149999999999999" customHeight="1">
      <c r="A25" s="105"/>
      <c r="B25" s="105"/>
      <c r="C25" s="105"/>
      <c r="D25" s="105"/>
      <c r="E25" s="105"/>
      <c r="F25" s="105"/>
      <c r="G25" s="105"/>
      <c r="H25" s="105"/>
      <c r="I25" s="105"/>
    </row>
    <row r="26" spans="1:9" ht="20.149999999999999" customHeight="1">
      <c r="A26" s="657" t="s">
        <v>180</v>
      </c>
      <c r="B26" s="657"/>
      <c r="C26" s="657"/>
      <c r="D26" s="657"/>
      <c r="E26" s="657"/>
      <c r="F26" s="657"/>
      <c r="G26" s="657"/>
      <c r="H26" s="657"/>
      <c r="I26" s="105"/>
    </row>
    <row r="27" spans="1:9" ht="20.149999999999999" customHeight="1">
      <c r="A27" s="105"/>
      <c r="B27" s="105"/>
      <c r="C27" s="105"/>
      <c r="D27" s="105"/>
      <c r="E27" s="105"/>
      <c r="F27" s="105"/>
      <c r="G27" s="105"/>
      <c r="H27" s="105"/>
      <c r="I27" s="105"/>
    </row>
    <row r="28" spans="1:9" ht="20.149999999999999" customHeight="1">
      <c r="A28" s="105" t="s">
        <v>181</v>
      </c>
      <c r="B28" s="105"/>
      <c r="C28" s="149">
        <f>様式1!G34</f>
        <v>49206008</v>
      </c>
      <c r="D28" s="438" t="s">
        <v>182</v>
      </c>
      <c r="E28" s="105" t="s">
        <v>183</v>
      </c>
      <c r="F28" s="105"/>
      <c r="G28" s="105"/>
      <c r="H28" s="149">
        <f>様式1!G33</f>
        <v>4473273</v>
      </c>
      <c r="I28" s="105" t="s">
        <v>184</v>
      </c>
    </row>
    <row r="29" spans="1:9" ht="20.149999999999999" customHeight="1">
      <c r="A29" s="105"/>
      <c r="B29" s="105"/>
      <c r="C29" s="105"/>
      <c r="D29" s="105"/>
      <c r="E29" s="105"/>
      <c r="F29" s="105"/>
      <c r="G29" s="105"/>
      <c r="H29" s="105"/>
      <c r="I29" s="105"/>
    </row>
    <row r="30" spans="1:9" ht="20.149999999999999" customHeight="1">
      <c r="A30" s="105"/>
      <c r="B30" s="105"/>
      <c r="C30" s="105"/>
      <c r="D30" s="105"/>
      <c r="E30" s="105"/>
      <c r="F30" s="105"/>
      <c r="G30" s="105"/>
      <c r="H30" s="105"/>
      <c r="I30" s="105"/>
    </row>
    <row r="31" spans="1:9" ht="20.149999999999999" customHeight="1">
      <c r="A31" s="105" t="s">
        <v>185</v>
      </c>
      <c r="B31" s="105"/>
      <c r="C31" s="105"/>
      <c r="D31" s="105"/>
      <c r="E31" s="105"/>
      <c r="F31" s="105"/>
      <c r="G31" s="105"/>
      <c r="H31" s="105"/>
      <c r="I31" s="105"/>
    </row>
    <row r="32" spans="1:9" ht="20.149999999999999" customHeight="1">
      <c r="A32" s="105"/>
      <c r="B32" s="105"/>
      <c r="C32" s="105"/>
      <c r="D32" s="105"/>
      <c r="E32" s="105"/>
      <c r="F32" s="105"/>
      <c r="G32" s="105"/>
      <c r="H32" s="105"/>
      <c r="I32" s="105"/>
    </row>
    <row r="33" spans="1:9" ht="20.149999999999999" customHeight="1">
      <c r="A33" s="105"/>
      <c r="B33" s="105"/>
      <c r="C33" s="105"/>
      <c r="D33" s="105"/>
      <c r="E33" s="105"/>
      <c r="F33" s="105"/>
      <c r="G33" s="105"/>
      <c r="H33" s="105"/>
      <c r="I33" s="105"/>
    </row>
    <row r="34" spans="1:9" ht="20.149999999999999" customHeight="1">
      <c r="A34" s="105"/>
      <c r="B34" s="105"/>
      <c r="C34" s="105"/>
      <c r="D34" s="105"/>
      <c r="E34" s="105"/>
      <c r="F34" s="105"/>
      <c r="G34" s="105"/>
      <c r="H34" s="105"/>
      <c r="I34" s="105"/>
    </row>
    <row r="35" spans="1:9" ht="20.149999999999999" customHeight="1">
      <c r="A35" s="105"/>
      <c r="B35" s="105"/>
      <c r="C35" s="105"/>
      <c r="D35" s="105"/>
      <c r="E35" s="105"/>
      <c r="F35" s="105"/>
      <c r="G35" s="105"/>
      <c r="H35" s="105"/>
      <c r="I35" s="105"/>
    </row>
    <row r="36" spans="1:9" ht="20.149999999999999" customHeight="1">
      <c r="A36" s="105"/>
      <c r="B36" s="105"/>
      <c r="C36" s="105"/>
      <c r="D36" s="105"/>
      <c r="E36" s="105"/>
      <c r="F36" s="105"/>
      <c r="G36" s="105"/>
      <c r="H36" s="105"/>
      <c r="I36" s="105"/>
    </row>
    <row r="37" spans="1:9" ht="20.149999999999999" customHeight="1">
      <c r="A37" s="105"/>
      <c r="B37" s="105"/>
      <c r="C37" s="105"/>
      <c r="D37" s="105"/>
      <c r="E37" s="105"/>
      <c r="F37" s="105"/>
      <c r="G37" s="105"/>
      <c r="H37" s="151" t="s">
        <v>186</v>
      </c>
      <c r="I37" s="105"/>
    </row>
    <row r="38" spans="1:9" ht="20.149999999999999" customHeight="1">
      <c r="A38" s="105"/>
      <c r="B38" s="105"/>
      <c r="C38" s="105"/>
      <c r="D38" s="105"/>
      <c r="E38" s="105"/>
      <c r="F38" s="105"/>
      <c r="G38" s="105"/>
      <c r="H38" s="105"/>
      <c r="I38" s="105"/>
    </row>
    <row r="39" spans="1:9" ht="20.149999999999999" customHeight="1">
      <c r="A39" s="105"/>
      <c r="B39" s="105"/>
      <c r="C39" s="105"/>
      <c r="D39" s="105"/>
      <c r="E39" s="105"/>
      <c r="F39" s="105"/>
      <c r="G39" s="105"/>
      <c r="H39" s="105"/>
      <c r="I39" s="105"/>
    </row>
    <row r="40" spans="1:9" ht="20.149999999999999" customHeight="1">
      <c r="A40" s="105"/>
      <c r="B40" s="105"/>
      <c r="C40" s="105"/>
      <c r="D40" s="105"/>
      <c r="E40" s="105"/>
      <c r="F40" s="105"/>
      <c r="G40" s="105"/>
      <c r="H40" s="105"/>
      <c r="I40" s="105"/>
    </row>
    <row r="41" spans="1:9" ht="20.149999999999999" customHeight="1">
      <c r="A41" s="105"/>
      <c r="B41" s="105"/>
      <c r="C41" s="105"/>
      <c r="D41" s="105"/>
      <c r="E41" s="105"/>
      <c r="F41" s="105"/>
      <c r="G41" s="105"/>
      <c r="I41" s="105"/>
    </row>
  </sheetData>
  <mergeCells count="7">
    <mergeCell ref="A26:H26"/>
    <mergeCell ref="A5:C5"/>
    <mergeCell ref="A6:C6"/>
    <mergeCell ref="A7:C7"/>
    <mergeCell ref="A17:I18"/>
    <mergeCell ref="A19:I19"/>
    <mergeCell ref="A22:H22"/>
  </mergeCells>
  <phoneticPr fontId="2"/>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FF00"/>
    <outlinePr summaryBelow="0"/>
    <pageSetUpPr fitToPage="1"/>
  </sheetPr>
  <dimension ref="A1:U35"/>
  <sheetViews>
    <sheetView topLeftCell="A12" workbookViewId="0">
      <selection activeCell="G28" sqref="G28"/>
    </sheetView>
  </sheetViews>
  <sheetFormatPr defaultColWidth="9" defaultRowHeight="14"/>
  <cols>
    <col min="1" max="1" width="1.75" style="4" customWidth="1"/>
    <col min="2" max="2" width="4.75" style="4" customWidth="1"/>
    <col min="3" max="3" width="7.08203125" style="4" customWidth="1"/>
    <col min="4" max="4" width="4.75" style="4" customWidth="1"/>
    <col min="5" max="5" width="39.25" style="4" customWidth="1"/>
    <col min="6" max="6" width="4.25" style="4" customWidth="1"/>
    <col min="7" max="7" width="19.58203125" style="4" customWidth="1"/>
    <col min="8" max="8" width="3.58203125" style="4" customWidth="1"/>
    <col min="9" max="9" width="9" style="4" customWidth="1"/>
    <col min="10" max="16" width="9" style="4"/>
    <col min="17" max="17" width="11" style="4" customWidth="1"/>
    <col min="18" max="16384" width="9" style="4"/>
  </cols>
  <sheetData>
    <row r="1" spans="1:21" ht="20.149999999999999" customHeight="1">
      <c r="A1" s="666" t="str">
        <f>IF(B5="契約金額内訳書",Q6,"")</f>
        <v>[附属書Ⅲ]</v>
      </c>
      <c r="B1" s="666"/>
      <c r="C1" s="666"/>
      <c r="D1" s="666"/>
      <c r="F1" s="439"/>
    </row>
    <row r="2" spans="1:21" ht="20.149999999999999" customHeight="1" thickBot="1">
      <c r="A2" s="668"/>
      <c r="B2" s="668"/>
      <c r="G2" s="14"/>
      <c r="J2" t="s">
        <v>187</v>
      </c>
    </row>
    <row r="3" spans="1:21" ht="20.149999999999999" customHeight="1" thickBot="1">
      <c r="B3" s="671" t="s">
        <v>188</v>
      </c>
      <c r="C3" s="671"/>
      <c r="D3" s="671"/>
      <c r="E3" s="671"/>
      <c r="F3" s="671"/>
      <c r="G3" s="671"/>
      <c r="J3" s="236">
        <v>0.1</v>
      </c>
    </row>
    <row r="4" spans="1:21" ht="20.149999999999999" customHeight="1">
      <c r="B4" s="669"/>
      <c r="C4" s="669"/>
      <c r="D4" s="669"/>
      <c r="E4" s="669"/>
      <c r="F4" s="669"/>
      <c r="G4" s="669"/>
      <c r="H4" s="16"/>
      <c r="I4" s="15"/>
      <c r="J4" s="15"/>
      <c r="K4" s="15"/>
      <c r="L4" s="15"/>
      <c r="O4" s="4" t="s">
        <v>189</v>
      </c>
      <c r="Q4" s="4" t="s">
        <v>190</v>
      </c>
      <c r="S4" s="451" t="s">
        <v>191</v>
      </c>
      <c r="U4" s="4" t="s">
        <v>192</v>
      </c>
    </row>
    <row r="5" spans="1:21" ht="20.149999999999999" customHeight="1">
      <c r="B5" s="670" t="s">
        <v>193</v>
      </c>
      <c r="C5" s="670"/>
      <c r="D5" s="670"/>
      <c r="E5" s="670"/>
      <c r="F5" s="670"/>
      <c r="G5" s="670"/>
      <c r="H5" s="16"/>
      <c r="I5" s="15"/>
      <c r="J5" s="15"/>
      <c r="K5" s="15"/>
      <c r="L5" s="15"/>
      <c r="O5" s="4" t="s">
        <v>193</v>
      </c>
      <c r="Q5" s="4" t="s">
        <v>194</v>
      </c>
      <c r="S5" s="4" t="s">
        <v>195</v>
      </c>
      <c r="U5" s="4" t="s">
        <v>196</v>
      </c>
    </row>
    <row r="6" spans="1:21" ht="20.149999999999999" customHeight="1">
      <c r="C6" s="36"/>
      <c r="D6" s="36"/>
      <c r="E6" s="36"/>
      <c r="F6" s="36"/>
      <c r="G6" s="36"/>
      <c r="H6" s="36"/>
      <c r="I6" s="37"/>
      <c r="J6" s="37"/>
      <c r="K6" s="37"/>
      <c r="L6" s="37"/>
      <c r="M6" s="37"/>
      <c r="N6" s="37"/>
      <c r="O6" s="4" t="s">
        <v>197</v>
      </c>
      <c r="P6" s="37"/>
      <c r="Q6" s="37" t="s">
        <v>198</v>
      </c>
    </row>
    <row r="7" spans="1:21" ht="20.149999999999999" customHeight="1">
      <c r="B7" s="674" t="str">
        <f>IF(B5="契約金額内訳書",U5,U4)</f>
        <v>案件名</v>
      </c>
      <c r="C7" s="674"/>
      <c r="D7" s="457"/>
      <c r="E7" s="672" t="s">
        <v>199</v>
      </c>
      <c r="F7" s="672"/>
      <c r="G7" s="672"/>
      <c r="H7" s="36"/>
      <c r="I7" s="37"/>
      <c r="J7" s="37"/>
      <c r="K7" s="37"/>
      <c r="L7" s="37"/>
      <c r="M7" s="37"/>
      <c r="N7" s="37"/>
      <c r="O7" s="4" t="s">
        <v>200</v>
      </c>
      <c r="P7" s="37"/>
      <c r="Q7" s="74" t="s">
        <v>201</v>
      </c>
    </row>
    <row r="8" spans="1:21" ht="20.149999999999999" customHeight="1">
      <c r="B8" s="674"/>
      <c r="C8" s="674"/>
      <c r="D8" s="457"/>
      <c r="E8" s="673"/>
      <c r="F8" s="673"/>
      <c r="G8" s="673"/>
      <c r="H8" s="36"/>
      <c r="I8" s="37"/>
      <c r="J8" s="37"/>
      <c r="K8" s="37"/>
      <c r="L8" s="37"/>
      <c r="M8" s="37"/>
      <c r="N8" s="37"/>
      <c r="O8" s="37"/>
      <c r="P8" s="37"/>
      <c r="Q8" s="74"/>
    </row>
    <row r="9" spans="1:21" ht="20.149999999999999" customHeight="1">
      <c r="B9" s="457" t="str">
        <f>IF(B5="契約金額内訳書",S5,S4)</f>
        <v>受注者名</v>
      </c>
      <c r="C9" s="457"/>
      <c r="D9" s="457"/>
      <c r="E9" s="38" t="s">
        <v>202</v>
      </c>
      <c r="F9" s="38"/>
      <c r="G9" s="38"/>
      <c r="H9" s="36"/>
      <c r="I9" s="37"/>
      <c r="J9" s="37"/>
      <c r="K9" s="37"/>
      <c r="L9" s="37"/>
      <c r="M9" s="37"/>
      <c r="N9" s="37"/>
      <c r="O9" s="37"/>
      <c r="P9" s="37"/>
      <c r="Q9" s="37"/>
    </row>
    <row r="10" spans="1:21" ht="20.149999999999999" customHeight="1">
      <c r="C10" s="36"/>
      <c r="D10" s="39"/>
      <c r="E10" s="40"/>
      <c r="F10" s="40"/>
      <c r="G10" s="40"/>
      <c r="H10" s="36"/>
      <c r="I10" s="37"/>
      <c r="J10" s="37"/>
      <c r="K10" s="37"/>
      <c r="L10" s="37"/>
      <c r="M10" s="37"/>
      <c r="N10" s="37"/>
      <c r="O10" s="37"/>
      <c r="P10" s="37"/>
      <c r="Q10" s="37"/>
    </row>
    <row r="11" spans="1:21" ht="20.149999999999999" customHeight="1">
      <c r="I11" s="37"/>
      <c r="J11" s="37"/>
      <c r="K11" s="37"/>
      <c r="L11" s="37"/>
      <c r="M11" s="37"/>
      <c r="N11" s="37"/>
      <c r="O11" s="455" t="s">
        <v>203</v>
      </c>
      <c r="P11" s="37"/>
      <c r="Q11" s="37"/>
      <c r="U11" s="4" t="s">
        <v>204</v>
      </c>
    </row>
    <row r="12" spans="1:21" ht="30" customHeight="1" thickBot="1">
      <c r="B12" s="195" t="str">
        <f>IF(B5="見積金額内訳書",Q4,IF(B5="契約金額内訳書",Q5,Q7))</f>
        <v>契約金額</v>
      </c>
      <c r="C12" s="196"/>
      <c r="D12" s="197"/>
      <c r="E12" s="20">
        <f>G34</f>
        <v>49206008</v>
      </c>
      <c r="F12" s="21" t="s">
        <v>205</v>
      </c>
      <c r="I12" s="37"/>
      <c r="J12" s="37"/>
      <c r="K12" s="37"/>
      <c r="L12" s="37"/>
      <c r="M12" s="37"/>
      <c r="N12" s="37"/>
      <c r="O12" s="456" t="s">
        <v>188</v>
      </c>
      <c r="P12" s="456"/>
      <c r="Q12" s="37"/>
      <c r="U12" s="4" t="s">
        <v>206</v>
      </c>
    </row>
    <row r="13" spans="1:21" ht="15" customHeight="1">
      <c r="I13" s="37"/>
      <c r="J13" s="37"/>
      <c r="K13" s="37"/>
      <c r="L13" s="37"/>
      <c r="M13" s="37"/>
      <c r="N13" s="37"/>
      <c r="O13" s="456" t="s">
        <v>207</v>
      </c>
      <c r="P13" s="456"/>
      <c r="Q13" s="37"/>
      <c r="U13" s="4" t="s">
        <v>208</v>
      </c>
    </row>
    <row r="14" spans="1:21" ht="15" customHeight="1">
      <c r="I14" s="37"/>
      <c r="J14" s="37"/>
      <c r="K14" s="37"/>
      <c r="L14" s="37"/>
      <c r="M14" s="37"/>
      <c r="N14" s="37"/>
      <c r="O14" s="456" t="s">
        <v>209</v>
      </c>
      <c r="P14" s="456"/>
      <c r="Q14" s="37"/>
      <c r="U14" s="4" t="s">
        <v>210</v>
      </c>
    </row>
    <row r="15" spans="1:21" ht="15" customHeight="1">
      <c r="I15" s="37"/>
      <c r="J15" s="37"/>
      <c r="K15" s="37"/>
      <c r="L15" s="37"/>
      <c r="M15" s="37"/>
      <c r="N15" s="37"/>
      <c r="O15" s="4" t="s">
        <v>211</v>
      </c>
      <c r="P15" s="456"/>
      <c r="Q15" s="37"/>
      <c r="U15" s="4" t="s">
        <v>212</v>
      </c>
    </row>
    <row r="16" spans="1:21" ht="30" customHeight="1" thickBot="1">
      <c r="B16" s="16" t="s">
        <v>213</v>
      </c>
      <c r="C16" s="667" t="s">
        <v>214</v>
      </c>
      <c r="D16" s="667"/>
      <c r="E16" s="667"/>
      <c r="F16" s="453"/>
      <c r="G16" s="17">
        <f>G17+G18+G19</f>
        <v>18457824</v>
      </c>
      <c r="H16" s="17" t="s">
        <v>205</v>
      </c>
      <c r="O16" s="456" t="s">
        <v>215</v>
      </c>
      <c r="P16" s="456"/>
      <c r="U16" s="4" t="s">
        <v>216</v>
      </c>
    </row>
    <row r="17" spans="2:17" ht="25.15" customHeight="1" thickTop="1">
      <c r="C17" s="18" t="s">
        <v>217</v>
      </c>
      <c r="D17" s="664" t="s">
        <v>218</v>
      </c>
      <c r="E17" s="664"/>
      <c r="F17" s="451"/>
      <c r="G17" s="191">
        <f>様式2_2_1その他原価・一般管理費等!$D$28</f>
        <v>5992800</v>
      </c>
      <c r="H17" s="191" t="s">
        <v>205</v>
      </c>
      <c r="O17" s="456" t="s">
        <v>219</v>
      </c>
    </row>
    <row r="18" spans="2:17" ht="25.15" customHeight="1">
      <c r="C18" s="18" t="s">
        <v>220</v>
      </c>
      <c r="D18" s="664" t="s">
        <v>221</v>
      </c>
      <c r="E18" s="664"/>
      <c r="F18" s="451"/>
      <c r="G18" s="192">
        <f>様式2_2_1その他原価・一般管理費等!$F$28</f>
        <v>7191360</v>
      </c>
      <c r="H18" s="192" t="s">
        <v>205</v>
      </c>
      <c r="O18" s="456" t="s">
        <v>222</v>
      </c>
    </row>
    <row r="19" spans="2:17" ht="25.15" customHeight="1">
      <c r="B19" s="18"/>
      <c r="C19" s="18" t="s">
        <v>223</v>
      </c>
      <c r="D19" s="663" t="s">
        <v>224</v>
      </c>
      <c r="E19" s="663"/>
      <c r="F19" s="450"/>
      <c r="G19" s="192">
        <f>様式2_2_1その他原価・一般管理費等!$H$28</f>
        <v>5273664</v>
      </c>
      <c r="H19" s="192" t="s">
        <v>205</v>
      </c>
      <c r="O19" s="456" t="s">
        <v>225</v>
      </c>
    </row>
    <row r="20" spans="2:17" ht="30" customHeight="1" thickBot="1">
      <c r="B20" s="16" t="s">
        <v>226</v>
      </c>
      <c r="C20" s="453" t="s">
        <v>227</v>
      </c>
      <c r="D20" s="453"/>
      <c r="E20" s="453"/>
      <c r="F20" s="453"/>
      <c r="G20" s="17">
        <f>G21+G22+G25+G28</f>
        <v>23968646</v>
      </c>
      <c r="H20" s="17" t="s">
        <v>205</v>
      </c>
      <c r="I20" s="37"/>
      <c r="J20" s="37"/>
      <c r="K20" s="37"/>
      <c r="L20" s="37"/>
      <c r="M20" s="37"/>
      <c r="N20" s="37"/>
      <c r="O20" s="37"/>
      <c r="P20" s="37"/>
      <c r="Q20" s="37"/>
    </row>
    <row r="21" spans="2:17" ht="25" customHeight="1" thickTop="1">
      <c r="B21" s="18"/>
      <c r="C21" s="18" t="s">
        <v>217</v>
      </c>
      <c r="D21" s="450" t="s">
        <v>228</v>
      </c>
      <c r="E21" s="450"/>
      <c r="F21" s="450"/>
      <c r="G21" s="191">
        <f>様式2_3機材!$F$5</f>
        <v>500000</v>
      </c>
      <c r="H21" s="191" t="s">
        <v>205</v>
      </c>
      <c r="I21" s="37"/>
      <c r="J21" s="37"/>
      <c r="K21" s="37"/>
      <c r="L21" s="37"/>
      <c r="M21" s="37"/>
      <c r="N21" s="37"/>
      <c r="O21" s="37"/>
      <c r="P21" s="37"/>
      <c r="Q21" s="37"/>
    </row>
    <row r="22" spans="2:17" ht="25.15" customHeight="1">
      <c r="C22" s="18" t="s">
        <v>229</v>
      </c>
      <c r="D22" s="4" t="s">
        <v>230</v>
      </c>
      <c r="G22" s="192">
        <f>G23+G24</f>
        <v>14552417</v>
      </c>
      <c r="H22" s="192" t="s">
        <v>205</v>
      </c>
    </row>
    <row r="23" spans="2:17" ht="25" customHeight="1">
      <c r="C23" s="18"/>
      <c r="E23" s="418" t="s">
        <v>231</v>
      </c>
      <c r="G23" s="192">
        <f>様式2_4旅費!$F$4+様式2_4②旅費!F4</f>
        <v>12463217</v>
      </c>
      <c r="H23" s="192" t="s">
        <v>205</v>
      </c>
      <c r="I23" s="190"/>
    </row>
    <row r="24" spans="2:17" ht="25.15" customHeight="1">
      <c r="C24" s="18"/>
      <c r="E24" s="4" t="s">
        <v>232</v>
      </c>
      <c r="G24" s="192">
        <f>様式2_4旅費!$F$6+様式2_4②旅費!F6</f>
        <v>2089200</v>
      </c>
      <c r="H24" s="192" t="s">
        <v>205</v>
      </c>
    </row>
    <row r="25" spans="2:17" ht="25.15" customHeight="1">
      <c r="C25" s="31" t="s">
        <v>233</v>
      </c>
      <c r="D25" s="450" t="s">
        <v>234</v>
      </c>
      <c r="G25" s="192">
        <f>様式2_5現地活動費!$E$3</f>
        <v>7830229</v>
      </c>
      <c r="H25" s="192" t="s">
        <v>205</v>
      </c>
    </row>
    <row r="26" spans="2:17" ht="27" customHeight="1">
      <c r="C26" s="31"/>
      <c r="E26" s="418" t="s">
        <v>235</v>
      </c>
      <c r="G26" s="192">
        <f>様式2_5現地活動費!$E$4</f>
        <v>3153500</v>
      </c>
      <c r="H26" s="192" t="s">
        <v>205</v>
      </c>
    </row>
    <row r="27" spans="2:17">
      <c r="C27" s="31"/>
      <c r="D27" s="450"/>
      <c r="E27" s="418" t="s">
        <v>236</v>
      </c>
      <c r="G27" s="192">
        <f>様式2_5現地活動費!$E$5</f>
        <v>4676729</v>
      </c>
      <c r="H27" s="192" t="s">
        <v>205</v>
      </c>
    </row>
    <row r="28" spans="2:17" ht="30" customHeight="1">
      <c r="C28" s="31" t="s">
        <v>237</v>
      </c>
      <c r="D28" s="4" t="s">
        <v>238</v>
      </c>
      <c r="G28" s="192">
        <f>様式2_6本邦受入活動費!$E$4+様式2_6②本邦受入活動費!$E$4</f>
        <v>1086000</v>
      </c>
      <c r="H28" s="192" t="s">
        <v>205</v>
      </c>
    </row>
    <row r="29" spans="2:17" ht="30" customHeight="1">
      <c r="C29" s="106"/>
      <c r="G29" s="193"/>
      <c r="H29" s="193"/>
    </row>
    <row r="30" spans="2:17" ht="30" customHeight="1">
      <c r="B30" s="18"/>
      <c r="C30" s="18"/>
      <c r="D30" s="450"/>
      <c r="G30" s="194"/>
      <c r="H30" s="194"/>
    </row>
    <row r="31" spans="2:17" ht="30" customHeight="1" thickBot="1">
      <c r="B31" s="16" t="s">
        <v>239</v>
      </c>
      <c r="C31" s="667" t="s">
        <v>240</v>
      </c>
      <c r="D31" s="667"/>
      <c r="E31" s="667"/>
      <c r="F31" s="450"/>
      <c r="G31" s="17">
        <f>様式2_7管理費!$E$2</f>
        <v>2306265</v>
      </c>
      <c r="H31" s="17" t="s">
        <v>205</v>
      </c>
    </row>
    <row r="32" spans="2:17" ht="18.649999999999999" customHeight="1" thickTop="1" thickBot="1">
      <c r="B32" s="16" t="s">
        <v>241</v>
      </c>
      <c r="C32" s="665" t="s">
        <v>242</v>
      </c>
      <c r="D32" s="665"/>
      <c r="E32" s="665"/>
      <c r="F32" s="452"/>
      <c r="G32" s="19">
        <f>G16+G20+G31</f>
        <v>44732735</v>
      </c>
      <c r="H32" s="19" t="s">
        <v>205</v>
      </c>
    </row>
    <row r="33" spans="2:8" ht="15" thickTop="1" thickBot="1">
      <c r="B33" s="16" t="s">
        <v>243</v>
      </c>
      <c r="C33" s="665" t="s">
        <v>244</v>
      </c>
      <c r="D33" s="665"/>
      <c r="E33" s="665"/>
      <c r="F33" s="454"/>
      <c r="G33" s="19">
        <f>ROUNDDOWN(G32*J3,0)</f>
        <v>4473273</v>
      </c>
      <c r="H33" s="19" t="s">
        <v>205</v>
      </c>
    </row>
    <row r="34" spans="2:8" ht="15" thickTop="1" thickBot="1">
      <c r="B34" s="16" t="s">
        <v>245</v>
      </c>
      <c r="C34" s="665" t="s">
        <v>246</v>
      </c>
      <c r="D34" s="665"/>
      <c r="E34" s="665"/>
      <c r="F34" s="665"/>
      <c r="G34" s="19">
        <f>G32+G33</f>
        <v>49206008</v>
      </c>
      <c r="H34" s="19" t="s">
        <v>205</v>
      </c>
    </row>
    <row r="35" spans="2:8" ht="14.5" thickTop="1">
      <c r="B35" s="662"/>
      <c r="C35" s="662"/>
      <c r="D35" s="662"/>
      <c r="E35" s="662"/>
      <c r="F35" s="662"/>
      <c r="G35" s="662"/>
      <c r="H35" s="662"/>
    </row>
  </sheetData>
  <mergeCells count="16">
    <mergeCell ref="A1:D1"/>
    <mergeCell ref="C31:E31"/>
    <mergeCell ref="A2:B2"/>
    <mergeCell ref="C33:E33"/>
    <mergeCell ref="C32:E32"/>
    <mergeCell ref="C16:E16"/>
    <mergeCell ref="B4:G4"/>
    <mergeCell ref="B5:G5"/>
    <mergeCell ref="B3:G3"/>
    <mergeCell ref="E7:G8"/>
    <mergeCell ref="B7:C8"/>
    <mergeCell ref="B35:H35"/>
    <mergeCell ref="D19:E19"/>
    <mergeCell ref="D18:E18"/>
    <mergeCell ref="D17:E17"/>
    <mergeCell ref="C34:F34"/>
  </mergeCells>
  <phoneticPr fontId="2"/>
  <dataValidations count="2">
    <dataValidation type="list" allowBlank="1" showInputMessage="1" showErrorMessage="1" sqref="B5:G5" xr:uid="{00000000-0002-0000-0300-000000000000}">
      <formula1>$O$3:$O$7</formula1>
    </dataValidation>
    <dataValidation type="list" allowBlank="1" showInputMessage="1" showErrorMessage="1" sqref="B3:G3" xr:uid="{00000000-0002-0000-0300-000001000000}">
      <formula1>$O$11:$O$19</formula1>
    </dataValidation>
  </dataValidations>
  <printOptions horizontalCentered="1"/>
  <pageMargins left="0.59055118110236227" right="0.39370078740157483" top="0.43307086614173229" bottom="0.35433070866141736" header="0.31496062992125984" footer="0.31496062992125984"/>
  <pageSetup paperSize="9"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EA04C-82EC-4AAB-BFC7-5C06832846BF}">
  <sheetPr>
    <tabColor rgb="FF0000FF"/>
  </sheetPr>
  <dimension ref="A1:U37"/>
  <sheetViews>
    <sheetView workbookViewId="0">
      <selection activeCell="G33" sqref="G33"/>
    </sheetView>
  </sheetViews>
  <sheetFormatPr defaultColWidth="9" defaultRowHeight="14"/>
  <cols>
    <col min="1" max="1" width="1.75" style="4" customWidth="1"/>
    <col min="2" max="2" width="4.75" style="4" customWidth="1"/>
    <col min="3" max="3" width="8.83203125" style="4" customWidth="1"/>
    <col min="4" max="4" width="4.75" style="4" customWidth="1"/>
    <col min="5" max="5" width="39.25" style="4" customWidth="1"/>
    <col min="6" max="6" width="4.25" style="4" customWidth="1"/>
    <col min="7" max="7" width="19.58203125" style="4" customWidth="1"/>
    <col min="8" max="8" width="3.58203125" style="4" customWidth="1"/>
    <col min="9" max="15" width="9" style="4"/>
    <col min="16" max="16" width="12.33203125" style="4" customWidth="1"/>
    <col min="17" max="17" width="11" style="4" customWidth="1"/>
    <col min="18" max="16384" width="9" style="4"/>
  </cols>
  <sheetData>
    <row r="1" spans="1:21" ht="20.149999999999999" customHeight="1">
      <c r="A1" s="666" t="str">
        <f>IF(B5="見積金額内訳書","",IF(B5="最終見積金額内訳書","",Q6))</f>
        <v/>
      </c>
      <c r="B1" s="666"/>
      <c r="C1" s="666"/>
      <c r="D1" s="666"/>
      <c r="F1" s="439"/>
    </row>
    <row r="2" spans="1:21" ht="20.149999999999999" customHeight="1" thickBot="1">
      <c r="A2" s="6"/>
      <c r="B2" s="676" t="s">
        <v>247</v>
      </c>
      <c r="C2" s="677"/>
      <c r="D2" s="677"/>
      <c r="E2" s="677"/>
      <c r="F2" s="677"/>
      <c r="G2" s="677"/>
      <c r="J2" t="s">
        <v>187</v>
      </c>
    </row>
    <row r="3" spans="1:21" ht="20.149999999999999" customHeight="1" thickBot="1">
      <c r="B3" s="671" t="s">
        <v>248</v>
      </c>
      <c r="C3" s="671"/>
      <c r="D3" s="671"/>
      <c r="E3" s="671"/>
      <c r="F3" s="671"/>
      <c r="G3" s="671"/>
      <c r="J3" s="236">
        <v>0.1</v>
      </c>
    </row>
    <row r="4" spans="1:21" ht="20.149999999999999" customHeight="1">
      <c r="B4" s="669"/>
      <c r="C4" s="669"/>
      <c r="D4" s="669"/>
      <c r="E4" s="669"/>
      <c r="F4" s="669"/>
      <c r="G4" s="669"/>
      <c r="H4" s="16"/>
      <c r="I4" s="15"/>
      <c r="J4" s="15"/>
      <c r="K4" s="15"/>
      <c r="L4" s="15"/>
      <c r="O4" s="4" t="s">
        <v>189</v>
      </c>
      <c r="Q4" s="4" t="s">
        <v>190</v>
      </c>
      <c r="S4" s="451" t="s">
        <v>191</v>
      </c>
      <c r="U4" s="4" t="s">
        <v>192</v>
      </c>
    </row>
    <row r="5" spans="1:21" ht="20.149999999999999" customHeight="1">
      <c r="B5" s="670" t="s">
        <v>189</v>
      </c>
      <c r="C5" s="670"/>
      <c r="D5" s="670"/>
      <c r="E5" s="670"/>
      <c r="F5" s="670"/>
      <c r="G5" s="670"/>
      <c r="H5" s="16"/>
      <c r="I5" s="15"/>
      <c r="J5" s="15"/>
      <c r="K5" s="15"/>
      <c r="L5" s="15"/>
      <c r="O5" s="4" t="s">
        <v>193</v>
      </c>
      <c r="Q5" s="4" t="s">
        <v>194</v>
      </c>
      <c r="S5" s="4" t="s">
        <v>195</v>
      </c>
      <c r="U5" s="4" t="s">
        <v>196</v>
      </c>
    </row>
    <row r="6" spans="1:21" ht="20.149999999999999" customHeight="1">
      <c r="C6" s="36"/>
      <c r="D6" s="36"/>
      <c r="E6" s="36"/>
      <c r="F6" s="36"/>
      <c r="G6" s="36"/>
      <c r="H6" s="36"/>
      <c r="I6" s="37"/>
      <c r="J6" s="37"/>
      <c r="K6" s="37"/>
      <c r="L6" s="37"/>
      <c r="M6" s="37"/>
      <c r="N6" s="37"/>
      <c r="O6" s="4" t="s">
        <v>197</v>
      </c>
      <c r="P6" s="37"/>
      <c r="Q6" s="37" t="s">
        <v>198</v>
      </c>
    </row>
    <row r="7" spans="1:21" ht="20.149999999999999" customHeight="1">
      <c r="B7" s="674" t="str">
        <f>IF(B5="契約金額内訳書",U5,U4)</f>
        <v>提案事業名</v>
      </c>
      <c r="C7" s="674"/>
      <c r="D7" s="457"/>
      <c r="E7" s="672" t="str">
        <f>様式1!E7</f>
        <v>○○○国（案件名）</v>
      </c>
      <c r="F7" s="672"/>
      <c r="G7" s="672"/>
      <c r="H7" s="36"/>
      <c r="I7" s="37"/>
      <c r="J7" s="37"/>
      <c r="K7" s="37"/>
      <c r="L7" s="37"/>
      <c r="M7" s="37"/>
      <c r="N7" s="37"/>
      <c r="O7" s="4" t="s">
        <v>200</v>
      </c>
      <c r="P7" s="37"/>
      <c r="Q7" s="74" t="s">
        <v>249</v>
      </c>
    </row>
    <row r="8" spans="1:21" ht="20.149999999999999" customHeight="1">
      <c r="B8" s="674"/>
      <c r="C8" s="674"/>
      <c r="D8" s="457"/>
      <c r="E8" s="673"/>
      <c r="F8" s="673"/>
      <c r="G8" s="673"/>
      <c r="H8" s="36"/>
      <c r="I8" s="37"/>
      <c r="J8" s="37"/>
      <c r="K8" s="37"/>
      <c r="L8" s="37"/>
      <c r="M8" s="37"/>
      <c r="N8" s="37"/>
      <c r="O8" s="37"/>
      <c r="P8" s="37"/>
      <c r="Q8" s="74"/>
    </row>
    <row r="9" spans="1:21" ht="20.149999999999999" customHeight="1">
      <c r="B9" s="457" t="str">
        <f>IF(B5="契約金額内訳書",S5,S4)</f>
        <v>事業提案法人名</v>
      </c>
      <c r="C9" s="457"/>
      <c r="D9" s="457"/>
      <c r="E9" s="38" t="str">
        <f>様式1!E9</f>
        <v>（提案法人名）</v>
      </c>
      <c r="F9" s="38"/>
      <c r="G9" s="38"/>
      <c r="H9" s="36"/>
      <c r="I9" s="37"/>
      <c r="J9" s="37"/>
      <c r="K9" s="37"/>
      <c r="L9" s="37"/>
      <c r="M9" s="37"/>
      <c r="N9" s="37"/>
      <c r="O9" s="37"/>
      <c r="P9" s="37"/>
      <c r="Q9" s="37"/>
    </row>
    <row r="10" spans="1:21" ht="20.149999999999999" customHeight="1">
      <c r="C10" s="36"/>
      <c r="D10" s="39"/>
      <c r="E10" s="40"/>
      <c r="F10" s="40"/>
      <c r="G10" s="40"/>
      <c r="H10" s="36"/>
      <c r="I10" s="37"/>
      <c r="J10" s="37"/>
      <c r="K10" s="37"/>
      <c r="L10" s="37"/>
      <c r="M10" s="37"/>
      <c r="N10" s="37"/>
      <c r="O10" s="37"/>
      <c r="P10" s="37"/>
      <c r="Q10" s="37"/>
    </row>
    <row r="11" spans="1:21" ht="20.149999999999999" customHeight="1">
      <c r="I11" s="37"/>
      <c r="J11" s="37"/>
      <c r="K11" s="37"/>
      <c r="L11" s="37"/>
      <c r="M11" s="37"/>
      <c r="N11" s="37"/>
      <c r="O11" s="455" t="s">
        <v>203</v>
      </c>
      <c r="P11" s="37"/>
      <c r="Q11" s="37"/>
      <c r="U11" s="4" t="s">
        <v>204</v>
      </c>
    </row>
    <row r="12" spans="1:21" ht="30" customHeight="1" thickBot="1">
      <c r="B12" s="195" t="str">
        <f>IF(B5="見積金額内訳書",Q4,IF(B5="契約金額内訳書",Q5,Q7))</f>
        <v>見積金額</v>
      </c>
      <c r="C12" s="196"/>
      <c r="D12" s="197"/>
      <c r="E12" s="20">
        <f>G33</f>
        <v>48643192</v>
      </c>
      <c r="F12" s="21" t="s">
        <v>205</v>
      </c>
      <c r="I12" s="37"/>
      <c r="J12" s="37"/>
      <c r="K12" s="37"/>
      <c r="L12" s="37"/>
      <c r="M12" s="37"/>
      <c r="N12" s="37"/>
      <c r="O12" s="456" t="s">
        <v>250</v>
      </c>
      <c r="P12" s="456"/>
      <c r="Q12" s="37"/>
      <c r="U12" s="4" t="s">
        <v>206</v>
      </c>
    </row>
    <row r="13" spans="1:21" ht="15" customHeight="1">
      <c r="I13" s="37"/>
      <c r="J13" s="37"/>
      <c r="K13" s="37"/>
      <c r="L13" s="37"/>
      <c r="M13" s="37"/>
      <c r="N13" s="37"/>
      <c r="O13" s="456" t="s">
        <v>251</v>
      </c>
      <c r="P13" s="456"/>
      <c r="Q13" s="37"/>
      <c r="U13" s="4" t="s">
        <v>208</v>
      </c>
    </row>
    <row r="14" spans="1:21" ht="15" customHeight="1">
      <c r="I14" s="37"/>
      <c r="J14" s="37"/>
      <c r="K14" s="37"/>
      <c r="L14" s="37"/>
      <c r="M14" s="37"/>
      <c r="N14" s="37"/>
      <c r="O14" s="456" t="s">
        <v>209</v>
      </c>
      <c r="P14" s="456"/>
      <c r="Q14" s="37"/>
      <c r="U14" s="4" t="s">
        <v>210</v>
      </c>
    </row>
    <row r="15" spans="1:21" ht="15" customHeight="1">
      <c r="I15" s="37"/>
      <c r="J15" s="37"/>
      <c r="K15" s="37"/>
      <c r="L15" s="37"/>
      <c r="M15" s="37"/>
      <c r="N15" s="37"/>
      <c r="O15" s="456" t="s">
        <v>211</v>
      </c>
      <c r="P15" s="456"/>
      <c r="Q15" s="37"/>
      <c r="U15" s="4" t="s">
        <v>212</v>
      </c>
    </row>
    <row r="16" spans="1:21" ht="30" customHeight="1" thickBot="1">
      <c r="B16" s="16" t="s">
        <v>213</v>
      </c>
      <c r="C16" s="667" t="s">
        <v>252</v>
      </c>
      <c r="D16" s="667"/>
      <c r="E16" s="667"/>
      <c r="F16" s="453"/>
      <c r="G16" s="17">
        <f>G17+G18+G19</f>
        <v>18457824</v>
      </c>
      <c r="H16" s="17" t="s">
        <v>205</v>
      </c>
      <c r="O16" s="456" t="s">
        <v>215</v>
      </c>
      <c r="P16" s="456"/>
      <c r="U16" s="4" t="s">
        <v>216</v>
      </c>
    </row>
    <row r="17" spans="2:17" ht="25.15" customHeight="1" thickTop="1">
      <c r="C17" s="18" t="s">
        <v>217</v>
      </c>
      <c r="D17" s="664" t="s">
        <v>218</v>
      </c>
      <c r="E17" s="664"/>
      <c r="F17" s="451"/>
      <c r="G17" s="191">
        <f>様式2_2_2銀外!$D$28</f>
        <v>5992800</v>
      </c>
      <c r="H17" s="191" t="s">
        <v>205</v>
      </c>
      <c r="O17" s="456" t="s">
        <v>219</v>
      </c>
    </row>
    <row r="18" spans="2:17" ht="25.15" customHeight="1">
      <c r="C18" s="18" t="s">
        <v>220</v>
      </c>
      <c r="D18" s="664" t="s">
        <v>221</v>
      </c>
      <c r="E18" s="664"/>
      <c r="F18" s="451"/>
      <c r="G18" s="192">
        <f>様式2_2_2銀外!$F$28</f>
        <v>7191360</v>
      </c>
      <c r="H18" s="192" t="s">
        <v>205</v>
      </c>
      <c r="O18" s="456" t="s">
        <v>222</v>
      </c>
    </row>
    <row r="19" spans="2:17" ht="25.15" customHeight="1">
      <c r="B19" s="18"/>
      <c r="C19" s="18" t="s">
        <v>223</v>
      </c>
      <c r="D19" s="663" t="s">
        <v>224</v>
      </c>
      <c r="E19" s="663"/>
      <c r="F19" s="450"/>
      <c r="G19" s="192">
        <f>様式2_2_2銀外!$H$28</f>
        <v>5273664</v>
      </c>
      <c r="H19" s="192" t="s">
        <v>205</v>
      </c>
      <c r="O19" s="456" t="s">
        <v>225</v>
      </c>
    </row>
    <row r="20" spans="2:17" ht="30" customHeight="1" thickBot="1">
      <c r="B20" s="16" t="s">
        <v>226</v>
      </c>
      <c r="C20" s="453" t="s">
        <v>227</v>
      </c>
      <c r="D20" s="453"/>
      <c r="E20" s="453"/>
      <c r="F20" s="453"/>
      <c r="G20" s="17">
        <f>G21+G22+G25+G28</f>
        <v>23420146</v>
      </c>
      <c r="H20" s="17" t="s">
        <v>205</v>
      </c>
      <c r="I20" s="37"/>
      <c r="J20" s="37"/>
      <c r="K20" s="37"/>
      <c r="L20" s="37"/>
      <c r="M20" s="37"/>
      <c r="N20" s="37"/>
      <c r="O20" s="37"/>
      <c r="P20" s="37"/>
      <c r="Q20" s="37"/>
    </row>
    <row r="21" spans="2:17" ht="25" customHeight="1" thickTop="1">
      <c r="B21" s="18"/>
      <c r="C21" s="18" t="s">
        <v>217</v>
      </c>
      <c r="D21" s="450" t="s">
        <v>253</v>
      </c>
      <c r="E21" s="450"/>
      <c r="F21" s="450"/>
      <c r="G21" s="191">
        <f>様式2_3機材!$F$5</f>
        <v>500000</v>
      </c>
      <c r="H21" s="191" t="s">
        <v>205</v>
      </c>
      <c r="I21" s="37"/>
      <c r="J21" s="37"/>
      <c r="K21" s="37"/>
      <c r="L21" s="37"/>
      <c r="M21" s="37"/>
      <c r="N21" s="37"/>
      <c r="O21" s="37"/>
      <c r="P21" s="37"/>
      <c r="Q21" s="37"/>
    </row>
    <row r="22" spans="2:17" ht="25.15" customHeight="1">
      <c r="C22" s="18" t="s">
        <v>229</v>
      </c>
      <c r="D22" s="4" t="s">
        <v>230</v>
      </c>
      <c r="G22" s="192">
        <f>G23+G24</f>
        <v>14552417</v>
      </c>
      <c r="H22" s="192" t="s">
        <v>205</v>
      </c>
    </row>
    <row r="23" spans="2:17" ht="25" customHeight="1">
      <c r="C23" s="18"/>
      <c r="E23" s="418" t="s">
        <v>254</v>
      </c>
      <c r="G23" s="192">
        <f>様式２_4銀行外!$F$4+様式２_4②銀行外!$F$4</f>
        <v>12463217</v>
      </c>
      <c r="H23" s="192" t="s">
        <v>205</v>
      </c>
      <c r="I23" s="190"/>
    </row>
    <row r="24" spans="2:17" ht="25.15" customHeight="1">
      <c r="C24" s="18"/>
      <c r="E24" s="4" t="s">
        <v>232</v>
      </c>
      <c r="G24" s="192">
        <f>様式２_4銀行外!$F$6+様式２_4②銀行外!F6</f>
        <v>2089200</v>
      </c>
      <c r="H24" s="192" t="s">
        <v>205</v>
      </c>
    </row>
    <row r="25" spans="2:17" ht="25.15" customHeight="1">
      <c r="C25" s="31" t="s">
        <v>233</v>
      </c>
      <c r="D25" s="450" t="s">
        <v>234</v>
      </c>
      <c r="G25" s="192">
        <f>様式2_5現地活動費!$E$3</f>
        <v>7830229</v>
      </c>
      <c r="H25" s="192" t="s">
        <v>205</v>
      </c>
    </row>
    <row r="26" spans="2:17" ht="25.5" customHeight="1">
      <c r="C26" s="31"/>
      <c r="D26" s="450"/>
      <c r="E26" s="418" t="s">
        <v>235</v>
      </c>
      <c r="G26" s="192">
        <f>様式2_5現地活動費!$E$4</f>
        <v>3153500</v>
      </c>
      <c r="H26" s="192" t="s">
        <v>205</v>
      </c>
    </row>
    <row r="27" spans="2:17" ht="26.25" customHeight="1">
      <c r="C27" s="31"/>
      <c r="D27" s="450"/>
      <c r="E27" s="418" t="s">
        <v>236</v>
      </c>
      <c r="G27" s="192">
        <f>様式2_5現地活動費!$E$5</f>
        <v>4676729</v>
      </c>
      <c r="H27" s="192" t="s">
        <v>205</v>
      </c>
    </row>
    <row r="28" spans="2:17" ht="27" customHeight="1">
      <c r="C28" s="31" t="s">
        <v>237</v>
      </c>
      <c r="D28" s="4" t="s">
        <v>238</v>
      </c>
      <c r="E28" s="418"/>
      <c r="G28" s="192">
        <f>様式2_6本邦受入活動費!$E$4</f>
        <v>537500</v>
      </c>
      <c r="H28" s="192" t="s">
        <v>205</v>
      </c>
    </row>
    <row r="29" spans="2:17">
      <c r="C29" s="31"/>
      <c r="D29" s="450"/>
      <c r="E29" s="418"/>
      <c r="G29" s="192"/>
      <c r="H29" s="192"/>
    </row>
    <row r="30" spans="2:17" ht="30" customHeight="1" thickBot="1">
      <c r="B30" s="4" t="s">
        <v>239</v>
      </c>
      <c r="C30" s="365" t="s">
        <v>240</v>
      </c>
      <c r="G30" s="601">
        <f>様式２_4銀行外!$G$49</f>
        <v>2343114</v>
      </c>
      <c r="H30" s="601" t="s">
        <v>205</v>
      </c>
    </row>
    <row r="31" spans="2:17" ht="16.5" customHeight="1" thickTop="1" thickBot="1">
      <c r="B31" s="4" t="s">
        <v>255</v>
      </c>
      <c r="C31" s="106" t="s">
        <v>256</v>
      </c>
      <c r="G31" s="602">
        <f>G16+G20+G30</f>
        <v>44221084</v>
      </c>
      <c r="H31" s="602" t="s">
        <v>205</v>
      </c>
    </row>
    <row r="32" spans="2:17" ht="23.15" customHeight="1" thickTop="1" thickBot="1">
      <c r="B32" s="18" t="s">
        <v>257</v>
      </c>
      <c r="C32" s="663" t="s">
        <v>258</v>
      </c>
      <c r="D32" s="675"/>
      <c r="E32" s="675"/>
      <c r="G32" s="602">
        <f>ROUNDDOWN(G31*J3,0)</f>
        <v>4422108</v>
      </c>
      <c r="H32" s="602" t="s">
        <v>205</v>
      </c>
    </row>
    <row r="33" spans="2:8" ht="21.65" customHeight="1" thickTop="1" thickBot="1">
      <c r="B33" s="16" t="s">
        <v>259</v>
      </c>
      <c r="C33" s="667" t="s">
        <v>246</v>
      </c>
      <c r="D33" s="667"/>
      <c r="E33" s="667"/>
      <c r="F33" s="450"/>
      <c r="G33" s="603">
        <f>G31+G32</f>
        <v>48643192</v>
      </c>
      <c r="H33" s="603" t="s">
        <v>205</v>
      </c>
    </row>
    <row r="34" spans="2:8" ht="51" customHeight="1" thickTop="1">
      <c r="B34" s="16"/>
      <c r="C34" s="665"/>
      <c r="D34" s="665"/>
      <c r="E34" s="665"/>
      <c r="F34" s="452"/>
    </row>
    <row r="35" spans="2:8">
      <c r="B35" s="16"/>
      <c r="C35" s="665"/>
      <c r="D35" s="665"/>
      <c r="E35" s="665"/>
      <c r="F35" s="454"/>
    </row>
    <row r="36" spans="2:8">
      <c r="B36" s="16"/>
      <c r="C36" s="665"/>
      <c r="D36" s="665"/>
      <c r="E36" s="665"/>
      <c r="F36" s="665"/>
    </row>
    <row r="37" spans="2:8">
      <c r="B37" s="662"/>
      <c r="C37" s="662"/>
      <c r="D37" s="662"/>
      <c r="E37" s="662"/>
      <c r="F37" s="662"/>
      <c r="G37" s="662"/>
      <c r="H37" s="662"/>
    </row>
  </sheetData>
  <mergeCells count="17">
    <mergeCell ref="C16:E16"/>
    <mergeCell ref="D17:E17"/>
    <mergeCell ref="D18:E18"/>
    <mergeCell ref="D19:E19"/>
    <mergeCell ref="A1:D1"/>
    <mergeCell ref="B2:G2"/>
    <mergeCell ref="B3:G3"/>
    <mergeCell ref="B4:G4"/>
    <mergeCell ref="B5:G5"/>
    <mergeCell ref="B7:C8"/>
    <mergeCell ref="E7:G8"/>
    <mergeCell ref="C35:E35"/>
    <mergeCell ref="C36:F36"/>
    <mergeCell ref="B37:H37"/>
    <mergeCell ref="C32:E32"/>
    <mergeCell ref="C33:E33"/>
    <mergeCell ref="C34:E34"/>
  </mergeCells>
  <phoneticPr fontId="2"/>
  <dataValidations count="2">
    <dataValidation type="list" allowBlank="1" showInputMessage="1" showErrorMessage="1" sqref="B3:G3" xr:uid="{DF6C31A5-250E-4C4D-B852-226BA1B64C06}">
      <formula1>$O$12:$O$19</formula1>
    </dataValidation>
    <dataValidation type="list" allowBlank="1" showInputMessage="1" showErrorMessage="1" sqref="B5:G5" xr:uid="{901098F2-CCB5-4F57-AC13-D7FEA5EC60B8}">
      <formula1>$O$3:$O$7</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sheetPr>
  <dimension ref="A2:AH95"/>
  <sheetViews>
    <sheetView topLeftCell="A12" workbookViewId="0">
      <selection activeCell="A2" sqref="A2:I89"/>
    </sheetView>
  </sheetViews>
  <sheetFormatPr defaultColWidth="9" defaultRowHeight="14"/>
  <cols>
    <col min="1" max="1" width="4.58203125" style="13" customWidth="1"/>
    <col min="2" max="2" width="14.58203125" style="13" customWidth="1"/>
    <col min="3" max="3" width="15.58203125" style="13" customWidth="1"/>
    <col min="4" max="4" width="6.58203125" style="114" customWidth="1"/>
    <col min="5" max="5" width="12.58203125" style="13" customWidth="1"/>
    <col min="6" max="6" width="10.58203125" style="13" customWidth="1"/>
    <col min="7" max="7" width="12" style="13" customWidth="1"/>
    <col min="8" max="8" width="7.75" style="13" customWidth="1"/>
    <col min="9" max="9" width="5.58203125" style="114" customWidth="1"/>
    <col min="10" max="10" width="13.83203125" style="13" customWidth="1"/>
    <col min="11" max="20" width="12.58203125" style="13" hidden="1" customWidth="1"/>
    <col min="21" max="30" width="1.58203125" style="13" hidden="1" customWidth="1"/>
    <col min="31" max="31" width="2.58203125" style="13" customWidth="1"/>
    <col min="32" max="16384" width="9" style="13"/>
  </cols>
  <sheetData>
    <row r="2" spans="1:34" ht="15" customHeight="1">
      <c r="A2" s="685" t="str">
        <f>IF(様式1!B5="見積金額内訳書",様式2_1人件費!L2,IF(様式1!B5="最終見積金額内訳書",様式2_1人件費!L4,様式2_1人件費!L3))</f>
        <v>契約金額内訳明細</v>
      </c>
      <c r="B2" s="677"/>
      <c r="C2" s="677"/>
      <c r="D2" s="677"/>
      <c r="E2" s="677"/>
      <c r="F2" s="677"/>
      <c r="G2" s="677"/>
      <c r="H2" s="677"/>
      <c r="I2" s="677"/>
      <c r="J2" s="439"/>
      <c r="L2" s="13" t="s">
        <v>260</v>
      </c>
    </row>
    <row r="3" spans="1:34" ht="15" customHeight="1">
      <c r="A3" s="439"/>
      <c r="B3" s="114"/>
      <c r="C3" s="114"/>
      <c r="E3" s="114"/>
      <c r="F3" s="114"/>
      <c r="G3" s="114"/>
      <c r="H3" s="114"/>
      <c r="J3" s="114"/>
      <c r="L3" s="13" t="s">
        <v>261</v>
      </c>
    </row>
    <row r="4" spans="1:34" ht="15" customHeight="1">
      <c r="A4" s="184" t="s">
        <v>262</v>
      </c>
      <c r="B4" s="184"/>
      <c r="C4" s="184"/>
      <c r="D4" s="185"/>
      <c r="E4" s="185"/>
      <c r="L4" s="13" t="s">
        <v>263</v>
      </c>
    </row>
    <row r="5" spans="1:34" ht="15" customHeight="1" thickBot="1">
      <c r="B5" s="25"/>
      <c r="C5" s="25"/>
    </row>
    <row r="6" spans="1:34" ht="15" customHeight="1" thickBot="1">
      <c r="E6" s="683">
        <f>様式2_2_1その他原価・一般管理費等!$D$28+様式2_2_1その他原価・一般管理費等!$F$28+様式2_2_1その他原価・一般管理費等!$H$28</f>
        <v>18457824</v>
      </c>
      <c r="F6" s="684"/>
      <c r="G6" s="13" t="s">
        <v>205</v>
      </c>
    </row>
    <row r="7" spans="1:34" ht="15" customHeight="1"/>
    <row r="8" spans="1:34" ht="15" customHeight="1" thickBot="1">
      <c r="A8" s="13" t="s">
        <v>264</v>
      </c>
      <c r="E8" s="681">
        <f>G88</f>
        <v>5992800</v>
      </c>
      <c r="F8" s="682"/>
      <c r="G8" s="13" t="s">
        <v>205</v>
      </c>
    </row>
    <row r="9" spans="1:34" ht="15" customHeight="1" thickTop="1">
      <c r="E9" s="77"/>
    </row>
    <row r="10" spans="1:34" ht="15" customHeight="1" thickBot="1">
      <c r="B10" s="13" t="s">
        <v>265</v>
      </c>
      <c r="J10" s="184" t="s">
        <v>266</v>
      </c>
      <c r="K10" s="495"/>
      <c r="L10" s="495"/>
      <c r="M10" s="496"/>
      <c r="N10" s="496"/>
      <c r="O10" s="496"/>
      <c r="P10" s="496"/>
      <c r="Q10" s="496"/>
      <c r="R10" s="496"/>
      <c r="S10" s="496"/>
      <c r="T10" s="496"/>
      <c r="U10" s="496"/>
      <c r="V10" s="496"/>
      <c r="W10" s="496"/>
      <c r="X10" s="496"/>
      <c r="Y10" s="496"/>
      <c r="Z10" s="496"/>
      <c r="AA10" s="496"/>
      <c r="AB10" s="496"/>
      <c r="AC10" s="496"/>
      <c r="AD10" s="496"/>
      <c r="AE10" s="495"/>
      <c r="AF10" s="496"/>
      <c r="AG10" s="496"/>
      <c r="AH10" s="496"/>
    </row>
    <row r="11" spans="1:34" ht="15" customHeight="1" thickBot="1">
      <c r="J11" s="678">
        <v>1</v>
      </c>
      <c r="K11" s="679"/>
      <c r="L11" s="680"/>
      <c r="M11" s="678">
        <v>2</v>
      </c>
      <c r="N11" s="679"/>
      <c r="O11" s="680"/>
      <c r="P11" s="678">
        <v>3</v>
      </c>
      <c r="Q11" s="679"/>
      <c r="R11" s="680"/>
      <c r="S11" s="678">
        <v>4</v>
      </c>
      <c r="T11" s="679"/>
      <c r="U11" s="680"/>
      <c r="V11" s="678">
        <v>5</v>
      </c>
      <c r="W11" s="679"/>
      <c r="X11" s="680"/>
      <c r="Y11" s="678">
        <v>6</v>
      </c>
      <c r="Z11" s="679"/>
      <c r="AA11" s="680"/>
      <c r="AB11" s="678">
        <v>7</v>
      </c>
      <c r="AC11" s="679"/>
      <c r="AD11" s="680"/>
      <c r="AE11" s="678" t="s">
        <v>267</v>
      </c>
      <c r="AF11" s="679"/>
      <c r="AG11" s="680"/>
      <c r="AH11" s="497"/>
    </row>
    <row r="12" spans="1:34" ht="30" customHeight="1">
      <c r="A12" s="291" t="s">
        <v>268</v>
      </c>
      <c r="B12" s="442" t="s">
        <v>269</v>
      </c>
      <c r="C12" s="442" t="s">
        <v>270</v>
      </c>
      <c r="D12" s="287" t="s">
        <v>271</v>
      </c>
      <c r="E12" s="287" t="s">
        <v>272</v>
      </c>
      <c r="F12" s="287" t="s">
        <v>273</v>
      </c>
      <c r="G12" s="287" t="s">
        <v>274</v>
      </c>
      <c r="H12" s="287" t="s">
        <v>275</v>
      </c>
      <c r="I12" s="518" t="s">
        <v>276</v>
      </c>
      <c r="J12" s="500" t="str">
        <f>J11&amp;"回目部分払い対象日数"</f>
        <v>1回目部分払い対象日数</v>
      </c>
      <c r="K12" s="498" t="str">
        <f>J11&amp;"回目
部分払いM/M"</f>
        <v>1回目
部分払いM/M</v>
      </c>
      <c r="L12" s="499" t="str">
        <f>J11&amp;"回目部分払い金額"</f>
        <v>1回目部分払い金額</v>
      </c>
      <c r="M12" s="500" t="str">
        <f>M11&amp;"回目部分払い対象日数"</f>
        <v>2回目部分払い対象日数</v>
      </c>
      <c r="N12" s="498" t="str">
        <f>M11&amp;"回目
部分払いM/M"</f>
        <v>2回目
部分払いM/M</v>
      </c>
      <c r="O12" s="499" t="str">
        <f>M11&amp;"回目部分払い金額"</f>
        <v>2回目部分払い金額</v>
      </c>
      <c r="P12" s="500" t="str">
        <f>P11&amp;"回目部分払い対象日数"</f>
        <v>3回目部分払い対象日数</v>
      </c>
      <c r="Q12" s="498" t="str">
        <f>P11&amp;"回目
部分払いM/M"</f>
        <v>3回目
部分払いM/M</v>
      </c>
      <c r="R12" s="499" t="str">
        <f>P11&amp;"回目部分払い金額"</f>
        <v>3回目部分払い金額</v>
      </c>
      <c r="S12" s="500" t="str">
        <f>S11&amp;"回目部分払い対象日数"</f>
        <v>4回目部分払い対象日数</v>
      </c>
      <c r="T12" s="498" t="str">
        <f>S11&amp;"回目
部分払いM/M"</f>
        <v>4回目
部分払いM/M</v>
      </c>
      <c r="U12" s="499" t="str">
        <f>S11&amp;"回目部分払い金額"</f>
        <v>4回目部分払い金額</v>
      </c>
      <c r="V12" s="500" t="str">
        <f>V11&amp;"回目部分払い対象日数"</f>
        <v>5回目部分払い対象日数</v>
      </c>
      <c r="W12" s="498" t="str">
        <f>V11&amp;"回目
部分払いM/M"</f>
        <v>5回目
部分払いM/M</v>
      </c>
      <c r="X12" s="499" t="str">
        <f>V11&amp;"回目部分払い金額"</f>
        <v>5回目部分払い金額</v>
      </c>
      <c r="Y12" s="500" t="str">
        <f>Y11&amp;"回目部分払い対象日数"</f>
        <v>6回目部分払い対象日数</v>
      </c>
      <c r="Z12" s="498" t="str">
        <f>Y11&amp;"回目
部分払いM/M"</f>
        <v>6回目
部分払いM/M</v>
      </c>
      <c r="AA12" s="499" t="str">
        <f>Y11&amp;"回目部分払い金額"</f>
        <v>6回目部分払い金額</v>
      </c>
      <c r="AB12" s="500" t="str">
        <f>AB11&amp;"回目部分払い対象日数"</f>
        <v>7回目部分払い対象日数</v>
      </c>
      <c r="AC12" s="498" t="str">
        <f>AB11&amp;"回目
部分払いM/M"</f>
        <v>7回目
部分払いM/M</v>
      </c>
      <c r="AD12" s="499" t="str">
        <f>AB11&amp;"回目部分払い金額"</f>
        <v>7回目部分払い金額</v>
      </c>
      <c r="AE12" s="500" t="str">
        <f>AE11&amp;"対象日数"</f>
        <v>精算対象日数</v>
      </c>
      <c r="AF12" s="501" t="str">
        <f>AE11&amp;"時M/M"</f>
        <v>精算時M/M</v>
      </c>
      <c r="AG12" s="502" t="str">
        <f>AE11&amp;"金額"</f>
        <v>精算金額</v>
      </c>
      <c r="AH12" s="503" t="s">
        <v>277</v>
      </c>
    </row>
    <row r="13" spans="1:34" ht="28.15" customHeight="1">
      <c r="A13" s="443">
        <v>4</v>
      </c>
      <c r="B13" s="248" t="str">
        <f>IF($A13="","",VLOOKUP($A13,従事者明細!$A$3:$I$51,2,FALSE))</f>
        <v>○○ ●●（東京都）</v>
      </c>
      <c r="C13" s="321" t="str">
        <f>IF($A13="","",VLOOKUP($A13,従事者明細!$A$3:$I$51,3,FALSE))</f>
        <v>製品・技術開発効果調査</v>
      </c>
      <c r="D13" s="249">
        <f>IF($A13="","",VLOOKUP($A13,従事者明細!$A$3:$I$51,6,FALSE))</f>
        <v>3</v>
      </c>
      <c r="E13" s="248">
        <f>IF($A13="","",VLOOKUP($A13,従事者明細!$A$3:$I$51,7,FALSE))</f>
        <v>1140000</v>
      </c>
      <c r="F13" s="250">
        <f>IF(I13="","",ROUND(I13/30,2))</f>
        <v>1.2</v>
      </c>
      <c r="G13" s="251">
        <f>IF(D13="","",E13*ROUND(F13,2))</f>
        <v>1368000</v>
      </c>
      <c r="H13" s="252" t="str">
        <f>IF($A13="","",VLOOKUP($A13,従事者明細!$A$3:$F$51,4,FALSE))</f>
        <v>A-1</v>
      </c>
      <c r="I13" s="443">
        <v>36</v>
      </c>
      <c r="J13" s="504"/>
      <c r="K13" s="505" t="str">
        <f>IF(J13="","",ROUND(J13/30,2))</f>
        <v/>
      </c>
      <c r="L13" s="212" t="str">
        <f>IF(J13="","",K13*$E13)</f>
        <v/>
      </c>
      <c r="M13" s="504"/>
      <c r="N13" s="505" t="str">
        <f>IF(M13="","",ROUND(M13/30,2))</f>
        <v/>
      </c>
      <c r="O13" s="212" t="str">
        <f>IF(M13="","",N13*$E13)</f>
        <v/>
      </c>
      <c r="P13" s="504"/>
      <c r="Q13" s="505" t="str">
        <f>IF(P13="","",ROUND(P13/30,2))</f>
        <v/>
      </c>
      <c r="R13" s="212" t="str">
        <f>IF(P13="","",Q13*$E13)</f>
        <v/>
      </c>
      <c r="S13" s="504"/>
      <c r="T13" s="505" t="str">
        <f>IF(S13="","",ROUND(S13/30,2))</f>
        <v/>
      </c>
      <c r="U13" s="212" t="str">
        <f>IF(S13="","",T13*$E13)</f>
        <v/>
      </c>
      <c r="V13" s="504"/>
      <c r="W13" s="505" t="str">
        <f>IF(V13="","",ROUND(V13/30,2))</f>
        <v/>
      </c>
      <c r="X13" s="212" t="str">
        <f>IF(V13="","",W13*$E13)</f>
        <v/>
      </c>
      <c r="Y13" s="506"/>
      <c r="Z13" s="505" t="str">
        <f>IF(Y13="","",ROUND(Y13/30,2))</f>
        <v/>
      </c>
      <c r="AA13" s="212" t="str">
        <f>IF(Y13="","",Z13*$E13)</f>
        <v/>
      </c>
      <c r="AB13" s="506"/>
      <c r="AC13" s="505" t="str">
        <f>IF(AB13="","",ROUND(AB13/30,2))</f>
        <v/>
      </c>
      <c r="AD13" s="212" t="str">
        <f>IF(AB13="","",AC13*$E13)</f>
        <v/>
      </c>
      <c r="AE13" s="504"/>
      <c r="AF13" s="505" t="str">
        <f>IF(AE13="","",ROUND(AE13/30,2))</f>
        <v/>
      </c>
      <c r="AG13" s="212" t="str">
        <f>IF(AE13="","",AF13*$E13)</f>
        <v/>
      </c>
      <c r="AH13" s="507">
        <f>$I13-SUM(M13,J13,P13,S13,V13,Y13,AB13,AE13)</f>
        <v>36</v>
      </c>
    </row>
    <row r="14" spans="1:34" ht="28.15" customHeight="1">
      <c r="A14" s="443">
        <v>5</v>
      </c>
      <c r="B14" s="248" t="str">
        <f>IF($A14="","",VLOOKUP($A14,従事者明細!$A$3:$I$51,2,FALSE))</f>
        <v>●● ○○（神奈川県）</v>
      </c>
      <c r="C14" s="321" t="str">
        <f>IF($A14="","",VLOOKUP($A14,従事者明細!$A$3:$I$51,3,FALSE))</f>
        <v>民間ビジネス化調査</v>
      </c>
      <c r="D14" s="249">
        <f>IF($A14="","",VLOOKUP($A14,従事者明細!$A$3:$I$51,6,FALSE))</f>
        <v>4</v>
      </c>
      <c r="E14" s="248">
        <f>IF($A14="","",VLOOKUP($A14,従事者明細!$A$3:$I$51,7,FALSE))</f>
        <v>944000</v>
      </c>
      <c r="F14" s="250">
        <f>IF(I14="","",ROUND(I14/30,2))</f>
        <v>0.8</v>
      </c>
      <c r="G14" s="251">
        <f>IF(D14="","",E14*ROUND(F14,2))</f>
        <v>755200</v>
      </c>
      <c r="H14" s="252" t="str">
        <f>IF($A14="","",VLOOKUP($A14,従事者明細!$A$3:$F$51,4,FALSE))</f>
        <v>A-1</v>
      </c>
      <c r="I14" s="443">
        <v>24</v>
      </c>
      <c r="J14" s="504"/>
      <c r="K14" s="505" t="str">
        <f t="shared" ref="K14:K27" si="0">IF(J14="","",ROUND(J14/30,2))</f>
        <v/>
      </c>
      <c r="L14" s="212" t="str">
        <f t="shared" ref="L14:L27" si="1">IF(J14="","",K14*$E14)</f>
        <v/>
      </c>
      <c r="M14" s="504"/>
      <c r="N14" s="505" t="str">
        <f t="shared" ref="N14:N27" si="2">IF(M14="","",ROUND(M14/30,2))</f>
        <v/>
      </c>
      <c r="O14" s="212" t="str">
        <f t="shared" ref="O14:O27" si="3">IF(M14="","",N14*$E14)</f>
        <v/>
      </c>
      <c r="P14" s="504"/>
      <c r="Q14" s="505" t="str">
        <f t="shared" ref="Q14:Q27" si="4">IF(P14="","",ROUND(P14/30,2))</f>
        <v/>
      </c>
      <c r="R14" s="212" t="str">
        <f t="shared" ref="R14:R27" si="5">IF(P14="","",Q14*$E14)</f>
        <v/>
      </c>
      <c r="S14" s="504"/>
      <c r="T14" s="505" t="str">
        <f t="shared" ref="T14:T27" si="6">IF(S14="","",ROUND(S14/30,2))</f>
        <v/>
      </c>
      <c r="U14" s="212" t="str">
        <f t="shared" ref="U14:U27" si="7">IF(S14="","",T14*$E14)</f>
        <v/>
      </c>
      <c r="V14" s="504"/>
      <c r="W14" s="505" t="str">
        <f t="shared" ref="W14:W27" si="8">IF(V14="","",ROUND(V14/30,2))</f>
        <v/>
      </c>
      <c r="X14" s="212" t="str">
        <f t="shared" ref="X14:X27" si="9">IF(V14="","",W14*$E14)</f>
        <v/>
      </c>
      <c r="Y14" s="506"/>
      <c r="Z14" s="505" t="str">
        <f t="shared" ref="Z14:Z27" si="10">IF(Y14="","",ROUND(Y14/30,2))</f>
        <v/>
      </c>
      <c r="AA14" s="212" t="str">
        <f t="shared" ref="AA14:AA27" si="11">IF(Y14="","",Z14*$E14)</f>
        <v/>
      </c>
      <c r="AB14" s="506"/>
      <c r="AC14" s="505" t="str">
        <f t="shared" ref="AC14:AC27" si="12">IF(AB14="","",ROUND(AB14/30,2))</f>
        <v/>
      </c>
      <c r="AD14" s="212" t="str">
        <f t="shared" ref="AD14:AD27" si="13">IF(AB14="","",AC14*$E14)</f>
        <v/>
      </c>
      <c r="AE14" s="504"/>
      <c r="AF14" s="505" t="str">
        <f t="shared" ref="AF14:AF27" si="14">IF(AE14="","",ROUND(AE14/30,2))</f>
        <v/>
      </c>
      <c r="AG14" s="212" t="str">
        <f t="shared" ref="AG14:AG27" si="15">IF(AE14="","",AF14*$E14)</f>
        <v/>
      </c>
      <c r="AH14" s="507">
        <f t="shared" ref="AH14:AH26" si="16">$I14-SUM(M14,J14,P14,S14,V14,Y14,AB14,AE14)</f>
        <v>24</v>
      </c>
    </row>
    <row r="15" spans="1:34" ht="28.15" customHeight="1">
      <c r="A15" s="443">
        <v>6</v>
      </c>
      <c r="B15" s="248" t="str">
        <f>IF($A15="","",VLOOKUP($A15,従事者明細!$A$3:$I$51,2,FALSE))</f>
        <v>○● ●（東京都）</v>
      </c>
      <c r="C15" s="321" t="str">
        <f>IF($A15="","",VLOOKUP($A15,従事者明細!$A$3:$I$51,3,FALSE))</f>
        <v>事業環境調査</v>
      </c>
      <c r="D15" s="249">
        <f>IF($A15="","",VLOOKUP($A15,従事者明細!$A$3:$I$51,6,FALSE))</f>
        <v>4</v>
      </c>
      <c r="E15" s="248">
        <f>IF($A15="","",VLOOKUP($A15,従事者明細!$A$3:$I$51,7,FALSE))</f>
        <v>944000</v>
      </c>
      <c r="F15" s="250">
        <f t="shared" ref="F15:F27" si="17">IF(I15="","",ROUND(I15/30,2))</f>
        <v>0.8</v>
      </c>
      <c r="G15" s="251">
        <f t="shared" ref="G15:G27" si="18">IF(D15="","",E15*ROUND(F15,2))</f>
        <v>755200</v>
      </c>
      <c r="H15" s="252" t="str">
        <f>IF($A15="","",VLOOKUP($A15,従事者明細!$A$3:$F$51,4,FALSE))</f>
        <v>A-1</v>
      </c>
      <c r="I15" s="443">
        <v>24</v>
      </c>
      <c r="J15" s="504"/>
      <c r="K15" s="505" t="str">
        <f t="shared" si="0"/>
        <v/>
      </c>
      <c r="L15" s="212" t="str">
        <f t="shared" si="1"/>
        <v/>
      </c>
      <c r="M15" s="504"/>
      <c r="N15" s="505" t="str">
        <f t="shared" si="2"/>
        <v/>
      </c>
      <c r="O15" s="212" t="str">
        <f t="shared" si="3"/>
        <v/>
      </c>
      <c r="P15" s="504"/>
      <c r="Q15" s="505" t="str">
        <f t="shared" si="4"/>
        <v/>
      </c>
      <c r="R15" s="212" t="str">
        <f t="shared" si="5"/>
        <v/>
      </c>
      <c r="S15" s="504"/>
      <c r="T15" s="505" t="str">
        <f t="shared" si="6"/>
        <v/>
      </c>
      <c r="U15" s="212" t="str">
        <f t="shared" si="7"/>
        <v/>
      </c>
      <c r="V15" s="504"/>
      <c r="W15" s="505" t="str">
        <f t="shared" si="8"/>
        <v/>
      </c>
      <c r="X15" s="212" t="str">
        <f t="shared" si="9"/>
        <v/>
      </c>
      <c r="Y15" s="506"/>
      <c r="Z15" s="505" t="str">
        <f t="shared" si="10"/>
        <v/>
      </c>
      <c r="AA15" s="212" t="str">
        <f t="shared" si="11"/>
        <v/>
      </c>
      <c r="AB15" s="506"/>
      <c r="AC15" s="505" t="str">
        <f t="shared" si="12"/>
        <v/>
      </c>
      <c r="AD15" s="212" t="str">
        <f t="shared" si="13"/>
        <v/>
      </c>
      <c r="AE15" s="504"/>
      <c r="AF15" s="505" t="str">
        <f t="shared" si="14"/>
        <v/>
      </c>
      <c r="AG15" s="212" t="str">
        <f t="shared" si="15"/>
        <v/>
      </c>
      <c r="AH15" s="507">
        <f t="shared" si="16"/>
        <v>24</v>
      </c>
    </row>
    <row r="16" spans="1:34" ht="28.15" customHeight="1">
      <c r="A16" s="443"/>
      <c r="B16" s="248" t="str">
        <f>IF($A16="","",VLOOKUP($A16,従事者明細!$A$3:$I$51,2,FALSE))</f>
        <v/>
      </c>
      <c r="C16" s="321" t="str">
        <f>IF($A16="","",VLOOKUP($A16,従事者明細!$A$3:$I$51,3,FALSE))</f>
        <v/>
      </c>
      <c r="D16" s="249" t="str">
        <f>IF($A16="","",VLOOKUP($A16,従事者明細!$A$3:$I$51,6,FALSE))</f>
        <v/>
      </c>
      <c r="E16" s="248" t="str">
        <f>IF($A16="","",VLOOKUP($A16,従事者明細!$A$3:$I$51,7,FALSE))</f>
        <v/>
      </c>
      <c r="F16" s="250" t="str">
        <f t="shared" si="17"/>
        <v/>
      </c>
      <c r="G16" s="251" t="str">
        <f>IF(D16="","",E16*ROUND(F16,2))</f>
        <v/>
      </c>
      <c r="H16" s="252" t="str">
        <f>IF($A16="","",VLOOKUP($A16,従事者明細!$A$3:$F$51,4,FALSE))</f>
        <v/>
      </c>
      <c r="I16" s="443"/>
      <c r="J16" s="504"/>
      <c r="K16" s="505" t="str">
        <f t="shared" si="0"/>
        <v/>
      </c>
      <c r="L16" s="212" t="str">
        <f t="shared" si="1"/>
        <v/>
      </c>
      <c r="M16" s="504"/>
      <c r="N16" s="505" t="str">
        <f t="shared" si="2"/>
        <v/>
      </c>
      <c r="O16" s="212" t="str">
        <f t="shared" si="3"/>
        <v/>
      </c>
      <c r="P16" s="504"/>
      <c r="Q16" s="505" t="str">
        <f t="shared" si="4"/>
        <v/>
      </c>
      <c r="R16" s="212" t="str">
        <f t="shared" si="5"/>
        <v/>
      </c>
      <c r="S16" s="504"/>
      <c r="T16" s="505" t="str">
        <f t="shared" si="6"/>
        <v/>
      </c>
      <c r="U16" s="212" t="str">
        <f t="shared" si="7"/>
        <v/>
      </c>
      <c r="V16" s="504"/>
      <c r="W16" s="505" t="str">
        <f t="shared" si="8"/>
        <v/>
      </c>
      <c r="X16" s="212" t="str">
        <f t="shared" si="9"/>
        <v/>
      </c>
      <c r="Y16" s="506"/>
      <c r="Z16" s="505" t="str">
        <f t="shared" si="10"/>
        <v/>
      </c>
      <c r="AA16" s="212" t="str">
        <f t="shared" si="11"/>
        <v/>
      </c>
      <c r="AB16" s="506"/>
      <c r="AC16" s="505" t="str">
        <f t="shared" si="12"/>
        <v/>
      </c>
      <c r="AD16" s="212" t="str">
        <f t="shared" si="13"/>
        <v/>
      </c>
      <c r="AE16" s="504"/>
      <c r="AF16" s="505" t="str">
        <f t="shared" si="14"/>
        <v/>
      </c>
      <c r="AG16" s="212" t="str">
        <f t="shared" si="15"/>
        <v/>
      </c>
      <c r="AH16" s="507">
        <f t="shared" si="16"/>
        <v>0</v>
      </c>
    </row>
    <row r="17" spans="1:34" ht="28.15" customHeight="1">
      <c r="A17" s="281"/>
      <c r="B17" s="248" t="str">
        <f>IF($A17="","",VLOOKUP($A17,従事者明細!$A$3:$I$51,2,FALSE))</f>
        <v/>
      </c>
      <c r="C17" s="321" t="str">
        <f>IF($A17="","",VLOOKUP($A17,従事者明細!$A$3:$I$51,3,FALSE))</f>
        <v/>
      </c>
      <c r="D17" s="249" t="str">
        <f>IF($A17="","",VLOOKUP($A17,従事者明細!$A$3:$I$51,6,FALSE))</f>
        <v/>
      </c>
      <c r="E17" s="248" t="str">
        <f>IF($A17="","",VLOOKUP($A17,従事者明細!$A$3:$I$51,7,FALSE))</f>
        <v/>
      </c>
      <c r="F17" s="250" t="str">
        <f t="shared" si="17"/>
        <v/>
      </c>
      <c r="G17" s="251" t="str">
        <f t="shared" si="18"/>
        <v/>
      </c>
      <c r="H17" s="252" t="str">
        <f>IF($A17="","",VLOOKUP($A17,従事者明細!$A$3:$F$51,4,FALSE))</f>
        <v/>
      </c>
      <c r="I17" s="443"/>
      <c r="J17" s="504"/>
      <c r="K17" s="505" t="str">
        <f t="shared" si="0"/>
        <v/>
      </c>
      <c r="L17" s="212" t="str">
        <f t="shared" si="1"/>
        <v/>
      </c>
      <c r="M17" s="504"/>
      <c r="N17" s="505" t="str">
        <f t="shared" si="2"/>
        <v/>
      </c>
      <c r="O17" s="212" t="str">
        <f t="shared" si="3"/>
        <v/>
      </c>
      <c r="P17" s="504"/>
      <c r="Q17" s="505" t="str">
        <f t="shared" si="4"/>
        <v/>
      </c>
      <c r="R17" s="212" t="str">
        <f t="shared" si="5"/>
        <v/>
      </c>
      <c r="S17" s="504"/>
      <c r="T17" s="505" t="str">
        <f t="shared" si="6"/>
        <v/>
      </c>
      <c r="U17" s="212" t="str">
        <f t="shared" si="7"/>
        <v/>
      </c>
      <c r="V17" s="504"/>
      <c r="W17" s="505" t="str">
        <f t="shared" si="8"/>
        <v/>
      </c>
      <c r="X17" s="212" t="str">
        <f t="shared" si="9"/>
        <v/>
      </c>
      <c r="Y17" s="506"/>
      <c r="Z17" s="505" t="str">
        <f t="shared" si="10"/>
        <v/>
      </c>
      <c r="AA17" s="212" t="str">
        <f t="shared" si="11"/>
        <v/>
      </c>
      <c r="AB17" s="506"/>
      <c r="AC17" s="505" t="str">
        <f t="shared" si="12"/>
        <v/>
      </c>
      <c r="AD17" s="212" t="str">
        <f t="shared" si="13"/>
        <v/>
      </c>
      <c r="AE17" s="504"/>
      <c r="AF17" s="505" t="str">
        <f t="shared" si="14"/>
        <v/>
      </c>
      <c r="AG17" s="212" t="str">
        <f t="shared" si="15"/>
        <v/>
      </c>
      <c r="AH17" s="507">
        <f>$I18-SUM(M17,J17,P17,S17,V17,Y17,AB17,AE17)</f>
        <v>0</v>
      </c>
    </row>
    <row r="18" spans="1:34" ht="28.15" customHeight="1">
      <c r="A18" s="281"/>
      <c r="B18" s="248" t="str">
        <f>IF($A18="","",VLOOKUP($A18,従事者明細!$A$3:$I$51,2,FALSE))</f>
        <v/>
      </c>
      <c r="C18" s="321" t="str">
        <f>IF($A18="","",VLOOKUP($A18,従事者明細!$A$3:$I$51,3,FALSE))</f>
        <v/>
      </c>
      <c r="D18" s="249" t="str">
        <f>IF($A18="","",VLOOKUP($A18,従事者明細!$A$3:$I$51,6,FALSE))</f>
        <v/>
      </c>
      <c r="E18" s="248" t="str">
        <f>IF($A18="","",VLOOKUP($A18,従事者明細!$A$3:$I$51,7,FALSE))</f>
        <v/>
      </c>
      <c r="F18" s="250" t="str">
        <f t="shared" si="17"/>
        <v/>
      </c>
      <c r="G18" s="251" t="str">
        <f t="shared" si="18"/>
        <v/>
      </c>
      <c r="H18" s="252" t="str">
        <f>IF($A18="","",VLOOKUP($A18,従事者明細!$A$3:$F$51,4,FALSE))</f>
        <v/>
      </c>
      <c r="I18" s="443"/>
      <c r="J18" s="504"/>
      <c r="K18" s="505" t="str">
        <f t="shared" si="0"/>
        <v/>
      </c>
      <c r="L18" s="212" t="str">
        <f>IF(J18="","",K18*$E18)</f>
        <v/>
      </c>
      <c r="M18" s="504"/>
      <c r="N18" s="505" t="str">
        <f>IF(M18="","",ROUND(M18/30,2))</f>
        <v/>
      </c>
      <c r="O18" s="212" t="str">
        <f>IF(M18="","",N18*$E18)</f>
        <v/>
      </c>
      <c r="P18" s="504"/>
      <c r="Q18" s="505" t="str">
        <f t="shared" si="4"/>
        <v/>
      </c>
      <c r="R18" s="212" t="str">
        <f t="shared" si="5"/>
        <v/>
      </c>
      <c r="S18" s="504"/>
      <c r="T18" s="505" t="str">
        <f t="shared" si="6"/>
        <v/>
      </c>
      <c r="U18" s="212" t="str">
        <f t="shared" si="7"/>
        <v/>
      </c>
      <c r="V18" s="504"/>
      <c r="W18" s="505" t="str">
        <f t="shared" si="8"/>
        <v/>
      </c>
      <c r="X18" s="212" t="str">
        <f t="shared" si="9"/>
        <v/>
      </c>
      <c r="Y18" s="506"/>
      <c r="Z18" s="505" t="str">
        <f t="shared" si="10"/>
        <v/>
      </c>
      <c r="AA18" s="212" t="str">
        <f t="shared" si="11"/>
        <v/>
      </c>
      <c r="AB18" s="506"/>
      <c r="AC18" s="505" t="str">
        <f t="shared" si="12"/>
        <v/>
      </c>
      <c r="AD18" s="212" t="str">
        <f t="shared" si="13"/>
        <v/>
      </c>
      <c r="AE18" s="504"/>
      <c r="AF18" s="505" t="str">
        <f t="shared" si="14"/>
        <v/>
      </c>
      <c r="AG18" s="212" t="str">
        <f t="shared" si="15"/>
        <v/>
      </c>
      <c r="AH18" s="507">
        <f>$I19-SUM(M18,J18,P18,S18,V18,Y18,AB18,AE18)</f>
        <v>0</v>
      </c>
    </row>
    <row r="19" spans="1:34" ht="28.15" hidden="1" customHeight="1">
      <c r="A19" s="281"/>
      <c r="B19" s="248" t="str">
        <f>IF($A19="","",VLOOKUP($A19,従事者明細!$A$3:$I$51,2,FALSE))</f>
        <v/>
      </c>
      <c r="C19" s="321" t="str">
        <f>IF($A19="","",VLOOKUP($A19,従事者明細!$A$3:$I$51,3,FALSE))</f>
        <v/>
      </c>
      <c r="D19" s="249" t="str">
        <f>IF($A19="","",VLOOKUP($A19,従事者明細!$A$3:$I$51,6,FALSE))</f>
        <v/>
      </c>
      <c r="E19" s="248" t="str">
        <f>IF($A19="","",VLOOKUP($A19,従事者明細!$A$3:$I$51,7,FALSE))</f>
        <v/>
      </c>
      <c r="F19" s="250" t="str">
        <f t="shared" si="17"/>
        <v/>
      </c>
      <c r="G19" s="251" t="str">
        <f t="shared" si="18"/>
        <v/>
      </c>
      <c r="H19" s="252" t="str">
        <f>IF($A19="","",VLOOKUP($A19,従事者明細!$A$3:$F$51,4,FALSE))</f>
        <v/>
      </c>
      <c r="I19" s="443"/>
      <c r="J19" s="504"/>
      <c r="K19" s="505" t="str">
        <f t="shared" si="0"/>
        <v/>
      </c>
      <c r="L19" s="212" t="str">
        <f t="shared" si="1"/>
        <v/>
      </c>
      <c r="M19" s="504"/>
      <c r="N19" s="505" t="str">
        <f t="shared" si="2"/>
        <v/>
      </c>
      <c r="O19" s="212" t="str">
        <f t="shared" si="3"/>
        <v/>
      </c>
      <c r="P19" s="504"/>
      <c r="Q19" s="505" t="str">
        <f t="shared" si="4"/>
        <v/>
      </c>
      <c r="R19" s="212" t="str">
        <f t="shared" si="5"/>
        <v/>
      </c>
      <c r="S19" s="504"/>
      <c r="T19" s="505" t="str">
        <f t="shared" si="6"/>
        <v/>
      </c>
      <c r="U19" s="212" t="str">
        <f t="shared" si="7"/>
        <v/>
      </c>
      <c r="V19" s="504"/>
      <c r="W19" s="505" t="str">
        <f t="shared" si="8"/>
        <v/>
      </c>
      <c r="X19" s="212" t="str">
        <f t="shared" si="9"/>
        <v/>
      </c>
      <c r="Y19" s="506"/>
      <c r="Z19" s="505" t="str">
        <f t="shared" si="10"/>
        <v/>
      </c>
      <c r="AA19" s="212" t="str">
        <f t="shared" si="11"/>
        <v/>
      </c>
      <c r="AB19" s="506"/>
      <c r="AC19" s="505" t="str">
        <f t="shared" si="12"/>
        <v/>
      </c>
      <c r="AD19" s="212" t="str">
        <f t="shared" si="13"/>
        <v/>
      </c>
      <c r="AE19" s="504"/>
      <c r="AF19" s="505" t="str">
        <f t="shared" si="14"/>
        <v/>
      </c>
      <c r="AG19" s="212" t="str">
        <f t="shared" si="15"/>
        <v/>
      </c>
      <c r="AH19" s="507">
        <f t="shared" si="16"/>
        <v>0</v>
      </c>
    </row>
    <row r="20" spans="1:34" ht="28.15" customHeight="1" thickBot="1">
      <c r="A20" s="281"/>
      <c r="B20" s="248" t="str">
        <f>IF($A20="","",VLOOKUP($A20,従事者明細!$A$3:$I$51,2,FALSE))</f>
        <v/>
      </c>
      <c r="C20" s="288" t="str">
        <f>IF($A20="","",VLOOKUP($A20,従事者明細!$A$3:$I$51,3,FALSE))</f>
        <v/>
      </c>
      <c r="D20" s="249" t="str">
        <f>IF($A20="","",VLOOKUP($A20,従事者明細!$A$3:$I$51,6,FALSE))</f>
        <v/>
      </c>
      <c r="E20" s="248" t="str">
        <f>IF($A20="","",VLOOKUP($A20,従事者明細!$A$3:$I$51,7,FALSE))</f>
        <v/>
      </c>
      <c r="F20" s="250" t="str">
        <f t="shared" si="17"/>
        <v/>
      </c>
      <c r="G20" s="251" t="str">
        <f t="shared" si="18"/>
        <v/>
      </c>
      <c r="H20" s="252" t="str">
        <f>IF($A20="","",VLOOKUP($A20,従事者明細!$A$3:$F$51,4,FALSE))</f>
        <v/>
      </c>
      <c r="I20" s="284"/>
      <c r="J20" s="504"/>
      <c r="K20" s="505" t="str">
        <f t="shared" si="0"/>
        <v/>
      </c>
      <c r="L20" s="212" t="str">
        <f t="shared" si="1"/>
        <v/>
      </c>
      <c r="M20" s="504"/>
      <c r="N20" s="505" t="str">
        <f t="shared" si="2"/>
        <v/>
      </c>
      <c r="O20" s="212" t="str">
        <f t="shared" si="3"/>
        <v/>
      </c>
      <c r="P20" s="504"/>
      <c r="Q20" s="505" t="str">
        <f t="shared" si="4"/>
        <v/>
      </c>
      <c r="R20" s="212" t="str">
        <f t="shared" si="5"/>
        <v/>
      </c>
      <c r="S20" s="504"/>
      <c r="T20" s="505" t="str">
        <f t="shared" si="6"/>
        <v/>
      </c>
      <c r="U20" s="212" t="str">
        <f t="shared" si="7"/>
        <v/>
      </c>
      <c r="V20" s="504"/>
      <c r="W20" s="505" t="str">
        <f t="shared" si="8"/>
        <v/>
      </c>
      <c r="X20" s="212" t="str">
        <f t="shared" si="9"/>
        <v/>
      </c>
      <c r="Y20" s="506"/>
      <c r="Z20" s="505" t="str">
        <f t="shared" si="10"/>
        <v/>
      </c>
      <c r="AA20" s="212" t="str">
        <f t="shared" si="11"/>
        <v/>
      </c>
      <c r="AB20" s="506"/>
      <c r="AC20" s="505" t="str">
        <f t="shared" si="12"/>
        <v/>
      </c>
      <c r="AD20" s="212" t="str">
        <f t="shared" si="13"/>
        <v/>
      </c>
      <c r="AE20" s="504"/>
      <c r="AF20" s="505" t="str">
        <f t="shared" si="14"/>
        <v/>
      </c>
      <c r="AG20" s="212" t="str">
        <f t="shared" si="15"/>
        <v/>
      </c>
      <c r="AH20" s="507">
        <f t="shared" si="16"/>
        <v>0</v>
      </c>
    </row>
    <row r="21" spans="1:34" ht="20.149999999999999" hidden="1" customHeight="1" thickBot="1">
      <c r="A21" s="281"/>
      <c r="B21" s="248" t="str">
        <f>IF($A21="","",VLOOKUP($A21,従事者明細!$A$3:$I$51,2,FALSE))</f>
        <v/>
      </c>
      <c r="C21" s="288" t="str">
        <f>IF($A21="","",VLOOKUP($A21,従事者明細!$A$3:$I$51,3,FALSE))</f>
        <v/>
      </c>
      <c r="D21" s="249" t="str">
        <f>IF($A21="","",VLOOKUP($A21,従事者明細!$A$3:$I$51,6,FALSE))</f>
        <v/>
      </c>
      <c r="E21" s="248" t="str">
        <f>IF($A21="","",VLOOKUP($A21,従事者明細!$A$3:$I$51,10,FALSE))</f>
        <v/>
      </c>
      <c r="F21" s="250" t="str">
        <f t="shared" si="17"/>
        <v/>
      </c>
      <c r="G21" s="251" t="str">
        <f t="shared" si="18"/>
        <v/>
      </c>
      <c r="H21" s="252" t="str">
        <f>IF($A21="","",VLOOKUP($A21,従事者明細!$A$3:$F$51,4,FALSE))</f>
        <v/>
      </c>
      <c r="I21" s="284"/>
      <c r="J21" s="504"/>
      <c r="K21" s="505" t="str">
        <f t="shared" si="0"/>
        <v/>
      </c>
      <c r="L21" s="212" t="str">
        <f t="shared" si="1"/>
        <v/>
      </c>
      <c r="M21" s="504"/>
      <c r="N21" s="505" t="str">
        <f t="shared" si="2"/>
        <v/>
      </c>
      <c r="O21" s="212" t="str">
        <f t="shared" si="3"/>
        <v/>
      </c>
      <c r="P21" s="504"/>
      <c r="Q21" s="505" t="str">
        <f t="shared" si="4"/>
        <v/>
      </c>
      <c r="R21" s="212" t="str">
        <f t="shared" si="5"/>
        <v/>
      </c>
      <c r="S21" s="504"/>
      <c r="T21" s="505" t="str">
        <f t="shared" si="6"/>
        <v/>
      </c>
      <c r="U21" s="212" t="str">
        <f t="shared" si="7"/>
        <v/>
      </c>
      <c r="V21" s="504"/>
      <c r="W21" s="505" t="str">
        <f t="shared" si="8"/>
        <v/>
      </c>
      <c r="X21" s="212" t="str">
        <f t="shared" si="9"/>
        <v/>
      </c>
      <c r="Y21" s="506"/>
      <c r="Z21" s="505" t="str">
        <f t="shared" si="10"/>
        <v/>
      </c>
      <c r="AA21" s="212" t="str">
        <f t="shared" si="11"/>
        <v/>
      </c>
      <c r="AB21" s="506"/>
      <c r="AC21" s="505" t="str">
        <f t="shared" si="12"/>
        <v/>
      </c>
      <c r="AD21" s="212" t="str">
        <f t="shared" si="13"/>
        <v/>
      </c>
      <c r="AE21" s="504"/>
      <c r="AF21" s="505" t="str">
        <f t="shared" si="14"/>
        <v/>
      </c>
      <c r="AG21" s="212" t="str">
        <f t="shared" si="15"/>
        <v/>
      </c>
      <c r="AH21" s="507">
        <f t="shared" si="16"/>
        <v>0</v>
      </c>
    </row>
    <row r="22" spans="1:34" ht="20.149999999999999" hidden="1" customHeight="1" thickBot="1">
      <c r="A22" s="281"/>
      <c r="B22" s="248" t="str">
        <f>IF($A22="","",VLOOKUP($A22,従事者明細!$A$3:$I$51,2,FALSE))</f>
        <v/>
      </c>
      <c r="C22" s="288" t="str">
        <f>IF($A22="","",VLOOKUP($A22,従事者明細!$A$3:$I$51,3,FALSE))</f>
        <v/>
      </c>
      <c r="D22" s="249" t="str">
        <f>IF($A22="","",VLOOKUP($A22,従事者明細!$A$3:$I$51,6,FALSE))</f>
        <v/>
      </c>
      <c r="E22" s="248" t="str">
        <f>IF($A22="","",VLOOKUP($A22,従事者明細!$A$3:$I$51,10,FALSE))</f>
        <v/>
      </c>
      <c r="F22" s="250" t="str">
        <f t="shared" si="17"/>
        <v/>
      </c>
      <c r="G22" s="251" t="str">
        <f t="shared" si="18"/>
        <v/>
      </c>
      <c r="H22" s="252" t="str">
        <f>IF($A22="","",VLOOKUP($A22,従事者明細!$A$3:$F$51,4,FALSE))</f>
        <v/>
      </c>
      <c r="I22" s="284"/>
      <c r="J22" s="504"/>
      <c r="K22" s="505" t="str">
        <f t="shared" si="0"/>
        <v/>
      </c>
      <c r="L22" s="212" t="str">
        <f t="shared" si="1"/>
        <v/>
      </c>
      <c r="M22" s="504"/>
      <c r="N22" s="505" t="str">
        <f t="shared" si="2"/>
        <v/>
      </c>
      <c r="O22" s="212" t="str">
        <f t="shared" si="3"/>
        <v/>
      </c>
      <c r="P22" s="504"/>
      <c r="Q22" s="505" t="str">
        <f t="shared" si="4"/>
        <v/>
      </c>
      <c r="R22" s="212" t="str">
        <f t="shared" si="5"/>
        <v/>
      </c>
      <c r="S22" s="504"/>
      <c r="T22" s="505" t="str">
        <f t="shared" si="6"/>
        <v/>
      </c>
      <c r="U22" s="212" t="str">
        <f t="shared" si="7"/>
        <v/>
      </c>
      <c r="V22" s="504"/>
      <c r="W22" s="505" t="str">
        <f t="shared" si="8"/>
        <v/>
      </c>
      <c r="X22" s="212" t="str">
        <f t="shared" si="9"/>
        <v/>
      </c>
      <c r="Y22" s="506"/>
      <c r="Z22" s="505" t="str">
        <f t="shared" si="10"/>
        <v/>
      </c>
      <c r="AA22" s="212" t="str">
        <f t="shared" si="11"/>
        <v/>
      </c>
      <c r="AB22" s="506"/>
      <c r="AC22" s="505" t="str">
        <f t="shared" si="12"/>
        <v/>
      </c>
      <c r="AD22" s="212" t="str">
        <f t="shared" si="13"/>
        <v/>
      </c>
      <c r="AE22" s="504"/>
      <c r="AF22" s="505" t="str">
        <f t="shared" si="14"/>
        <v/>
      </c>
      <c r="AG22" s="212" t="str">
        <f t="shared" si="15"/>
        <v/>
      </c>
      <c r="AH22" s="507">
        <f t="shared" si="16"/>
        <v>0</v>
      </c>
    </row>
    <row r="23" spans="1:34" ht="20.149999999999999" hidden="1" customHeight="1" thickBot="1">
      <c r="A23" s="443"/>
      <c r="B23" s="132" t="str">
        <f>IF($A23="","",VLOOKUP($A23,従事者明細!$A$3:$I$51,2,FALSE))</f>
        <v/>
      </c>
      <c r="C23" s="132" t="str">
        <f>IF($A23="","",VLOOKUP($A23,従事者明細!$A$3:$I$51,3,FALSE))</f>
        <v/>
      </c>
      <c r="D23" s="69" t="str">
        <f>IF($A23="","",VLOOKUP($A23,従事者明細!$A$3:$I$51,6,FALSE))</f>
        <v/>
      </c>
      <c r="E23" s="132" t="str">
        <f>IF($A23="","",VLOOKUP($A23,従事者明細!$A$3:$I$51,10,FALSE))</f>
        <v/>
      </c>
      <c r="F23" s="133" t="str">
        <f t="shared" si="17"/>
        <v/>
      </c>
      <c r="G23" s="134" t="str">
        <f t="shared" si="18"/>
        <v/>
      </c>
      <c r="H23" s="135" t="str">
        <f>IF($A23="","",VLOOKUP($A23,従事者明細!$A$3:$F$51,4,FALSE))</f>
        <v/>
      </c>
      <c r="I23" s="448"/>
      <c r="J23" s="504"/>
      <c r="K23" s="505" t="str">
        <f t="shared" si="0"/>
        <v/>
      </c>
      <c r="L23" s="212" t="str">
        <f t="shared" si="1"/>
        <v/>
      </c>
      <c r="M23" s="504"/>
      <c r="N23" s="505" t="str">
        <f t="shared" si="2"/>
        <v/>
      </c>
      <c r="O23" s="212" t="str">
        <f t="shared" si="3"/>
        <v/>
      </c>
      <c r="P23" s="504"/>
      <c r="Q23" s="505" t="str">
        <f t="shared" si="4"/>
        <v/>
      </c>
      <c r="R23" s="212" t="str">
        <f t="shared" si="5"/>
        <v/>
      </c>
      <c r="S23" s="504"/>
      <c r="T23" s="505" t="str">
        <f t="shared" si="6"/>
        <v/>
      </c>
      <c r="U23" s="212" t="str">
        <f t="shared" si="7"/>
        <v/>
      </c>
      <c r="V23" s="504"/>
      <c r="W23" s="505" t="str">
        <f t="shared" si="8"/>
        <v/>
      </c>
      <c r="X23" s="212" t="str">
        <f t="shared" si="9"/>
        <v/>
      </c>
      <c r="Y23" s="506"/>
      <c r="Z23" s="505" t="str">
        <f t="shared" si="10"/>
        <v/>
      </c>
      <c r="AA23" s="212" t="str">
        <f t="shared" si="11"/>
        <v/>
      </c>
      <c r="AB23" s="506"/>
      <c r="AC23" s="505" t="str">
        <f t="shared" si="12"/>
        <v/>
      </c>
      <c r="AD23" s="212" t="str">
        <f t="shared" si="13"/>
        <v/>
      </c>
      <c r="AE23" s="504"/>
      <c r="AF23" s="505" t="str">
        <f t="shared" si="14"/>
        <v/>
      </c>
      <c r="AG23" s="212" t="str">
        <f t="shared" si="15"/>
        <v/>
      </c>
      <c r="AH23" s="507">
        <f t="shared" si="16"/>
        <v>0</v>
      </c>
    </row>
    <row r="24" spans="1:34" ht="20.149999999999999" hidden="1" customHeight="1" thickBot="1">
      <c r="A24" s="443"/>
      <c r="B24" s="132" t="str">
        <f>IF($A24="","",VLOOKUP($A24,従事者明細!$A$3:$I$51,2,FALSE))</f>
        <v/>
      </c>
      <c r="C24" s="132" t="str">
        <f>IF($A24="","",VLOOKUP($A24,従事者明細!$A$3:$I$51,3,FALSE))</f>
        <v/>
      </c>
      <c r="D24" s="69" t="str">
        <f>IF($A24="","",VLOOKUP($A24,従事者明細!$A$3:$I$51,6,FALSE))</f>
        <v/>
      </c>
      <c r="E24" s="132" t="str">
        <f>IF($A24="","",VLOOKUP($A24,従事者明細!$A$3:$I$51,10,FALSE))</f>
        <v/>
      </c>
      <c r="F24" s="133" t="str">
        <f t="shared" si="17"/>
        <v/>
      </c>
      <c r="G24" s="134" t="str">
        <f t="shared" si="18"/>
        <v/>
      </c>
      <c r="H24" s="135" t="str">
        <f>IF($A24="","",VLOOKUP($A24,従事者明細!$A$3:$F$51,4,FALSE))</f>
        <v/>
      </c>
      <c r="I24" s="448"/>
      <c r="J24" s="504"/>
      <c r="K24" s="505" t="str">
        <f t="shared" si="0"/>
        <v/>
      </c>
      <c r="L24" s="212" t="str">
        <f t="shared" si="1"/>
        <v/>
      </c>
      <c r="M24" s="504"/>
      <c r="N24" s="505" t="str">
        <f t="shared" si="2"/>
        <v/>
      </c>
      <c r="O24" s="212" t="str">
        <f t="shared" si="3"/>
        <v/>
      </c>
      <c r="P24" s="504"/>
      <c r="Q24" s="505" t="str">
        <f t="shared" si="4"/>
        <v/>
      </c>
      <c r="R24" s="212" t="str">
        <f t="shared" si="5"/>
        <v/>
      </c>
      <c r="S24" s="504"/>
      <c r="T24" s="505" t="str">
        <f t="shared" si="6"/>
        <v/>
      </c>
      <c r="U24" s="212" t="str">
        <f t="shared" si="7"/>
        <v/>
      </c>
      <c r="V24" s="504"/>
      <c r="W24" s="505" t="str">
        <f t="shared" si="8"/>
        <v/>
      </c>
      <c r="X24" s="212" t="str">
        <f t="shared" si="9"/>
        <v/>
      </c>
      <c r="Y24" s="506"/>
      <c r="Z24" s="505" t="str">
        <f t="shared" si="10"/>
        <v/>
      </c>
      <c r="AA24" s="212" t="str">
        <f t="shared" si="11"/>
        <v/>
      </c>
      <c r="AB24" s="506"/>
      <c r="AC24" s="505" t="str">
        <f t="shared" si="12"/>
        <v/>
      </c>
      <c r="AD24" s="212" t="str">
        <f t="shared" si="13"/>
        <v/>
      </c>
      <c r="AE24" s="504"/>
      <c r="AF24" s="505" t="str">
        <f t="shared" si="14"/>
        <v/>
      </c>
      <c r="AG24" s="212" t="str">
        <f t="shared" si="15"/>
        <v/>
      </c>
      <c r="AH24" s="507">
        <f t="shared" si="16"/>
        <v>0</v>
      </c>
    </row>
    <row r="25" spans="1:34" ht="20.149999999999999" hidden="1" customHeight="1" thickBot="1">
      <c r="A25" s="443"/>
      <c r="B25" s="132" t="str">
        <f>IF($A25="","",VLOOKUP($A25,従事者明細!$A$3:$I$51,2,FALSE))</f>
        <v/>
      </c>
      <c r="C25" s="132" t="str">
        <f>IF($A25="","",VLOOKUP($A25,従事者明細!$A$3:$I$51,3,FALSE))</f>
        <v/>
      </c>
      <c r="D25" s="69" t="str">
        <f>IF($A25="","",VLOOKUP($A25,従事者明細!$A$3:$I$51,6,FALSE))</f>
        <v/>
      </c>
      <c r="E25" s="132" t="str">
        <f>IF($A25="","",VLOOKUP($A25,従事者明細!$A$3:$I$51,10,FALSE))</f>
        <v/>
      </c>
      <c r="F25" s="133" t="str">
        <f t="shared" si="17"/>
        <v/>
      </c>
      <c r="G25" s="134" t="str">
        <f t="shared" si="18"/>
        <v/>
      </c>
      <c r="H25" s="135" t="str">
        <f>IF($A25="","",VLOOKUP($A25,従事者明細!$A$3:$F$51,4,FALSE))</f>
        <v/>
      </c>
      <c r="I25" s="448"/>
      <c r="J25" s="504"/>
      <c r="K25" s="505" t="str">
        <f t="shared" si="0"/>
        <v/>
      </c>
      <c r="L25" s="212" t="str">
        <f t="shared" si="1"/>
        <v/>
      </c>
      <c r="M25" s="504"/>
      <c r="N25" s="505" t="str">
        <f t="shared" si="2"/>
        <v/>
      </c>
      <c r="O25" s="212" t="str">
        <f t="shared" si="3"/>
        <v/>
      </c>
      <c r="P25" s="504"/>
      <c r="Q25" s="505" t="str">
        <f t="shared" si="4"/>
        <v/>
      </c>
      <c r="R25" s="212" t="str">
        <f t="shared" si="5"/>
        <v/>
      </c>
      <c r="S25" s="504"/>
      <c r="T25" s="505" t="str">
        <f t="shared" si="6"/>
        <v/>
      </c>
      <c r="U25" s="212" t="str">
        <f t="shared" si="7"/>
        <v/>
      </c>
      <c r="V25" s="504"/>
      <c r="W25" s="505" t="str">
        <f t="shared" si="8"/>
        <v/>
      </c>
      <c r="X25" s="212" t="str">
        <f t="shared" si="9"/>
        <v/>
      </c>
      <c r="Y25" s="506"/>
      <c r="Z25" s="505" t="str">
        <f t="shared" si="10"/>
        <v/>
      </c>
      <c r="AA25" s="212" t="str">
        <f t="shared" si="11"/>
        <v/>
      </c>
      <c r="AB25" s="506"/>
      <c r="AC25" s="505" t="str">
        <f t="shared" si="12"/>
        <v/>
      </c>
      <c r="AD25" s="212" t="str">
        <f t="shared" si="13"/>
        <v/>
      </c>
      <c r="AE25" s="504"/>
      <c r="AF25" s="505" t="str">
        <f t="shared" si="14"/>
        <v/>
      </c>
      <c r="AG25" s="212" t="str">
        <f t="shared" si="15"/>
        <v/>
      </c>
      <c r="AH25" s="507">
        <f t="shared" si="16"/>
        <v>0</v>
      </c>
    </row>
    <row r="26" spans="1:34" ht="20.149999999999999" hidden="1" customHeight="1" thickBot="1">
      <c r="A26" s="443"/>
      <c r="B26" s="132" t="str">
        <f>IF($A26="","",VLOOKUP($A26,従事者明細!$A$3:$I$51,2,FALSE))</f>
        <v/>
      </c>
      <c r="C26" s="132" t="str">
        <f>IF($A26="","",VLOOKUP($A26,従事者明細!$A$3:$I$51,3,FALSE))</f>
        <v/>
      </c>
      <c r="D26" s="69" t="str">
        <f>IF($A26="","",VLOOKUP($A26,従事者明細!$A$3:$I$51,6,FALSE))</f>
        <v/>
      </c>
      <c r="E26" s="132" t="str">
        <f>IF($A26="","",VLOOKUP($A26,従事者明細!$A$3:$I$51,10,FALSE))</f>
        <v/>
      </c>
      <c r="F26" s="133" t="str">
        <f t="shared" si="17"/>
        <v/>
      </c>
      <c r="G26" s="134" t="str">
        <f t="shared" si="18"/>
        <v/>
      </c>
      <c r="H26" s="135" t="str">
        <f>IF($A26="","",VLOOKUP($A26,従事者明細!$A$3:$F$51,4,FALSE))</f>
        <v/>
      </c>
      <c r="I26" s="448"/>
      <c r="J26" s="504"/>
      <c r="K26" s="505" t="str">
        <f t="shared" si="0"/>
        <v/>
      </c>
      <c r="L26" s="212" t="str">
        <f t="shared" si="1"/>
        <v/>
      </c>
      <c r="M26" s="504"/>
      <c r="N26" s="505" t="str">
        <f t="shared" si="2"/>
        <v/>
      </c>
      <c r="O26" s="212" t="str">
        <f t="shared" si="3"/>
        <v/>
      </c>
      <c r="P26" s="504"/>
      <c r="Q26" s="505" t="str">
        <f t="shared" si="4"/>
        <v/>
      </c>
      <c r="R26" s="212" t="str">
        <f t="shared" si="5"/>
        <v/>
      </c>
      <c r="S26" s="504"/>
      <c r="T26" s="505" t="str">
        <f t="shared" si="6"/>
        <v/>
      </c>
      <c r="U26" s="212" t="str">
        <f t="shared" si="7"/>
        <v/>
      </c>
      <c r="V26" s="504"/>
      <c r="W26" s="505" t="str">
        <f t="shared" si="8"/>
        <v/>
      </c>
      <c r="X26" s="212" t="str">
        <f t="shared" si="9"/>
        <v/>
      </c>
      <c r="Y26" s="506"/>
      <c r="Z26" s="505" t="str">
        <f t="shared" si="10"/>
        <v/>
      </c>
      <c r="AA26" s="212" t="str">
        <f t="shared" si="11"/>
        <v/>
      </c>
      <c r="AB26" s="506"/>
      <c r="AC26" s="505" t="str">
        <f t="shared" si="12"/>
        <v/>
      </c>
      <c r="AD26" s="212" t="str">
        <f t="shared" si="13"/>
        <v/>
      </c>
      <c r="AE26" s="504"/>
      <c r="AF26" s="505" t="str">
        <f t="shared" si="14"/>
        <v/>
      </c>
      <c r="AG26" s="212" t="str">
        <f t="shared" si="15"/>
        <v/>
      </c>
      <c r="AH26" s="507">
        <f t="shared" si="16"/>
        <v>0</v>
      </c>
    </row>
    <row r="27" spans="1:34" ht="20.149999999999999" hidden="1" customHeight="1" thickBot="1">
      <c r="A27" s="443"/>
      <c r="B27" s="132" t="str">
        <f>IF($A27="","",VLOOKUP($A27,従事者明細!$A$3:$I$51,2,FALSE))</f>
        <v/>
      </c>
      <c r="C27" s="132" t="str">
        <f>IF($A27="","",VLOOKUP($A27,従事者明細!$A$3:$I$51,3,FALSE))</f>
        <v/>
      </c>
      <c r="D27" s="69" t="str">
        <f>IF($A27="","",VLOOKUP($A27,従事者明細!$A$3:$I$51,6,FALSE))</f>
        <v/>
      </c>
      <c r="E27" s="132" t="str">
        <f>IF($A27="","",VLOOKUP($A27,従事者明細!$A$3:$I$51,10,FALSE))</f>
        <v/>
      </c>
      <c r="F27" s="133" t="str">
        <f t="shared" si="17"/>
        <v/>
      </c>
      <c r="G27" s="136" t="str">
        <f t="shared" si="18"/>
        <v/>
      </c>
      <c r="H27" s="135" t="str">
        <f>IF($A27="","",VLOOKUP($A27,従事者明細!$A$3:$F$51,4,FALSE))</f>
        <v/>
      </c>
      <c r="I27" s="285"/>
      <c r="J27" s="508"/>
      <c r="K27" s="509" t="str">
        <f t="shared" si="0"/>
        <v/>
      </c>
      <c r="L27" s="510" t="str">
        <f t="shared" si="1"/>
        <v/>
      </c>
      <c r="M27" s="508"/>
      <c r="N27" s="505" t="str">
        <f t="shared" si="2"/>
        <v/>
      </c>
      <c r="O27" s="510" t="str">
        <f t="shared" si="3"/>
        <v/>
      </c>
      <c r="P27" s="508"/>
      <c r="Q27" s="509" t="str">
        <f t="shared" si="4"/>
        <v/>
      </c>
      <c r="R27" s="510" t="str">
        <f t="shared" si="5"/>
        <v/>
      </c>
      <c r="S27" s="508"/>
      <c r="T27" s="509" t="str">
        <f t="shared" si="6"/>
        <v/>
      </c>
      <c r="U27" s="510" t="str">
        <f t="shared" si="7"/>
        <v/>
      </c>
      <c r="V27" s="508"/>
      <c r="W27" s="509" t="str">
        <f t="shared" si="8"/>
        <v/>
      </c>
      <c r="X27" s="510" t="str">
        <f t="shared" si="9"/>
        <v/>
      </c>
      <c r="Y27" s="511"/>
      <c r="Z27" s="509" t="str">
        <f t="shared" si="10"/>
        <v/>
      </c>
      <c r="AA27" s="510" t="str">
        <f t="shared" si="11"/>
        <v/>
      </c>
      <c r="AB27" s="511"/>
      <c r="AC27" s="509" t="str">
        <f t="shared" si="12"/>
        <v/>
      </c>
      <c r="AD27" s="510" t="str">
        <f t="shared" si="13"/>
        <v/>
      </c>
      <c r="AE27" s="508"/>
      <c r="AF27" s="509" t="str">
        <f t="shared" si="14"/>
        <v/>
      </c>
      <c r="AG27" s="510" t="str">
        <f t="shared" si="15"/>
        <v/>
      </c>
      <c r="AH27" s="512">
        <f>$I27-SUM(M27,J27,P27,S27,V27,Y27,AB27,AE27)</f>
        <v>0</v>
      </c>
    </row>
    <row r="28" spans="1:34" ht="20.149999999999999" customHeight="1" thickBot="1">
      <c r="A28" s="114"/>
      <c r="E28" s="42" t="s">
        <v>278</v>
      </c>
      <c r="F28" s="181">
        <f>SUM(F13:F27)</f>
        <v>2.8</v>
      </c>
      <c r="G28" s="141">
        <f>SUM(G13:G27)</f>
        <v>2878400</v>
      </c>
      <c r="I28" s="286">
        <f>SUM(I13:I27)</f>
        <v>84</v>
      </c>
      <c r="J28" s="513">
        <f t="shared" ref="J28:AG28" si="19">SUM(J13:J27)</f>
        <v>0</v>
      </c>
      <c r="K28" s="514">
        <f t="shared" si="19"/>
        <v>0</v>
      </c>
      <c r="L28" s="513">
        <f t="shared" si="19"/>
        <v>0</v>
      </c>
      <c r="M28" s="513">
        <f t="shared" si="19"/>
        <v>0</v>
      </c>
      <c r="N28" s="514">
        <f t="shared" si="19"/>
        <v>0</v>
      </c>
      <c r="O28" s="513">
        <f t="shared" si="19"/>
        <v>0</v>
      </c>
      <c r="P28" s="513">
        <f t="shared" si="19"/>
        <v>0</v>
      </c>
      <c r="Q28" s="514">
        <f t="shared" si="19"/>
        <v>0</v>
      </c>
      <c r="R28" s="513">
        <f t="shared" si="19"/>
        <v>0</v>
      </c>
      <c r="S28" s="513">
        <f t="shared" si="19"/>
        <v>0</v>
      </c>
      <c r="T28" s="514">
        <f t="shared" si="19"/>
        <v>0</v>
      </c>
      <c r="U28" s="513">
        <f t="shared" si="19"/>
        <v>0</v>
      </c>
      <c r="V28" s="513">
        <f t="shared" si="19"/>
        <v>0</v>
      </c>
      <c r="W28" s="514">
        <f t="shared" si="19"/>
        <v>0</v>
      </c>
      <c r="X28" s="513">
        <f t="shared" si="19"/>
        <v>0</v>
      </c>
      <c r="Y28" s="513">
        <f t="shared" si="19"/>
        <v>0</v>
      </c>
      <c r="Z28" s="514">
        <f t="shared" si="19"/>
        <v>0</v>
      </c>
      <c r="AA28" s="513">
        <f t="shared" si="19"/>
        <v>0</v>
      </c>
      <c r="AB28" s="513">
        <f t="shared" si="19"/>
        <v>0</v>
      </c>
      <c r="AC28" s="514">
        <f t="shared" si="19"/>
        <v>0</v>
      </c>
      <c r="AD28" s="513">
        <f t="shared" si="19"/>
        <v>0</v>
      </c>
      <c r="AE28" s="513">
        <f t="shared" si="19"/>
        <v>0</v>
      </c>
      <c r="AF28" s="514">
        <f t="shared" si="19"/>
        <v>0</v>
      </c>
      <c r="AG28" s="513">
        <f t="shared" si="19"/>
        <v>0</v>
      </c>
      <c r="AH28" s="166"/>
    </row>
    <row r="29" spans="1:34" ht="20.149999999999999" customHeight="1">
      <c r="A29" s="114"/>
      <c r="E29" s="42"/>
      <c r="F29" s="210"/>
      <c r="G29" s="166"/>
      <c r="I29" s="306"/>
      <c r="J29" s="166"/>
      <c r="K29" s="216">
        <f t="shared" ref="K29:AE29" si="20">ROUNDDOWN(K28,-3)</f>
        <v>0</v>
      </c>
      <c r="L29" s="216">
        <f t="shared" si="20"/>
        <v>0</v>
      </c>
      <c r="M29" s="216">
        <f t="shared" si="20"/>
        <v>0</v>
      </c>
      <c r="N29" s="216">
        <f t="shared" si="20"/>
        <v>0</v>
      </c>
      <c r="O29" s="216">
        <f t="shared" si="20"/>
        <v>0</v>
      </c>
      <c r="P29" s="216">
        <f t="shared" si="20"/>
        <v>0</v>
      </c>
      <c r="Q29" s="216">
        <f t="shared" si="20"/>
        <v>0</v>
      </c>
      <c r="R29" s="216">
        <f t="shared" si="20"/>
        <v>0</v>
      </c>
      <c r="S29" s="216">
        <f t="shared" si="20"/>
        <v>0</v>
      </c>
      <c r="T29" s="216">
        <f t="shared" si="20"/>
        <v>0</v>
      </c>
      <c r="U29" s="216">
        <f t="shared" si="20"/>
        <v>0</v>
      </c>
      <c r="V29" s="216">
        <f t="shared" si="20"/>
        <v>0</v>
      </c>
      <c r="W29" s="216">
        <f t="shared" si="20"/>
        <v>0</v>
      </c>
      <c r="X29" s="216">
        <f t="shared" si="20"/>
        <v>0</v>
      </c>
      <c r="Y29" s="216">
        <f t="shared" si="20"/>
        <v>0</v>
      </c>
      <c r="Z29" s="216">
        <f t="shared" si="20"/>
        <v>0</v>
      </c>
      <c r="AA29" s="216">
        <f t="shared" si="20"/>
        <v>0</v>
      </c>
      <c r="AB29" s="216">
        <f t="shared" si="20"/>
        <v>0</v>
      </c>
      <c r="AC29" s="216">
        <f t="shared" si="20"/>
        <v>0</v>
      </c>
      <c r="AD29" s="216">
        <f t="shared" si="20"/>
        <v>0</v>
      </c>
      <c r="AE29" s="216">
        <f t="shared" si="20"/>
        <v>0</v>
      </c>
    </row>
    <row r="30" spans="1:34" ht="20.149999999999999" hidden="1" customHeight="1">
      <c r="A30" s="114"/>
      <c r="E30" s="42"/>
      <c r="F30" s="688" t="s">
        <v>279</v>
      </c>
      <c r="G30" s="689"/>
      <c r="I30" s="306"/>
      <c r="M30" s="216">
        <f>SUM(K29:M29)</f>
        <v>0</v>
      </c>
      <c r="P30" s="216">
        <f>SUM(N29:P29)</f>
        <v>0</v>
      </c>
      <c r="S30" s="216">
        <f>SUM(Q29:S29)</f>
        <v>0</v>
      </c>
      <c r="V30" s="216">
        <f>SUM(T29:V29)</f>
        <v>0</v>
      </c>
      <c r="Y30" s="216">
        <f>SUM(W29:Y29)</f>
        <v>0</v>
      </c>
      <c r="AB30" s="216">
        <f>SUM(Z29:AB29)</f>
        <v>0</v>
      </c>
      <c r="AE30" s="216">
        <f>SUM(AC29:AE29)</f>
        <v>0</v>
      </c>
    </row>
    <row r="31" spans="1:34" ht="20.149999999999999" hidden="1" customHeight="1" thickBot="1">
      <c r="A31" s="114"/>
      <c r="B31" s="45"/>
      <c r="C31" s="45"/>
      <c r="F31" s="58" t="s">
        <v>83</v>
      </c>
      <c r="G31" s="134">
        <f>SUMIF($H$13:$H$27,F31,$G$13:$G$27)</f>
        <v>0</v>
      </c>
    </row>
    <row r="32" spans="1:34" ht="20.149999999999999" hidden="1" customHeight="1">
      <c r="A32" s="114"/>
      <c r="B32" s="45"/>
      <c r="C32" s="45"/>
      <c r="F32" s="58" t="s">
        <v>87</v>
      </c>
      <c r="G32" s="134">
        <f t="shared" ref="G32:G46" si="21">SUMIF($H$13:$H$27,F32,$G$13:$G$27)</f>
        <v>0</v>
      </c>
      <c r="H32" s="77"/>
    </row>
    <row r="33" spans="1:34" ht="20.149999999999999" hidden="1" customHeight="1">
      <c r="A33" s="114"/>
      <c r="B33" s="45"/>
      <c r="C33" s="45"/>
      <c r="F33" s="58" t="s">
        <v>90</v>
      </c>
      <c r="G33" s="134">
        <f t="shared" si="21"/>
        <v>0</v>
      </c>
      <c r="H33" s="77"/>
    </row>
    <row r="34" spans="1:34" ht="20.149999999999999" hidden="1" customHeight="1">
      <c r="A34" s="114"/>
      <c r="B34" s="45"/>
      <c r="C34" s="45"/>
      <c r="F34" s="58" t="s">
        <v>95</v>
      </c>
      <c r="G34" s="134">
        <f t="shared" si="21"/>
        <v>2878400</v>
      </c>
      <c r="H34" s="77"/>
    </row>
    <row r="35" spans="1:34" ht="20.149999999999999" hidden="1" customHeight="1">
      <c r="A35" s="114"/>
      <c r="B35" s="45"/>
      <c r="C35" s="45"/>
      <c r="F35" s="58" t="s">
        <v>98</v>
      </c>
      <c r="G35" s="134">
        <f t="shared" si="21"/>
        <v>0</v>
      </c>
      <c r="H35" s="77"/>
    </row>
    <row r="36" spans="1:34" ht="20.149999999999999" hidden="1" customHeight="1">
      <c r="A36" s="114"/>
      <c r="B36" s="45"/>
      <c r="C36" s="45"/>
      <c r="F36" s="58" t="s">
        <v>101</v>
      </c>
      <c r="G36" s="134">
        <f t="shared" si="21"/>
        <v>0</v>
      </c>
      <c r="H36" s="77"/>
    </row>
    <row r="37" spans="1:34" ht="20.149999999999999" hidden="1" customHeight="1">
      <c r="A37" s="114"/>
      <c r="B37" s="45"/>
      <c r="C37" s="45"/>
      <c r="F37" s="58" t="s">
        <v>102</v>
      </c>
      <c r="G37" s="134">
        <f t="shared" si="21"/>
        <v>0</v>
      </c>
      <c r="H37" s="77"/>
    </row>
    <row r="38" spans="1:34" ht="20.149999999999999" hidden="1" customHeight="1">
      <c r="A38" s="114"/>
      <c r="B38" s="45"/>
      <c r="C38" s="45"/>
      <c r="F38" s="58" t="s">
        <v>103</v>
      </c>
      <c r="G38" s="134">
        <f t="shared" si="21"/>
        <v>0</v>
      </c>
      <c r="H38" s="77"/>
    </row>
    <row r="39" spans="1:34" ht="20.149999999999999" hidden="1" customHeight="1">
      <c r="A39" s="114"/>
      <c r="B39" s="45"/>
      <c r="C39" s="45"/>
      <c r="F39" s="58" t="s">
        <v>104</v>
      </c>
      <c r="G39" s="134">
        <f t="shared" si="21"/>
        <v>0</v>
      </c>
      <c r="H39" s="77"/>
    </row>
    <row r="40" spans="1:34" ht="20.149999999999999" hidden="1" customHeight="1">
      <c r="A40" s="114"/>
      <c r="B40" s="45"/>
      <c r="C40" s="45"/>
      <c r="F40" s="58" t="s">
        <v>105</v>
      </c>
      <c r="G40" s="134">
        <f>SUMIF($H$13:$H$27,F40,$G$13:$G$27)</f>
        <v>0</v>
      </c>
      <c r="H40" s="77"/>
    </row>
    <row r="41" spans="1:34" ht="20.149999999999999" hidden="1" customHeight="1">
      <c r="A41" s="114"/>
      <c r="B41" s="45"/>
      <c r="C41" s="45"/>
      <c r="F41" s="58" t="s">
        <v>106</v>
      </c>
      <c r="G41" s="134">
        <f t="shared" si="21"/>
        <v>0</v>
      </c>
      <c r="H41" s="77"/>
    </row>
    <row r="42" spans="1:34" ht="20.149999999999999" hidden="1" customHeight="1">
      <c r="A42" s="114"/>
      <c r="B42" s="45"/>
      <c r="C42" s="45"/>
      <c r="F42" s="58" t="s">
        <v>107</v>
      </c>
      <c r="G42" s="134">
        <f t="shared" si="21"/>
        <v>0</v>
      </c>
      <c r="H42" s="77"/>
    </row>
    <row r="43" spans="1:34" ht="20.149999999999999" hidden="1" customHeight="1">
      <c r="A43" s="114"/>
      <c r="B43" s="45"/>
      <c r="C43" s="45"/>
      <c r="F43" s="58" t="s">
        <v>108</v>
      </c>
      <c r="G43" s="134">
        <f t="shared" si="21"/>
        <v>0</v>
      </c>
      <c r="H43" s="77"/>
    </row>
    <row r="44" spans="1:34" ht="20.149999999999999" hidden="1" customHeight="1">
      <c r="A44" s="114"/>
      <c r="B44" s="45"/>
      <c r="C44" s="45"/>
      <c r="F44" s="58" t="s">
        <v>109</v>
      </c>
      <c r="G44" s="134">
        <f t="shared" si="21"/>
        <v>0</v>
      </c>
      <c r="H44" s="77"/>
    </row>
    <row r="45" spans="1:34" ht="20.149999999999999" hidden="1" customHeight="1">
      <c r="A45" s="114"/>
      <c r="B45" s="45"/>
      <c r="C45" s="45"/>
      <c r="F45" s="58" t="s">
        <v>110</v>
      </c>
      <c r="G45" s="134">
        <f t="shared" si="21"/>
        <v>0</v>
      </c>
      <c r="H45" s="77"/>
    </row>
    <row r="46" spans="1:34" ht="20.149999999999999" hidden="1" customHeight="1">
      <c r="A46" s="114"/>
      <c r="B46" s="45"/>
      <c r="C46" s="45"/>
      <c r="F46" s="58" t="s">
        <v>111</v>
      </c>
      <c r="G46" s="134">
        <f t="shared" si="21"/>
        <v>0</v>
      </c>
      <c r="H46" s="137"/>
    </row>
    <row r="47" spans="1:34" ht="20.149999999999999" hidden="1" customHeight="1">
      <c r="A47" s="114"/>
      <c r="B47" s="45"/>
      <c r="C47" s="45"/>
      <c r="F47" s="58" t="s">
        <v>256</v>
      </c>
      <c r="G47" s="134">
        <f>SUM(G32:G46)</f>
        <v>2878400</v>
      </c>
      <c r="H47" s="137"/>
    </row>
    <row r="48" spans="1:34" ht="20.149999999999999" customHeight="1" thickBot="1">
      <c r="A48" s="114"/>
      <c r="B48" s="45"/>
      <c r="C48" s="45"/>
      <c r="F48" s="213"/>
      <c r="G48" s="137"/>
      <c r="H48" s="137"/>
      <c r="J48" s="184" t="s">
        <v>266</v>
      </c>
      <c r="K48" s="495"/>
      <c r="L48" s="495"/>
      <c r="M48" s="496"/>
      <c r="N48" s="496"/>
      <c r="O48" s="496"/>
      <c r="P48" s="496"/>
      <c r="Q48" s="496"/>
      <c r="R48" s="496"/>
      <c r="S48" s="496"/>
      <c r="T48" s="496"/>
      <c r="U48" s="496"/>
      <c r="V48" s="496"/>
      <c r="W48" s="496"/>
      <c r="X48" s="496"/>
      <c r="Y48" s="496"/>
      <c r="Z48" s="496"/>
      <c r="AA48" s="496"/>
      <c r="AB48" s="496"/>
      <c r="AC48" s="496"/>
      <c r="AD48" s="496"/>
      <c r="AE48" s="495"/>
      <c r="AF48" s="496"/>
      <c r="AG48" s="496"/>
      <c r="AH48" s="496"/>
    </row>
    <row r="49" spans="1:34" ht="20.149999999999999" customHeight="1" thickBot="1">
      <c r="A49" s="114"/>
      <c r="B49" s="13" t="s">
        <v>280</v>
      </c>
      <c r="J49" s="678">
        <v>1</v>
      </c>
      <c r="K49" s="679"/>
      <c r="L49" s="680"/>
      <c r="M49" s="678">
        <v>2</v>
      </c>
      <c r="N49" s="679"/>
      <c r="O49" s="680"/>
      <c r="P49" s="678">
        <v>3</v>
      </c>
      <c r="Q49" s="679"/>
      <c r="R49" s="680"/>
      <c r="S49" s="678">
        <v>4</v>
      </c>
      <c r="T49" s="679"/>
      <c r="U49" s="680"/>
      <c r="V49" s="678">
        <v>5</v>
      </c>
      <c r="W49" s="679"/>
      <c r="X49" s="680"/>
      <c r="Y49" s="678">
        <v>6</v>
      </c>
      <c r="Z49" s="679"/>
      <c r="AA49" s="680"/>
      <c r="AB49" s="678">
        <v>7</v>
      </c>
      <c r="AC49" s="679"/>
      <c r="AD49" s="680"/>
      <c r="AE49" s="678" t="s">
        <v>267</v>
      </c>
      <c r="AF49" s="679"/>
      <c r="AG49" s="680"/>
      <c r="AH49" s="497"/>
    </row>
    <row r="50" spans="1:34" ht="30" customHeight="1">
      <c r="A50" s="291" t="s">
        <v>268</v>
      </c>
      <c r="B50" s="442" t="s">
        <v>269</v>
      </c>
      <c r="C50" s="442" t="s">
        <v>270</v>
      </c>
      <c r="D50" s="287" t="s">
        <v>271</v>
      </c>
      <c r="E50" s="287" t="s">
        <v>272</v>
      </c>
      <c r="F50" s="287" t="s">
        <v>273</v>
      </c>
      <c r="G50" s="287" t="s">
        <v>274</v>
      </c>
      <c r="H50" s="287" t="s">
        <v>275</v>
      </c>
      <c r="I50" s="518" t="s">
        <v>281</v>
      </c>
      <c r="J50" s="500" t="str">
        <f>J49&amp;"回目部分払い対象日数"</f>
        <v>1回目部分払い対象日数</v>
      </c>
      <c r="K50" s="498" t="str">
        <f>J49&amp;"回目
部分払いM/M"</f>
        <v>1回目
部分払いM/M</v>
      </c>
      <c r="L50" s="499" t="str">
        <f>J49&amp;"回目部分払い金額"</f>
        <v>1回目部分払い金額</v>
      </c>
      <c r="M50" s="500" t="str">
        <f>M49&amp;"回目部分払い対象日数"</f>
        <v>2回目部分払い対象日数</v>
      </c>
      <c r="N50" s="498" t="str">
        <f>M49&amp;"回目
部分払いM/M"</f>
        <v>2回目
部分払いM/M</v>
      </c>
      <c r="O50" s="499" t="str">
        <f>M49&amp;"回目部分払い金額"</f>
        <v>2回目部分払い金額</v>
      </c>
      <c r="P50" s="500" t="str">
        <f>P49&amp;"回目部分払い対象日数"</f>
        <v>3回目部分払い対象日数</v>
      </c>
      <c r="Q50" s="498" t="str">
        <f>P49&amp;"回目
部分払いM/M"</f>
        <v>3回目
部分払いM/M</v>
      </c>
      <c r="R50" s="499" t="str">
        <f>P49&amp;"回目部分払い金額"</f>
        <v>3回目部分払い金額</v>
      </c>
      <c r="S50" s="500" t="str">
        <f>S49&amp;"回目部分払い対象日数"</f>
        <v>4回目部分払い対象日数</v>
      </c>
      <c r="T50" s="498" t="str">
        <f>S49&amp;"回目
部分払いM/M"</f>
        <v>4回目
部分払いM/M</v>
      </c>
      <c r="U50" s="499" t="str">
        <f>S49&amp;"回目部分払い金額"</f>
        <v>4回目部分払い金額</v>
      </c>
      <c r="V50" s="500" t="str">
        <f>V49&amp;"回目部分払い対象日数"</f>
        <v>5回目部分払い対象日数</v>
      </c>
      <c r="W50" s="498" t="str">
        <f>V49&amp;"回目
部分払いM/M"</f>
        <v>5回目
部分払いM/M</v>
      </c>
      <c r="X50" s="499" t="str">
        <f>V49&amp;"回目部分払い金額"</f>
        <v>5回目部分払い金額</v>
      </c>
      <c r="Y50" s="500" t="str">
        <f>Y49&amp;"回目部分払い対象日数"</f>
        <v>6回目部分払い対象日数</v>
      </c>
      <c r="Z50" s="498" t="str">
        <f>Y49&amp;"回目
部分払いM/M"</f>
        <v>6回目
部分払いM/M</v>
      </c>
      <c r="AA50" s="499" t="str">
        <f>Y49&amp;"回目部分払い金額"</f>
        <v>6回目部分払い金額</v>
      </c>
      <c r="AB50" s="500" t="str">
        <f>AB49&amp;"回目部分払い対象日数"</f>
        <v>7回目部分払い対象日数</v>
      </c>
      <c r="AC50" s="498" t="str">
        <f>AB49&amp;"回目
部分払いM/M"</f>
        <v>7回目
部分払いM/M</v>
      </c>
      <c r="AD50" s="499" t="str">
        <f>AB49&amp;"回目部分払い金額"</f>
        <v>7回目部分払い金額</v>
      </c>
      <c r="AE50" s="500" t="str">
        <f>AE49&amp;"対象日数"</f>
        <v>精算対象日数</v>
      </c>
      <c r="AF50" s="501" t="str">
        <f>AE49&amp;"時M/M"</f>
        <v>精算時M/M</v>
      </c>
      <c r="AG50" s="502" t="str">
        <f>AE49&amp;"金額"</f>
        <v>精算金額</v>
      </c>
      <c r="AH50" s="503" t="s">
        <v>277</v>
      </c>
    </row>
    <row r="51" spans="1:34" ht="28.15" customHeight="1">
      <c r="A51" s="443">
        <v>4</v>
      </c>
      <c r="B51" s="248" t="str">
        <f>IF($A51="","",VLOOKUP($A51,従事者明細!$A$3:$I$51,2,FALSE))</f>
        <v>○○ ●●（東京都）</v>
      </c>
      <c r="C51" s="321" t="str">
        <f>IF($A51="","",VLOOKUP($A51,従事者明細!$A$3:$I$51,3,FALSE))</f>
        <v>製品・技術開発効果調査</v>
      </c>
      <c r="D51" s="249">
        <f>IF($A51="","",VLOOKUP($A51,従事者明細!$A$3:$I$51,6,FALSE))</f>
        <v>3</v>
      </c>
      <c r="E51" s="248">
        <f>IF($A51="","",VLOOKUP($A51,従事者明細!$A$3:$I$51,7,FALSE))</f>
        <v>1140000</v>
      </c>
      <c r="F51" s="250">
        <f>IF(I51="","",ROUND(I51/20,2))</f>
        <v>1.2</v>
      </c>
      <c r="G51" s="251">
        <f>IF(D51="","",E51*ROUND(F51,2))</f>
        <v>1368000</v>
      </c>
      <c r="H51" s="252" t="str">
        <f>IF($A51="","",VLOOKUP($A51,従事者明細!$A$3:$F$51,4,FALSE))</f>
        <v>A-1</v>
      </c>
      <c r="I51" s="281">
        <v>24</v>
      </c>
      <c r="J51" s="504"/>
      <c r="K51" s="505" t="str">
        <f>IF(J51="","",ROUND(J51/20,2))</f>
        <v/>
      </c>
      <c r="L51" s="212" t="str">
        <f>IF(J51="","",K51*$E51)</f>
        <v/>
      </c>
      <c r="M51" s="504"/>
      <c r="N51" s="505" t="str">
        <f>IF(M51="","",ROUND(M51/20,2))</f>
        <v/>
      </c>
      <c r="O51" s="212" t="str">
        <f>IF(M51="","",N51*$E51)</f>
        <v/>
      </c>
      <c r="P51" s="504"/>
      <c r="Q51" s="505" t="str">
        <f>IF(P51="","",ROUND(P51/20,2))</f>
        <v/>
      </c>
      <c r="R51" s="212" t="str">
        <f>IF(P51="","",Q51*$E51)</f>
        <v/>
      </c>
      <c r="S51" s="504"/>
      <c r="T51" s="505" t="str">
        <f>IF(S51="","",ROUND(S51/20,2))</f>
        <v/>
      </c>
      <c r="U51" s="212" t="str">
        <f>IF(S51="","",T51*$E51)</f>
        <v/>
      </c>
      <c r="V51" s="504"/>
      <c r="W51" s="505" t="str">
        <f>IF(V51="","",ROUND(V51/20,2))</f>
        <v/>
      </c>
      <c r="X51" s="212" t="str">
        <f>IF(V51="","",W51*$E51)</f>
        <v/>
      </c>
      <c r="Y51" s="506"/>
      <c r="Z51" s="505" t="str">
        <f>IF(Y51="","",ROUND(Y51/20,2))</f>
        <v/>
      </c>
      <c r="AA51" s="212" t="str">
        <f>IF(Y51="","",Z51*$E51)</f>
        <v/>
      </c>
      <c r="AB51" s="506"/>
      <c r="AC51" s="505" t="str">
        <f>IF(AB51="","",ROUND(AB51/20,2))</f>
        <v/>
      </c>
      <c r="AD51" s="212" t="str">
        <f>IF(AB51="","",AC51*$E51)</f>
        <v/>
      </c>
      <c r="AE51" s="504"/>
      <c r="AF51" s="505" t="str">
        <f>IF(AE51="","",ROUND(AE51/20,2))</f>
        <v/>
      </c>
      <c r="AG51" s="212" t="str">
        <f>IF(AE51="","",AF51*$E51)</f>
        <v/>
      </c>
      <c r="AH51" s="507">
        <f>$I51-SUM(M51,J51,P51,S51,V51,Y51,AB51,AE51)</f>
        <v>24</v>
      </c>
    </row>
    <row r="52" spans="1:34" ht="28.15" customHeight="1">
      <c r="A52" s="443">
        <v>5</v>
      </c>
      <c r="B52" s="248" t="str">
        <f>IF($A52="","",VLOOKUP($A52,従事者明細!$A$3:$I$51,2,FALSE))</f>
        <v>●● ○○（神奈川県）</v>
      </c>
      <c r="C52" s="321" t="str">
        <f>IF($A52="","",VLOOKUP($A52,従事者明細!$A$3:$I$51,3,FALSE))</f>
        <v>民間ビジネス化調査</v>
      </c>
      <c r="D52" s="249">
        <f>IF($A52="","",VLOOKUP($A52,従事者明細!$A$3:$I$51,6,FALSE))</f>
        <v>4</v>
      </c>
      <c r="E52" s="248">
        <f>IF($A52="","",VLOOKUP($A52,従事者明細!$A$3:$I$51,7,FALSE))</f>
        <v>944000</v>
      </c>
      <c r="F52" s="250">
        <f t="shared" ref="F52:F65" si="22">IF(I52="","",ROUND(I52/20,2))</f>
        <v>0.8</v>
      </c>
      <c r="G52" s="251">
        <f t="shared" ref="G52:G65" si="23">IF(D52="","",E52*ROUND(F52,2))</f>
        <v>755200</v>
      </c>
      <c r="H52" s="252" t="str">
        <f>IF($A52="","",VLOOKUP($A52,従事者明細!$A$3:$F$51,4,FALSE))</f>
        <v>A-1</v>
      </c>
      <c r="I52" s="281">
        <v>16</v>
      </c>
      <c r="J52" s="504"/>
      <c r="K52" s="505" t="str">
        <f>IF(J52="","",ROUND(J52/20,2))</f>
        <v/>
      </c>
      <c r="L52" s="212" t="str">
        <f t="shared" ref="L52:L65" si="24">IF(J52="","",K52*$E52)</f>
        <v/>
      </c>
      <c r="M52" s="504"/>
      <c r="N52" s="505" t="str">
        <f>IF(M52="","",ROUND(M52/20,2))</f>
        <v/>
      </c>
      <c r="O52" s="212" t="str">
        <f t="shared" ref="O52:O65" si="25">IF(M52="","",N52*$E52)</f>
        <v/>
      </c>
      <c r="P52" s="504"/>
      <c r="Q52" s="505" t="str">
        <f>IF(P52="","",ROUND(P52/20,2))</f>
        <v/>
      </c>
      <c r="R52" s="212" t="str">
        <f t="shared" ref="R52:R65" si="26">IF(P52="","",Q52*$E52)</f>
        <v/>
      </c>
      <c r="S52" s="504"/>
      <c r="T52" s="505" t="str">
        <f>IF(S52="","",ROUND(S52/20,2))</f>
        <v/>
      </c>
      <c r="U52" s="212" t="str">
        <f t="shared" ref="U52:U65" si="27">IF(S52="","",T52*$E52)</f>
        <v/>
      </c>
      <c r="V52" s="504"/>
      <c r="W52" s="505" t="str">
        <f>IF(V52="","",ROUND(V52/20,2))</f>
        <v/>
      </c>
      <c r="X52" s="212" t="str">
        <f t="shared" ref="X52:X65" si="28">IF(V52="","",W52*$E52)</f>
        <v/>
      </c>
      <c r="Y52" s="506"/>
      <c r="Z52" s="505" t="str">
        <f>IF(Y52="","",ROUND(Y52/20,2))</f>
        <v/>
      </c>
      <c r="AA52" s="212" t="str">
        <f t="shared" ref="AA52:AA65" si="29">IF(Y52="","",Z52*$E52)</f>
        <v/>
      </c>
      <c r="AB52" s="506"/>
      <c r="AC52" s="505" t="str">
        <f>IF(AB52="","",ROUND(AB52/20,2))</f>
        <v/>
      </c>
      <c r="AD52" s="212" t="str">
        <f t="shared" ref="AD52:AD65" si="30">IF(AB52="","",AC52*$E52)</f>
        <v/>
      </c>
      <c r="AE52" s="504"/>
      <c r="AF52" s="505" t="str">
        <f>IF(AE52="","",ROUND(AE52/20,2))</f>
        <v/>
      </c>
      <c r="AG52" s="212" t="str">
        <f t="shared" ref="AG52:AG65" si="31">IF(AE52="","",AF52*$E52)</f>
        <v/>
      </c>
      <c r="AH52" s="507">
        <f t="shared" ref="AH52:AH64" si="32">$I52-SUM(M52,J52,P52,S52,V52,Y52,AB52,AE52)</f>
        <v>16</v>
      </c>
    </row>
    <row r="53" spans="1:34" ht="28.15" customHeight="1">
      <c r="A53" s="443">
        <v>6</v>
      </c>
      <c r="B53" s="248" t="str">
        <f>IF($A53="","",VLOOKUP($A53,従事者明細!$A$3:$I$51,2,FALSE))</f>
        <v>○● ●（東京都）</v>
      </c>
      <c r="C53" s="321" t="str">
        <f>IF($A53="","",VLOOKUP($A53,従事者明細!$A$3:$I$51,3,FALSE))</f>
        <v>事業環境調査</v>
      </c>
      <c r="D53" s="249">
        <f>IF($A53="","",VLOOKUP($A53,従事者明細!$A$3:$I$51,6,FALSE))</f>
        <v>4</v>
      </c>
      <c r="E53" s="248">
        <f>IF($A53="","",VLOOKUP($A53,従事者明細!$A$3:$I$51,7,FALSE))</f>
        <v>944000</v>
      </c>
      <c r="F53" s="250">
        <f t="shared" si="22"/>
        <v>1.05</v>
      </c>
      <c r="G53" s="251">
        <f t="shared" si="23"/>
        <v>991200</v>
      </c>
      <c r="H53" s="252" t="str">
        <f>IF($A53="","",VLOOKUP($A53,従事者明細!$A$3:$F$51,4,FALSE))</f>
        <v>A-1</v>
      </c>
      <c r="I53" s="281">
        <v>21</v>
      </c>
      <c r="J53" s="504"/>
      <c r="K53" s="505" t="str">
        <f t="shared" ref="K53:K65" si="33">IF(J53="","",ROUND(J53/20,2))</f>
        <v/>
      </c>
      <c r="L53" s="212" t="str">
        <f t="shared" si="24"/>
        <v/>
      </c>
      <c r="M53" s="504"/>
      <c r="N53" s="505" t="str">
        <f t="shared" ref="N53:N65" si="34">IF(M53="","",ROUND(M53/20,2))</f>
        <v/>
      </c>
      <c r="O53" s="212" t="str">
        <f t="shared" si="25"/>
        <v/>
      </c>
      <c r="P53" s="504"/>
      <c r="Q53" s="505" t="str">
        <f t="shared" ref="Q53:Q65" si="35">IF(P53="","",ROUND(P53/20,2))</f>
        <v/>
      </c>
      <c r="R53" s="212" t="str">
        <f t="shared" si="26"/>
        <v/>
      </c>
      <c r="S53" s="504"/>
      <c r="T53" s="505" t="str">
        <f t="shared" ref="T53:T65" si="36">IF(S53="","",ROUND(S53/20,2))</f>
        <v/>
      </c>
      <c r="U53" s="212" t="str">
        <f t="shared" si="27"/>
        <v/>
      </c>
      <c r="V53" s="504"/>
      <c r="W53" s="505" t="str">
        <f t="shared" ref="W53:W65" si="37">IF(V53="","",ROUND(V53/20,2))</f>
        <v/>
      </c>
      <c r="X53" s="212" t="str">
        <f t="shared" si="28"/>
        <v/>
      </c>
      <c r="Y53" s="506"/>
      <c r="Z53" s="505" t="str">
        <f t="shared" ref="Z53:Z65" si="38">IF(Y53="","",ROUND(Y53/20,2))</f>
        <v/>
      </c>
      <c r="AA53" s="212" t="str">
        <f t="shared" si="29"/>
        <v/>
      </c>
      <c r="AB53" s="506"/>
      <c r="AC53" s="505" t="str">
        <f t="shared" ref="AC53:AC65" si="39">IF(AB53="","",ROUND(AB53/20,2))</f>
        <v/>
      </c>
      <c r="AD53" s="212" t="str">
        <f t="shared" si="30"/>
        <v/>
      </c>
      <c r="AE53" s="504"/>
      <c r="AF53" s="505" t="str">
        <f t="shared" ref="AF53:AF65" si="40">IF(AE53="","",ROUND(AE53/20,2))</f>
        <v/>
      </c>
      <c r="AG53" s="212" t="str">
        <f t="shared" si="31"/>
        <v/>
      </c>
      <c r="AH53" s="507">
        <f t="shared" si="32"/>
        <v>21</v>
      </c>
    </row>
    <row r="54" spans="1:34" ht="28.15" customHeight="1">
      <c r="A54" s="443"/>
      <c r="B54" s="248" t="str">
        <f>IF($A54="","",VLOOKUP($A54,従事者明細!$A$3:$I$51,2,FALSE))</f>
        <v/>
      </c>
      <c r="C54" s="321" t="str">
        <f>IF($A54="","",VLOOKUP($A54,従事者明細!$A$3:$I$51,3,FALSE))</f>
        <v/>
      </c>
      <c r="D54" s="249" t="str">
        <f>IF($A54="","",VLOOKUP($A54,従事者明細!$A$3:$I$51,6,FALSE))</f>
        <v/>
      </c>
      <c r="E54" s="248" t="str">
        <f>IF($A54="","",VLOOKUP($A54,従事者明細!$A$3:$I$51,7,FALSE))</f>
        <v/>
      </c>
      <c r="F54" s="250" t="str">
        <f t="shared" si="22"/>
        <v/>
      </c>
      <c r="G54" s="251" t="str">
        <f t="shared" si="23"/>
        <v/>
      </c>
      <c r="H54" s="252" t="str">
        <f>IF($A54="","",VLOOKUP($A54,従事者明細!$A$3:$F$51,4,FALSE))</f>
        <v/>
      </c>
      <c r="I54" s="281"/>
      <c r="J54" s="504"/>
      <c r="K54" s="505" t="str">
        <f t="shared" si="33"/>
        <v/>
      </c>
      <c r="L54" s="212" t="str">
        <f t="shared" si="24"/>
        <v/>
      </c>
      <c r="M54" s="504"/>
      <c r="N54" s="505" t="str">
        <f t="shared" si="34"/>
        <v/>
      </c>
      <c r="O54" s="212" t="str">
        <f t="shared" si="25"/>
        <v/>
      </c>
      <c r="P54" s="504"/>
      <c r="Q54" s="505" t="str">
        <f t="shared" si="35"/>
        <v/>
      </c>
      <c r="R54" s="212" t="str">
        <f t="shared" si="26"/>
        <v/>
      </c>
      <c r="S54" s="504"/>
      <c r="T54" s="505" t="str">
        <f t="shared" si="36"/>
        <v/>
      </c>
      <c r="U54" s="212" t="str">
        <f t="shared" si="27"/>
        <v/>
      </c>
      <c r="V54" s="504"/>
      <c r="W54" s="505" t="str">
        <f t="shared" si="37"/>
        <v/>
      </c>
      <c r="X54" s="212" t="str">
        <f t="shared" si="28"/>
        <v/>
      </c>
      <c r="Y54" s="506"/>
      <c r="Z54" s="505" t="str">
        <f t="shared" si="38"/>
        <v/>
      </c>
      <c r="AA54" s="212" t="str">
        <f t="shared" si="29"/>
        <v/>
      </c>
      <c r="AB54" s="506"/>
      <c r="AC54" s="505" t="str">
        <f t="shared" si="39"/>
        <v/>
      </c>
      <c r="AD54" s="212" t="str">
        <f t="shared" si="30"/>
        <v/>
      </c>
      <c r="AE54" s="504"/>
      <c r="AF54" s="505" t="str">
        <f t="shared" si="40"/>
        <v/>
      </c>
      <c r="AG54" s="212" t="str">
        <f t="shared" si="31"/>
        <v/>
      </c>
      <c r="AH54" s="507">
        <f t="shared" si="32"/>
        <v>0</v>
      </c>
    </row>
    <row r="55" spans="1:34" ht="28.15" customHeight="1">
      <c r="A55" s="281"/>
      <c r="B55" s="248" t="str">
        <f>IF($A55="","",VLOOKUP($A55,従事者明細!$A$3:$I$51,2,FALSE))</f>
        <v/>
      </c>
      <c r="C55" s="321" t="str">
        <f>IF($A55="","",VLOOKUP($A55,従事者明細!$A$3:$I$51,3,FALSE))</f>
        <v/>
      </c>
      <c r="D55" s="249" t="str">
        <f>IF($A55="","",VLOOKUP($A55,従事者明細!$A$3:$I$51,6,FALSE))</f>
        <v/>
      </c>
      <c r="E55" s="248" t="str">
        <f>IF($A55="","",VLOOKUP($A55,従事者明細!$A$3:$I$51,7,FALSE))</f>
        <v/>
      </c>
      <c r="F55" s="250" t="str">
        <f t="shared" si="22"/>
        <v/>
      </c>
      <c r="G55" s="251" t="str">
        <f t="shared" si="23"/>
        <v/>
      </c>
      <c r="H55" s="252" t="str">
        <f>IF($A55="","",VLOOKUP($A55,従事者明細!$A$3:$F$51,4,FALSE))</f>
        <v/>
      </c>
      <c r="I55" s="281"/>
      <c r="J55" s="504"/>
      <c r="K55" s="505" t="str">
        <f t="shared" si="33"/>
        <v/>
      </c>
      <c r="L55" s="212" t="str">
        <f t="shared" si="24"/>
        <v/>
      </c>
      <c r="M55" s="504"/>
      <c r="N55" s="505" t="str">
        <f t="shared" si="34"/>
        <v/>
      </c>
      <c r="O55" s="212" t="str">
        <f t="shared" si="25"/>
        <v/>
      </c>
      <c r="P55" s="504"/>
      <c r="Q55" s="505" t="str">
        <f t="shared" si="35"/>
        <v/>
      </c>
      <c r="R55" s="212" t="str">
        <f t="shared" si="26"/>
        <v/>
      </c>
      <c r="S55" s="504"/>
      <c r="T55" s="505" t="str">
        <f t="shared" si="36"/>
        <v/>
      </c>
      <c r="U55" s="212" t="str">
        <f t="shared" si="27"/>
        <v/>
      </c>
      <c r="V55" s="504"/>
      <c r="W55" s="505" t="str">
        <f t="shared" si="37"/>
        <v/>
      </c>
      <c r="X55" s="212" t="str">
        <f t="shared" si="28"/>
        <v/>
      </c>
      <c r="Y55" s="506"/>
      <c r="Z55" s="505" t="str">
        <f t="shared" si="38"/>
        <v/>
      </c>
      <c r="AA55" s="212" t="str">
        <f t="shared" si="29"/>
        <v/>
      </c>
      <c r="AB55" s="506"/>
      <c r="AC55" s="505" t="str">
        <f t="shared" si="39"/>
        <v/>
      </c>
      <c r="AD55" s="212" t="str">
        <f t="shared" si="30"/>
        <v/>
      </c>
      <c r="AE55" s="504"/>
      <c r="AF55" s="505" t="str">
        <f t="shared" si="40"/>
        <v/>
      </c>
      <c r="AG55" s="212" t="str">
        <f t="shared" si="31"/>
        <v/>
      </c>
      <c r="AH55" s="507">
        <f t="shared" si="32"/>
        <v>0</v>
      </c>
    </row>
    <row r="56" spans="1:34" ht="28.15" customHeight="1">
      <c r="A56" s="281"/>
      <c r="B56" s="248" t="str">
        <f>IF($A56="","",VLOOKUP($A56,従事者明細!$A$3:$I$51,2,FALSE))</f>
        <v/>
      </c>
      <c r="C56" s="321" t="str">
        <f>IF($A56="","",VLOOKUP($A56,従事者明細!$A$3:$I$51,3,FALSE))</f>
        <v/>
      </c>
      <c r="D56" s="249" t="str">
        <f>IF($A56="","",VLOOKUP($A56,従事者明細!$A$3:$I$51,6,FALSE))</f>
        <v/>
      </c>
      <c r="E56" s="248" t="str">
        <f>IF($A56="","",VLOOKUP($A56,従事者明細!$A$3:$I$51,7,FALSE))</f>
        <v/>
      </c>
      <c r="F56" s="250" t="str">
        <f t="shared" si="22"/>
        <v/>
      </c>
      <c r="G56" s="251" t="str">
        <f t="shared" si="23"/>
        <v/>
      </c>
      <c r="H56" s="252" t="str">
        <f>IF($A56="","",VLOOKUP($A56,従事者明細!$A$3:$F$51,4,FALSE))</f>
        <v/>
      </c>
      <c r="I56" s="281"/>
      <c r="J56" s="504"/>
      <c r="K56" s="505" t="str">
        <f t="shared" si="33"/>
        <v/>
      </c>
      <c r="L56" s="212" t="str">
        <f t="shared" si="24"/>
        <v/>
      </c>
      <c r="M56" s="504"/>
      <c r="N56" s="505" t="str">
        <f t="shared" si="34"/>
        <v/>
      </c>
      <c r="O56" s="212" t="str">
        <f t="shared" si="25"/>
        <v/>
      </c>
      <c r="P56" s="504"/>
      <c r="Q56" s="505" t="str">
        <f t="shared" si="35"/>
        <v/>
      </c>
      <c r="R56" s="212" t="str">
        <f t="shared" si="26"/>
        <v/>
      </c>
      <c r="S56" s="504"/>
      <c r="T56" s="505" t="str">
        <f t="shared" si="36"/>
        <v/>
      </c>
      <c r="U56" s="212" t="str">
        <f t="shared" si="27"/>
        <v/>
      </c>
      <c r="V56" s="504"/>
      <c r="W56" s="505" t="str">
        <f t="shared" si="37"/>
        <v/>
      </c>
      <c r="X56" s="212" t="str">
        <f t="shared" si="28"/>
        <v/>
      </c>
      <c r="Y56" s="506"/>
      <c r="Z56" s="505" t="str">
        <f t="shared" si="38"/>
        <v/>
      </c>
      <c r="AA56" s="212" t="str">
        <f t="shared" si="29"/>
        <v/>
      </c>
      <c r="AB56" s="506"/>
      <c r="AC56" s="505" t="str">
        <f t="shared" si="39"/>
        <v/>
      </c>
      <c r="AD56" s="212" t="str">
        <f t="shared" si="30"/>
        <v/>
      </c>
      <c r="AE56" s="504"/>
      <c r="AF56" s="505" t="str">
        <f t="shared" si="40"/>
        <v/>
      </c>
      <c r="AG56" s="212" t="str">
        <f t="shared" si="31"/>
        <v/>
      </c>
      <c r="AH56" s="507">
        <f t="shared" si="32"/>
        <v>0</v>
      </c>
    </row>
    <row r="57" spans="1:34" ht="28.15" hidden="1" customHeight="1">
      <c r="A57" s="281"/>
      <c r="B57" s="248" t="str">
        <f>IF($A57="","",VLOOKUP($A57,従事者明細!$A$3:$I$51,2,FALSE))</f>
        <v/>
      </c>
      <c r="C57" s="321" t="str">
        <f>IF($A57="","",VLOOKUP($A57,従事者明細!$A$3:$I$51,3,FALSE))</f>
        <v/>
      </c>
      <c r="D57" s="249" t="str">
        <f>IF($A57="","",VLOOKUP($A57,従事者明細!$A$3:$I$51,6,FALSE))</f>
        <v/>
      </c>
      <c r="E57" s="248" t="str">
        <f>IF($A57="","",VLOOKUP($A57,従事者明細!$A$3:$I$51,7,FALSE))</f>
        <v/>
      </c>
      <c r="F57" s="250" t="str">
        <f t="shared" si="22"/>
        <v/>
      </c>
      <c r="G57" s="251" t="str">
        <f t="shared" si="23"/>
        <v/>
      </c>
      <c r="H57" s="252" t="str">
        <f>IF($A57="","",VLOOKUP($A57,従事者明細!$A$3:$F$51,4,FALSE))</f>
        <v/>
      </c>
      <c r="I57" s="281"/>
      <c r="J57" s="504"/>
      <c r="K57" s="505" t="str">
        <f t="shared" si="33"/>
        <v/>
      </c>
      <c r="L57" s="212" t="str">
        <f t="shared" si="24"/>
        <v/>
      </c>
      <c r="M57" s="504"/>
      <c r="N57" s="505" t="str">
        <f t="shared" si="34"/>
        <v/>
      </c>
      <c r="O57" s="212" t="str">
        <f t="shared" si="25"/>
        <v/>
      </c>
      <c r="P57" s="504"/>
      <c r="Q57" s="505" t="str">
        <f t="shared" si="35"/>
        <v/>
      </c>
      <c r="R57" s="212" t="str">
        <f t="shared" si="26"/>
        <v/>
      </c>
      <c r="S57" s="504"/>
      <c r="T57" s="505" t="str">
        <f t="shared" si="36"/>
        <v/>
      </c>
      <c r="U57" s="212" t="str">
        <f t="shared" si="27"/>
        <v/>
      </c>
      <c r="V57" s="504"/>
      <c r="W57" s="505" t="str">
        <f t="shared" si="37"/>
        <v/>
      </c>
      <c r="X57" s="212" t="str">
        <f t="shared" si="28"/>
        <v/>
      </c>
      <c r="Y57" s="506"/>
      <c r="Z57" s="505" t="str">
        <f t="shared" si="38"/>
        <v/>
      </c>
      <c r="AA57" s="212" t="str">
        <f t="shared" si="29"/>
        <v/>
      </c>
      <c r="AB57" s="506"/>
      <c r="AC57" s="505" t="str">
        <f t="shared" si="39"/>
        <v/>
      </c>
      <c r="AD57" s="212" t="str">
        <f t="shared" si="30"/>
        <v/>
      </c>
      <c r="AE57" s="504"/>
      <c r="AF57" s="505" t="str">
        <f t="shared" si="40"/>
        <v/>
      </c>
      <c r="AG57" s="212" t="str">
        <f t="shared" si="31"/>
        <v/>
      </c>
      <c r="AH57" s="507">
        <f t="shared" si="32"/>
        <v>0</v>
      </c>
    </row>
    <row r="58" spans="1:34" ht="20.25" hidden="1" customHeight="1" thickBot="1">
      <c r="A58" s="281"/>
      <c r="B58" s="248" t="str">
        <f>IF($A58="","",VLOOKUP($A58,従事者明細!$A$3:$I$51,2,FALSE))</f>
        <v/>
      </c>
      <c r="C58" s="288" t="str">
        <f>IF($A58="","",VLOOKUP($A58,従事者明細!$A$3:$I$51,3,FALSE))</f>
        <v/>
      </c>
      <c r="D58" s="249" t="str">
        <f>IF($A58="","",VLOOKUP($A58,従事者明細!$A$3:$I$51,6,FALSE))</f>
        <v/>
      </c>
      <c r="E58" s="248" t="str">
        <f>IF($A58="","",VLOOKUP($A58,従事者明細!$A$3:$I$51,7,FALSE))</f>
        <v/>
      </c>
      <c r="F58" s="250" t="str">
        <f t="shared" si="22"/>
        <v/>
      </c>
      <c r="G58" s="251" t="str">
        <f t="shared" si="23"/>
        <v/>
      </c>
      <c r="H58" s="252" t="str">
        <f>IF($A58="","",VLOOKUP($A58,従事者明細!$A$3:$F$51,4,FALSE))</f>
        <v/>
      </c>
      <c r="I58" s="281"/>
      <c r="J58" s="504"/>
      <c r="K58" s="505" t="str">
        <f t="shared" si="33"/>
        <v/>
      </c>
      <c r="L58" s="212" t="str">
        <f t="shared" si="24"/>
        <v/>
      </c>
      <c r="M58" s="504"/>
      <c r="N58" s="505" t="str">
        <f t="shared" si="34"/>
        <v/>
      </c>
      <c r="O58" s="212" t="str">
        <f t="shared" si="25"/>
        <v/>
      </c>
      <c r="P58" s="504"/>
      <c r="Q58" s="505" t="str">
        <f t="shared" si="35"/>
        <v/>
      </c>
      <c r="R58" s="212" t="str">
        <f t="shared" si="26"/>
        <v/>
      </c>
      <c r="S58" s="504"/>
      <c r="T58" s="505" t="str">
        <f t="shared" si="36"/>
        <v/>
      </c>
      <c r="U58" s="212" t="str">
        <f t="shared" si="27"/>
        <v/>
      </c>
      <c r="V58" s="504"/>
      <c r="W58" s="505" t="str">
        <f t="shared" si="37"/>
        <v/>
      </c>
      <c r="X58" s="212" t="str">
        <f t="shared" si="28"/>
        <v/>
      </c>
      <c r="Y58" s="506"/>
      <c r="Z58" s="505" t="str">
        <f t="shared" si="38"/>
        <v/>
      </c>
      <c r="AA58" s="212" t="str">
        <f t="shared" si="29"/>
        <v/>
      </c>
      <c r="AB58" s="506"/>
      <c r="AC58" s="505" t="str">
        <f t="shared" si="39"/>
        <v/>
      </c>
      <c r="AD58" s="212" t="str">
        <f t="shared" si="30"/>
        <v/>
      </c>
      <c r="AE58" s="504"/>
      <c r="AF58" s="505" t="str">
        <f t="shared" si="40"/>
        <v/>
      </c>
      <c r="AG58" s="212" t="str">
        <f t="shared" si="31"/>
        <v/>
      </c>
      <c r="AH58" s="507">
        <f t="shared" si="32"/>
        <v>0</v>
      </c>
    </row>
    <row r="59" spans="1:34" ht="20.149999999999999" hidden="1" customHeight="1" thickBot="1">
      <c r="A59" s="281"/>
      <c r="B59" s="248" t="str">
        <f>IF($A59="","",VLOOKUP($A59,従事者明細!$A$3:$I$51,2,FALSE))</f>
        <v/>
      </c>
      <c r="C59" s="288" t="str">
        <f>IF($A59="","",VLOOKUP($A59,従事者明細!$A$3:$I$51,3,FALSE))</f>
        <v/>
      </c>
      <c r="D59" s="249" t="str">
        <f>IF($A59="","",VLOOKUP($A59,従事者明細!$A$3:$I$51,6,FALSE))</f>
        <v/>
      </c>
      <c r="E59" s="248" t="str">
        <f>IF($A59="","",VLOOKUP($A59,従事者明細!$A$3:$I$51,7,FALSE))</f>
        <v/>
      </c>
      <c r="F59" s="250" t="str">
        <f t="shared" si="22"/>
        <v/>
      </c>
      <c r="G59" s="251" t="str">
        <f t="shared" si="23"/>
        <v/>
      </c>
      <c r="H59" s="252" t="str">
        <f>IF($A59="","",VLOOKUP($A59,従事者明細!$A$3:$F$51,4,FALSE))</f>
        <v/>
      </c>
      <c r="I59" s="281"/>
      <c r="J59" s="504"/>
      <c r="K59" s="505" t="str">
        <f t="shared" si="33"/>
        <v/>
      </c>
      <c r="L59" s="212" t="str">
        <f t="shared" si="24"/>
        <v/>
      </c>
      <c r="M59" s="504"/>
      <c r="N59" s="505" t="str">
        <f t="shared" si="34"/>
        <v/>
      </c>
      <c r="O59" s="212" t="str">
        <f t="shared" si="25"/>
        <v/>
      </c>
      <c r="P59" s="504"/>
      <c r="Q59" s="505" t="str">
        <f t="shared" si="35"/>
        <v/>
      </c>
      <c r="R59" s="212" t="str">
        <f t="shared" si="26"/>
        <v/>
      </c>
      <c r="S59" s="504"/>
      <c r="T59" s="505" t="str">
        <f t="shared" si="36"/>
        <v/>
      </c>
      <c r="U59" s="212" t="str">
        <f t="shared" si="27"/>
        <v/>
      </c>
      <c r="V59" s="504"/>
      <c r="W59" s="505" t="str">
        <f t="shared" si="37"/>
        <v/>
      </c>
      <c r="X59" s="212" t="str">
        <f t="shared" si="28"/>
        <v/>
      </c>
      <c r="Y59" s="506"/>
      <c r="Z59" s="505" t="str">
        <f t="shared" si="38"/>
        <v/>
      </c>
      <c r="AA59" s="212" t="str">
        <f t="shared" si="29"/>
        <v/>
      </c>
      <c r="AB59" s="506"/>
      <c r="AC59" s="505" t="str">
        <f t="shared" si="39"/>
        <v/>
      </c>
      <c r="AD59" s="212" t="str">
        <f t="shared" si="30"/>
        <v/>
      </c>
      <c r="AE59" s="504"/>
      <c r="AF59" s="505" t="str">
        <f t="shared" si="40"/>
        <v/>
      </c>
      <c r="AG59" s="212" t="str">
        <f t="shared" si="31"/>
        <v/>
      </c>
      <c r="AH59" s="507">
        <f t="shared" si="32"/>
        <v>0</v>
      </c>
    </row>
    <row r="60" spans="1:34" ht="20.149999999999999" hidden="1" customHeight="1" thickBot="1">
      <c r="A60" s="281"/>
      <c r="B60" s="248" t="str">
        <f>IF($A60="","",VLOOKUP($A60,従事者明細!$A$3:$I$51,2,FALSE))</f>
        <v/>
      </c>
      <c r="C60" s="288" t="str">
        <f>IF($A60="","",VLOOKUP($A60,従事者明細!$A$3:$I$51,3,FALSE))</f>
        <v/>
      </c>
      <c r="D60" s="249" t="str">
        <f>IF($A60="","",VLOOKUP($A60,従事者明細!$A$3:$I$51,6,FALSE))</f>
        <v/>
      </c>
      <c r="E60" s="248" t="str">
        <f>IF($A60="","",VLOOKUP($A60,従事者明細!$A$3:$I$51,7,FALSE))</f>
        <v/>
      </c>
      <c r="F60" s="250" t="str">
        <f t="shared" si="22"/>
        <v/>
      </c>
      <c r="G60" s="251" t="str">
        <f t="shared" si="23"/>
        <v/>
      </c>
      <c r="H60" s="252" t="str">
        <f>IF($A60="","",VLOOKUP($A60,従事者明細!$A$3:$F$51,4,FALSE))</f>
        <v/>
      </c>
      <c r="I60" s="281"/>
      <c r="J60" s="504"/>
      <c r="K60" s="505" t="str">
        <f t="shared" si="33"/>
        <v/>
      </c>
      <c r="L60" s="212" t="str">
        <f t="shared" si="24"/>
        <v/>
      </c>
      <c r="M60" s="504"/>
      <c r="N60" s="505" t="str">
        <f t="shared" si="34"/>
        <v/>
      </c>
      <c r="O60" s="212" t="str">
        <f t="shared" si="25"/>
        <v/>
      </c>
      <c r="P60" s="504"/>
      <c r="Q60" s="505" t="str">
        <f t="shared" si="35"/>
        <v/>
      </c>
      <c r="R60" s="212" t="str">
        <f t="shared" si="26"/>
        <v/>
      </c>
      <c r="S60" s="504"/>
      <c r="T60" s="505" t="str">
        <f t="shared" si="36"/>
        <v/>
      </c>
      <c r="U60" s="212" t="str">
        <f t="shared" si="27"/>
        <v/>
      </c>
      <c r="V60" s="504"/>
      <c r="W60" s="505" t="str">
        <f t="shared" si="37"/>
        <v/>
      </c>
      <c r="X60" s="212" t="str">
        <f t="shared" si="28"/>
        <v/>
      </c>
      <c r="Y60" s="506"/>
      <c r="Z60" s="505" t="str">
        <f t="shared" si="38"/>
        <v/>
      </c>
      <c r="AA60" s="212" t="str">
        <f t="shared" si="29"/>
        <v/>
      </c>
      <c r="AB60" s="506"/>
      <c r="AC60" s="505" t="str">
        <f t="shared" si="39"/>
        <v/>
      </c>
      <c r="AD60" s="212" t="str">
        <f t="shared" si="30"/>
        <v/>
      </c>
      <c r="AE60" s="504"/>
      <c r="AF60" s="505" t="str">
        <f t="shared" si="40"/>
        <v/>
      </c>
      <c r="AG60" s="212" t="str">
        <f t="shared" si="31"/>
        <v/>
      </c>
      <c r="AH60" s="507">
        <f t="shared" si="32"/>
        <v>0</v>
      </c>
    </row>
    <row r="61" spans="1:34" ht="20.149999999999999" hidden="1" customHeight="1" thickBot="1">
      <c r="A61" s="41"/>
      <c r="B61" s="132" t="str">
        <f>IF($A61="","",VLOOKUP($A61,従事者明細!$A$3:$I$51,2,FALSE))</f>
        <v/>
      </c>
      <c r="C61" s="132" t="str">
        <f>IF($A61="","",VLOOKUP($A61,従事者明細!$A$3:$I$51,3,FALSE))</f>
        <v/>
      </c>
      <c r="D61" s="69" t="str">
        <f>IF($A61="","",VLOOKUP($A61,従事者明細!$A$3:$I$51,6,FALSE))</f>
        <v/>
      </c>
      <c r="E61" s="248" t="str">
        <f>IF($A61="","",VLOOKUP($A61,従事者明細!$A$3:$I$51,7,FALSE))</f>
        <v/>
      </c>
      <c r="F61" s="133" t="str">
        <f t="shared" si="22"/>
        <v/>
      </c>
      <c r="G61" s="134" t="str">
        <f t="shared" si="23"/>
        <v/>
      </c>
      <c r="H61" s="135" t="str">
        <f>IF($A61="","",VLOOKUP($A61,従事者明細!$A$3:$F$51,4,FALSE))</f>
        <v/>
      </c>
      <c r="I61" s="281"/>
      <c r="J61" s="506"/>
      <c r="K61" s="505" t="str">
        <f t="shared" si="33"/>
        <v/>
      </c>
      <c r="L61" s="212" t="str">
        <f t="shared" si="24"/>
        <v/>
      </c>
      <c r="M61" s="506"/>
      <c r="N61" s="505" t="str">
        <f t="shared" si="34"/>
        <v/>
      </c>
      <c r="O61" s="212" t="str">
        <f t="shared" si="25"/>
        <v/>
      </c>
      <c r="P61" s="506"/>
      <c r="Q61" s="505" t="str">
        <f t="shared" si="35"/>
        <v/>
      </c>
      <c r="R61" s="212" t="str">
        <f t="shared" si="26"/>
        <v/>
      </c>
      <c r="S61" s="506"/>
      <c r="T61" s="505" t="str">
        <f t="shared" si="36"/>
        <v/>
      </c>
      <c r="U61" s="212" t="str">
        <f t="shared" si="27"/>
        <v/>
      </c>
      <c r="V61" s="506"/>
      <c r="W61" s="505" t="str">
        <f t="shared" si="37"/>
        <v/>
      </c>
      <c r="X61" s="212" t="str">
        <f t="shared" si="28"/>
        <v/>
      </c>
      <c r="Y61" s="506"/>
      <c r="Z61" s="505" t="str">
        <f t="shared" si="38"/>
        <v/>
      </c>
      <c r="AA61" s="212" t="str">
        <f t="shared" si="29"/>
        <v/>
      </c>
      <c r="AB61" s="506"/>
      <c r="AC61" s="505" t="str">
        <f t="shared" si="39"/>
        <v/>
      </c>
      <c r="AD61" s="212" t="str">
        <f t="shared" si="30"/>
        <v/>
      </c>
      <c r="AE61" s="506"/>
      <c r="AF61" s="505" t="str">
        <f t="shared" si="40"/>
        <v/>
      </c>
      <c r="AG61" s="212" t="str">
        <f t="shared" si="31"/>
        <v/>
      </c>
      <c r="AH61" s="507">
        <f t="shared" si="32"/>
        <v>0</v>
      </c>
    </row>
    <row r="62" spans="1:34" ht="28.15" customHeight="1" thickBot="1">
      <c r="A62" s="41"/>
      <c r="B62" s="132" t="str">
        <f>IF($A62="","",VLOOKUP($A62,従事者明細!$A$3:$I$51,2,FALSE))</f>
        <v/>
      </c>
      <c r="C62" s="132" t="str">
        <f>IF($A62="","",VLOOKUP($A62,従事者明細!$A$3:$I$51,3,FALSE))</f>
        <v/>
      </c>
      <c r="D62" s="69" t="str">
        <f>IF($A62="","",VLOOKUP($A62,従事者明細!$A$3:$I$51,6,FALSE))</f>
        <v/>
      </c>
      <c r="E62" s="248" t="str">
        <f>IF($A62="","",VLOOKUP($A62,従事者明細!$A$3:$I$51,7,FALSE))</f>
        <v/>
      </c>
      <c r="F62" s="133" t="str">
        <f t="shared" si="22"/>
        <v/>
      </c>
      <c r="G62" s="134" t="str">
        <f t="shared" si="23"/>
        <v/>
      </c>
      <c r="H62" s="135" t="str">
        <f>IF($A62="","",VLOOKUP($A62,従事者明細!$A$3:$F$51,4,FALSE))</f>
        <v/>
      </c>
      <c r="I62" s="281"/>
      <c r="J62" s="506"/>
      <c r="K62" s="505" t="str">
        <f t="shared" si="33"/>
        <v/>
      </c>
      <c r="L62" s="212" t="str">
        <f t="shared" si="24"/>
        <v/>
      </c>
      <c r="M62" s="506"/>
      <c r="N62" s="505" t="str">
        <f t="shared" si="34"/>
        <v/>
      </c>
      <c r="O62" s="212" t="str">
        <f t="shared" si="25"/>
        <v/>
      </c>
      <c r="P62" s="506"/>
      <c r="Q62" s="505" t="str">
        <f t="shared" si="35"/>
        <v/>
      </c>
      <c r="R62" s="212" t="str">
        <f t="shared" si="26"/>
        <v/>
      </c>
      <c r="S62" s="506"/>
      <c r="T62" s="505" t="str">
        <f t="shared" si="36"/>
        <v/>
      </c>
      <c r="U62" s="212" t="str">
        <f t="shared" si="27"/>
        <v/>
      </c>
      <c r="V62" s="506"/>
      <c r="W62" s="505" t="str">
        <f t="shared" si="37"/>
        <v/>
      </c>
      <c r="X62" s="212" t="str">
        <f t="shared" si="28"/>
        <v/>
      </c>
      <c r="Y62" s="506"/>
      <c r="Z62" s="505" t="str">
        <f t="shared" si="38"/>
        <v/>
      </c>
      <c r="AA62" s="212" t="str">
        <f t="shared" si="29"/>
        <v/>
      </c>
      <c r="AB62" s="506"/>
      <c r="AC62" s="505" t="str">
        <f t="shared" si="39"/>
        <v/>
      </c>
      <c r="AD62" s="212" t="str">
        <f t="shared" si="30"/>
        <v/>
      </c>
      <c r="AE62" s="506"/>
      <c r="AF62" s="505" t="str">
        <f t="shared" si="40"/>
        <v/>
      </c>
      <c r="AG62" s="212" t="str">
        <f t="shared" si="31"/>
        <v/>
      </c>
      <c r="AH62" s="507">
        <f t="shared" si="32"/>
        <v>0</v>
      </c>
    </row>
    <row r="63" spans="1:34" ht="20.149999999999999" hidden="1" customHeight="1" thickBot="1">
      <c r="A63" s="41"/>
      <c r="B63" s="132" t="str">
        <f>IF($A63="","",VLOOKUP($A63,従事者明細!$A$3:$I$51,2,FALSE))</f>
        <v/>
      </c>
      <c r="C63" s="132" t="str">
        <f>IF($A63="","",VLOOKUP($A63,従事者明細!$A$3:$I$51,3,FALSE))</f>
        <v/>
      </c>
      <c r="D63" s="69" t="str">
        <f>IF($A63="","",VLOOKUP($A63,従事者明細!$A$3:$I$51,6,FALSE))</f>
        <v/>
      </c>
      <c r="E63" s="132" t="str">
        <f>IF($A63="","",VLOOKUP($A63,従事者明細!$A$3:$I$51,10,FALSE))</f>
        <v/>
      </c>
      <c r="F63" s="133" t="str">
        <f t="shared" si="22"/>
        <v/>
      </c>
      <c r="G63" s="134" t="str">
        <f t="shared" si="23"/>
        <v/>
      </c>
      <c r="H63" s="135" t="str">
        <f>IF($A63="","",VLOOKUP($A63,従事者明細!$A$3:$F$51,4,FALSE))</f>
        <v/>
      </c>
      <c r="I63" s="281"/>
      <c r="J63" s="506"/>
      <c r="K63" s="505" t="str">
        <f t="shared" si="33"/>
        <v/>
      </c>
      <c r="L63" s="212" t="str">
        <f t="shared" si="24"/>
        <v/>
      </c>
      <c r="M63" s="506"/>
      <c r="N63" s="505" t="str">
        <f t="shared" si="34"/>
        <v/>
      </c>
      <c r="O63" s="212" t="str">
        <f t="shared" si="25"/>
        <v/>
      </c>
      <c r="P63" s="506"/>
      <c r="Q63" s="505" t="str">
        <f t="shared" si="35"/>
        <v/>
      </c>
      <c r="R63" s="212" t="str">
        <f t="shared" si="26"/>
        <v/>
      </c>
      <c r="S63" s="506"/>
      <c r="T63" s="505" t="str">
        <f t="shared" si="36"/>
        <v/>
      </c>
      <c r="U63" s="212" t="str">
        <f t="shared" si="27"/>
        <v/>
      </c>
      <c r="V63" s="506"/>
      <c r="W63" s="505" t="str">
        <f t="shared" si="37"/>
        <v/>
      </c>
      <c r="X63" s="212" t="str">
        <f t="shared" si="28"/>
        <v/>
      </c>
      <c r="Y63" s="506"/>
      <c r="Z63" s="505" t="str">
        <f t="shared" si="38"/>
        <v/>
      </c>
      <c r="AA63" s="212" t="str">
        <f t="shared" si="29"/>
        <v/>
      </c>
      <c r="AB63" s="506"/>
      <c r="AC63" s="505" t="str">
        <f t="shared" si="39"/>
        <v/>
      </c>
      <c r="AD63" s="212" t="str">
        <f t="shared" si="30"/>
        <v/>
      </c>
      <c r="AE63" s="506"/>
      <c r="AF63" s="505" t="str">
        <f t="shared" si="40"/>
        <v/>
      </c>
      <c r="AG63" s="212" t="str">
        <f t="shared" si="31"/>
        <v/>
      </c>
      <c r="AH63" s="507">
        <f t="shared" si="32"/>
        <v>0</v>
      </c>
    </row>
    <row r="64" spans="1:34" ht="20.149999999999999" hidden="1" customHeight="1" thickBot="1">
      <c r="A64" s="41"/>
      <c r="B64" s="132" t="str">
        <f>IF($A64="","",VLOOKUP($A64,従事者明細!$A$3:$I$51,2,FALSE))</f>
        <v/>
      </c>
      <c r="C64" s="132" t="str">
        <f>IF($A64="","",VLOOKUP($A64,従事者明細!$A$3:$I$51,3,FALSE))</f>
        <v/>
      </c>
      <c r="D64" s="69" t="str">
        <f>IF($A64="","",VLOOKUP($A64,従事者明細!$A$3:$I$51,6,FALSE))</f>
        <v/>
      </c>
      <c r="E64" s="132" t="str">
        <f>IF($A64="","",VLOOKUP($A64,従事者明細!$A$3:$I$51,10,FALSE))</f>
        <v/>
      </c>
      <c r="F64" s="133" t="str">
        <f t="shared" si="22"/>
        <v/>
      </c>
      <c r="G64" s="134" t="str">
        <f t="shared" si="23"/>
        <v/>
      </c>
      <c r="H64" s="135" t="str">
        <f>IF($A64="","",VLOOKUP($A64,従事者明細!$A$3:$F$51,4,FALSE))</f>
        <v/>
      </c>
      <c r="I64" s="281"/>
      <c r="J64" s="506"/>
      <c r="K64" s="505" t="str">
        <f t="shared" si="33"/>
        <v/>
      </c>
      <c r="L64" s="212" t="str">
        <f t="shared" si="24"/>
        <v/>
      </c>
      <c r="M64" s="506"/>
      <c r="N64" s="505" t="str">
        <f t="shared" si="34"/>
        <v/>
      </c>
      <c r="O64" s="212" t="str">
        <f t="shared" si="25"/>
        <v/>
      </c>
      <c r="P64" s="506"/>
      <c r="Q64" s="505" t="str">
        <f t="shared" si="35"/>
        <v/>
      </c>
      <c r="R64" s="212" t="str">
        <f t="shared" si="26"/>
        <v/>
      </c>
      <c r="S64" s="506"/>
      <c r="T64" s="505" t="str">
        <f t="shared" si="36"/>
        <v/>
      </c>
      <c r="U64" s="212" t="str">
        <f t="shared" si="27"/>
        <v/>
      </c>
      <c r="V64" s="506"/>
      <c r="W64" s="505" t="str">
        <f t="shared" si="37"/>
        <v/>
      </c>
      <c r="X64" s="212" t="str">
        <f t="shared" si="28"/>
        <v/>
      </c>
      <c r="Y64" s="506"/>
      <c r="Z64" s="505" t="str">
        <f t="shared" si="38"/>
        <v/>
      </c>
      <c r="AA64" s="212" t="str">
        <f t="shared" si="29"/>
        <v/>
      </c>
      <c r="AB64" s="506"/>
      <c r="AC64" s="505" t="str">
        <f t="shared" si="39"/>
        <v/>
      </c>
      <c r="AD64" s="212" t="str">
        <f t="shared" si="30"/>
        <v/>
      </c>
      <c r="AE64" s="506"/>
      <c r="AF64" s="505" t="str">
        <f t="shared" si="40"/>
        <v/>
      </c>
      <c r="AG64" s="212" t="str">
        <f t="shared" si="31"/>
        <v/>
      </c>
      <c r="AH64" s="507">
        <f t="shared" si="32"/>
        <v>0</v>
      </c>
    </row>
    <row r="65" spans="1:34" ht="20.149999999999999" hidden="1" customHeight="1" thickBot="1">
      <c r="A65" s="41"/>
      <c r="B65" s="132" t="str">
        <f>IF($A65="","",VLOOKUP($A65,従事者明細!$A$3:$I$51,2,FALSE))</f>
        <v/>
      </c>
      <c r="C65" s="132" t="str">
        <f>IF($A65="","",VLOOKUP($A65,従事者明細!$A$3:$I$51,3,FALSE))</f>
        <v/>
      </c>
      <c r="D65" s="69" t="str">
        <f>IF($A65="","",VLOOKUP($A65,従事者明細!$A$3:$I$51,6,FALSE))</f>
        <v/>
      </c>
      <c r="E65" s="132" t="str">
        <f>IF($A65="","",VLOOKUP($A65,従事者明細!$A$3:$I$51,10,FALSE))</f>
        <v/>
      </c>
      <c r="F65" s="133" t="str">
        <f t="shared" si="22"/>
        <v/>
      </c>
      <c r="G65" s="134" t="str">
        <f t="shared" si="23"/>
        <v/>
      </c>
      <c r="H65" s="135" t="str">
        <f>IF($A65="","",VLOOKUP($A65,従事者明細!$A$3:$F$51,4,FALSE))</f>
        <v/>
      </c>
      <c r="I65" s="282"/>
      <c r="J65" s="515"/>
      <c r="K65" s="516" t="str">
        <f t="shared" si="33"/>
        <v/>
      </c>
      <c r="L65" s="517" t="str">
        <f t="shared" si="24"/>
        <v/>
      </c>
      <c r="M65" s="515"/>
      <c r="N65" s="516" t="str">
        <f t="shared" si="34"/>
        <v/>
      </c>
      <c r="O65" s="517" t="str">
        <f t="shared" si="25"/>
        <v/>
      </c>
      <c r="P65" s="515"/>
      <c r="Q65" s="516" t="str">
        <f t="shared" si="35"/>
        <v/>
      </c>
      <c r="R65" s="517" t="str">
        <f t="shared" si="26"/>
        <v/>
      </c>
      <c r="S65" s="515"/>
      <c r="T65" s="516" t="str">
        <f t="shared" si="36"/>
        <v/>
      </c>
      <c r="U65" s="517" t="str">
        <f t="shared" si="27"/>
        <v/>
      </c>
      <c r="V65" s="515"/>
      <c r="W65" s="516" t="str">
        <f t="shared" si="37"/>
        <v/>
      </c>
      <c r="X65" s="517" t="str">
        <f t="shared" si="28"/>
        <v/>
      </c>
      <c r="Y65" s="515"/>
      <c r="Z65" s="516" t="str">
        <f t="shared" si="38"/>
        <v/>
      </c>
      <c r="AA65" s="517" t="str">
        <f t="shared" si="29"/>
        <v/>
      </c>
      <c r="AB65" s="515"/>
      <c r="AC65" s="516" t="str">
        <f t="shared" si="39"/>
        <v/>
      </c>
      <c r="AD65" s="517" t="str">
        <f t="shared" si="30"/>
        <v/>
      </c>
      <c r="AE65" s="515"/>
      <c r="AF65" s="516" t="str">
        <f t="shared" si="40"/>
        <v/>
      </c>
      <c r="AG65" s="517" t="str">
        <f t="shared" si="31"/>
        <v/>
      </c>
      <c r="AH65" s="512">
        <f>$I65-SUM(M65,J65,P65,S65,V65,Y65,AB65,AE65)</f>
        <v>0</v>
      </c>
    </row>
    <row r="66" spans="1:34" ht="20.149999999999999" customHeight="1" thickBot="1">
      <c r="E66" s="42" t="s">
        <v>278</v>
      </c>
      <c r="F66" s="181">
        <f>SUM(F51:F65)</f>
        <v>3.05</v>
      </c>
      <c r="G66" s="43">
        <f>SUM(G51:G65)</f>
        <v>3114400</v>
      </c>
      <c r="I66" s="283">
        <f t="shared" ref="I66:AG66" si="41">SUM(I51:I65)</f>
        <v>61</v>
      </c>
      <c r="J66" s="513">
        <f t="shared" si="41"/>
        <v>0</v>
      </c>
      <c r="K66" s="514">
        <f t="shared" si="41"/>
        <v>0</v>
      </c>
      <c r="L66" s="513">
        <f t="shared" si="41"/>
        <v>0</v>
      </c>
      <c r="M66" s="513">
        <f t="shared" si="41"/>
        <v>0</v>
      </c>
      <c r="N66" s="514">
        <f t="shared" si="41"/>
        <v>0</v>
      </c>
      <c r="O66" s="513">
        <f t="shared" si="41"/>
        <v>0</v>
      </c>
      <c r="P66" s="513">
        <f t="shared" si="41"/>
        <v>0</v>
      </c>
      <c r="Q66" s="514">
        <f t="shared" si="41"/>
        <v>0</v>
      </c>
      <c r="R66" s="513">
        <f t="shared" si="41"/>
        <v>0</v>
      </c>
      <c r="S66" s="513">
        <f t="shared" si="41"/>
        <v>0</v>
      </c>
      <c r="T66" s="514">
        <f t="shared" si="41"/>
        <v>0</v>
      </c>
      <c r="U66" s="513">
        <f t="shared" si="41"/>
        <v>0</v>
      </c>
      <c r="V66" s="513">
        <f t="shared" si="41"/>
        <v>0</v>
      </c>
      <c r="W66" s="514">
        <f t="shared" si="41"/>
        <v>0</v>
      </c>
      <c r="X66" s="513">
        <f t="shared" si="41"/>
        <v>0</v>
      </c>
      <c r="Y66" s="513">
        <f t="shared" si="41"/>
        <v>0</v>
      </c>
      <c r="Z66" s="514">
        <f t="shared" si="41"/>
        <v>0</v>
      </c>
      <c r="AA66" s="513">
        <f t="shared" si="41"/>
        <v>0</v>
      </c>
      <c r="AB66" s="513">
        <f t="shared" si="41"/>
        <v>0</v>
      </c>
      <c r="AC66" s="514">
        <f t="shared" si="41"/>
        <v>0</v>
      </c>
      <c r="AD66" s="513">
        <f t="shared" si="41"/>
        <v>0</v>
      </c>
      <c r="AE66" s="513">
        <f t="shared" si="41"/>
        <v>0</v>
      </c>
      <c r="AF66" s="514">
        <f t="shared" si="41"/>
        <v>0</v>
      </c>
      <c r="AG66" s="513">
        <f t="shared" si="41"/>
        <v>0</v>
      </c>
      <c r="AH66" s="166"/>
    </row>
    <row r="67" spans="1:34" ht="20.149999999999999" customHeight="1">
      <c r="B67" s="44"/>
      <c r="C67" s="44"/>
      <c r="F67" s="42"/>
      <c r="G67" s="76"/>
    </row>
    <row r="68" spans="1:34" ht="20.149999999999999" hidden="1" customHeight="1">
      <c r="B68" s="44"/>
      <c r="C68" s="44"/>
      <c r="F68" s="42"/>
      <c r="G68" s="76"/>
      <c r="H68" s="443" t="s">
        <v>282</v>
      </c>
    </row>
    <row r="69" spans="1:34" ht="20.149999999999999" hidden="1" customHeight="1" thickBot="1">
      <c r="B69" s="45"/>
      <c r="C69" s="45"/>
      <c r="F69" s="58" t="s">
        <v>83</v>
      </c>
      <c r="G69" s="134">
        <f>SUMIF($H$51:$H$65,F69,$G$51:$G$65)</f>
        <v>0</v>
      </c>
      <c r="H69" s="75">
        <f>G31+G69</f>
        <v>0</v>
      </c>
      <c r="J69" s="137"/>
    </row>
    <row r="70" spans="1:34" ht="20.149999999999999" hidden="1" customHeight="1" thickBot="1">
      <c r="B70" s="45"/>
      <c r="C70" s="45"/>
      <c r="F70" s="58" t="s">
        <v>87</v>
      </c>
      <c r="G70" s="134">
        <f t="shared" ref="G70:G84" si="42">SUMIF($H$51:$H$65,F70,$G$51:$G$65)</f>
        <v>0</v>
      </c>
      <c r="H70" s="75">
        <f t="shared" ref="H70:H84" si="43">G32+G70</f>
        <v>0</v>
      </c>
      <c r="I70" s="307"/>
      <c r="J70" s="137"/>
    </row>
    <row r="71" spans="1:34" ht="20.149999999999999" hidden="1" customHeight="1" thickBot="1">
      <c r="B71" s="45"/>
      <c r="C71" s="45"/>
      <c r="F71" s="58" t="s">
        <v>90</v>
      </c>
      <c r="G71" s="134">
        <f t="shared" si="42"/>
        <v>0</v>
      </c>
      <c r="H71" s="75">
        <f t="shared" si="43"/>
        <v>0</v>
      </c>
      <c r="I71" s="307"/>
      <c r="J71" s="137"/>
    </row>
    <row r="72" spans="1:34" ht="20.149999999999999" hidden="1" customHeight="1" thickBot="1">
      <c r="B72" s="45"/>
      <c r="C72" s="45"/>
      <c r="F72" s="58" t="s">
        <v>95</v>
      </c>
      <c r="G72" s="134">
        <f t="shared" si="42"/>
        <v>3114400</v>
      </c>
      <c r="H72" s="75">
        <f t="shared" si="43"/>
        <v>5992800</v>
      </c>
      <c r="I72" s="307"/>
      <c r="J72" s="137"/>
    </row>
    <row r="73" spans="1:34" ht="20.149999999999999" hidden="1" customHeight="1" thickBot="1">
      <c r="B73" s="45"/>
      <c r="C73" s="45"/>
      <c r="F73" s="58" t="s">
        <v>98</v>
      </c>
      <c r="G73" s="134">
        <f t="shared" si="42"/>
        <v>0</v>
      </c>
      <c r="H73" s="75">
        <f t="shared" si="43"/>
        <v>0</v>
      </c>
      <c r="I73" s="307"/>
      <c r="J73" s="137"/>
    </row>
    <row r="74" spans="1:34" ht="20.149999999999999" hidden="1" customHeight="1" thickBot="1">
      <c r="B74" s="45"/>
      <c r="C74" s="45"/>
      <c r="F74" s="58" t="s">
        <v>101</v>
      </c>
      <c r="G74" s="134">
        <f t="shared" si="42"/>
        <v>0</v>
      </c>
      <c r="H74" s="75">
        <f t="shared" si="43"/>
        <v>0</v>
      </c>
      <c r="I74" s="307"/>
      <c r="J74" s="137"/>
    </row>
    <row r="75" spans="1:34" ht="20.149999999999999" hidden="1" customHeight="1" thickBot="1">
      <c r="B75" s="45"/>
      <c r="C75" s="45"/>
      <c r="F75" s="58" t="s">
        <v>102</v>
      </c>
      <c r="G75" s="134">
        <f t="shared" si="42"/>
        <v>0</v>
      </c>
      <c r="H75" s="75">
        <f t="shared" si="43"/>
        <v>0</v>
      </c>
      <c r="I75" s="307"/>
      <c r="J75" s="137"/>
    </row>
    <row r="76" spans="1:34" ht="20.149999999999999" hidden="1" customHeight="1" thickBot="1">
      <c r="B76" s="45"/>
      <c r="C76" s="45"/>
      <c r="F76" s="58" t="s">
        <v>103</v>
      </c>
      <c r="G76" s="134">
        <f t="shared" si="42"/>
        <v>0</v>
      </c>
      <c r="H76" s="75">
        <f t="shared" si="43"/>
        <v>0</v>
      </c>
      <c r="I76" s="307"/>
      <c r="J76" s="137"/>
    </row>
    <row r="77" spans="1:34" ht="20.149999999999999" hidden="1" customHeight="1" thickBot="1">
      <c r="B77" s="45"/>
      <c r="C77" s="45"/>
      <c r="F77" s="58" t="s">
        <v>104</v>
      </c>
      <c r="G77" s="134">
        <f t="shared" si="42"/>
        <v>0</v>
      </c>
      <c r="H77" s="75">
        <f t="shared" si="43"/>
        <v>0</v>
      </c>
      <c r="I77" s="307"/>
      <c r="J77" s="137"/>
    </row>
    <row r="78" spans="1:34" ht="20.149999999999999" hidden="1" customHeight="1" thickBot="1">
      <c r="B78" s="45"/>
      <c r="C78" s="45"/>
      <c r="F78" s="58" t="s">
        <v>105</v>
      </c>
      <c r="G78" s="134">
        <f t="shared" si="42"/>
        <v>0</v>
      </c>
      <c r="H78" s="75">
        <f t="shared" si="43"/>
        <v>0</v>
      </c>
      <c r="I78" s="307"/>
      <c r="J78" s="137"/>
    </row>
    <row r="79" spans="1:34" ht="20.149999999999999" hidden="1" customHeight="1" thickBot="1">
      <c r="B79" s="45"/>
      <c r="C79" s="45"/>
      <c r="F79" s="58" t="s">
        <v>106</v>
      </c>
      <c r="G79" s="134">
        <f t="shared" si="42"/>
        <v>0</v>
      </c>
      <c r="H79" s="75">
        <f t="shared" si="43"/>
        <v>0</v>
      </c>
      <c r="I79" s="307"/>
      <c r="J79" s="137"/>
    </row>
    <row r="80" spans="1:34" ht="20.149999999999999" hidden="1" customHeight="1" thickBot="1">
      <c r="B80" s="45"/>
      <c r="C80" s="45"/>
      <c r="F80" s="58" t="s">
        <v>107</v>
      </c>
      <c r="G80" s="134">
        <f t="shared" si="42"/>
        <v>0</v>
      </c>
      <c r="H80" s="75">
        <f t="shared" si="43"/>
        <v>0</v>
      </c>
      <c r="I80" s="307"/>
      <c r="J80" s="137"/>
    </row>
    <row r="81" spans="1:10" ht="20.149999999999999" hidden="1" customHeight="1" thickBot="1">
      <c r="B81" s="45"/>
      <c r="C81" s="45"/>
      <c r="F81" s="58" t="s">
        <v>108</v>
      </c>
      <c r="G81" s="134">
        <f t="shared" si="42"/>
        <v>0</v>
      </c>
      <c r="H81" s="75">
        <f t="shared" si="43"/>
        <v>0</v>
      </c>
      <c r="I81" s="307"/>
      <c r="J81" s="137"/>
    </row>
    <row r="82" spans="1:10" ht="20.149999999999999" hidden="1" customHeight="1" thickBot="1">
      <c r="B82" s="45"/>
      <c r="C82" s="45"/>
      <c r="F82" s="58" t="s">
        <v>109</v>
      </c>
      <c r="G82" s="134">
        <f t="shared" si="42"/>
        <v>0</v>
      </c>
      <c r="H82" s="75">
        <f t="shared" si="43"/>
        <v>0</v>
      </c>
      <c r="I82" s="307"/>
      <c r="J82" s="137"/>
    </row>
    <row r="83" spans="1:10" ht="20.149999999999999" hidden="1" customHeight="1" thickBot="1">
      <c r="B83" s="45"/>
      <c r="C83" s="45"/>
      <c r="F83" s="58" t="s">
        <v>110</v>
      </c>
      <c r="G83" s="134">
        <f t="shared" si="42"/>
        <v>0</v>
      </c>
      <c r="H83" s="75">
        <f t="shared" si="43"/>
        <v>0</v>
      </c>
      <c r="I83" s="307"/>
      <c r="J83" s="137"/>
    </row>
    <row r="84" spans="1:10" ht="20.149999999999999" hidden="1" customHeight="1" thickBot="1">
      <c r="B84" s="45"/>
      <c r="C84" s="45"/>
      <c r="F84" s="58" t="s">
        <v>111</v>
      </c>
      <c r="G84" s="134">
        <f t="shared" si="42"/>
        <v>0</v>
      </c>
      <c r="H84" s="75">
        <f t="shared" si="43"/>
        <v>0</v>
      </c>
      <c r="I84" s="307"/>
      <c r="J84" s="137"/>
    </row>
    <row r="85" spans="1:10" ht="20.149999999999999" hidden="1" customHeight="1" thickBot="1">
      <c r="B85" s="45"/>
      <c r="C85" s="45"/>
      <c r="F85" s="58" t="s">
        <v>256</v>
      </c>
      <c r="G85" s="138">
        <f>SUM(G70:G84)</f>
        <v>3114400</v>
      </c>
      <c r="H85" s="134">
        <f>SUM(H70:H84)</f>
        <v>5992800</v>
      </c>
      <c r="I85" s="307"/>
    </row>
    <row r="86" spans="1:10" ht="20.149999999999999" customHeight="1" thickBot="1"/>
    <row r="87" spans="1:10" ht="30" customHeight="1" thickBot="1">
      <c r="A87" s="139"/>
      <c r="B87" s="13" t="s">
        <v>283</v>
      </c>
      <c r="C87" s="139"/>
      <c r="D87" s="6"/>
      <c r="E87" s="4"/>
      <c r="F87" s="289" t="s">
        <v>273</v>
      </c>
      <c r="G87" s="290" t="s">
        <v>284</v>
      </c>
    </row>
    <row r="88" spans="1:10" ht="30" customHeight="1" thickBot="1">
      <c r="A88" s="139"/>
      <c r="B88" s="139"/>
      <c r="C88" s="139"/>
      <c r="D88" s="686" t="s">
        <v>285</v>
      </c>
      <c r="E88" s="687"/>
      <c r="F88" s="523">
        <f>SUM(F28+F66)</f>
        <v>5.85</v>
      </c>
      <c r="G88" s="524">
        <f>SUM(G28+G66)</f>
        <v>5992800</v>
      </c>
    </row>
    <row r="89" spans="1:10" ht="30" customHeight="1">
      <c r="A89" s="139"/>
      <c r="B89" s="139"/>
      <c r="C89" s="139"/>
      <c r="D89" s="139"/>
      <c r="E89" s="139"/>
      <c r="F89" s="139"/>
      <c r="G89" s="139"/>
    </row>
    <row r="90" spans="1:10">
      <c r="C90" s="46"/>
    </row>
    <row r="91" spans="1:10">
      <c r="C91" s="46"/>
    </row>
    <row r="92" spans="1:10">
      <c r="C92" s="46"/>
    </row>
    <row r="93" spans="1:10">
      <c r="B93" s="114"/>
      <c r="D93" s="13"/>
    </row>
    <row r="94" spans="1:10">
      <c r="B94" s="114"/>
      <c r="D94" s="13"/>
    </row>
    <row r="95" spans="1:10">
      <c r="B95" s="114"/>
      <c r="D95" s="13"/>
    </row>
  </sheetData>
  <mergeCells count="21">
    <mergeCell ref="E8:F8"/>
    <mergeCell ref="E6:F6"/>
    <mergeCell ref="A2:I2"/>
    <mergeCell ref="D88:E88"/>
    <mergeCell ref="F30:G30"/>
    <mergeCell ref="V11:X11"/>
    <mergeCell ref="Y11:AA11"/>
    <mergeCell ref="AB11:AD11"/>
    <mergeCell ref="AE11:AG11"/>
    <mergeCell ref="J49:L49"/>
    <mergeCell ref="M49:O49"/>
    <mergeCell ref="P49:R49"/>
    <mergeCell ref="S49:U49"/>
    <mergeCell ref="V49:X49"/>
    <mergeCell ref="Y49:AA49"/>
    <mergeCell ref="AB49:AD49"/>
    <mergeCell ref="AE49:AG49"/>
    <mergeCell ref="J11:L11"/>
    <mergeCell ref="M11:O11"/>
    <mergeCell ref="P11:R11"/>
    <mergeCell ref="S11:U11"/>
  </mergeCells>
  <phoneticPr fontId="2"/>
  <printOptions horizontalCentered="1"/>
  <pageMargins left="0.39370078740157483" right="0.19685039370078741" top="0.43307086614173229" bottom="0.35433070866141736" header="0.31496062992125984" footer="0.31496062992125984"/>
  <pageSetup paperSize="9" orientation="portrait" cellComments="asDisplayed" r:id="rId1"/>
  <ignoredErrors>
    <ignoredError sqref="F13:H13 B13:D13 B14:C14"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2:AD89"/>
  <sheetViews>
    <sheetView topLeftCell="A10" workbookViewId="0">
      <selection activeCell="AD16" sqref="AD16"/>
    </sheetView>
  </sheetViews>
  <sheetFormatPr defaultColWidth="9" defaultRowHeight="14"/>
  <cols>
    <col min="1" max="1" width="0.75" style="13" customWidth="1"/>
    <col min="2" max="2" width="5.58203125" style="114" customWidth="1"/>
    <col min="3" max="3" width="26.58203125" style="13" customWidth="1"/>
    <col min="4" max="4" width="14.58203125" style="13" customWidth="1"/>
    <col min="5" max="5" width="5.58203125" style="13" customWidth="1"/>
    <col min="6" max="6" width="14.58203125" style="13" customWidth="1"/>
    <col min="7" max="7" width="5.58203125" style="13" customWidth="1"/>
    <col min="8" max="8" width="14.58203125" style="13" customWidth="1"/>
    <col min="9" max="9" width="13.25" style="13" hidden="1" customWidth="1"/>
    <col min="10" max="10" width="23.75" style="13" hidden="1" customWidth="1"/>
    <col min="11" max="29" width="13.25" style="13" hidden="1" customWidth="1"/>
    <col min="30" max="30" width="19.58203125" style="13" customWidth="1"/>
    <col min="31" max="16384" width="9" style="13"/>
  </cols>
  <sheetData>
    <row r="2" spans="1:30" ht="24.75" customHeight="1">
      <c r="A2" s="439"/>
      <c r="J2" s="13" t="s">
        <v>260</v>
      </c>
    </row>
    <row r="3" spans="1:30">
      <c r="A3" s="114"/>
      <c r="J3" s="13" t="s">
        <v>261</v>
      </c>
    </row>
    <row r="4" spans="1:30">
      <c r="B4" s="184" t="s">
        <v>262</v>
      </c>
      <c r="C4" s="184"/>
      <c r="D4" s="184"/>
      <c r="E4" s="185"/>
      <c r="F4" s="185"/>
      <c r="J4" s="13" t="s">
        <v>263</v>
      </c>
    </row>
    <row r="6" spans="1:30" ht="20.149999999999999" customHeight="1" thickBot="1">
      <c r="B6" s="13" t="s">
        <v>286</v>
      </c>
      <c r="D6" s="170">
        <f>F28</f>
        <v>7191360</v>
      </c>
      <c r="E6" s="13" t="s">
        <v>205</v>
      </c>
    </row>
    <row r="7" spans="1:30" ht="20.149999999999999" customHeight="1" thickTop="1">
      <c r="D7" s="182"/>
      <c r="E7" s="114"/>
    </row>
    <row r="8" spans="1:30" ht="20.149999999999999" customHeight="1" thickBot="1">
      <c r="B8" s="13" t="s">
        <v>287</v>
      </c>
      <c r="D8" s="170">
        <f>H28</f>
        <v>5273664</v>
      </c>
      <c r="E8" s="13" t="s">
        <v>205</v>
      </c>
    </row>
    <row r="9" spans="1:30" ht="20.149999999999999" customHeight="1" thickTop="1">
      <c r="B9" s="13"/>
      <c r="D9" s="183"/>
    </row>
    <row r="10" spans="1:30" ht="21" customHeight="1">
      <c r="D10" s="441"/>
      <c r="E10" s="690"/>
      <c r="F10" s="690"/>
      <c r="G10" s="690"/>
      <c r="H10" s="690"/>
      <c r="I10" s="223" t="s">
        <v>288</v>
      </c>
      <c r="J10" s="224"/>
      <c r="K10" s="224"/>
      <c r="L10" s="184"/>
      <c r="M10" s="184"/>
      <c r="N10" s="184"/>
      <c r="O10" s="184"/>
      <c r="P10" s="184"/>
      <c r="Q10" s="184"/>
      <c r="R10" s="184"/>
      <c r="S10" s="184"/>
      <c r="T10" s="184"/>
      <c r="U10" s="184"/>
      <c r="V10" s="184"/>
      <c r="W10" s="184"/>
      <c r="X10" s="184"/>
      <c r="Y10" s="184"/>
      <c r="Z10" s="184"/>
      <c r="AA10" s="184"/>
      <c r="AB10" s="184"/>
      <c r="AC10" s="184"/>
    </row>
    <row r="11" spans="1:30" ht="22.15" customHeight="1">
      <c r="D11" s="442" t="s">
        <v>289</v>
      </c>
      <c r="E11" s="695" t="s">
        <v>221</v>
      </c>
      <c r="F11" s="696"/>
      <c r="G11" s="696" t="s">
        <v>224</v>
      </c>
      <c r="H11" s="696"/>
      <c r="I11" s="697">
        <v>1</v>
      </c>
      <c r="J11" s="692"/>
      <c r="K11" s="693"/>
      <c r="L11" s="691">
        <v>2</v>
      </c>
      <c r="M11" s="692"/>
      <c r="N11" s="693"/>
      <c r="O11" s="691">
        <v>3</v>
      </c>
      <c r="P11" s="692"/>
      <c r="Q11" s="693"/>
      <c r="R11" s="691">
        <v>4</v>
      </c>
      <c r="S11" s="692"/>
      <c r="T11" s="693"/>
      <c r="U11" s="691">
        <v>5</v>
      </c>
      <c r="V11" s="692"/>
      <c r="W11" s="693"/>
      <c r="X11" s="691">
        <v>6</v>
      </c>
      <c r="Y11" s="692"/>
      <c r="Z11" s="693"/>
      <c r="AA11" s="691">
        <v>7</v>
      </c>
      <c r="AB11" s="692"/>
      <c r="AC11" s="694"/>
      <c r="AD11" s="41" t="s">
        <v>290</v>
      </c>
    </row>
    <row r="12" spans="1:30" ht="70.150000000000006" customHeight="1">
      <c r="B12" s="292" t="s">
        <v>275</v>
      </c>
      <c r="C12" s="442" t="s">
        <v>66</v>
      </c>
      <c r="D12" s="292" t="s">
        <v>291</v>
      </c>
      <c r="E12" s="442" t="s">
        <v>292</v>
      </c>
      <c r="F12" s="287" t="s">
        <v>293</v>
      </c>
      <c r="G12" s="442" t="s">
        <v>292</v>
      </c>
      <c r="H12" s="287" t="s">
        <v>294</v>
      </c>
      <c r="I12" s="215" t="str">
        <f>I11&amp;"回目直接人件費"</f>
        <v>1回目直接人件費</v>
      </c>
      <c r="J12" s="215" t="str">
        <f>I11&amp;"回目その他原価金額"</f>
        <v>1回目その他原価金額</v>
      </c>
      <c r="K12" s="217" t="str">
        <f>I11&amp;"一般管理費金額"</f>
        <v>1一般管理費金額</v>
      </c>
      <c r="L12" s="219" t="str">
        <f>L11&amp;"回目直接人件費"</f>
        <v>2回目直接人件費</v>
      </c>
      <c r="M12" s="215" t="str">
        <f>L11&amp;"回目その他原価金額"</f>
        <v>2回目その他原価金額</v>
      </c>
      <c r="N12" s="220" t="str">
        <f>L11&amp;"一般管理費金額"</f>
        <v>2一般管理費金額</v>
      </c>
      <c r="O12" s="219" t="str">
        <f>O11&amp;"回目直接人件費"</f>
        <v>3回目直接人件費</v>
      </c>
      <c r="P12" s="215" t="str">
        <f>O11&amp;"回目その他原価金額"</f>
        <v>3回目その他原価金額</v>
      </c>
      <c r="Q12" s="220" t="str">
        <f>O11&amp;"一般管理費金額"</f>
        <v>3一般管理費金額</v>
      </c>
      <c r="R12" s="219" t="str">
        <f>R11&amp;"回目直接人件費"</f>
        <v>4回目直接人件費</v>
      </c>
      <c r="S12" s="215" t="str">
        <f>R11&amp;"回目その他原価金額"</f>
        <v>4回目その他原価金額</v>
      </c>
      <c r="T12" s="220" t="str">
        <f>R11&amp;"一般管理費金額"</f>
        <v>4一般管理費金額</v>
      </c>
      <c r="U12" s="219" t="str">
        <f>U11&amp;"回目直接人件費"</f>
        <v>5回目直接人件費</v>
      </c>
      <c r="V12" s="215" t="str">
        <f>U11&amp;"回目その他原価金額"</f>
        <v>5回目その他原価金額</v>
      </c>
      <c r="W12" s="220" t="str">
        <f>U11&amp;"一般管理費金額"</f>
        <v>5一般管理費金額</v>
      </c>
      <c r="X12" s="219" t="str">
        <f>X11&amp;"回目直接人件費"</f>
        <v>6回目直接人件費</v>
      </c>
      <c r="Y12" s="215" t="str">
        <f>X11&amp;"回目その他原価金額"</f>
        <v>6回目その他原価金額</v>
      </c>
      <c r="Z12" s="220" t="str">
        <f>X11&amp;"一般管理費金額"</f>
        <v>6一般管理費金額</v>
      </c>
      <c r="AA12" s="219" t="str">
        <f>AA11&amp;"回目直接人件費"</f>
        <v>7回目直接人件費</v>
      </c>
      <c r="AB12" s="215" t="str">
        <f>AA11&amp;"回目その他原価金額"</f>
        <v>7回目その他原価金額</v>
      </c>
      <c r="AC12" s="217" t="str">
        <f>AA11&amp;"一般管理費金額"</f>
        <v>7一般管理費金額</v>
      </c>
      <c r="AD12" s="41"/>
    </row>
    <row r="13" spans="1:30" ht="28.15" customHeight="1">
      <c r="B13" s="253" t="s">
        <v>93</v>
      </c>
      <c r="C13" s="255" t="str">
        <f>IF($B13="","",VLOOKUP($B13,従事者明細!$D$3:$I$51,2,FALSE))</f>
        <v>株式会社××</v>
      </c>
      <c r="D13" s="255">
        <f>IF($B13="","",VLOOKUP($B13,様式2_1人件費!$F$69:$H$85,3,FALSE))</f>
        <v>5992800</v>
      </c>
      <c r="E13" s="162">
        <v>1.2</v>
      </c>
      <c r="F13" s="163">
        <f t="shared" ref="F13:F22" si="0">IF($B13="","",ROUND(D13*E13,0))</f>
        <v>7191360</v>
      </c>
      <c r="G13" s="162">
        <v>0.4</v>
      </c>
      <c r="H13" s="163">
        <f>IF($B13="","",ROUND((D13+F13)*G13,0))</f>
        <v>5273664</v>
      </c>
      <c r="I13" s="216" t="e">
        <f>IF($B13="","",VLOOKUP($B13,様式2_1人件費!#REF!,3,FALSE))</f>
        <v>#REF!</v>
      </c>
      <c r="J13" s="216" t="e">
        <f>IF($B13="","",ROUND(I13*E13,0))</f>
        <v>#REF!</v>
      </c>
      <c r="K13" s="218" t="e">
        <f>IF($B13="","",ROUND((I13+J13)*G13,0))</f>
        <v>#REF!</v>
      </c>
      <c r="L13" s="221" t="e">
        <f>IF($B13="","",VLOOKUP($B13,様式2_1人件費!#REF!,3,FALSE))</f>
        <v>#REF!</v>
      </c>
      <c r="M13" s="230" t="e">
        <f>IF($B13="","",ROUND(L13*E13,0))</f>
        <v>#REF!</v>
      </c>
      <c r="N13" s="212" t="e">
        <f>IF($B13="","",ROUND((L13+M13)*G13,0))</f>
        <v>#REF!</v>
      </c>
      <c r="O13" s="221" t="e">
        <f>IF($B13="","",VLOOKUP($B13,様式2_1人件費!#REF!,3,FALSE))</f>
        <v>#REF!</v>
      </c>
      <c r="P13" s="216" t="e">
        <f>IF($B13="","",ROUND(O13*E13,0))</f>
        <v>#REF!</v>
      </c>
      <c r="Q13" s="222" t="e">
        <f>IF($B13="","",ROUND((O13+P13)*G13,0))</f>
        <v>#REF!</v>
      </c>
      <c r="R13" s="221" t="e">
        <f>IF($B13="","",VLOOKUP($B13,様式2_1人件費!#REF!,3,FALSE))</f>
        <v>#REF!</v>
      </c>
      <c r="S13" s="216" t="e">
        <f>IF($B13="","",ROUND(R13*E13,0))</f>
        <v>#REF!</v>
      </c>
      <c r="T13" s="222" t="e">
        <f>IF($B13="","",ROUND((R13+S13)*G13,0))</f>
        <v>#REF!</v>
      </c>
      <c r="U13" s="221" t="e">
        <f>IF($B13="","",VLOOKUP($B13,様式2_1人件費!#REF!,3,FALSE))</f>
        <v>#REF!</v>
      </c>
      <c r="V13" s="216" t="e">
        <f>IF($B13="","",ROUND(U13*E13,0))</f>
        <v>#REF!</v>
      </c>
      <c r="W13" s="222" t="e">
        <f>IF($B13="","",ROUND((U13+V13)*G13,0))</f>
        <v>#REF!</v>
      </c>
      <c r="X13" s="221" t="e">
        <f>IF($B13="","",VLOOKUP($B13,様式2_1人件費!#REF!,3,FALSE))</f>
        <v>#REF!</v>
      </c>
      <c r="Y13" s="216" t="e">
        <f>IF($B13="","",ROUND(X13*E13,0))</f>
        <v>#REF!</v>
      </c>
      <c r="Z13" s="222" t="e">
        <f>IF($B13="","",ROUND((X13+Y13)*G13,0))</f>
        <v>#REF!</v>
      </c>
      <c r="AA13" s="221" t="e">
        <f>IF($B13="","",VLOOKUP($B13,様式2_1人件費!#REF!,3,FALSE))</f>
        <v>#REF!</v>
      </c>
      <c r="AB13" s="216" t="e">
        <f>IF($B13="","",ROUND(AA13*E13,0))</f>
        <v>#REF!</v>
      </c>
      <c r="AC13" s="218" t="e">
        <f>IF($B13="","",ROUND((AA13+AB13)*G13,0))</f>
        <v>#REF!</v>
      </c>
      <c r="AD13" s="320">
        <f>IFERROR(D13+F13+H13,"")</f>
        <v>18457824</v>
      </c>
    </row>
    <row r="14" spans="1:30" ht="28.15" customHeight="1">
      <c r="B14" s="253"/>
      <c r="C14" s="255" t="str">
        <f>IF($B14="","",VLOOKUP($B14,従事者明細!$D$3:$I$51,2,FALSE))</f>
        <v/>
      </c>
      <c r="D14" s="255" t="str">
        <f>IF($B14="","",VLOOKUP($B14,様式2_1人件費!$F$69:$H$85,3,FALSE))</f>
        <v/>
      </c>
      <c r="E14" s="162"/>
      <c r="F14" s="163" t="str">
        <f t="shared" si="0"/>
        <v/>
      </c>
      <c r="G14" s="162"/>
      <c r="H14" s="163" t="str">
        <f t="shared" ref="H14:H22" si="1">IF($B14="","",ROUND((D14+F14)*G14,0))</f>
        <v/>
      </c>
      <c r="I14" s="216" t="str">
        <f>IF($B14="","",VLOOKUP($B14,様式2_1人件費!#REF!,3,FALSE))</f>
        <v/>
      </c>
      <c r="J14" s="216" t="str">
        <f t="shared" ref="J14:J19" si="2">IF($B14="","",ROUND(I14*E14,0))</f>
        <v/>
      </c>
      <c r="K14" s="218" t="str">
        <f t="shared" ref="K14:K19" si="3">IF($B14="","",ROUND((I14+J14)*G14,0))</f>
        <v/>
      </c>
      <c r="L14" s="221" t="str">
        <f>IF($B14="","",VLOOKUP($B14,様式2_1人件費!#REF!,3,FALSE))</f>
        <v/>
      </c>
      <c r="M14" s="216" t="str">
        <f t="shared" ref="M14:M19" si="4">IF($B14="","",ROUND(L14*E14,0))</f>
        <v/>
      </c>
      <c r="N14" s="222" t="str">
        <f t="shared" ref="N14:N19" si="5">IF($B14="","",ROUND((L14+M14)*G14,0))</f>
        <v/>
      </c>
      <c r="O14" s="221" t="str">
        <f>IF($B14="","",VLOOKUP($B14,様式2_1人件費!#REF!,3,FALSE))</f>
        <v/>
      </c>
      <c r="P14" s="216" t="str">
        <f t="shared" ref="P14:P19" si="6">IF($B14="","",ROUND(O14*E14,0))</f>
        <v/>
      </c>
      <c r="Q14" s="222" t="str">
        <f t="shared" ref="Q14:Q19" si="7">IF($B14="","",ROUND((O14+P14)*G14,0))</f>
        <v/>
      </c>
      <c r="R14" s="221" t="str">
        <f>IF($B14="","",VLOOKUP($B14,様式2_1人件費!#REF!,3,FALSE))</f>
        <v/>
      </c>
      <c r="S14" s="216" t="str">
        <f t="shared" ref="S14:S19" si="8">IF($B14="","",ROUND(R14*E14,0))</f>
        <v/>
      </c>
      <c r="T14" s="222" t="str">
        <f t="shared" ref="T14:T19" si="9">IF($B14="","",ROUND((R14+S14)*G14,0))</f>
        <v/>
      </c>
      <c r="U14" s="221" t="str">
        <f>IF($B14="","",VLOOKUP($B14,様式2_1人件費!#REF!,3,FALSE))</f>
        <v/>
      </c>
      <c r="V14" s="216" t="str">
        <f t="shared" ref="V14:V19" si="10">IF($B14="","",ROUND(U14*E14,0))</f>
        <v/>
      </c>
      <c r="W14" s="222" t="str">
        <f t="shared" ref="W14:W19" si="11">IF($B14="","",ROUND((U14+V14)*G14,0))</f>
        <v/>
      </c>
      <c r="X14" s="221" t="str">
        <f>IF($B14="","",VLOOKUP($B14,様式2_1人件費!#REF!,3,FALSE))</f>
        <v/>
      </c>
      <c r="Y14" s="216" t="str">
        <f t="shared" ref="Y14:Y19" si="12">IF($B14="","",ROUND(X14*E14,0))</f>
        <v/>
      </c>
      <c r="Z14" s="222" t="str">
        <f t="shared" ref="Z14:Z19" si="13">IF($B14="","",ROUND((X14+Y14)*G14,0))</f>
        <v/>
      </c>
      <c r="AA14" s="221" t="str">
        <f>IF($B14="","",VLOOKUP($B14,様式2_1人件費!#REF!,3,FALSE))</f>
        <v/>
      </c>
      <c r="AB14" s="216" t="str">
        <f t="shared" ref="AB14:AB19" si="14">IF($B14="","",ROUND(AA14*E14,0))</f>
        <v/>
      </c>
      <c r="AC14" s="218" t="str">
        <f t="shared" ref="AC14:AC19" si="15">IF($B14="","",ROUND((AA14+AB14)*G14,0))</f>
        <v/>
      </c>
      <c r="AD14" s="320" t="str">
        <f t="shared" ref="AD14:AD28" si="16">IFERROR(D14+F14+H14,"")</f>
        <v/>
      </c>
    </row>
    <row r="15" spans="1:30" ht="28.15" customHeight="1">
      <c r="B15" s="253"/>
      <c r="C15" s="255" t="str">
        <f>IF($B15="","",VLOOKUP($B15,従事者明細!$D$3:$I$51,2,FALSE))</f>
        <v/>
      </c>
      <c r="D15" s="255" t="str">
        <f>IF($B15="","",VLOOKUP($B15,様式2_1人件費!$F$69:$H$85,3,FALSE))</f>
        <v/>
      </c>
      <c r="E15" s="162"/>
      <c r="F15" s="163" t="str">
        <f t="shared" si="0"/>
        <v/>
      </c>
      <c r="G15" s="162"/>
      <c r="H15" s="163" t="str">
        <f t="shared" si="1"/>
        <v/>
      </c>
      <c r="I15" s="216" t="str">
        <f>IF($B15="","",VLOOKUP($B15,様式2_1人件費!#REF!,3,FALSE))</f>
        <v/>
      </c>
      <c r="J15" s="216" t="str">
        <f t="shared" si="2"/>
        <v/>
      </c>
      <c r="K15" s="218" t="str">
        <f t="shared" si="3"/>
        <v/>
      </c>
      <c r="L15" s="221" t="str">
        <f>IF($B15="","",VLOOKUP($B15,様式2_1人件費!#REF!,3,FALSE))</f>
        <v/>
      </c>
      <c r="M15" s="216" t="str">
        <f t="shared" si="4"/>
        <v/>
      </c>
      <c r="N15" s="222" t="str">
        <f t="shared" si="5"/>
        <v/>
      </c>
      <c r="O15" s="221" t="str">
        <f>IF($B15="","",VLOOKUP($B15,様式2_1人件費!#REF!,3,FALSE))</f>
        <v/>
      </c>
      <c r="P15" s="216" t="str">
        <f t="shared" si="6"/>
        <v/>
      </c>
      <c r="Q15" s="222" t="str">
        <f t="shared" si="7"/>
        <v/>
      </c>
      <c r="R15" s="221" t="str">
        <f>IF($B15="","",VLOOKUP($B15,様式2_1人件費!#REF!,3,FALSE))</f>
        <v/>
      </c>
      <c r="S15" s="216" t="str">
        <f t="shared" si="8"/>
        <v/>
      </c>
      <c r="T15" s="222" t="str">
        <f t="shared" si="9"/>
        <v/>
      </c>
      <c r="U15" s="221" t="str">
        <f>IF($B15="","",VLOOKUP($B15,様式2_1人件費!#REF!,3,FALSE))</f>
        <v/>
      </c>
      <c r="V15" s="216" t="str">
        <f t="shared" si="10"/>
        <v/>
      </c>
      <c r="W15" s="222" t="str">
        <f t="shared" si="11"/>
        <v/>
      </c>
      <c r="X15" s="221" t="str">
        <f>IF($B15="","",VLOOKUP($B15,様式2_1人件費!#REF!,3,FALSE))</f>
        <v/>
      </c>
      <c r="Y15" s="216" t="str">
        <f t="shared" si="12"/>
        <v/>
      </c>
      <c r="Z15" s="222" t="str">
        <f t="shared" si="13"/>
        <v/>
      </c>
      <c r="AA15" s="221" t="str">
        <f>IF($B15="","",VLOOKUP($B15,様式2_1人件費!#REF!,3,FALSE))</f>
        <v/>
      </c>
      <c r="AB15" s="216" t="str">
        <f t="shared" si="14"/>
        <v/>
      </c>
      <c r="AC15" s="218" t="str">
        <f t="shared" si="15"/>
        <v/>
      </c>
      <c r="AD15" s="320" t="str">
        <f t="shared" si="16"/>
        <v/>
      </c>
    </row>
    <row r="16" spans="1:30" ht="28.15" customHeight="1">
      <c r="B16" s="253"/>
      <c r="C16" s="255" t="str">
        <f>IF($B16="","",VLOOKUP($B16,従事者明細!$D$3:$I$51,2,FALSE))</f>
        <v/>
      </c>
      <c r="D16" s="255" t="str">
        <f>IF($B16="","",VLOOKUP($B16,様式2_1人件費!$F$69:$H$85,3,FALSE))</f>
        <v/>
      </c>
      <c r="E16" s="162"/>
      <c r="F16" s="163" t="str">
        <f t="shared" si="0"/>
        <v/>
      </c>
      <c r="G16" s="254"/>
      <c r="H16" s="163" t="str">
        <f t="shared" si="1"/>
        <v/>
      </c>
      <c r="I16" s="216" t="str">
        <f>IF($B16="","",VLOOKUP($B16,様式2_1人件費!#REF!,3,FALSE))</f>
        <v/>
      </c>
      <c r="J16" s="216" t="str">
        <f t="shared" si="2"/>
        <v/>
      </c>
      <c r="K16" s="218" t="str">
        <f t="shared" si="3"/>
        <v/>
      </c>
      <c r="L16" s="221" t="str">
        <f>IF($B16="","",VLOOKUP($B16,様式2_1人件費!#REF!,3,FALSE))</f>
        <v/>
      </c>
      <c r="M16" s="216" t="str">
        <f t="shared" si="4"/>
        <v/>
      </c>
      <c r="N16" s="222" t="str">
        <f t="shared" si="5"/>
        <v/>
      </c>
      <c r="O16" s="221" t="str">
        <f>IF($B16="","",VLOOKUP($B16,様式2_1人件費!#REF!,3,FALSE))</f>
        <v/>
      </c>
      <c r="P16" s="216" t="str">
        <f t="shared" si="6"/>
        <v/>
      </c>
      <c r="Q16" s="222" t="str">
        <f t="shared" si="7"/>
        <v/>
      </c>
      <c r="R16" s="221" t="str">
        <f>IF($B16="","",VLOOKUP($B16,様式2_1人件費!#REF!,3,FALSE))</f>
        <v/>
      </c>
      <c r="S16" s="216" t="str">
        <f t="shared" si="8"/>
        <v/>
      </c>
      <c r="T16" s="222" t="str">
        <f t="shared" si="9"/>
        <v/>
      </c>
      <c r="U16" s="221" t="str">
        <f>IF($B16="","",VLOOKUP($B16,様式2_1人件費!#REF!,3,FALSE))</f>
        <v/>
      </c>
      <c r="V16" s="216" t="str">
        <f t="shared" si="10"/>
        <v/>
      </c>
      <c r="W16" s="222" t="str">
        <f t="shared" si="11"/>
        <v/>
      </c>
      <c r="X16" s="221" t="str">
        <f>IF($B16="","",VLOOKUP($B16,様式2_1人件費!#REF!,3,FALSE))</f>
        <v/>
      </c>
      <c r="Y16" s="216" t="str">
        <f t="shared" si="12"/>
        <v/>
      </c>
      <c r="Z16" s="222" t="str">
        <f t="shared" si="13"/>
        <v/>
      </c>
      <c r="AA16" s="221" t="str">
        <f>IF($B16="","",VLOOKUP($B16,様式2_1人件費!#REF!,3,FALSE))</f>
        <v/>
      </c>
      <c r="AB16" s="216" t="str">
        <f t="shared" si="14"/>
        <v/>
      </c>
      <c r="AC16" s="218" t="str">
        <f t="shared" si="15"/>
        <v/>
      </c>
      <c r="AD16" s="320" t="str">
        <f t="shared" si="16"/>
        <v/>
      </c>
    </row>
    <row r="17" spans="1:30" ht="28.15" customHeight="1">
      <c r="B17" s="253"/>
      <c r="C17" s="255" t="str">
        <f>IF($B17="","",VLOOKUP($B17,従事者明細!$D$3:$I$51,2,FALSE))</f>
        <v/>
      </c>
      <c r="D17" s="255" t="str">
        <f>IF($B17="","",VLOOKUP($B17,様式2_1人件費!$F$69:$H$85,3,FALSE))</f>
        <v/>
      </c>
      <c r="E17" s="162"/>
      <c r="F17" s="163" t="str">
        <f t="shared" si="0"/>
        <v/>
      </c>
      <c r="G17" s="254"/>
      <c r="H17" s="163" t="str">
        <f t="shared" si="1"/>
        <v/>
      </c>
      <c r="I17" s="216" t="str">
        <f>IF($B17="","",VLOOKUP($B17,様式2_1人件費!#REF!,3,FALSE))</f>
        <v/>
      </c>
      <c r="J17" s="216" t="str">
        <f t="shared" si="2"/>
        <v/>
      </c>
      <c r="K17" s="218" t="str">
        <f t="shared" si="3"/>
        <v/>
      </c>
      <c r="L17" s="221" t="str">
        <f>IF($B17="","",VLOOKUP($B17,様式2_1人件費!#REF!,3,FALSE))</f>
        <v/>
      </c>
      <c r="M17" s="216" t="str">
        <f t="shared" si="4"/>
        <v/>
      </c>
      <c r="N17" s="222" t="str">
        <f t="shared" si="5"/>
        <v/>
      </c>
      <c r="O17" s="221" t="str">
        <f>IF($B17="","",VLOOKUP($B17,様式2_1人件費!#REF!,3,FALSE))</f>
        <v/>
      </c>
      <c r="P17" s="216" t="str">
        <f t="shared" si="6"/>
        <v/>
      </c>
      <c r="Q17" s="222" t="str">
        <f t="shared" si="7"/>
        <v/>
      </c>
      <c r="R17" s="221" t="str">
        <f>IF($B17="","",VLOOKUP($B17,様式2_1人件費!#REF!,3,FALSE))</f>
        <v/>
      </c>
      <c r="S17" s="216" t="str">
        <f t="shared" si="8"/>
        <v/>
      </c>
      <c r="T17" s="222" t="str">
        <f t="shared" si="9"/>
        <v/>
      </c>
      <c r="U17" s="221" t="str">
        <f>IF($B17="","",VLOOKUP($B17,様式2_1人件費!#REF!,3,FALSE))</f>
        <v/>
      </c>
      <c r="V17" s="216" t="str">
        <f t="shared" si="10"/>
        <v/>
      </c>
      <c r="W17" s="222" t="str">
        <f t="shared" si="11"/>
        <v/>
      </c>
      <c r="X17" s="221" t="str">
        <f>IF($B17="","",VLOOKUP($B17,様式2_1人件費!#REF!,3,FALSE))</f>
        <v/>
      </c>
      <c r="Y17" s="216" t="str">
        <f t="shared" si="12"/>
        <v/>
      </c>
      <c r="Z17" s="222" t="str">
        <f t="shared" si="13"/>
        <v/>
      </c>
      <c r="AA17" s="221" t="str">
        <f>IF($B17="","",VLOOKUP($B17,様式2_1人件費!#REF!,3,FALSE))</f>
        <v/>
      </c>
      <c r="AB17" s="216" t="str">
        <f t="shared" si="14"/>
        <v/>
      </c>
      <c r="AC17" s="218" t="str">
        <f t="shared" si="15"/>
        <v/>
      </c>
      <c r="AD17" s="320" t="str">
        <f t="shared" si="16"/>
        <v/>
      </c>
    </row>
    <row r="18" spans="1:30" ht="28.15" customHeight="1">
      <c r="B18" s="253"/>
      <c r="C18" s="255" t="str">
        <f>IF($B18="","",VLOOKUP($B18,従事者明細!$D$3:$I$51,2,FALSE))</f>
        <v/>
      </c>
      <c r="D18" s="255" t="str">
        <f>IF($B18="","",VLOOKUP($B18,様式2_1人件費!$F$69:$H$85,3,FALSE))</f>
        <v/>
      </c>
      <c r="E18" s="254"/>
      <c r="F18" s="163" t="str">
        <f t="shared" si="0"/>
        <v/>
      </c>
      <c r="G18" s="254"/>
      <c r="H18" s="163" t="str">
        <f t="shared" si="1"/>
        <v/>
      </c>
      <c r="I18" s="216" t="str">
        <f>IF($B18="","",VLOOKUP($B18,様式2_1人件費!#REF!,3,FALSE))</f>
        <v/>
      </c>
      <c r="J18" s="216" t="str">
        <f t="shared" si="2"/>
        <v/>
      </c>
      <c r="K18" s="218" t="str">
        <f t="shared" si="3"/>
        <v/>
      </c>
      <c r="L18" s="221" t="str">
        <f>IF($B18="","",VLOOKUP($B18,様式2_1人件費!#REF!,3,FALSE))</f>
        <v/>
      </c>
      <c r="M18" s="216" t="str">
        <f t="shared" si="4"/>
        <v/>
      </c>
      <c r="N18" s="222" t="str">
        <f t="shared" si="5"/>
        <v/>
      </c>
      <c r="O18" s="221" t="str">
        <f>IF($B18="","",VLOOKUP($B18,様式2_1人件費!#REF!,3,FALSE))</f>
        <v/>
      </c>
      <c r="P18" s="216" t="str">
        <f t="shared" si="6"/>
        <v/>
      </c>
      <c r="Q18" s="222" t="str">
        <f t="shared" si="7"/>
        <v/>
      </c>
      <c r="R18" s="221" t="str">
        <f>IF($B18="","",VLOOKUP($B18,様式2_1人件費!#REF!,3,FALSE))</f>
        <v/>
      </c>
      <c r="S18" s="216" t="str">
        <f t="shared" si="8"/>
        <v/>
      </c>
      <c r="T18" s="222" t="str">
        <f t="shared" si="9"/>
        <v/>
      </c>
      <c r="U18" s="221" t="str">
        <f>IF($B18="","",VLOOKUP($B18,様式2_1人件費!#REF!,3,FALSE))</f>
        <v/>
      </c>
      <c r="V18" s="216" t="str">
        <f t="shared" si="10"/>
        <v/>
      </c>
      <c r="W18" s="222" t="str">
        <f t="shared" si="11"/>
        <v/>
      </c>
      <c r="X18" s="221" t="str">
        <f>IF($B18="","",VLOOKUP($B18,様式2_1人件費!#REF!,3,FALSE))</f>
        <v/>
      </c>
      <c r="Y18" s="216" t="str">
        <f t="shared" si="12"/>
        <v/>
      </c>
      <c r="Z18" s="222" t="str">
        <f t="shared" si="13"/>
        <v/>
      </c>
      <c r="AA18" s="221" t="str">
        <f>IF($B18="","",VLOOKUP($B18,様式2_1人件費!#REF!,3,FALSE))</f>
        <v/>
      </c>
      <c r="AB18" s="216" t="str">
        <f t="shared" si="14"/>
        <v/>
      </c>
      <c r="AC18" s="218" t="str">
        <f t="shared" si="15"/>
        <v/>
      </c>
      <c r="AD18" s="320" t="str">
        <f t="shared" si="16"/>
        <v/>
      </c>
    </row>
    <row r="19" spans="1:30" ht="28.15" customHeight="1">
      <c r="B19" s="253"/>
      <c r="C19" s="255" t="str">
        <f>IF($B19="","",VLOOKUP($B19,従事者明細!$D$3:$I$51,2,FALSE))</f>
        <v/>
      </c>
      <c r="D19" s="255" t="str">
        <f>IF($B19="","",VLOOKUP($B19,様式2_1人件費!$F$69:$H$85,3,FALSE))</f>
        <v/>
      </c>
      <c r="E19" s="254"/>
      <c r="F19" s="163" t="str">
        <f t="shared" si="0"/>
        <v/>
      </c>
      <c r="G19" s="254"/>
      <c r="H19" s="163" t="str">
        <f t="shared" si="1"/>
        <v/>
      </c>
      <c r="I19" s="216" t="str">
        <f>IF($B19="","",VLOOKUP($B19,様式2_1人件費!#REF!,3,FALSE))</f>
        <v/>
      </c>
      <c r="J19" s="216" t="str">
        <f t="shared" si="2"/>
        <v/>
      </c>
      <c r="K19" s="222" t="str">
        <f t="shared" si="3"/>
        <v/>
      </c>
      <c r="L19" s="221" t="str">
        <f>IF($B19="","",VLOOKUP($B19,様式2_1人件費!#REF!,3,FALSE))</f>
        <v/>
      </c>
      <c r="M19" s="216" t="str">
        <f t="shared" si="4"/>
        <v/>
      </c>
      <c r="N19" s="222" t="str">
        <f t="shared" si="5"/>
        <v/>
      </c>
      <c r="O19" s="221" t="str">
        <f>IF($B19="","",VLOOKUP($B19,様式2_1人件費!#REF!,3,FALSE))</f>
        <v/>
      </c>
      <c r="P19" s="216" t="str">
        <f t="shared" si="6"/>
        <v/>
      </c>
      <c r="Q19" s="222" t="str">
        <f t="shared" si="7"/>
        <v/>
      </c>
      <c r="R19" s="221" t="str">
        <f>IF($B19="","",VLOOKUP($B19,様式2_1人件費!#REF!,3,FALSE))</f>
        <v/>
      </c>
      <c r="S19" s="216" t="str">
        <f t="shared" si="8"/>
        <v/>
      </c>
      <c r="T19" s="222" t="str">
        <f t="shared" si="9"/>
        <v/>
      </c>
      <c r="U19" s="221" t="str">
        <f>IF($B19="","",VLOOKUP($B19,様式2_1人件費!#REF!,3,FALSE))</f>
        <v/>
      </c>
      <c r="V19" s="216" t="str">
        <f t="shared" si="10"/>
        <v/>
      </c>
      <c r="W19" s="222" t="str">
        <f t="shared" si="11"/>
        <v/>
      </c>
      <c r="X19" s="221" t="str">
        <f>IF($B19="","",VLOOKUP($B19,様式2_1人件費!#REF!,3,FALSE))</f>
        <v/>
      </c>
      <c r="Y19" s="216" t="str">
        <f t="shared" si="12"/>
        <v/>
      </c>
      <c r="Z19" s="222" t="str">
        <f t="shared" si="13"/>
        <v/>
      </c>
      <c r="AA19" s="221" t="str">
        <f>IF($B19="","",VLOOKUP($B19,様式2_1人件費!#REF!,3,FALSE))</f>
        <v/>
      </c>
      <c r="AB19" s="216" t="str">
        <f t="shared" si="14"/>
        <v/>
      </c>
      <c r="AC19" s="218" t="str">
        <f t="shared" si="15"/>
        <v/>
      </c>
      <c r="AD19" s="320" t="str">
        <f t="shared" si="16"/>
        <v/>
      </c>
    </row>
    <row r="20" spans="1:30" ht="28.15" customHeight="1">
      <c r="B20" s="253"/>
      <c r="C20" s="255" t="str">
        <f>IF($B20="","",VLOOKUP($B20,従事者明細!$D$3:$I$51,2,FALSE))</f>
        <v/>
      </c>
      <c r="D20" s="255" t="str">
        <f>IF($B20="","",VLOOKUP($B20,様式2_1人件費!$F$69:$H$85,3,FALSE))</f>
        <v/>
      </c>
      <c r="E20" s="254"/>
      <c r="F20" s="163" t="str">
        <f t="shared" si="0"/>
        <v/>
      </c>
      <c r="G20" s="254"/>
      <c r="H20" s="163" t="str">
        <f t="shared" si="1"/>
        <v/>
      </c>
      <c r="I20" s="216" t="str">
        <f>IF($B20="","",VLOOKUP($B20,様式2_1人件費!#REF!,3,FALSE))</f>
        <v/>
      </c>
      <c r="J20" s="216" t="str">
        <f t="shared" ref="J20:J27" si="17">IF($B20="","",ROUND(I20*E20,0))</f>
        <v/>
      </c>
      <c r="K20" s="222" t="str">
        <f t="shared" ref="K20:K27" si="18">IF($B20="","",ROUND((I20+J20)*G20,0))</f>
        <v/>
      </c>
      <c r="L20" s="221" t="str">
        <f>IF($B20="","",VLOOKUP($B20,様式2_1人件費!#REF!,3,FALSE))</f>
        <v/>
      </c>
      <c r="M20" s="216" t="str">
        <f t="shared" ref="M20:M27" si="19">IF($B20="","",ROUND(L20*E20,0))</f>
        <v/>
      </c>
      <c r="N20" s="222" t="str">
        <f t="shared" ref="N20:N27" si="20">IF($B20="","",ROUND((L20+M20)*G20,0))</f>
        <v/>
      </c>
      <c r="O20" s="221" t="str">
        <f>IF($B20="","",VLOOKUP($B20,様式2_1人件費!#REF!,3,FALSE))</f>
        <v/>
      </c>
      <c r="P20" s="216" t="str">
        <f t="shared" ref="P20:P27" si="21">IF($B20="","",ROUND(O20*E20,0))</f>
        <v/>
      </c>
      <c r="Q20" s="222" t="str">
        <f t="shared" ref="Q20:Q27" si="22">IF($B20="","",ROUND((O20+P20)*G20,0))</f>
        <v/>
      </c>
      <c r="R20" s="221" t="str">
        <f>IF($B20="","",VLOOKUP($B20,様式2_1人件費!#REF!,3,FALSE))</f>
        <v/>
      </c>
      <c r="S20" s="216" t="str">
        <f t="shared" ref="S20:S27" si="23">IF($B20="","",ROUND(R20*E20,0))</f>
        <v/>
      </c>
      <c r="T20" s="222" t="str">
        <f t="shared" ref="T20:T27" si="24">IF($B20="","",ROUND((R20+S20)*G20,0))</f>
        <v/>
      </c>
      <c r="U20" s="221" t="str">
        <f>IF($B20="","",VLOOKUP($B20,様式2_1人件費!#REF!,3,FALSE))</f>
        <v/>
      </c>
      <c r="V20" s="216" t="str">
        <f t="shared" ref="V20:V27" si="25">IF($B20="","",ROUND(U20*E20,0))</f>
        <v/>
      </c>
      <c r="W20" s="222" t="str">
        <f t="shared" ref="W20:W27" si="26">IF($B20="","",ROUND((U20+V20)*G20,0))</f>
        <v/>
      </c>
      <c r="X20" s="221" t="str">
        <f>IF($B20="","",VLOOKUP($B20,様式2_1人件費!#REF!,3,FALSE))</f>
        <v/>
      </c>
      <c r="Y20" s="216" t="str">
        <f t="shared" ref="Y20:Y27" si="27">IF($B20="","",ROUND(X20*E20,0))</f>
        <v/>
      </c>
      <c r="Z20" s="222" t="str">
        <f t="shared" ref="Z20:Z27" si="28">IF($B20="","",ROUND((X20+Y20)*G20,0))</f>
        <v/>
      </c>
      <c r="AA20" s="221" t="str">
        <f>IF($B20="","",VLOOKUP($B20,様式2_1人件費!#REF!,3,FALSE))</f>
        <v/>
      </c>
      <c r="AB20" s="216" t="str">
        <f t="shared" ref="AB20:AB27" si="29">IF($B20="","",ROUND(AA20*E20,0))</f>
        <v/>
      </c>
      <c r="AC20" s="218" t="str">
        <f t="shared" ref="AC20:AC27" si="30">IF($B20="","",ROUND((AA20+AB20)*G20,0))</f>
        <v/>
      </c>
      <c r="AD20" s="320" t="str">
        <f t="shared" ref="AD20:AD27" si="31">IFERROR(D20+F20+H20,"")</f>
        <v/>
      </c>
    </row>
    <row r="21" spans="1:30" ht="28.15" hidden="1" customHeight="1">
      <c r="B21" s="253"/>
      <c r="C21" s="255" t="str">
        <f>IF($B21="","",VLOOKUP($B21,従事者明細!$D$3:$I$51,2,FALSE))</f>
        <v/>
      </c>
      <c r="D21" s="255" t="str">
        <f>IF($B21="","",VLOOKUP($B21,様式2_1人件費!$F$69:$H$85,3,FALSE))</f>
        <v/>
      </c>
      <c r="E21" s="254"/>
      <c r="F21" s="163" t="str">
        <f t="shared" si="0"/>
        <v/>
      </c>
      <c r="G21" s="254"/>
      <c r="H21" s="163" t="str">
        <f t="shared" si="1"/>
        <v/>
      </c>
      <c r="I21" s="216" t="str">
        <f>IF($B21="","",VLOOKUP($B21,様式2_1人件費!#REF!,3,FALSE))</f>
        <v/>
      </c>
      <c r="J21" s="216" t="str">
        <f t="shared" si="17"/>
        <v/>
      </c>
      <c r="K21" s="222" t="str">
        <f t="shared" si="18"/>
        <v/>
      </c>
      <c r="L21" s="221" t="str">
        <f>IF($B21="","",VLOOKUP($B21,様式2_1人件費!#REF!,3,FALSE))</f>
        <v/>
      </c>
      <c r="M21" s="216" t="str">
        <f t="shared" si="19"/>
        <v/>
      </c>
      <c r="N21" s="222" t="str">
        <f t="shared" si="20"/>
        <v/>
      </c>
      <c r="O21" s="221" t="str">
        <f>IF($B21="","",VLOOKUP($B21,様式2_1人件費!#REF!,3,FALSE))</f>
        <v/>
      </c>
      <c r="P21" s="216" t="str">
        <f t="shared" si="21"/>
        <v/>
      </c>
      <c r="Q21" s="222" t="str">
        <f t="shared" si="22"/>
        <v/>
      </c>
      <c r="R21" s="221" t="str">
        <f>IF($B21="","",VLOOKUP($B21,様式2_1人件費!#REF!,3,FALSE))</f>
        <v/>
      </c>
      <c r="S21" s="216" t="str">
        <f t="shared" si="23"/>
        <v/>
      </c>
      <c r="T21" s="222" t="str">
        <f t="shared" si="24"/>
        <v/>
      </c>
      <c r="U21" s="221" t="str">
        <f>IF($B21="","",VLOOKUP($B21,様式2_1人件費!#REF!,3,FALSE))</f>
        <v/>
      </c>
      <c r="V21" s="216" t="str">
        <f t="shared" si="25"/>
        <v/>
      </c>
      <c r="W21" s="222" t="str">
        <f t="shared" si="26"/>
        <v/>
      </c>
      <c r="X21" s="221" t="str">
        <f>IF($B21="","",VLOOKUP($B21,様式2_1人件費!#REF!,3,FALSE))</f>
        <v/>
      </c>
      <c r="Y21" s="216" t="str">
        <f t="shared" si="27"/>
        <v/>
      </c>
      <c r="Z21" s="222" t="str">
        <f t="shared" si="28"/>
        <v/>
      </c>
      <c r="AA21" s="221" t="str">
        <f>IF($B21="","",VLOOKUP($B21,様式2_1人件費!#REF!,3,FALSE))</f>
        <v/>
      </c>
      <c r="AB21" s="216" t="str">
        <f t="shared" si="29"/>
        <v/>
      </c>
      <c r="AC21" s="218" t="str">
        <f t="shared" si="30"/>
        <v/>
      </c>
      <c r="AD21" s="320" t="str">
        <f t="shared" si="31"/>
        <v/>
      </c>
    </row>
    <row r="22" spans="1:30" ht="28.15" hidden="1" customHeight="1">
      <c r="B22" s="253"/>
      <c r="C22" s="255" t="str">
        <f>IF($B22="","",VLOOKUP($B22,従事者明細!$D$3:$I$51,2,FALSE))</f>
        <v/>
      </c>
      <c r="D22" s="255" t="str">
        <f>IF($B22="","",VLOOKUP($B22,様式2_1人件費!$F$69:$H$85,3,FALSE))</f>
        <v/>
      </c>
      <c r="E22" s="254"/>
      <c r="F22" s="163" t="str">
        <f t="shared" si="0"/>
        <v/>
      </c>
      <c r="G22" s="254"/>
      <c r="H22" s="163" t="str">
        <f t="shared" si="1"/>
        <v/>
      </c>
      <c r="I22" s="216" t="str">
        <f>IF($B22="","",VLOOKUP($B22,様式2_1人件費!#REF!,3,FALSE))</f>
        <v/>
      </c>
      <c r="J22" s="216" t="str">
        <f t="shared" si="17"/>
        <v/>
      </c>
      <c r="K22" s="222" t="str">
        <f t="shared" si="18"/>
        <v/>
      </c>
      <c r="L22" s="221" t="str">
        <f>IF($B22="","",VLOOKUP($B22,様式2_1人件費!#REF!,3,FALSE))</f>
        <v/>
      </c>
      <c r="M22" s="216" t="str">
        <f t="shared" si="19"/>
        <v/>
      </c>
      <c r="N22" s="222" t="str">
        <f t="shared" si="20"/>
        <v/>
      </c>
      <c r="O22" s="221" t="str">
        <f>IF($B22="","",VLOOKUP($B22,様式2_1人件費!#REF!,3,FALSE))</f>
        <v/>
      </c>
      <c r="P22" s="216" t="str">
        <f t="shared" si="21"/>
        <v/>
      </c>
      <c r="Q22" s="222" t="str">
        <f t="shared" si="22"/>
        <v/>
      </c>
      <c r="R22" s="221" t="str">
        <f>IF($B22="","",VLOOKUP($B22,様式2_1人件費!#REF!,3,FALSE))</f>
        <v/>
      </c>
      <c r="S22" s="216" t="str">
        <f t="shared" si="23"/>
        <v/>
      </c>
      <c r="T22" s="222" t="str">
        <f t="shared" si="24"/>
        <v/>
      </c>
      <c r="U22" s="221" t="str">
        <f>IF($B22="","",VLOOKUP($B22,様式2_1人件費!#REF!,3,FALSE))</f>
        <v/>
      </c>
      <c r="V22" s="216" t="str">
        <f t="shared" si="25"/>
        <v/>
      </c>
      <c r="W22" s="222" t="str">
        <f t="shared" si="26"/>
        <v/>
      </c>
      <c r="X22" s="221" t="str">
        <f>IF($B22="","",VLOOKUP($B22,様式2_1人件費!#REF!,3,FALSE))</f>
        <v/>
      </c>
      <c r="Y22" s="216" t="str">
        <f t="shared" si="27"/>
        <v/>
      </c>
      <c r="Z22" s="222" t="str">
        <f t="shared" si="28"/>
        <v/>
      </c>
      <c r="AA22" s="221" t="str">
        <f>IF($B22="","",VLOOKUP($B22,様式2_1人件費!#REF!,3,FALSE))</f>
        <v/>
      </c>
      <c r="AB22" s="216" t="str">
        <f t="shared" si="29"/>
        <v/>
      </c>
      <c r="AC22" s="218" t="str">
        <f t="shared" si="30"/>
        <v/>
      </c>
      <c r="AD22" s="320" t="str">
        <f t="shared" si="31"/>
        <v/>
      </c>
    </row>
    <row r="23" spans="1:30" ht="28.15" hidden="1" customHeight="1">
      <c r="B23" s="253"/>
      <c r="C23" s="255" t="str">
        <f>IF($B23="","",VLOOKUP($B23,従事者明細!$D$3:$I$51,2,FALSE))</f>
        <v/>
      </c>
      <c r="D23" s="255" t="str">
        <f>IF($B23="","",VLOOKUP($B23,様式2_1人件費!$F$69:$H$85,3,FALSE))</f>
        <v/>
      </c>
      <c r="E23" s="162"/>
      <c r="F23" s="163" t="str">
        <f>IF($B23="","",ROUND(D23*E23,0))</f>
        <v/>
      </c>
      <c r="G23" s="162"/>
      <c r="H23" s="163" t="str">
        <f>IF($B23="","",ROUND((D23+F23)*G23,0))</f>
        <v/>
      </c>
      <c r="I23" s="216" t="str">
        <f>IF($B23="","",VLOOKUP($B23,様式2_1人件費!#REF!,3,FALSE))</f>
        <v/>
      </c>
      <c r="J23" s="216" t="str">
        <f t="shared" si="17"/>
        <v/>
      </c>
      <c r="K23" s="222" t="str">
        <f t="shared" si="18"/>
        <v/>
      </c>
      <c r="L23" s="221" t="str">
        <f>IF($B23="","",VLOOKUP($B23,様式2_1人件費!#REF!,3,FALSE))</f>
        <v/>
      </c>
      <c r="M23" s="216" t="str">
        <f t="shared" si="19"/>
        <v/>
      </c>
      <c r="N23" s="222" t="str">
        <f t="shared" si="20"/>
        <v/>
      </c>
      <c r="O23" s="221" t="str">
        <f>IF($B23="","",VLOOKUP($B23,様式2_1人件費!#REF!,3,FALSE))</f>
        <v/>
      </c>
      <c r="P23" s="216" t="str">
        <f t="shared" si="21"/>
        <v/>
      </c>
      <c r="Q23" s="222" t="str">
        <f t="shared" si="22"/>
        <v/>
      </c>
      <c r="R23" s="221" t="str">
        <f>IF($B23="","",VLOOKUP($B23,様式2_1人件費!#REF!,3,FALSE))</f>
        <v/>
      </c>
      <c r="S23" s="216" t="str">
        <f t="shared" si="23"/>
        <v/>
      </c>
      <c r="T23" s="222" t="str">
        <f t="shared" si="24"/>
        <v/>
      </c>
      <c r="U23" s="221" t="str">
        <f>IF($B23="","",VLOOKUP($B23,様式2_1人件費!#REF!,3,FALSE))</f>
        <v/>
      </c>
      <c r="V23" s="216" t="str">
        <f t="shared" si="25"/>
        <v/>
      </c>
      <c r="W23" s="222" t="str">
        <f t="shared" si="26"/>
        <v/>
      </c>
      <c r="X23" s="221" t="str">
        <f>IF($B23="","",VLOOKUP($B23,様式2_1人件費!#REF!,3,FALSE))</f>
        <v/>
      </c>
      <c r="Y23" s="216" t="str">
        <f t="shared" si="27"/>
        <v/>
      </c>
      <c r="Z23" s="222" t="str">
        <f t="shared" si="28"/>
        <v/>
      </c>
      <c r="AA23" s="221" t="str">
        <f>IF($B23="","",VLOOKUP($B23,様式2_1人件費!#REF!,3,FALSE))</f>
        <v/>
      </c>
      <c r="AB23" s="216" t="str">
        <f t="shared" si="29"/>
        <v/>
      </c>
      <c r="AC23" s="218" t="str">
        <f t="shared" si="30"/>
        <v/>
      </c>
      <c r="AD23" s="320" t="str">
        <f t="shared" si="31"/>
        <v/>
      </c>
    </row>
    <row r="24" spans="1:30" ht="28.15" hidden="1" customHeight="1">
      <c r="B24" s="253"/>
      <c r="C24" s="255" t="str">
        <f>IF($B24="","",VLOOKUP($B24,従事者明細!$D$3:$I$51,2,FALSE))</f>
        <v/>
      </c>
      <c r="D24" s="255" t="str">
        <f>IF($B24="","",VLOOKUP($B24,様式2_1人件費!$F$69:$H$85,3,FALSE))</f>
        <v/>
      </c>
      <c r="E24" s="162"/>
      <c r="F24" s="163" t="str">
        <f>IF($B24="","",ROUND(D24*E24,0))</f>
        <v/>
      </c>
      <c r="G24" s="162"/>
      <c r="H24" s="163" t="str">
        <f>IF($B24="","",ROUND((D24+F24)*G24,0))</f>
        <v/>
      </c>
      <c r="I24" s="216" t="str">
        <f>IF($B24="","",VLOOKUP($B24,様式2_1人件費!#REF!,3,FALSE))</f>
        <v/>
      </c>
      <c r="J24" s="216" t="str">
        <f t="shared" si="17"/>
        <v/>
      </c>
      <c r="K24" s="222" t="str">
        <f t="shared" si="18"/>
        <v/>
      </c>
      <c r="L24" s="221" t="str">
        <f>IF($B24="","",VLOOKUP($B24,様式2_1人件費!#REF!,3,FALSE))</f>
        <v/>
      </c>
      <c r="M24" s="216" t="str">
        <f t="shared" si="19"/>
        <v/>
      </c>
      <c r="N24" s="222" t="str">
        <f t="shared" si="20"/>
        <v/>
      </c>
      <c r="O24" s="221" t="str">
        <f>IF($B24="","",VLOOKUP($B24,様式2_1人件費!#REF!,3,FALSE))</f>
        <v/>
      </c>
      <c r="P24" s="216" t="str">
        <f t="shared" si="21"/>
        <v/>
      </c>
      <c r="Q24" s="222" t="str">
        <f t="shared" si="22"/>
        <v/>
      </c>
      <c r="R24" s="221" t="str">
        <f>IF($B24="","",VLOOKUP($B24,様式2_1人件費!#REF!,3,FALSE))</f>
        <v/>
      </c>
      <c r="S24" s="216" t="str">
        <f t="shared" si="23"/>
        <v/>
      </c>
      <c r="T24" s="222" t="str">
        <f t="shared" si="24"/>
        <v/>
      </c>
      <c r="U24" s="221" t="str">
        <f>IF($B24="","",VLOOKUP($B24,様式2_1人件費!#REF!,3,FALSE))</f>
        <v/>
      </c>
      <c r="V24" s="216" t="str">
        <f t="shared" si="25"/>
        <v/>
      </c>
      <c r="W24" s="222" t="str">
        <f t="shared" si="26"/>
        <v/>
      </c>
      <c r="X24" s="221" t="str">
        <f>IF($B24="","",VLOOKUP($B24,様式2_1人件費!#REF!,3,FALSE))</f>
        <v/>
      </c>
      <c r="Y24" s="216" t="str">
        <f t="shared" si="27"/>
        <v/>
      </c>
      <c r="Z24" s="222" t="str">
        <f t="shared" si="28"/>
        <v/>
      </c>
      <c r="AA24" s="221" t="str">
        <f>IF($B24="","",VLOOKUP($B24,様式2_1人件費!#REF!,3,FALSE))</f>
        <v/>
      </c>
      <c r="AB24" s="216" t="str">
        <f t="shared" si="29"/>
        <v/>
      </c>
      <c r="AC24" s="218" t="str">
        <f t="shared" si="30"/>
        <v/>
      </c>
      <c r="AD24" s="320" t="str">
        <f t="shared" si="31"/>
        <v/>
      </c>
    </row>
    <row r="25" spans="1:30" ht="28.15" hidden="1" customHeight="1">
      <c r="B25" s="253"/>
      <c r="C25" s="255" t="str">
        <f>IF($B25="","",VLOOKUP($B25,従事者明細!$D$3:$I$51,2,FALSE))</f>
        <v/>
      </c>
      <c r="D25" s="255" t="str">
        <f>IF($B25="","",VLOOKUP($B25,様式2_1人件費!$F$69:$H$85,3,FALSE))</f>
        <v/>
      </c>
      <c r="E25" s="162"/>
      <c r="F25" s="163" t="str">
        <f>IF($B25="","",ROUND(D25*E25,0))</f>
        <v/>
      </c>
      <c r="G25" s="162"/>
      <c r="H25" s="163" t="str">
        <f>IF($B25="","",ROUND((D25+F25)*G25,0))</f>
        <v/>
      </c>
      <c r="I25" s="216" t="str">
        <f>IF($B25="","",VLOOKUP($B25,様式2_1人件費!#REF!,3,FALSE))</f>
        <v/>
      </c>
      <c r="J25" s="216" t="str">
        <f t="shared" si="17"/>
        <v/>
      </c>
      <c r="K25" s="222" t="str">
        <f t="shared" si="18"/>
        <v/>
      </c>
      <c r="L25" s="221" t="str">
        <f>IF($B25="","",VLOOKUP($B25,様式2_1人件費!#REF!,3,FALSE))</f>
        <v/>
      </c>
      <c r="M25" s="216" t="str">
        <f t="shared" si="19"/>
        <v/>
      </c>
      <c r="N25" s="222" t="str">
        <f t="shared" si="20"/>
        <v/>
      </c>
      <c r="O25" s="221" t="str">
        <f>IF($B25="","",VLOOKUP($B25,様式2_1人件費!#REF!,3,FALSE))</f>
        <v/>
      </c>
      <c r="P25" s="216" t="str">
        <f t="shared" si="21"/>
        <v/>
      </c>
      <c r="Q25" s="222" t="str">
        <f t="shared" si="22"/>
        <v/>
      </c>
      <c r="R25" s="221" t="str">
        <f>IF($B25="","",VLOOKUP($B25,様式2_1人件費!#REF!,3,FALSE))</f>
        <v/>
      </c>
      <c r="S25" s="216" t="str">
        <f t="shared" si="23"/>
        <v/>
      </c>
      <c r="T25" s="222" t="str">
        <f t="shared" si="24"/>
        <v/>
      </c>
      <c r="U25" s="221" t="str">
        <f>IF($B25="","",VLOOKUP($B25,様式2_1人件費!#REF!,3,FALSE))</f>
        <v/>
      </c>
      <c r="V25" s="216" t="str">
        <f t="shared" si="25"/>
        <v/>
      </c>
      <c r="W25" s="222" t="str">
        <f t="shared" si="26"/>
        <v/>
      </c>
      <c r="X25" s="221" t="str">
        <f>IF($B25="","",VLOOKUP($B25,様式2_1人件費!#REF!,3,FALSE))</f>
        <v/>
      </c>
      <c r="Y25" s="216" t="str">
        <f t="shared" si="27"/>
        <v/>
      </c>
      <c r="Z25" s="222" t="str">
        <f t="shared" si="28"/>
        <v/>
      </c>
      <c r="AA25" s="221" t="str">
        <f>IF($B25="","",VLOOKUP($B25,様式2_1人件費!#REF!,3,FALSE))</f>
        <v/>
      </c>
      <c r="AB25" s="216" t="str">
        <f t="shared" si="29"/>
        <v/>
      </c>
      <c r="AC25" s="218" t="str">
        <f t="shared" si="30"/>
        <v/>
      </c>
      <c r="AD25" s="320" t="str">
        <f t="shared" si="31"/>
        <v/>
      </c>
    </row>
    <row r="26" spans="1:30" ht="28.15" customHeight="1">
      <c r="B26" s="253"/>
      <c r="C26" s="255" t="str">
        <f>IF($B26="","",VLOOKUP($B26,従事者明細!$D$3:$I$51,2,FALSE))</f>
        <v/>
      </c>
      <c r="D26" s="255" t="str">
        <f>IF($B26="","",VLOOKUP($B26,様式2_1人件費!$F$69:$H$85,3,FALSE))</f>
        <v/>
      </c>
      <c r="E26" s="162"/>
      <c r="F26" s="163" t="str">
        <f>IF($B26="","",ROUND(D26*E26,0))</f>
        <v/>
      </c>
      <c r="G26" s="162"/>
      <c r="H26" s="163" t="str">
        <f>IF($B26="","",ROUND((D26+F26)*G26,0))</f>
        <v/>
      </c>
      <c r="I26" s="216" t="str">
        <f>IF($B26="","",VLOOKUP($B26,様式2_1人件費!#REF!,3,FALSE))</f>
        <v/>
      </c>
      <c r="J26" s="216" t="str">
        <f t="shared" si="17"/>
        <v/>
      </c>
      <c r="K26" s="222" t="str">
        <f t="shared" si="18"/>
        <v/>
      </c>
      <c r="L26" s="221" t="str">
        <f>IF($B26="","",VLOOKUP($B26,様式2_1人件費!#REF!,3,FALSE))</f>
        <v/>
      </c>
      <c r="M26" s="216" t="str">
        <f t="shared" si="19"/>
        <v/>
      </c>
      <c r="N26" s="222" t="str">
        <f t="shared" si="20"/>
        <v/>
      </c>
      <c r="O26" s="221" t="str">
        <f>IF($B26="","",VLOOKUP($B26,様式2_1人件費!#REF!,3,FALSE))</f>
        <v/>
      </c>
      <c r="P26" s="216" t="str">
        <f t="shared" si="21"/>
        <v/>
      </c>
      <c r="Q26" s="222" t="str">
        <f t="shared" si="22"/>
        <v/>
      </c>
      <c r="R26" s="221" t="str">
        <f>IF($B26="","",VLOOKUP($B26,様式2_1人件費!#REF!,3,FALSE))</f>
        <v/>
      </c>
      <c r="S26" s="216" t="str">
        <f t="shared" si="23"/>
        <v/>
      </c>
      <c r="T26" s="222" t="str">
        <f t="shared" si="24"/>
        <v/>
      </c>
      <c r="U26" s="221" t="str">
        <f>IF($B26="","",VLOOKUP($B26,様式2_1人件費!#REF!,3,FALSE))</f>
        <v/>
      </c>
      <c r="V26" s="216" t="str">
        <f t="shared" si="25"/>
        <v/>
      </c>
      <c r="W26" s="222" t="str">
        <f t="shared" si="26"/>
        <v/>
      </c>
      <c r="X26" s="221" t="str">
        <f>IF($B26="","",VLOOKUP($B26,様式2_1人件費!#REF!,3,FALSE))</f>
        <v/>
      </c>
      <c r="Y26" s="216" t="str">
        <f t="shared" si="27"/>
        <v/>
      </c>
      <c r="Z26" s="222" t="str">
        <f t="shared" si="28"/>
        <v/>
      </c>
      <c r="AA26" s="221" t="str">
        <f>IF($B26="","",VLOOKUP($B26,様式2_1人件費!#REF!,3,FALSE))</f>
        <v/>
      </c>
      <c r="AB26" s="216" t="str">
        <f t="shared" si="29"/>
        <v/>
      </c>
      <c r="AC26" s="218" t="str">
        <f t="shared" si="30"/>
        <v/>
      </c>
      <c r="AD26" s="320" t="str">
        <f t="shared" si="31"/>
        <v/>
      </c>
    </row>
    <row r="27" spans="1:30" ht="28.15" customHeight="1" thickBot="1">
      <c r="B27" s="253"/>
      <c r="C27" s="255" t="str">
        <f>IF($B27="","",VLOOKUP($B27,従事者明細!$D$3:$I$51,2,FALSE))</f>
        <v/>
      </c>
      <c r="D27" s="519" t="str">
        <f>IF($B27="","",VLOOKUP($B27,様式2_1人件費!$F$69:$H$85,3,FALSE))</f>
        <v/>
      </c>
      <c r="E27" s="162"/>
      <c r="F27" s="521" t="str">
        <f>IF($B27="","",ROUND(D27*E27,0))</f>
        <v/>
      </c>
      <c r="G27" s="162"/>
      <c r="H27" s="521" t="str">
        <f>IF($B27="","",ROUND((D27+F27)*G27,0))</f>
        <v/>
      </c>
      <c r="I27" s="216" t="str">
        <f>IF($B27="","",VLOOKUP($B27,様式2_1人件費!#REF!,3,FALSE))</f>
        <v/>
      </c>
      <c r="J27" s="216" t="str">
        <f t="shared" si="17"/>
        <v/>
      </c>
      <c r="K27" s="222" t="str">
        <f t="shared" si="18"/>
        <v/>
      </c>
      <c r="L27" s="221" t="str">
        <f>IF($B27="","",VLOOKUP($B27,様式2_1人件費!#REF!,3,FALSE))</f>
        <v/>
      </c>
      <c r="M27" s="216" t="str">
        <f t="shared" si="19"/>
        <v/>
      </c>
      <c r="N27" s="222" t="str">
        <f t="shared" si="20"/>
        <v/>
      </c>
      <c r="O27" s="221" t="str">
        <f>IF($B27="","",VLOOKUP($B27,様式2_1人件費!#REF!,3,FALSE))</f>
        <v/>
      </c>
      <c r="P27" s="216" t="str">
        <f t="shared" si="21"/>
        <v/>
      </c>
      <c r="Q27" s="222" t="str">
        <f t="shared" si="22"/>
        <v/>
      </c>
      <c r="R27" s="221" t="str">
        <f>IF($B27="","",VLOOKUP($B27,様式2_1人件費!#REF!,3,FALSE))</f>
        <v/>
      </c>
      <c r="S27" s="216" t="str">
        <f t="shared" si="23"/>
        <v/>
      </c>
      <c r="T27" s="222" t="str">
        <f t="shared" si="24"/>
        <v/>
      </c>
      <c r="U27" s="221" t="str">
        <f>IF($B27="","",VLOOKUP($B27,様式2_1人件費!#REF!,3,FALSE))</f>
        <v/>
      </c>
      <c r="V27" s="216" t="str">
        <f t="shared" si="25"/>
        <v/>
      </c>
      <c r="W27" s="222" t="str">
        <f t="shared" si="26"/>
        <v/>
      </c>
      <c r="X27" s="221" t="str">
        <f>IF($B27="","",VLOOKUP($B27,様式2_1人件費!#REF!,3,FALSE))</f>
        <v/>
      </c>
      <c r="Y27" s="216" t="str">
        <f t="shared" si="27"/>
        <v/>
      </c>
      <c r="Z27" s="222" t="str">
        <f t="shared" si="28"/>
        <v/>
      </c>
      <c r="AA27" s="221" t="str">
        <f>IF($B27="","",VLOOKUP($B27,様式2_1人件費!#REF!,3,FALSE))</f>
        <v/>
      </c>
      <c r="AB27" s="216" t="str">
        <f t="shared" si="29"/>
        <v/>
      </c>
      <c r="AC27" s="218" t="str">
        <f t="shared" si="30"/>
        <v/>
      </c>
      <c r="AD27" s="320" t="str">
        <f t="shared" si="31"/>
        <v/>
      </c>
    </row>
    <row r="28" spans="1:30" ht="28.15" customHeight="1" thickBot="1">
      <c r="C28" s="42" t="s">
        <v>278</v>
      </c>
      <c r="D28" s="520">
        <f>SUM(D13:D27)</f>
        <v>5992800</v>
      </c>
      <c r="E28" s="214"/>
      <c r="F28" s="520">
        <f>SUM(F13:F27)</f>
        <v>7191360</v>
      </c>
      <c r="G28" s="214"/>
      <c r="H28" s="520">
        <f>SUM(H13:H27)</f>
        <v>5273664</v>
      </c>
      <c r="I28" s="522" t="e">
        <f>SUM(I13:I27)</f>
        <v>#REF!</v>
      </c>
      <c r="J28" s="334" t="e">
        <f>SUM(J13:J27)</f>
        <v>#REF!</v>
      </c>
      <c r="K28" s="335" t="e">
        <f t="shared" ref="K28" si="32">SUM(K13:K27)</f>
        <v>#REF!</v>
      </c>
      <c r="L28" s="216" t="e">
        <f>SUM(L13:L27)</f>
        <v>#REF!</v>
      </c>
      <c r="M28" s="216" t="e">
        <f>SUM(M13:M27)</f>
        <v>#REF!</v>
      </c>
      <c r="N28" s="218" t="e">
        <f t="shared" ref="N28" si="33">SUM(N13:N27)</f>
        <v>#REF!</v>
      </c>
      <c r="O28" s="216" t="e">
        <f t="shared" ref="O28:AC28" si="34">SUM(O13:O27)</f>
        <v>#REF!</v>
      </c>
      <c r="P28" s="216" t="e">
        <f t="shared" si="34"/>
        <v>#REF!</v>
      </c>
      <c r="Q28" s="218" t="e">
        <f t="shared" si="34"/>
        <v>#REF!</v>
      </c>
      <c r="R28" s="216" t="e">
        <f t="shared" si="34"/>
        <v>#REF!</v>
      </c>
      <c r="S28" s="216" t="e">
        <f t="shared" si="34"/>
        <v>#REF!</v>
      </c>
      <c r="T28" s="218" t="e">
        <f t="shared" si="34"/>
        <v>#REF!</v>
      </c>
      <c r="U28" s="216" t="e">
        <f t="shared" si="34"/>
        <v>#REF!</v>
      </c>
      <c r="V28" s="216" t="e">
        <f t="shared" si="34"/>
        <v>#REF!</v>
      </c>
      <c r="W28" s="218" t="e">
        <f t="shared" si="34"/>
        <v>#REF!</v>
      </c>
      <c r="X28" s="216" t="e">
        <f t="shared" si="34"/>
        <v>#REF!</v>
      </c>
      <c r="Y28" s="216" t="e">
        <f t="shared" si="34"/>
        <v>#REF!</v>
      </c>
      <c r="Z28" s="218" t="e">
        <f t="shared" si="34"/>
        <v>#REF!</v>
      </c>
      <c r="AA28" s="216" t="e">
        <f t="shared" si="34"/>
        <v>#REF!</v>
      </c>
      <c r="AB28" s="216" t="e">
        <f t="shared" si="34"/>
        <v>#REF!</v>
      </c>
      <c r="AC28" s="218" t="e">
        <f t="shared" si="34"/>
        <v>#REF!</v>
      </c>
      <c r="AD28" s="320">
        <f t="shared" si="16"/>
        <v>18457824</v>
      </c>
    </row>
    <row r="29" spans="1:30" ht="12" customHeight="1">
      <c r="A29" s="166"/>
      <c r="C29" s="42"/>
      <c r="D29" s="77"/>
      <c r="F29" s="77"/>
      <c r="H29" s="77"/>
      <c r="I29" s="216" t="e">
        <f>ROUNDDOWN(I28,-3)</f>
        <v>#REF!</v>
      </c>
      <c r="J29" s="216" t="e">
        <f>ROUNDDOWN(J28,-3)</f>
        <v>#REF!</v>
      </c>
      <c r="K29" s="216" t="e">
        <f t="shared" ref="K29" si="35">ROUNDDOWN(K28,-3)</f>
        <v>#REF!</v>
      </c>
      <c r="L29" s="216" t="e">
        <f>ROUNDDOWN(L28,-3)</f>
        <v>#REF!</v>
      </c>
      <c r="M29" s="216" t="e">
        <f>ROUNDDOWN(M28,-3)</f>
        <v>#REF!</v>
      </c>
      <c r="N29" s="216" t="e">
        <f t="shared" ref="N29" si="36">ROUNDDOWN(N28,-3)</f>
        <v>#REF!</v>
      </c>
      <c r="O29" s="216" t="e">
        <f t="shared" ref="O29:AC29" si="37">ROUNDDOWN(O28,-3)</f>
        <v>#REF!</v>
      </c>
      <c r="P29" s="216" t="e">
        <f t="shared" si="37"/>
        <v>#REF!</v>
      </c>
      <c r="Q29" s="216" t="e">
        <f t="shared" si="37"/>
        <v>#REF!</v>
      </c>
      <c r="R29" s="216" t="e">
        <f t="shared" si="37"/>
        <v>#REF!</v>
      </c>
      <c r="S29" s="216" t="e">
        <f t="shared" si="37"/>
        <v>#REF!</v>
      </c>
      <c r="T29" s="216" t="e">
        <f t="shared" si="37"/>
        <v>#REF!</v>
      </c>
      <c r="U29" s="216" t="e">
        <f t="shared" si="37"/>
        <v>#REF!</v>
      </c>
      <c r="V29" s="216" t="e">
        <f t="shared" si="37"/>
        <v>#REF!</v>
      </c>
      <c r="W29" s="216" t="e">
        <f t="shared" si="37"/>
        <v>#REF!</v>
      </c>
      <c r="X29" s="216" t="e">
        <f t="shared" si="37"/>
        <v>#REF!</v>
      </c>
      <c r="Y29" s="216" t="e">
        <f t="shared" si="37"/>
        <v>#REF!</v>
      </c>
      <c r="Z29" s="216" t="e">
        <f t="shared" si="37"/>
        <v>#REF!</v>
      </c>
      <c r="AA29" s="216" t="e">
        <f t="shared" si="37"/>
        <v>#REF!</v>
      </c>
      <c r="AB29" s="216" t="e">
        <f t="shared" si="37"/>
        <v>#REF!</v>
      </c>
      <c r="AC29" s="216" t="e">
        <f t="shared" si="37"/>
        <v>#REF!</v>
      </c>
    </row>
    <row r="30" spans="1:30" ht="33" customHeight="1"/>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164"/>
      <c r="C49" s="25"/>
      <c r="D49" s="25"/>
      <c r="E49" s="25"/>
      <c r="F49" s="25"/>
      <c r="G49" s="25"/>
      <c r="H49" s="25"/>
    </row>
    <row r="50" spans="1:8" ht="62.15" customHeight="1">
      <c r="A50" s="165"/>
      <c r="B50" s="167"/>
      <c r="C50" s="698"/>
      <c r="D50" s="698"/>
      <c r="E50" s="698"/>
      <c r="F50" s="698"/>
      <c r="G50" s="698"/>
      <c r="H50" s="698"/>
    </row>
    <row r="51" spans="1:8" ht="30" customHeight="1">
      <c r="A51" s="165"/>
      <c r="B51" s="128"/>
      <c r="C51" s="179"/>
      <c r="D51" s="180"/>
      <c r="E51" s="179"/>
      <c r="F51" s="177"/>
      <c r="G51" s="179"/>
      <c r="H51" s="177"/>
    </row>
    <row r="52" spans="1:8" ht="30" customHeight="1">
      <c r="A52" s="165"/>
      <c r="B52" s="128"/>
      <c r="C52" s="179"/>
      <c r="D52" s="180"/>
      <c r="E52" s="179"/>
      <c r="F52" s="177"/>
      <c r="G52" s="179"/>
      <c r="H52" s="177"/>
    </row>
    <row r="53" spans="1:8" ht="30" customHeight="1">
      <c r="A53" s="165"/>
      <c r="B53" s="128"/>
      <c r="C53" s="179"/>
      <c r="D53" s="180"/>
      <c r="E53" s="179"/>
      <c r="F53" s="177"/>
      <c r="G53" s="179"/>
      <c r="H53" s="177"/>
    </row>
    <row r="54" spans="1:8" ht="30" customHeight="1">
      <c r="A54" s="165"/>
      <c r="B54" s="128"/>
      <c r="C54" s="179"/>
      <c r="D54" s="180"/>
      <c r="E54" s="179"/>
      <c r="F54" s="177"/>
      <c r="G54" s="179"/>
      <c r="H54" s="177"/>
    </row>
    <row r="55" spans="1:8" ht="30" customHeight="1">
      <c r="A55" s="165"/>
      <c r="B55" s="128"/>
      <c r="C55" s="179"/>
      <c r="D55" s="180"/>
      <c r="E55" s="179"/>
      <c r="F55" s="177"/>
      <c r="G55" s="179"/>
      <c r="H55" s="177"/>
    </row>
    <row r="56" spans="1:8" ht="30" customHeight="1">
      <c r="A56" s="165"/>
      <c r="B56" s="128"/>
      <c r="C56" s="174"/>
      <c r="D56" s="175"/>
      <c r="E56" s="176"/>
      <c r="F56" s="177"/>
      <c r="G56" s="178"/>
      <c r="H56" s="177"/>
    </row>
    <row r="57" spans="1:8" ht="30" customHeight="1">
      <c r="A57" s="165"/>
      <c r="B57" s="128"/>
      <c r="C57" s="174"/>
      <c r="D57" s="175"/>
      <c r="E57" s="176"/>
      <c r="F57" s="177"/>
      <c r="G57" s="176"/>
      <c r="H57" s="177"/>
    </row>
    <row r="58" spans="1:8" ht="30" customHeight="1">
      <c r="A58" s="165"/>
      <c r="B58" s="128"/>
      <c r="C58" s="172"/>
      <c r="D58" s="168"/>
      <c r="E58" s="48"/>
      <c r="F58" s="169"/>
      <c r="G58" s="48"/>
      <c r="H58" s="169"/>
    </row>
    <row r="59" spans="1:8" ht="30" customHeight="1">
      <c r="A59" s="165"/>
      <c r="B59" s="128"/>
      <c r="C59" s="172"/>
      <c r="D59" s="168"/>
      <c r="E59" s="48"/>
      <c r="F59" s="169"/>
      <c r="G59" s="48"/>
      <c r="H59" s="169"/>
    </row>
    <row r="60" spans="1:8" ht="30" customHeight="1">
      <c r="A60" s="165"/>
      <c r="B60" s="128"/>
      <c r="C60" s="172"/>
      <c r="D60" s="168"/>
      <c r="E60" s="48"/>
      <c r="F60" s="169"/>
      <c r="G60" s="48"/>
      <c r="H60" s="169"/>
    </row>
    <row r="61" spans="1:8" ht="30" hidden="1" customHeight="1">
      <c r="A61" s="165"/>
      <c r="B61" s="128"/>
      <c r="C61" s="172"/>
      <c r="D61" s="168"/>
      <c r="E61" s="48"/>
      <c r="F61" s="169"/>
      <c r="G61" s="48"/>
      <c r="H61" s="169"/>
    </row>
    <row r="62" spans="1:8" ht="30" hidden="1" customHeight="1">
      <c r="A62" s="165"/>
      <c r="B62" s="128"/>
      <c r="C62" s="172"/>
      <c r="D62" s="168"/>
      <c r="E62" s="48"/>
      <c r="F62" s="169"/>
      <c r="G62" s="48"/>
      <c r="H62" s="169"/>
    </row>
    <row r="63" spans="1:8" ht="30" hidden="1" customHeight="1">
      <c r="A63" s="165"/>
      <c r="B63" s="128"/>
      <c r="C63" s="172"/>
      <c r="D63" s="168"/>
      <c r="E63" s="48"/>
      <c r="F63" s="169"/>
      <c r="G63" s="48"/>
      <c r="H63" s="169"/>
    </row>
    <row r="64" spans="1:8" ht="30" hidden="1" customHeight="1">
      <c r="A64" s="165"/>
      <c r="B64" s="128"/>
      <c r="C64" s="172"/>
      <c r="D64" s="168"/>
      <c r="E64" s="48"/>
      <c r="F64" s="169"/>
      <c r="G64" s="48"/>
      <c r="H64" s="169"/>
    </row>
    <row r="65" spans="1:8" ht="30" hidden="1" customHeight="1" thickBot="1">
      <c r="B65" s="128"/>
      <c r="C65" s="172"/>
      <c r="D65" s="168"/>
      <c r="E65" s="48"/>
      <c r="F65" s="169"/>
      <c r="G65" s="48"/>
      <c r="H65" s="169"/>
    </row>
    <row r="66" spans="1:8" ht="37.5" customHeight="1">
      <c r="B66" s="128"/>
      <c r="C66" s="172"/>
      <c r="F66" s="77"/>
      <c r="H66" s="77"/>
    </row>
    <row r="67" spans="1:8" ht="26.65" customHeight="1">
      <c r="B67" s="128"/>
      <c r="C67" s="172"/>
      <c r="F67" s="77"/>
      <c r="H67" s="77"/>
    </row>
    <row r="68" spans="1:8" ht="15" hidden="1" customHeight="1" thickBot="1"/>
    <row r="69" spans="1:8" hidden="1">
      <c r="A69" s="137"/>
    </row>
    <row r="70" spans="1:8" hidden="1">
      <c r="A70" s="137"/>
    </row>
    <row r="71" spans="1:8" hidden="1">
      <c r="A71" s="137"/>
    </row>
    <row r="72" spans="1:8" hidden="1">
      <c r="A72" s="137"/>
    </row>
    <row r="73" spans="1:8" hidden="1">
      <c r="A73" s="137"/>
    </row>
    <row r="74" spans="1:8" hidden="1">
      <c r="A74" s="137"/>
    </row>
    <row r="75" spans="1:8" hidden="1">
      <c r="A75" s="137"/>
    </row>
    <row r="76" spans="1:8" hidden="1">
      <c r="A76" s="137"/>
    </row>
    <row r="77" spans="1:8" hidden="1">
      <c r="A77" s="137"/>
    </row>
    <row r="78" spans="1:8" hidden="1">
      <c r="A78" s="137"/>
    </row>
    <row r="79" spans="1:8" hidden="1">
      <c r="A79" s="137"/>
    </row>
    <row r="80" spans="1:8" hidden="1">
      <c r="A80" s="137"/>
    </row>
    <row r="81" spans="1:1" hidden="1">
      <c r="A81" s="137"/>
    </row>
    <row r="82" spans="1:1" hidden="1">
      <c r="A82" s="137"/>
    </row>
    <row r="83" spans="1:1" hidden="1">
      <c r="A83" s="137"/>
    </row>
    <row r="84" spans="1:1" hidden="1">
      <c r="A84" s="137"/>
    </row>
    <row r="85" spans="1:1" hidden="1"/>
    <row r="86" spans="1:1" ht="30" hidden="1" customHeight="1" thickBot="1"/>
    <row r="87" spans="1:1" ht="30" customHeight="1"/>
    <row r="88" spans="1:1" ht="30" customHeight="1"/>
    <row r="89" spans="1:1" ht="32.25" customHeight="1"/>
  </sheetData>
  <mergeCells count="12">
    <mergeCell ref="C50:H50"/>
    <mergeCell ref="L11:N11"/>
    <mergeCell ref="O11:Q11"/>
    <mergeCell ref="R11:T11"/>
    <mergeCell ref="U11:W11"/>
    <mergeCell ref="E10:F10"/>
    <mergeCell ref="G10:H10"/>
    <mergeCell ref="X11:Z11"/>
    <mergeCell ref="AA11:AC11"/>
    <mergeCell ref="E11:F11"/>
    <mergeCell ref="G11:H11"/>
    <mergeCell ref="I11:K11"/>
  </mergeCells>
  <phoneticPr fontId="2"/>
  <dataValidations count="1">
    <dataValidation type="list" allowBlank="1" showInputMessage="1" showErrorMessage="1" sqref="B13:B27" xr:uid="{00000000-0002-0000-0500-000000000000}">
      <formula1>経費分類</formula1>
    </dataValidation>
  </dataValidations>
  <printOptions horizontalCentered="1"/>
  <pageMargins left="0.39370078740157483" right="0.23622047244094491" top="0.43307086614173229" bottom="0.35433070866141736" header="0.31496062992125984" footer="0.31496062992125984"/>
  <pageSetup paperSize="9"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Y D A A B Q S w M E F A A C A A g A 0 2 1 2 W U m g K G 2 m A A A A 9 w A A A B I A H A B D b 2 5 m a W c v U G F j a 2 F n Z S 5 4 b W w g o h g A K K A U A A A A A A A A A A A A A A A A A A A A A A A A A A A A h Y + x D o I w G I R f h X S n L d U Y Q 3 7 K 4 G Y k I T E x r k 2 p U I V i a L G 8 m 4 O P 5 C u I U d T N 8 e 6 + S + 7 u 1 x u k Q 1 M H F 9 V Z 3 Z o E R Z i i Q B n Z F t q U C e r d I V y i l E M u 5 E m U K h h h Y + P B 6 g R V z p 1 j Q r z 3 2 M 9 w 2 5 W E U R q R f b b Z y k o 1 I t T G O m G k Q p 9 W 8 b + F O O x e Y z j D E V t g N q c M U y C T C 5 k 2 X 4 K N g 5 / p j w m r v n Z 9 p / h R h O s c y C S B v E / w B 1 B L A w Q U A A I A C A D T b X Z 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0 2 1 2 W S i K R 7 g O A A A A E Q A A A B M A H A B G b 3 J t d W x h c y 9 T Z W N 0 a W 9 u M S 5 t I K I Y A C i g F A A A A A A A A A A A A A A A A A A A A A A A A A A A A C t O T S 7 J z M 9 T C I b Q h t Y A U E s B A i 0 A F A A C A A g A 0 2 1 2 W U m g K G 2 m A A A A 9 w A A A B I A A A A A A A A A A A A A A A A A A A A A A E N v b m Z p Z y 9 Q Y W N r Y W d l L n h t b F B L A Q I t A B Q A A g A I A N N t d l k P y u m r p A A A A O k A A A A T A A A A A A A A A A A A A A A A A P I A A A B b Q 2 9 u d G V u d F 9 U e X B l c 1 0 u e G 1 s U E s B A i 0 A F A A C A A g A 0 2 1 2 W 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n J 1 Z r u k e h I r 0 a L 7 b B + D k Y A A A A A A g A A A A A A A 2 Y A A M A A A A A Q A A A A x k u X U 7 w G v I / 7 l P k u R 2 l Q 9 w A A A A A E g A A A o A A A A B A A A A C l z Q l T M e V E L Y f v p n y + + o 9 S U A A A A B B w w A n y + G Z Z 0 E T f D S K R P l X K 1 H N 2 l t K 4 1 s y 6 z s P L w T Z b I X k c x d G 5 / D A S C n 0 W k 6 S T I C z 6 L g Z 6 N z X B K T f v T p X t / G m 8 h f l g 7 K b P 0 J G E 2 6 3 J 6 p f V F A A A A J Q o w j F O X u j S c r J d n 0 9 I 0 9 v A g 3 O s < / 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a4246b-427e-4012-9541-c038d178df87">
      <Terms xmlns="http://schemas.microsoft.com/office/infopath/2007/PartnerControls"/>
    </lcf76f155ced4ddcb4097134ff3c332f>
    <_x5834__x6240_ xmlns="aba4246b-427e-4012-9541-c038d178df87" xsi:nil="true"/>
    <TaxCatchAll xmlns="a54edb08-1c87-4b39-b55a-f35d8b664d81" xsi:nil="true"/>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15ACAEFA008B741BA38358836C95896" ma:contentTypeVersion="24" ma:contentTypeDescription="新しいドキュメントを作成します。" ma:contentTypeScope="" ma:versionID="1d98c5755b66c66489ed7d85dff0606e">
  <xsd:schema xmlns:xsd="http://www.w3.org/2001/XMLSchema" xmlns:xs="http://www.w3.org/2001/XMLSchema" xmlns:p="http://schemas.microsoft.com/office/2006/metadata/properties" xmlns:ns2="aba4246b-427e-4012-9541-c038d178df87" xmlns:ns3="a54edb08-1c87-4b39-b55a-f35d8b664d81" targetNamespace="http://schemas.microsoft.com/office/2006/metadata/properties" ma:root="true" ma:fieldsID="e114cc39fccf73cabc8a5efd80918a0d" ns2:_="" ns3:_="">
    <xsd:import namespace="aba4246b-427e-4012-9541-c038d178df87"/>
    <xsd:import namespace="a54edb08-1c87-4b39-b55a-f35d8b664d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_x5834__x6240_" minOccurs="0"/>
                <xsd:element ref="ns2:b1afae93-db70-48ad-a4fb-5bbdf3447c90CountryOrRegion" minOccurs="0"/>
                <xsd:element ref="ns2:b1afae93-db70-48ad-a4fb-5bbdf3447c90State" minOccurs="0"/>
                <xsd:element ref="ns2:b1afae93-db70-48ad-a4fb-5bbdf3447c90City" minOccurs="0"/>
                <xsd:element ref="ns2:b1afae93-db70-48ad-a4fb-5bbdf3447c90PostalCode" minOccurs="0"/>
                <xsd:element ref="ns2:b1afae93-db70-48ad-a4fb-5bbdf3447c90Street" minOccurs="0"/>
                <xsd:element ref="ns2:b1afae93-db70-48ad-a4fb-5bbdf3447c90GeoLoc" minOccurs="0"/>
                <xsd:element ref="ns2:b1afae93-db70-48ad-a4fb-5bbdf3447c90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4246b-427e-4012-9541-c038d178d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_x5834__x6240_" ma:index="24" nillable="true" ma:displayName="場所" ma:format="Dropdown" ma:internalName="_x5834__x6240_">
      <xsd:simpleType>
        <xsd:restriction base="dms:Unknown"/>
      </xsd:simpleType>
    </xsd:element>
    <xsd:element name="b1afae93-db70-48ad-a4fb-5bbdf3447c90CountryOrRegion" ma:index="25" nillable="true" ma:displayName="場所: 国/地域" ma:internalName="CountryOrRegion" ma:readOnly="true">
      <xsd:simpleType>
        <xsd:restriction base="dms:Text"/>
      </xsd:simpleType>
    </xsd:element>
    <xsd:element name="b1afae93-db70-48ad-a4fb-5bbdf3447c90State" ma:index="26" nillable="true" ma:displayName="場所: 都道府県" ma:internalName="State" ma:readOnly="true">
      <xsd:simpleType>
        <xsd:restriction base="dms:Text"/>
      </xsd:simpleType>
    </xsd:element>
    <xsd:element name="b1afae93-db70-48ad-a4fb-5bbdf3447c90City" ma:index="27" nillable="true" ma:displayName="場所:市区町村" ma:internalName="City" ma:readOnly="true">
      <xsd:simpleType>
        <xsd:restriction base="dms:Text"/>
      </xsd:simpleType>
    </xsd:element>
    <xsd:element name="b1afae93-db70-48ad-a4fb-5bbdf3447c90PostalCode" ma:index="28" nillable="true" ma:displayName="場所: 郵便番号コード" ma:internalName="PostalCode" ma:readOnly="true">
      <xsd:simpleType>
        <xsd:restriction base="dms:Text"/>
      </xsd:simpleType>
    </xsd:element>
    <xsd:element name="b1afae93-db70-48ad-a4fb-5bbdf3447c90Street" ma:index="29" nillable="true" ma:displayName="場所: 番地" ma:internalName="Street" ma:readOnly="true">
      <xsd:simpleType>
        <xsd:restriction base="dms:Text"/>
      </xsd:simpleType>
    </xsd:element>
    <xsd:element name="b1afae93-db70-48ad-a4fb-5bbdf3447c90GeoLoc" ma:index="30" nillable="true" ma:displayName="場所: 座標" ma:internalName="GeoLoc" ma:readOnly="true">
      <xsd:simpleType>
        <xsd:restriction base="dms:Unknown"/>
      </xsd:simpleType>
    </xsd:element>
    <xsd:element name="b1afae93-db70-48ad-a4fb-5bbdf3447c90DispName" ma:index="31" nillable="true" ma:displayName="場所: 名前" ma:internalName="DispNa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4edb08-1c87-4b39-b55a-f35d8b664d8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9020cf2-321f-4715-8afe-d1a65064a39a}" ma:internalName="TaxCatchAll" ma:showField="CatchAllData" ma:web="a54edb08-1c87-4b39-b55a-f35d8b664d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9CDC48-829F-40B0-B7FF-EC189BD123BB}">
  <ds:schemaRefs>
    <ds:schemaRef ds:uri="http://schemas.microsoft.com/DataMashup"/>
  </ds:schemaRefs>
</ds:datastoreItem>
</file>

<file path=customXml/itemProps2.xml><?xml version="1.0" encoding="utf-8"?>
<ds:datastoreItem xmlns:ds="http://schemas.openxmlformats.org/officeDocument/2006/customXml" ds:itemID="{AA3BD98F-E7EA-4E68-BC4D-506D692B0CDA}">
  <ds:schemaRefs>
    <ds:schemaRef ds:uri="http://schemas.microsoft.com/sharepoint/v3/contenttype/forms"/>
  </ds:schemaRefs>
</ds:datastoreItem>
</file>

<file path=customXml/itemProps3.xml><?xml version="1.0" encoding="utf-8"?>
<ds:datastoreItem xmlns:ds="http://schemas.openxmlformats.org/officeDocument/2006/customXml" ds:itemID="{68367CA9-30B1-4B60-AB8D-53032ADAD7D6}">
  <ds:schemaRefs>
    <ds:schemaRef ds:uri="http://schemas.microsoft.com/office/2006/metadata/properties"/>
    <ds:schemaRef ds:uri="http://schemas.microsoft.com/office/infopath/2007/PartnerControls"/>
    <ds:schemaRef ds:uri="aba4246b-427e-4012-9541-c038d178df87"/>
    <ds:schemaRef ds:uri="a54edb08-1c87-4b39-b55a-f35d8b664d81"/>
  </ds:schemaRefs>
</ds:datastoreItem>
</file>

<file path=customXml/itemProps4.xml><?xml version="1.0" encoding="utf-8"?>
<ds:datastoreItem xmlns:ds="http://schemas.openxmlformats.org/officeDocument/2006/customXml" ds:itemID="{20884D62-BC46-4FC0-9E19-D598B5E703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a4246b-427e-4012-9541-c038d178df87"/>
    <ds:schemaRef ds:uri="a54edb08-1c87-4b39-b55a-f35d8b664d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30</vt:i4>
      </vt:variant>
    </vt:vector>
  </HeadingPairs>
  <TitlesOfParts>
    <vt:vector size="53" baseType="lpstr">
      <vt:lpstr>入力方法</vt:lpstr>
      <vt:lpstr>従事者明細</vt:lpstr>
      <vt:lpstr>業務従事者の格付認定依頼書</vt:lpstr>
      <vt:lpstr>専任の技術者要件確認書</vt:lpstr>
      <vt:lpstr> 表紙</vt:lpstr>
      <vt:lpstr>様式1</vt:lpstr>
      <vt:lpstr>様式1_銀行外</vt:lpstr>
      <vt:lpstr>様式2_1人件費</vt:lpstr>
      <vt:lpstr>様式2_2_1その他原価・一般管理費等</vt:lpstr>
      <vt:lpstr>様式2_2_2銀外</vt:lpstr>
      <vt:lpstr>様式2_3機材</vt:lpstr>
      <vt:lpstr>様式2_4旅費</vt:lpstr>
      <vt:lpstr>様式2_4②旅費</vt:lpstr>
      <vt:lpstr>様式２_4銀行外</vt:lpstr>
      <vt:lpstr>様式２_4②銀行外</vt:lpstr>
      <vt:lpstr>様式2_5現地活動費</vt:lpstr>
      <vt:lpstr>様式2_5②現地活動費</vt:lpstr>
      <vt:lpstr>様式2_6本邦受入活動費</vt:lpstr>
      <vt:lpstr>様式2_6②本邦受入活動費</vt:lpstr>
      <vt:lpstr>様式2_7管理費</vt:lpstr>
      <vt:lpstr>機材様式（別紙明細）</vt:lpstr>
      <vt:lpstr>支払計画書</vt:lpstr>
      <vt:lpstr>業務従事者名簿</vt:lpstr>
      <vt:lpstr>' 表紙'!Print_Area</vt:lpstr>
      <vt:lpstr>'機材様式（別紙明細）'!Print_Area</vt:lpstr>
      <vt:lpstr>業務従事者名簿!Print_Area</vt:lpstr>
      <vt:lpstr>支払計画書!Print_Area</vt:lpstr>
      <vt:lpstr>従事者明細!Print_Area</vt:lpstr>
      <vt:lpstr>専任の技術者要件確認書!Print_Area</vt:lpstr>
      <vt:lpstr>入力方法!Print_Area</vt:lpstr>
      <vt:lpstr>様式1!Print_Area</vt:lpstr>
      <vt:lpstr>様式2_1人件費!Print_Area</vt:lpstr>
      <vt:lpstr>様式2_2_1その他原価・一般管理費等!Print_Area</vt:lpstr>
      <vt:lpstr>様式2_3機材!Print_Area</vt:lpstr>
      <vt:lpstr>様式２_4銀行外!Print_Area</vt:lpstr>
      <vt:lpstr>様式2_4旅費!Print_Area</vt:lpstr>
      <vt:lpstr>様式2_5現地活動費!Print_Area</vt:lpstr>
      <vt:lpstr>様式2_6本邦受入活動費!Print_Area</vt:lpstr>
      <vt:lpstr>業務従事者名簿!Print_Titles</vt:lpstr>
      <vt:lpstr>様式2_4旅費!Print_Titles</vt:lpstr>
      <vt:lpstr>格付</vt:lpstr>
      <vt:lpstr>契約</vt:lpstr>
      <vt:lpstr>経費分類</vt:lpstr>
      <vt:lpstr>経路</vt:lpstr>
      <vt:lpstr>見積</vt:lpstr>
      <vt:lpstr>見積金額</vt:lpstr>
      <vt:lpstr>号数</vt:lpstr>
      <vt:lpstr>事業名</vt:lpstr>
      <vt:lpstr>事業名短縮</vt:lpstr>
      <vt:lpstr>宿泊料</vt:lpstr>
      <vt:lpstr>日当</vt:lpstr>
      <vt:lpstr>分類</vt:lpstr>
      <vt:lpstr>分類経費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Matsushita</cp:lastModifiedBy>
  <cp:revision/>
  <dcterms:created xsi:type="dcterms:W3CDTF">2013-03-18T00:38:39Z</dcterms:created>
  <dcterms:modified xsi:type="dcterms:W3CDTF">2025-04-25T01:36:33Z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0x010100115ACAEFA008B741BA38358836C95896</vt:lpwstr>
  </property>
</Properties>
</file>