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15720\Desktop\"/>
    </mc:Choice>
  </mc:AlternateContent>
  <bookViews>
    <workbookView xWindow="1170" yWindow="0" windowWidth="21840" windowHeight="7185" tabRatio="973"/>
  </bookViews>
  <sheets>
    <sheet name="従事者基礎情報" sheetId="27" r:id="rId1"/>
    <sheet name="様式４ 内訳書" sheetId="1" r:id="rId2"/>
    <sheet name="様式５ 流用明細" sheetId="28" r:id="rId3"/>
    <sheet name="様式６ 報酬額確認 " sheetId="35" r:id="rId4"/>
    <sheet name="様式７ 業務従事者名簿 " sheetId="34" r:id="rId5"/>
    <sheet name="様式８ 旅費（航空賃、その他）" sheetId="37" r:id="rId6"/>
    <sheet name="様式８ 旅費（航空賃、その他） (特例）" sheetId="44" r:id="rId7"/>
    <sheet name="【欠番】様式９ 旅費(その他）" sheetId="10" r:id="rId8"/>
    <sheet name="様式10 証拠書類（航空賃） " sheetId="45" r:id="rId9"/>
    <sheet name="様式11　戦争特約保険料" sheetId="53" r:id="rId10"/>
    <sheet name="様式12 一般業務費" sheetId="13" r:id="rId11"/>
    <sheet name="様式13一般業務費出納簿 " sheetId="41" r:id="rId12"/>
    <sheet name="様式14 通訳傭上費・報告書作成費" sheetId="48" r:id="rId13"/>
    <sheet name="様式15 機材費" sheetId="18" r:id="rId14"/>
    <sheet name="様式16 再委託費" sheetId="19" r:id="rId15"/>
    <sheet name="様式17 国内業務費" sheetId="39" r:id="rId16"/>
    <sheet name="様式18　現地一時隔離関連費" sheetId="20" r:id="rId17"/>
    <sheet name="様式19　本邦一時隔離関連費 " sheetId="49" r:id="rId18"/>
    <sheet name="【参考】様式20 証書添付台紙 " sheetId="51" r:id="rId19"/>
    <sheet name="変更の内容" sheetId="54"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t15cl2it1" localSheetId="15">'様式17 国内業務費'!$A$29</definedName>
    <definedName name="at15cl2it1" localSheetId="16">'様式18　現地一時隔離関連費'!$A$16</definedName>
    <definedName name="at15cl2it1" localSheetId="17">'様式19　本邦一時隔離関連費 '!#REF!</definedName>
    <definedName name="at15cl2it2" localSheetId="15">'様式17 国内業務費'!#REF!</definedName>
    <definedName name="at15cl2it2" localSheetId="16">'様式18　現地一時隔離関連費'!#REF!</definedName>
    <definedName name="at15cl2it2" localSheetId="17">'様式19　本邦一時隔離関連費 '!#REF!</definedName>
    <definedName name="at15cl3" localSheetId="15">'様式17 国内業務費'!#REF!</definedName>
    <definedName name="at15cl3" localSheetId="16">'様式18　現地一時隔離関連費'!#REF!</definedName>
    <definedName name="at15cl3" localSheetId="17">'様式19　本邦一時隔離関連費 '!#REF!</definedName>
    <definedName name="DATA" localSheetId="18">#REF!</definedName>
    <definedName name="DATA" localSheetId="19">#REF!</definedName>
    <definedName name="DATA">#REF!</definedName>
    <definedName name="_xlnm.Print_Area" localSheetId="7">'【欠番】様式９ 旅費(その他）'!$A$1:$Z$47</definedName>
    <definedName name="_xlnm.Print_Area" localSheetId="18">'【参考】様式20 証書添付台紙 '!$A$1:$D$14</definedName>
    <definedName name="_xlnm.Print_Area" localSheetId="8">'様式10 証拠書類（航空賃） '!$B$1:$J$32</definedName>
    <definedName name="_xlnm.Print_Area" localSheetId="10">'様式12 一般業務費'!$A$1:$M$16</definedName>
    <definedName name="_xlnm.Print_Area" localSheetId="11">'様式13一般業務費出納簿 '!$A$1:$H$37</definedName>
    <definedName name="_xlnm.Print_Area" localSheetId="13">'様式15 機材費'!$A$1:$H$40</definedName>
    <definedName name="_xlnm.Print_Area" localSheetId="14">'様式16 再委託費'!$A$1:$H$38</definedName>
    <definedName name="_xlnm.Print_Area" localSheetId="15">'様式17 国内業務費'!$A$1:$E$40</definedName>
    <definedName name="_xlnm.Print_Area" localSheetId="16">'様式18　現地一時隔離関連費'!$B$1:$I$43</definedName>
    <definedName name="_xlnm.Print_Area" localSheetId="17">'様式19　本邦一時隔離関連費 '!$B$1:$J$29</definedName>
    <definedName name="_xlnm.Print_Area" localSheetId="1">'様式４ 内訳書'!$A$1:$I$20</definedName>
    <definedName name="_xlnm.Print_Area" localSheetId="2">'様式５ 流用明細'!$A$1:$G$19</definedName>
    <definedName name="_xlnm.Print_Area" localSheetId="3">'様式６ 報酬額確認 '!$B$1:$I$26</definedName>
    <definedName name="_xlnm.Print_Area" localSheetId="4">'様式７ 業務従事者名簿 '!$B$1:$G$24</definedName>
    <definedName name="_xlnm.Print_Area" localSheetId="5">'様式８ 旅費（航空賃、その他）'!$B$1:$AB$28</definedName>
    <definedName name="_xlnm.Print_Area" localSheetId="6">'様式８ 旅費（航空賃、その他） (特例）'!$B$1:$AB$28</definedName>
    <definedName name="ドルレート" localSheetId="18">#REF!</definedName>
    <definedName name="ドルレート" localSheetId="19">#REF!</definedName>
    <definedName name="ドルレート">#REF!</definedName>
    <definedName name="間接費合計" localSheetId="18">#REF!</definedName>
    <definedName name="間接費合計" localSheetId="19">#REF!</definedName>
    <definedName name="間接費合計">#REF!</definedName>
    <definedName name="基盤整備費合計" localSheetId="18">'[1]3.一般業務費（２）'!#REF!</definedName>
    <definedName name="基盤整備費合計" localSheetId="19">'[1]3.一般業務費（２）'!#REF!</definedName>
    <definedName name="基盤整備費合計">'[1]3.一般業務費（２）'!#REF!</definedName>
    <definedName name="基本人件費" localSheetId="18">#REF!</definedName>
    <definedName name="基本人件費" localSheetId="19">#REF!</definedName>
    <definedName name="基本人件費">#REF!</definedName>
    <definedName name="技術交換費合計" localSheetId="18">#REF!</definedName>
    <definedName name="技術交換費合計" localSheetId="19">#REF!</definedName>
    <definedName name="技術交換費合計">#REF!</definedName>
    <definedName name="勤務地">[2]月報2!$X$2:$X$4</definedName>
    <definedName name="契約">[3]様式1!$O$4:$O$6</definedName>
    <definedName name="契約年度" localSheetId="18">#REF!</definedName>
    <definedName name="契約年度" localSheetId="19">#REF!</definedName>
    <definedName name="契約年度">#REF!</definedName>
    <definedName name="経路">[3]様式2_4旅費!$C$26:$C$29</definedName>
    <definedName name="現地業務費合計" localSheetId="18">'[1]3.一般業務費（１）'!#REF!</definedName>
    <definedName name="現地業務費合計" localSheetId="19">'[1]3.一般業務費（１）'!#REF!</definedName>
    <definedName name="現地業務費合計">'[1]3.一般業務費（１）'!#REF!</definedName>
    <definedName name="現地通貨">[4]LookUp!$B$3</definedName>
    <definedName name="現地通貨レート" localSheetId="18">#REF!</definedName>
    <definedName name="現地通貨レート" localSheetId="19">#REF!</definedName>
    <definedName name="現地通貨レート">#REF!</definedName>
    <definedName name="口座種別">[2]入力シート!$G$2:$G$4</definedName>
    <definedName name="航空賃C" localSheetId="18">#REF!</definedName>
    <definedName name="航空賃C" localSheetId="19">#REF!</definedName>
    <definedName name="航空賃C">#REF!</definedName>
    <definedName name="航空賃Y" localSheetId="18">#REF!</definedName>
    <definedName name="航空賃Y" localSheetId="19">#REF!</definedName>
    <definedName name="航空賃Y">#REF!</definedName>
    <definedName name="国内旅費" localSheetId="18">#REF!</definedName>
    <definedName name="国内旅費" localSheetId="19">#REF!</definedName>
    <definedName name="国内旅費">#REF!</definedName>
    <definedName name="資機材費合計" localSheetId="18">#REF!</definedName>
    <definedName name="資機材費合計" localSheetId="19">#REF!</definedName>
    <definedName name="資機材費合計">#REF!</definedName>
    <definedName name="従事者基礎情報" localSheetId="18">[5]従事者基礎情報!$A$4:$G$23</definedName>
    <definedName name="従事者基礎情報" localSheetId="19">[6]従事者基礎情報!$A$4:$G$23</definedName>
    <definedName name="従事者基礎情報" localSheetId="8">[7]従事者基礎情報!$A$4:$G$23</definedName>
    <definedName name="従事者基礎情報" localSheetId="11">[8]従事者基礎情報!$A$4:$G$23</definedName>
    <definedName name="従事者基礎情報" localSheetId="12">[9]従事者基礎情報!$A$4:$G$23</definedName>
    <definedName name="従事者基礎情報" localSheetId="5">従事者基礎情報!$A$4:$G$23</definedName>
    <definedName name="従事者基礎情報" localSheetId="6">従事者基礎情報!$A$4:$G$23</definedName>
    <definedName name="従事者基礎情報">従事者基礎情報!$A$4:$G$23</definedName>
    <definedName name="処理">[10]単価!$G$3:$G$6</definedName>
    <definedName name="前払">'[2]別紙前払請求内訳 '!$K$2:$K$3</definedName>
    <definedName name="打合簿" localSheetId="18">#REF!</definedName>
    <definedName name="打合簿" localSheetId="19">#REF!</definedName>
    <definedName name="打合簿" localSheetId="12">#REF!</definedName>
    <definedName name="打合簿" localSheetId="15">#REF!</definedName>
    <definedName name="打合簿" localSheetId="17">#REF!</definedName>
    <definedName name="打合簿" localSheetId="3">#REF!</definedName>
    <definedName name="打合簿" localSheetId="4">#REF!</definedName>
    <definedName name="打合簿" localSheetId="6">#REF!</definedName>
    <definedName name="打合簿">#REF!</definedName>
    <definedName name="単価表" localSheetId="18">[5]従事者基礎情報!$I$5:$L$10</definedName>
    <definedName name="単価表" localSheetId="19">[6]従事者基礎情報!$I$6:$L$11</definedName>
    <definedName name="単価表" localSheetId="8">[7]従事者基礎情報!$I$5:$L$10</definedName>
    <definedName name="単価表" localSheetId="11">[8]従事者基礎情報!$I$5:$L$10</definedName>
    <definedName name="単価表" localSheetId="12">[9]従事者基礎情報!$I$5:$L$10</definedName>
    <definedName name="単価表" localSheetId="5">従事者基礎情報!$I$6:$L$11</definedName>
    <definedName name="単価表" localSheetId="6">従事者基礎情報!$I$6:$L$11</definedName>
    <definedName name="単価表">従事者基礎情報!$I$6:$L$11</definedName>
    <definedName name="地域" localSheetId="18">#REF!</definedName>
    <definedName name="地域" localSheetId="19">#REF!</definedName>
    <definedName name="地域">#REF!</definedName>
    <definedName name="調査旅費合計" localSheetId="18">#REF!</definedName>
    <definedName name="調査旅費合計" localSheetId="19">#REF!</definedName>
    <definedName name="調査旅費合計">#REF!</definedName>
    <definedName name="直人費コンサル" localSheetId="18">#REF!</definedName>
    <definedName name="直人費コンサル" localSheetId="19">#REF!</definedName>
    <definedName name="直人費コンサル">#REF!</definedName>
    <definedName name="直人費合計" localSheetId="18">#REF!</definedName>
    <definedName name="直人費合計" localSheetId="19">#REF!</definedName>
    <definedName name="直人費合計">#REF!</definedName>
    <definedName name="通訳単価" localSheetId="18">#REF!</definedName>
    <definedName name="通訳単価" localSheetId="19">#REF!</definedName>
    <definedName name="通訳単価">#REF!</definedName>
    <definedName name="内外選択">[10]単価!$F$3:$F$4</definedName>
    <definedName name="年度毎月額単価表" localSheetId="5">従事者基礎情報!$I$14:$N$20</definedName>
    <definedName name="年度毎月額単価表" localSheetId="6">従事者基礎情報!$I$14:$N$20</definedName>
    <definedName name="年度毎月額単価表">従事者基礎情報!$I$14:$N$20</definedName>
    <definedName name="分類">[3]従事者明細!$K$4:$K$7</definedName>
    <definedName name="報告書作成費合計" localSheetId="18">#REF!</definedName>
    <definedName name="報告書作成費合計" localSheetId="19">#REF!</definedName>
    <definedName name="報告書作成費合計">#REF!</definedName>
    <definedName name="様式番号" localSheetId="18">#REF!</definedName>
    <definedName name="様式番号" localSheetId="19">#REF!</definedName>
    <definedName name="様式番号" localSheetId="12">#REF!</definedName>
    <definedName name="様式番号" localSheetId="15">#REF!</definedName>
    <definedName name="様式番号" localSheetId="17">#REF!</definedName>
    <definedName name="様式番号" localSheetId="3">#REF!</definedName>
    <definedName name="様式番号" localSheetId="4">#REF!</definedName>
    <definedName name="様式番号" localSheetId="6">#REF!</definedName>
    <definedName name="様式番号">#REF!</definedName>
  </definedNames>
  <calcPr calcId="162913" concurrentManualCount="2"/>
</workbook>
</file>

<file path=xl/calcChain.xml><?xml version="1.0" encoding="utf-8"?>
<calcChain xmlns="http://schemas.openxmlformats.org/spreadsheetml/2006/main">
  <c r="E6" i="20" l="1"/>
  <c r="C34" i="41" l="1"/>
  <c r="C18" i="1"/>
  <c r="I19" i="1"/>
  <c r="G11" i="34" l="1"/>
  <c r="B10" i="34"/>
  <c r="B9" i="34"/>
  <c r="C9" i="34"/>
  <c r="D9" i="34"/>
  <c r="E9" i="34"/>
  <c r="F9" i="34"/>
  <c r="G9" i="34"/>
  <c r="C10" i="34"/>
  <c r="D10" i="34"/>
  <c r="E10" i="34"/>
  <c r="F10" i="34"/>
  <c r="G10" i="34"/>
  <c r="B11" i="34" l="1"/>
  <c r="G12" i="44" l="1"/>
  <c r="D12" i="44"/>
  <c r="D6" i="53"/>
  <c r="D5" i="53"/>
  <c r="D7" i="53" l="1"/>
  <c r="D8" i="53" s="1"/>
  <c r="E8" i="48" l="1"/>
  <c r="E9" i="48"/>
  <c r="E6" i="48"/>
  <c r="E7" i="48"/>
  <c r="E5" i="48"/>
  <c r="E24" i="18"/>
  <c r="E23" i="18"/>
  <c r="E21" i="18"/>
  <c r="E22" i="18"/>
  <c r="E20" i="18"/>
  <c r="E19" i="18"/>
  <c r="G27" i="49"/>
  <c r="D10" i="20"/>
  <c r="I10" i="20" s="1"/>
  <c r="E10" i="20" s="1"/>
  <c r="G10" i="20" s="1"/>
  <c r="D11" i="20"/>
  <c r="I11" i="20" s="1"/>
  <c r="E6" i="1"/>
  <c r="C6" i="1"/>
  <c r="E11" i="20" l="1"/>
  <c r="G11" i="20" s="1"/>
  <c r="F15" i="28" l="1"/>
  <c r="E15" i="28"/>
  <c r="F14" i="28"/>
  <c r="E14" i="28"/>
  <c r="C10" i="39" l="1"/>
  <c r="C17" i="39"/>
  <c r="C24" i="39"/>
  <c r="C25" i="39"/>
  <c r="C26" i="39"/>
  <c r="C34" i="39"/>
  <c r="C35" i="39"/>
  <c r="C37" i="39"/>
  <c r="C21" i="39"/>
  <c r="C24" i="44"/>
  <c r="C23" i="44"/>
  <c r="C22" i="44"/>
  <c r="C21" i="44"/>
  <c r="C20" i="44"/>
  <c r="C19" i="44"/>
  <c r="C18" i="44"/>
  <c r="C17" i="44"/>
  <c r="C16" i="44"/>
  <c r="C15" i="44"/>
  <c r="C14" i="44"/>
  <c r="C13" i="44"/>
  <c r="C12" i="44"/>
  <c r="C11" i="44"/>
  <c r="C10" i="44"/>
  <c r="C9" i="44"/>
  <c r="C8" i="44"/>
  <c r="C7" i="44"/>
  <c r="C6" i="44"/>
  <c r="D6" i="44"/>
  <c r="D7" i="44"/>
  <c r="J7" i="44" s="1"/>
  <c r="L7" i="44" s="1"/>
  <c r="D8" i="44"/>
  <c r="D9" i="44"/>
  <c r="J9" i="44" s="1"/>
  <c r="D10" i="44"/>
  <c r="D11" i="44"/>
  <c r="J11" i="44" s="1"/>
  <c r="L11" i="44" s="1"/>
  <c r="J12" i="44"/>
  <c r="D13" i="44"/>
  <c r="J13" i="44" s="1"/>
  <c r="D14" i="44"/>
  <c r="M14" i="44" s="1"/>
  <c r="D15" i="44"/>
  <c r="D16" i="44"/>
  <c r="M16" i="44" s="1"/>
  <c r="D17" i="44"/>
  <c r="J17" i="44" s="1"/>
  <c r="D18" i="44"/>
  <c r="J18" i="44" s="1"/>
  <c r="D19" i="44"/>
  <c r="M19" i="44" s="1"/>
  <c r="D20" i="44"/>
  <c r="L20" i="44" s="1"/>
  <c r="D21" i="44"/>
  <c r="J21" i="44" s="1"/>
  <c r="D22" i="44"/>
  <c r="O22" i="44" s="1"/>
  <c r="D23" i="44"/>
  <c r="J23" i="44" s="1"/>
  <c r="D24" i="44"/>
  <c r="O24" i="44" s="1"/>
  <c r="C24" i="37"/>
  <c r="C23" i="37"/>
  <c r="C22" i="37"/>
  <c r="C21" i="37"/>
  <c r="C20" i="37"/>
  <c r="C19" i="37"/>
  <c r="C18" i="37"/>
  <c r="C17" i="37"/>
  <c r="C16" i="37"/>
  <c r="C15" i="37"/>
  <c r="C14" i="37"/>
  <c r="C13" i="37"/>
  <c r="C12" i="37"/>
  <c r="C11" i="37"/>
  <c r="C10" i="37"/>
  <c r="C9" i="37"/>
  <c r="C8" i="37"/>
  <c r="C7" i="37"/>
  <c r="C6" i="37"/>
  <c r="E27" i="20"/>
  <c r="I24" i="49"/>
  <c r="E12" i="49"/>
  <c r="I18" i="49"/>
  <c r="I23" i="49"/>
  <c r="I22" i="49"/>
  <c r="I21" i="49"/>
  <c r="I20" i="49"/>
  <c r="I19" i="49"/>
  <c r="I37" i="20"/>
  <c r="I36" i="20"/>
  <c r="I35" i="20"/>
  <c r="I34" i="20"/>
  <c r="I33" i="20"/>
  <c r="I32" i="20"/>
  <c r="E13" i="49"/>
  <c r="I25" i="49"/>
  <c r="D23" i="49"/>
  <c r="C23" i="49"/>
  <c r="D22" i="49"/>
  <c r="C22" i="49"/>
  <c r="D21" i="49"/>
  <c r="C21" i="49"/>
  <c r="D20" i="49"/>
  <c r="C20" i="49"/>
  <c r="D19" i="49"/>
  <c r="C19" i="49"/>
  <c r="D18" i="49"/>
  <c r="C18" i="49"/>
  <c r="E26" i="20"/>
  <c r="I38" i="20"/>
  <c r="I39" i="20"/>
  <c r="D37" i="20"/>
  <c r="C37" i="20"/>
  <c r="D36" i="20"/>
  <c r="C36" i="20"/>
  <c r="D35" i="20"/>
  <c r="C35" i="20"/>
  <c r="D34" i="20"/>
  <c r="C34" i="20"/>
  <c r="D33" i="20"/>
  <c r="C33" i="20"/>
  <c r="D32" i="20"/>
  <c r="C32" i="20"/>
  <c r="D14" i="20"/>
  <c r="I14" i="20" s="1"/>
  <c r="E14" i="20" s="1"/>
  <c r="G14" i="20" s="1"/>
  <c r="C14" i="20"/>
  <c r="B14" i="20"/>
  <c r="D13" i="20"/>
  <c r="I13" i="20" s="1"/>
  <c r="E13" i="20" s="1"/>
  <c r="G13" i="20" s="1"/>
  <c r="C13" i="20"/>
  <c r="B13" i="20"/>
  <c r="D12" i="20"/>
  <c r="I12" i="20" s="1"/>
  <c r="E12" i="20" s="1"/>
  <c r="G12" i="20" s="1"/>
  <c r="C12" i="20"/>
  <c r="B12" i="20"/>
  <c r="C11" i="20"/>
  <c r="B11" i="20"/>
  <c r="C10" i="20"/>
  <c r="B10" i="20"/>
  <c r="D9" i="20"/>
  <c r="I9" i="20" s="1"/>
  <c r="E9" i="20" s="1"/>
  <c r="G9" i="20" s="1"/>
  <c r="C9" i="20"/>
  <c r="B9" i="20"/>
  <c r="D8" i="20"/>
  <c r="I8" i="20" s="1"/>
  <c r="E8" i="20" s="1"/>
  <c r="G8" i="20" s="1"/>
  <c r="C8" i="20"/>
  <c r="B8" i="20"/>
  <c r="D7" i="20"/>
  <c r="I7" i="20" s="1"/>
  <c r="E7" i="20" s="1"/>
  <c r="G7" i="20" s="1"/>
  <c r="C7" i="20"/>
  <c r="B7" i="20"/>
  <c r="D6" i="20"/>
  <c r="I6" i="20" s="1"/>
  <c r="G6" i="20" s="1"/>
  <c r="C6" i="20"/>
  <c r="B6" i="20"/>
  <c r="G9" i="19"/>
  <c r="G12" i="19"/>
  <c r="G15" i="19"/>
  <c r="G18" i="19"/>
  <c r="G19" i="19"/>
  <c r="G20" i="19"/>
  <c r="D28" i="19"/>
  <c r="D31" i="19"/>
  <c r="D32" i="19"/>
  <c r="D34" i="19"/>
  <c r="G36" i="19"/>
  <c r="D33" i="19"/>
  <c r="E13" i="18"/>
  <c r="E14" i="18"/>
  <c r="E35" i="18"/>
  <c r="E36" i="18"/>
  <c r="E25" i="18"/>
  <c r="H37" i="18" s="1"/>
  <c r="E22" i="48"/>
  <c r="E23" i="48"/>
  <c r="E24" i="48"/>
  <c r="E10" i="48"/>
  <c r="E11" i="48" s="1"/>
  <c r="E12" i="48" s="1"/>
  <c r="C33" i="41"/>
  <c r="D29" i="41"/>
  <c r="D30" i="41"/>
  <c r="E29" i="41"/>
  <c r="E30" i="41"/>
  <c r="F29" i="41"/>
  <c r="D31" i="41"/>
  <c r="G3" i="41"/>
  <c r="M6" i="13"/>
  <c r="M7" i="13"/>
  <c r="M8" i="13"/>
  <c r="M9" i="13"/>
  <c r="M10" i="13"/>
  <c r="M11" i="13"/>
  <c r="M12" i="13"/>
  <c r="M13" i="13"/>
  <c r="M14" i="13"/>
  <c r="M15" i="13"/>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1" i="10"/>
  <c r="A10" i="10"/>
  <c r="A9" i="10"/>
  <c r="A8" i="10"/>
  <c r="A7" i="10"/>
  <c r="A6" i="10"/>
  <c r="G6" i="44"/>
  <c r="K6" i="44" s="1"/>
  <c r="J6" i="44"/>
  <c r="L6" i="44" s="1"/>
  <c r="G7" i="44"/>
  <c r="K7" i="44" s="1"/>
  <c r="G8" i="44"/>
  <c r="V8" i="44" s="1"/>
  <c r="K8" i="44"/>
  <c r="G9" i="44"/>
  <c r="K9" i="44"/>
  <c r="V9" i="44"/>
  <c r="G10" i="44"/>
  <c r="K10" i="44"/>
  <c r="V10" i="44"/>
  <c r="G11" i="44"/>
  <c r="K11" i="44" s="1"/>
  <c r="V12" i="44"/>
  <c r="K12" i="44"/>
  <c r="K13" i="44"/>
  <c r="V13" i="44"/>
  <c r="K14" i="44"/>
  <c r="V14" i="44"/>
  <c r="K15" i="44"/>
  <c r="V16" i="44"/>
  <c r="K16" i="44"/>
  <c r="K17" i="44"/>
  <c r="V17" i="44"/>
  <c r="K18" i="44"/>
  <c r="V18" i="44"/>
  <c r="K19" i="44"/>
  <c r="V19" i="44"/>
  <c r="K20" i="44"/>
  <c r="V21" i="44"/>
  <c r="K21" i="44"/>
  <c r="V22" i="44"/>
  <c r="K22" i="44"/>
  <c r="Q22" i="44"/>
  <c r="K23" i="44"/>
  <c r="V23" i="44"/>
  <c r="K24" i="44"/>
  <c r="V24" i="44"/>
  <c r="Z25" i="44"/>
  <c r="Z26" i="44" s="1"/>
  <c r="H25" i="44"/>
  <c r="H26" i="44"/>
  <c r="B24" i="44"/>
  <c r="B23" i="44"/>
  <c r="B22" i="44"/>
  <c r="B21" i="44"/>
  <c r="B20" i="44"/>
  <c r="B19" i="44"/>
  <c r="B18" i="44"/>
  <c r="B17" i="44"/>
  <c r="B16" i="44"/>
  <c r="B15" i="44"/>
  <c r="B14" i="44"/>
  <c r="B13" i="44"/>
  <c r="B12" i="44"/>
  <c r="Z11" i="44"/>
  <c r="B11" i="44"/>
  <c r="Z10" i="44"/>
  <c r="B10" i="44"/>
  <c r="Z9" i="44"/>
  <c r="B9" i="44"/>
  <c r="Z8" i="44"/>
  <c r="B8" i="44"/>
  <c r="Z7" i="44"/>
  <c r="B7" i="44"/>
  <c r="Z6" i="44"/>
  <c r="B6" i="44"/>
  <c r="G6" i="37"/>
  <c r="V6" i="37" s="1"/>
  <c r="D6" i="37"/>
  <c r="J6" i="37" s="1"/>
  <c r="G7" i="37"/>
  <c r="K7" i="37" s="1"/>
  <c r="D7" i="37"/>
  <c r="J7" i="37" s="1"/>
  <c r="G8" i="37"/>
  <c r="K8" i="37" s="1"/>
  <c r="D8" i="37"/>
  <c r="G9" i="37"/>
  <c r="K9" i="37" s="1"/>
  <c r="D9" i="37"/>
  <c r="G10" i="37"/>
  <c r="K10" i="37" s="1"/>
  <c r="D10" i="37"/>
  <c r="J10" i="37" s="1"/>
  <c r="G11" i="37"/>
  <c r="K11" i="37" s="1"/>
  <c r="D11" i="37"/>
  <c r="J11" i="37" s="1"/>
  <c r="G12" i="37"/>
  <c r="AA12" i="37" s="1"/>
  <c r="G13" i="37"/>
  <c r="AA13" i="37" s="1"/>
  <c r="G14" i="37"/>
  <c r="AA14" i="37" s="1"/>
  <c r="G15" i="37"/>
  <c r="K15" i="37" s="1"/>
  <c r="D15" i="37"/>
  <c r="J15" i="37" s="1"/>
  <c r="G16" i="37"/>
  <c r="AA16" i="37" s="1"/>
  <c r="G17" i="37"/>
  <c r="AA17" i="37" s="1"/>
  <c r="G18" i="37"/>
  <c r="AA18" i="37" s="1"/>
  <c r="G19" i="37"/>
  <c r="AA19" i="37" s="1"/>
  <c r="G20" i="37"/>
  <c r="AA20" i="37" s="1"/>
  <c r="G21" i="37"/>
  <c r="AA21" i="37" s="1"/>
  <c r="G22" i="37"/>
  <c r="AA22" i="37" s="1"/>
  <c r="G23" i="37"/>
  <c r="AA23" i="37" s="1"/>
  <c r="G24" i="37"/>
  <c r="K24" i="37" s="1"/>
  <c r="Z25" i="37"/>
  <c r="Z26" i="37" s="1"/>
  <c r="H25" i="37"/>
  <c r="H26" i="37" s="1"/>
  <c r="W24" i="37"/>
  <c r="V24" i="37"/>
  <c r="D24" i="37"/>
  <c r="S24" i="37" s="1"/>
  <c r="Q24" i="37"/>
  <c r="P24" i="37"/>
  <c r="B24" i="37"/>
  <c r="W23" i="37"/>
  <c r="V23" i="37"/>
  <c r="D23" i="37"/>
  <c r="S23" i="37" s="1"/>
  <c r="Q23" i="37"/>
  <c r="P23" i="37"/>
  <c r="B23" i="37"/>
  <c r="W22" i="37"/>
  <c r="V22" i="37"/>
  <c r="D22" i="37"/>
  <c r="S22" i="37" s="1"/>
  <c r="Q22" i="37"/>
  <c r="P22" i="37"/>
  <c r="B22" i="37"/>
  <c r="W21" i="37"/>
  <c r="V21" i="37"/>
  <c r="D21" i="37"/>
  <c r="S21" i="37" s="1"/>
  <c r="Q21" i="37"/>
  <c r="P21" i="37"/>
  <c r="K21" i="37"/>
  <c r="B21" i="37"/>
  <c r="W20" i="37"/>
  <c r="V20" i="37"/>
  <c r="D20" i="37"/>
  <c r="S20" i="37" s="1"/>
  <c r="Q20" i="37"/>
  <c r="P20" i="37"/>
  <c r="K20" i="37"/>
  <c r="B20" i="37"/>
  <c r="W19" i="37"/>
  <c r="V19" i="37"/>
  <c r="D19" i="37"/>
  <c r="S19" i="37" s="1"/>
  <c r="Q19" i="37"/>
  <c r="P19" i="37"/>
  <c r="B19" i="37"/>
  <c r="W18" i="37"/>
  <c r="V18" i="37"/>
  <c r="D18" i="37"/>
  <c r="S18" i="37" s="1"/>
  <c r="Q18" i="37"/>
  <c r="P18" i="37"/>
  <c r="K18" i="37"/>
  <c r="B18" i="37"/>
  <c r="W17" i="37"/>
  <c r="V17" i="37"/>
  <c r="D17" i="37"/>
  <c r="S17" i="37" s="1"/>
  <c r="Q17" i="37"/>
  <c r="P17" i="37"/>
  <c r="K17" i="37"/>
  <c r="B17" i="37"/>
  <c r="W16" i="37"/>
  <c r="V16" i="37"/>
  <c r="D16" i="37"/>
  <c r="S16" i="37" s="1"/>
  <c r="Q16" i="37"/>
  <c r="P16" i="37"/>
  <c r="K16" i="37"/>
  <c r="B16" i="37"/>
  <c r="B15" i="37"/>
  <c r="W14" i="37"/>
  <c r="V14" i="37"/>
  <c r="D14" i="37"/>
  <c r="T14" i="37" s="1"/>
  <c r="Q14" i="37"/>
  <c r="P14" i="37"/>
  <c r="B14" i="37"/>
  <c r="W13" i="37"/>
  <c r="V13" i="37"/>
  <c r="D13" i="37"/>
  <c r="T13" i="37" s="1"/>
  <c r="Q13" i="37"/>
  <c r="P13" i="37"/>
  <c r="K13" i="37"/>
  <c r="B13" i="37"/>
  <c r="W12" i="37"/>
  <c r="V12" i="37"/>
  <c r="D12" i="37"/>
  <c r="T12" i="37" s="1"/>
  <c r="Q12" i="37"/>
  <c r="P12" i="37"/>
  <c r="B12" i="37"/>
  <c r="Z11" i="37"/>
  <c r="B11" i="37"/>
  <c r="Z10" i="37"/>
  <c r="B10" i="37"/>
  <c r="Z9" i="37"/>
  <c r="B9" i="37"/>
  <c r="Z8" i="37"/>
  <c r="B8" i="37"/>
  <c r="Z7" i="37"/>
  <c r="B7" i="37"/>
  <c r="Z6" i="37"/>
  <c r="B6" i="37"/>
  <c r="G24" i="34"/>
  <c r="F24" i="34"/>
  <c r="E24" i="34"/>
  <c r="D24" i="34"/>
  <c r="C24" i="34"/>
  <c r="G23" i="34"/>
  <c r="F23" i="34"/>
  <c r="E23" i="34"/>
  <c r="D23" i="34"/>
  <c r="C23" i="34"/>
  <c r="B23" i="34"/>
  <c r="G22" i="34"/>
  <c r="F22" i="34"/>
  <c r="E22" i="34"/>
  <c r="D22" i="34"/>
  <c r="C22" i="34"/>
  <c r="B22" i="34"/>
  <c r="G21" i="34"/>
  <c r="F21" i="34"/>
  <c r="E21" i="34"/>
  <c r="D21" i="34"/>
  <c r="C21" i="34"/>
  <c r="B21" i="34"/>
  <c r="G20" i="34"/>
  <c r="F20" i="34"/>
  <c r="E20" i="34"/>
  <c r="D20" i="34"/>
  <c r="C20" i="34"/>
  <c r="B20" i="34"/>
  <c r="G19" i="34"/>
  <c r="F19" i="34"/>
  <c r="E19" i="34"/>
  <c r="D19" i="34"/>
  <c r="C19" i="34"/>
  <c r="B19" i="34"/>
  <c r="G18" i="34"/>
  <c r="F18" i="34"/>
  <c r="E18" i="34"/>
  <c r="D18" i="34"/>
  <c r="C18" i="34"/>
  <c r="B18" i="34"/>
  <c r="G17" i="34"/>
  <c r="F17" i="34"/>
  <c r="E17" i="34"/>
  <c r="D17" i="34"/>
  <c r="C17" i="34"/>
  <c r="B17" i="34"/>
  <c r="G16" i="34"/>
  <c r="F16" i="34"/>
  <c r="E16" i="34"/>
  <c r="D16" i="34"/>
  <c r="C16" i="34"/>
  <c r="B16" i="34"/>
  <c r="G15" i="34"/>
  <c r="F15" i="34"/>
  <c r="E15" i="34"/>
  <c r="D15" i="34"/>
  <c r="C15" i="34"/>
  <c r="B15" i="34"/>
  <c r="G14" i="34"/>
  <c r="F14" i="34"/>
  <c r="E14" i="34"/>
  <c r="D14" i="34"/>
  <c r="C14" i="34"/>
  <c r="B14" i="34"/>
  <c r="G13" i="34"/>
  <c r="F13" i="34"/>
  <c r="E13" i="34"/>
  <c r="D13" i="34"/>
  <c r="C13" i="34"/>
  <c r="B13" i="34"/>
  <c r="G12" i="34"/>
  <c r="F12" i="34"/>
  <c r="E12" i="34"/>
  <c r="D12" i="34"/>
  <c r="C12" i="34"/>
  <c r="B12" i="34"/>
  <c r="F11" i="34"/>
  <c r="E11" i="34"/>
  <c r="D11" i="34"/>
  <c r="C11" i="34"/>
  <c r="G8" i="34"/>
  <c r="F8" i="34"/>
  <c r="E8" i="34"/>
  <c r="D8" i="34"/>
  <c r="C8" i="34"/>
  <c r="B8" i="34"/>
  <c r="G7" i="34"/>
  <c r="F7" i="34"/>
  <c r="E7" i="34"/>
  <c r="D7" i="34"/>
  <c r="C7" i="34"/>
  <c r="B7" i="34"/>
  <c r="G6" i="34"/>
  <c r="F6" i="34"/>
  <c r="E6" i="34"/>
  <c r="D6" i="34"/>
  <c r="C6" i="34"/>
  <c r="B6" i="34"/>
  <c r="G5" i="34"/>
  <c r="F5" i="34"/>
  <c r="E5" i="34"/>
  <c r="D5" i="34"/>
  <c r="C5" i="34"/>
  <c r="B5" i="34"/>
  <c r="D5" i="35"/>
  <c r="E5" i="35" s="1"/>
  <c r="I5" i="35" s="1"/>
  <c r="H5" i="35"/>
  <c r="D6" i="35"/>
  <c r="E6" i="35" s="1"/>
  <c r="I6" i="35" s="1"/>
  <c r="H6" i="35"/>
  <c r="D7" i="35"/>
  <c r="E7" i="35" s="1"/>
  <c r="I7" i="35" s="1"/>
  <c r="H7" i="35"/>
  <c r="D8" i="35"/>
  <c r="E8" i="35" s="1"/>
  <c r="I8" i="35" s="1"/>
  <c r="H8" i="35"/>
  <c r="I11" i="35"/>
  <c r="I12" i="35"/>
  <c r="I13" i="35"/>
  <c r="I14" i="35"/>
  <c r="I15" i="35"/>
  <c r="I16" i="35"/>
  <c r="I17" i="35"/>
  <c r="I18" i="35"/>
  <c r="I19" i="35"/>
  <c r="I20" i="35"/>
  <c r="I21" i="35"/>
  <c r="I22" i="35"/>
  <c r="I23" i="35"/>
  <c r="H23" i="35"/>
  <c r="E23" i="35"/>
  <c r="D23" i="35"/>
  <c r="C23" i="35"/>
  <c r="B23" i="35"/>
  <c r="H22" i="35"/>
  <c r="E22" i="35"/>
  <c r="D22" i="35"/>
  <c r="C22" i="35"/>
  <c r="B22" i="35"/>
  <c r="H21" i="35"/>
  <c r="E21" i="35"/>
  <c r="D21" i="35"/>
  <c r="C21" i="35"/>
  <c r="B21" i="35"/>
  <c r="H20" i="35"/>
  <c r="E20" i="35"/>
  <c r="D20" i="35"/>
  <c r="C20" i="35"/>
  <c r="B20" i="35"/>
  <c r="H19" i="35"/>
  <c r="E19" i="35"/>
  <c r="D19" i="35"/>
  <c r="C19" i="35"/>
  <c r="B19" i="35"/>
  <c r="H18" i="35"/>
  <c r="E18" i="35"/>
  <c r="D18" i="35"/>
  <c r="C18" i="35"/>
  <c r="B18" i="35"/>
  <c r="H17" i="35"/>
  <c r="E17" i="35"/>
  <c r="D17" i="35"/>
  <c r="C17" i="35"/>
  <c r="B17" i="35"/>
  <c r="H16" i="35"/>
  <c r="E16" i="35"/>
  <c r="D16" i="35"/>
  <c r="C16" i="35"/>
  <c r="B16" i="35"/>
  <c r="H15" i="35"/>
  <c r="E15" i="35"/>
  <c r="D15" i="35"/>
  <c r="C15" i="35"/>
  <c r="B15" i="35"/>
  <c r="H14" i="35"/>
  <c r="E14" i="35"/>
  <c r="D14" i="35"/>
  <c r="C14" i="35"/>
  <c r="B14" i="35"/>
  <c r="H13" i="35"/>
  <c r="E13" i="35"/>
  <c r="D13" i="35"/>
  <c r="C13" i="35"/>
  <c r="B13" i="35"/>
  <c r="H12" i="35"/>
  <c r="E12" i="35"/>
  <c r="D12" i="35"/>
  <c r="C12" i="35"/>
  <c r="B12" i="35"/>
  <c r="H11" i="35"/>
  <c r="E11" i="35"/>
  <c r="D11" i="35"/>
  <c r="C11" i="35"/>
  <c r="B11" i="35"/>
  <c r="H10" i="35"/>
  <c r="D10" i="35"/>
  <c r="E10" i="35" s="1"/>
  <c r="I10" i="35" s="1"/>
  <c r="C10" i="35"/>
  <c r="B10" i="35"/>
  <c r="H9" i="35"/>
  <c r="D9" i="35"/>
  <c r="E9" i="35" s="1"/>
  <c r="I9" i="35" s="1"/>
  <c r="C9" i="35"/>
  <c r="B9" i="35"/>
  <c r="C8" i="35"/>
  <c r="B8" i="35"/>
  <c r="C7" i="35"/>
  <c r="B7" i="35"/>
  <c r="C6" i="35"/>
  <c r="B6" i="35"/>
  <c r="C5" i="35"/>
  <c r="B5" i="35"/>
  <c r="D16" i="28"/>
  <c r="B16" i="28"/>
  <c r="F13" i="28"/>
  <c r="E13" i="28"/>
  <c r="F12" i="28"/>
  <c r="E12" i="28"/>
  <c r="F11" i="28"/>
  <c r="E11" i="28"/>
  <c r="F10" i="28"/>
  <c r="E10" i="28"/>
  <c r="F9" i="28"/>
  <c r="E9" i="28"/>
  <c r="F8" i="28"/>
  <c r="E8" i="28"/>
  <c r="F7" i="28"/>
  <c r="E7" i="28"/>
  <c r="F6" i="28"/>
  <c r="E6" i="28"/>
  <c r="E17" i="1"/>
  <c r="E18" i="1" s="1"/>
  <c r="C17" i="1"/>
  <c r="L18" i="44" l="1"/>
  <c r="V15" i="37"/>
  <c r="K14" i="37"/>
  <c r="K23" i="37"/>
  <c r="V11" i="37"/>
  <c r="V10" i="37"/>
  <c r="V9" i="37"/>
  <c r="V8" i="37"/>
  <c r="V7" i="37"/>
  <c r="K19" i="37"/>
  <c r="K12" i="37"/>
  <c r="O9" i="37"/>
  <c r="M8" i="37"/>
  <c r="K22" i="37"/>
  <c r="AA24" i="37"/>
  <c r="K6" i="37"/>
  <c r="V6" i="44"/>
  <c r="M8" i="44"/>
  <c r="V20" i="44"/>
  <c r="V15" i="44"/>
  <c r="V11" i="44"/>
  <c r="V7" i="44"/>
  <c r="M10" i="44"/>
  <c r="M6" i="44"/>
  <c r="Q14" i="44"/>
  <c r="R12" i="44"/>
  <c r="L23" i="37"/>
  <c r="J14" i="44"/>
  <c r="N14" i="44" s="1"/>
  <c r="R23" i="37"/>
  <c r="N22" i="44"/>
  <c r="T16" i="44"/>
  <c r="M15" i="44"/>
  <c r="U14" i="44"/>
  <c r="J8" i="44"/>
  <c r="L8" i="44" s="1"/>
  <c r="L12" i="44"/>
  <c r="R8" i="37"/>
  <c r="N24" i="44"/>
  <c r="T20" i="44"/>
  <c r="Q16" i="44"/>
  <c r="R8" i="44"/>
  <c r="M24" i="44"/>
  <c r="N20" i="44"/>
  <c r="S24" i="44"/>
  <c r="S20" i="44"/>
  <c r="J20" i="44"/>
  <c r="O16" i="44"/>
  <c r="Q12" i="44"/>
  <c r="S12" i="44" s="1"/>
  <c r="Q8" i="44"/>
  <c r="S8" i="44" s="1"/>
  <c r="M23" i="37"/>
  <c r="R24" i="44"/>
  <c r="J24" i="44"/>
  <c r="O20" i="44"/>
  <c r="U16" i="44"/>
  <c r="L16" i="44"/>
  <c r="M12" i="44"/>
  <c r="M21" i="37"/>
  <c r="M19" i="37"/>
  <c r="M17" i="37"/>
  <c r="T23" i="44"/>
  <c r="N19" i="44"/>
  <c r="R18" i="44"/>
  <c r="O14" i="44"/>
  <c r="R11" i="44"/>
  <c r="O10" i="44"/>
  <c r="L17" i="37"/>
  <c r="R17" i="37"/>
  <c r="L21" i="37"/>
  <c r="R21" i="37"/>
  <c r="M23" i="44"/>
  <c r="U22" i="44"/>
  <c r="J22" i="44"/>
  <c r="Q18" i="44"/>
  <c r="O7" i="44"/>
  <c r="T6" i="44"/>
  <c r="T19" i="44"/>
  <c r="R23" i="44"/>
  <c r="L23" i="44"/>
  <c r="S19" i="44"/>
  <c r="L19" i="44"/>
  <c r="R15" i="44"/>
  <c r="O11" i="44"/>
  <c r="M7" i="44"/>
  <c r="M16" i="37"/>
  <c r="Q23" i="44"/>
  <c r="S22" i="44"/>
  <c r="M22" i="44"/>
  <c r="Q19" i="44"/>
  <c r="U18" i="44"/>
  <c r="O18" i="44"/>
  <c r="O15" i="44"/>
  <c r="J15" i="44"/>
  <c r="N15" i="44" s="1"/>
  <c r="T14" i="44"/>
  <c r="M11" i="44"/>
  <c r="T10" i="44"/>
  <c r="J10" i="44"/>
  <c r="L10" i="44" s="1"/>
  <c r="T7" i="44"/>
  <c r="Q6" i="44"/>
  <c r="S6" i="44" s="1"/>
  <c r="L19" i="37"/>
  <c r="R19" i="37"/>
  <c r="U23" i="44"/>
  <c r="O23" i="44"/>
  <c r="R22" i="44"/>
  <c r="L22" i="44"/>
  <c r="U19" i="44"/>
  <c r="O19" i="44"/>
  <c r="J19" i="44"/>
  <c r="T18" i="44"/>
  <c r="M18" i="44"/>
  <c r="T15" i="44"/>
  <c r="S14" i="44"/>
  <c r="T11" i="44"/>
  <c r="Q10" i="44"/>
  <c r="S10" i="44" s="1"/>
  <c r="R7" i="44"/>
  <c r="O6" i="44"/>
  <c r="M18" i="37"/>
  <c r="M22" i="37"/>
  <c r="U24" i="44"/>
  <c r="Q24" i="44"/>
  <c r="L24" i="44"/>
  <c r="R20" i="44"/>
  <c r="M20" i="44"/>
  <c r="S16" i="44"/>
  <c r="N16" i="44"/>
  <c r="J16" i="44"/>
  <c r="T12" i="44"/>
  <c r="O12" i="44"/>
  <c r="O8" i="44"/>
  <c r="M20" i="37"/>
  <c r="M24" i="37"/>
  <c r="L16" i="37"/>
  <c r="R16" i="37"/>
  <c r="L18" i="37"/>
  <c r="R18" i="37"/>
  <c r="L20" i="37"/>
  <c r="R20" i="37"/>
  <c r="L22" i="37"/>
  <c r="R22" i="37"/>
  <c r="L24" i="37"/>
  <c r="R24" i="37"/>
  <c r="T24" i="44"/>
  <c r="U20" i="44"/>
  <c r="Q20" i="44"/>
  <c r="R16" i="44"/>
  <c r="N12" i="44"/>
  <c r="T8" i="44"/>
  <c r="M12" i="37"/>
  <c r="M14" i="37"/>
  <c r="J16" i="37"/>
  <c r="N16" i="37"/>
  <c r="T16" i="37"/>
  <c r="J18" i="37"/>
  <c r="N18" i="37"/>
  <c r="T18" i="37"/>
  <c r="J20" i="37"/>
  <c r="N20" i="37"/>
  <c r="T20" i="37"/>
  <c r="J22" i="37"/>
  <c r="N22" i="37"/>
  <c r="T22" i="37"/>
  <c r="J24" i="37"/>
  <c r="N24" i="37"/>
  <c r="T24" i="37"/>
  <c r="Q15" i="37"/>
  <c r="U15" i="37" s="1"/>
  <c r="O8" i="37"/>
  <c r="N6" i="44"/>
  <c r="U16" i="37"/>
  <c r="U18" i="37"/>
  <c r="U20" i="37"/>
  <c r="U22" i="37"/>
  <c r="U24" i="37"/>
  <c r="U17" i="44"/>
  <c r="J12" i="37"/>
  <c r="J14" i="37"/>
  <c r="R12" i="37"/>
  <c r="R14" i="37"/>
  <c r="M9" i="37"/>
  <c r="Q8" i="37"/>
  <c r="S8" i="37" s="1"/>
  <c r="J8" i="37"/>
  <c r="N8" i="37" s="1"/>
  <c r="S23" i="44"/>
  <c r="N23" i="44"/>
  <c r="T22" i="44"/>
  <c r="Q21" i="44"/>
  <c r="R19" i="44"/>
  <c r="S18" i="44"/>
  <c r="N18" i="44"/>
  <c r="Q15" i="44"/>
  <c r="S15" i="44" s="1"/>
  <c r="R14" i="44"/>
  <c r="Q11" i="44"/>
  <c r="S11" i="44" s="1"/>
  <c r="R10" i="44"/>
  <c r="Q7" i="44"/>
  <c r="S7" i="44" s="1"/>
  <c r="R6" i="44"/>
  <c r="M13" i="37"/>
  <c r="J13" i="37"/>
  <c r="Q10" i="37"/>
  <c r="U10" i="37" s="1"/>
  <c r="Q9" i="37"/>
  <c r="U9" i="37" s="1"/>
  <c r="R13" i="37"/>
  <c r="R9" i="37"/>
  <c r="J9" i="37"/>
  <c r="N9" i="37" s="1"/>
  <c r="Q7" i="37"/>
  <c r="U7" i="37" s="1"/>
  <c r="M7" i="37"/>
  <c r="N11" i="44"/>
  <c r="N12" i="37"/>
  <c r="U12" i="37"/>
  <c r="N13" i="37"/>
  <c r="U13" i="37"/>
  <c r="N14" i="37"/>
  <c r="U14" i="37"/>
  <c r="J17" i="37"/>
  <c r="N17" i="37"/>
  <c r="T17" i="37"/>
  <c r="J19" i="37"/>
  <c r="N19" i="37"/>
  <c r="T19" i="37"/>
  <c r="J21" i="37"/>
  <c r="N21" i="37"/>
  <c r="T21" i="37"/>
  <c r="J23" i="37"/>
  <c r="N23" i="37"/>
  <c r="T23" i="37"/>
  <c r="M15" i="37"/>
  <c r="T11" i="37"/>
  <c r="L11" i="37"/>
  <c r="M10" i="37"/>
  <c r="T7" i="37"/>
  <c r="L7" i="37"/>
  <c r="M21" i="44"/>
  <c r="Q17" i="44"/>
  <c r="Q11" i="37"/>
  <c r="S11" i="37" s="1"/>
  <c r="M11" i="37"/>
  <c r="U17" i="37"/>
  <c r="U19" i="37"/>
  <c r="U21" i="37"/>
  <c r="U23" i="37"/>
  <c r="O11" i="37"/>
  <c r="O7" i="37"/>
  <c r="M17" i="44"/>
  <c r="Q13" i="44"/>
  <c r="S13" i="44" s="1"/>
  <c r="Q9" i="44"/>
  <c r="S9" i="44" s="1"/>
  <c r="N7" i="44"/>
  <c r="R11" i="37"/>
  <c r="N11" i="37"/>
  <c r="R7" i="37"/>
  <c r="N7" i="37"/>
  <c r="U21" i="44"/>
  <c r="M13" i="44"/>
  <c r="M9" i="44"/>
  <c r="I24" i="35"/>
  <c r="I25" i="35" s="1"/>
  <c r="Q6" i="37"/>
  <c r="S6" i="37" s="1"/>
  <c r="M6" i="37"/>
  <c r="T15" i="37"/>
  <c r="L15" i="37"/>
  <c r="T10" i="37"/>
  <c r="L10" i="37"/>
  <c r="T6" i="37"/>
  <c r="L6" i="37"/>
  <c r="T21" i="44"/>
  <c r="L21" i="44"/>
  <c r="T17" i="44"/>
  <c r="L17" i="44"/>
  <c r="T13" i="44"/>
  <c r="L13" i="44"/>
  <c r="T9" i="44"/>
  <c r="L9" i="44"/>
  <c r="O12" i="37"/>
  <c r="S12" i="37"/>
  <c r="O13" i="37"/>
  <c r="S13" i="37"/>
  <c r="O14" i="37"/>
  <c r="S14" i="37"/>
  <c r="O15" i="37"/>
  <c r="O10" i="37"/>
  <c r="T9" i="37"/>
  <c r="O6" i="37"/>
  <c r="S21" i="44"/>
  <c r="O21" i="44"/>
  <c r="S17" i="44"/>
  <c r="O17" i="44"/>
  <c r="O13" i="44"/>
  <c r="O9" i="44"/>
  <c r="L12" i="37"/>
  <c r="L13" i="37"/>
  <c r="L14" i="37"/>
  <c r="O16" i="37"/>
  <c r="O17" i="37"/>
  <c r="O18" i="37"/>
  <c r="O19" i="37"/>
  <c r="O20" i="37"/>
  <c r="O21" i="37"/>
  <c r="O22" i="37"/>
  <c r="O23" i="37"/>
  <c r="O24" i="37"/>
  <c r="R15" i="37"/>
  <c r="N15" i="37"/>
  <c r="R10" i="37"/>
  <c r="N10" i="37"/>
  <c r="T8" i="37"/>
  <c r="R6" i="37"/>
  <c r="N6" i="37"/>
  <c r="R21" i="44"/>
  <c r="N21" i="44"/>
  <c r="R17" i="44"/>
  <c r="N17" i="44"/>
  <c r="R13" i="44"/>
  <c r="N13" i="44"/>
  <c r="R9" i="44"/>
  <c r="N9" i="44"/>
  <c r="E19" i="1"/>
  <c r="C19" i="1"/>
  <c r="G15" i="20"/>
  <c r="G16" i="20" s="1"/>
  <c r="G41" i="20" s="1"/>
  <c r="N10" i="44" l="1"/>
  <c r="N8" i="44"/>
  <c r="P8" i="44" s="1"/>
  <c r="U15" i="44"/>
  <c r="L15" i="44"/>
  <c r="L14" i="44"/>
  <c r="P6" i="44"/>
  <c r="U13" i="44"/>
  <c r="W13" i="44" s="1"/>
  <c r="U12" i="44"/>
  <c r="P14" i="44"/>
  <c r="U8" i="44"/>
  <c r="W8" i="44" s="1"/>
  <c r="U10" i="44"/>
  <c r="W10" i="44" s="1"/>
  <c r="P24" i="44"/>
  <c r="P10" i="44"/>
  <c r="P20" i="44"/>
  <c r="U7" i="44"/>
  <c r="W7" i="44" s="1"/>
  <c r="S10" i="37"/>
  <c r="W10" i="37" s="1"/>
  <c r="P18" i="44"/>
  <c r="W16" i="44"/>
  <c r="S9" i="37"/>
  <c r="W9" i="37" s="1"/>
  <c r="P22" i="44"/>
  <c r="W23" i="44"/>
  <c r="P23" i="44"/>
  <c r="W18" i="44"/>
  <c r="W12" i="44"/>
  <c r="W22" i="44"/>
  <c r="P16" i="44"/>
  <c r="AA16" i="44" s="1"/>
  <c r="P19" i="44"/>
  <c r="P15" i="44"/>
  <c r="S15" i="37"/>
  <c r="W15" i="37" s="1"/>
  <c r="W14" i="44"/>
  <c r="W20" i="44"/>
  <c r="P12" i="44"/>
  <c r="W24" i="44"/>
  <c r="L9" i="37"/>
  <c r="P9" i="37" s="1"/>
  <c r="P11" i="44"/>
  <c r="U6" i="37"/>
  <c r="W6" i="37" s="1"/>
  <c r="W15" i="44"/>
  <c r="W19" i="44"/>
  <c r="U6" i="44"/>
  <c r="W6" i="44" s="1"/>
  <c r="U11" i="44"/>
  <c r="W11" i="44" s="1"/>
  <c r="P7" i="44"/>
  <c r="S7" i="37"/>
  <c r="W7" i="37" s="1"/>
  <c r="U9" i="44"/>
  <c r="W9" i="44" s="1"/>
  <c r="U11" i="37"/>
  <c r="W11" i="37" s="1"/>
  <c r="P13" i="44"/>
  <c r="P21" i="44"/>
  <c r="L8" i="37"/>
  <c r="P8" i="37" s="1"/>
  <c r="P17" i="44"/>
  <c r="W17" i="44"/>
  <c r="P9" i="44"/>
  <c r="P7" i="37"/>
  <c r="U8" i="37"/>
  <c r="W8" i="37" s="1"/>
  <c r="W21" i="44"/>
  <c r="P11" i="37"/>
  <c r="P10" i="37"/>
  <c r="P6" i="37"/>
  <c r="P15" i="37"/>
  <c r="AA6" i="44" l="1"/>
  <c r="AA14" i="44"/>
  <c r="AA15" i="44"/>
  <c r="AA24" i="44"/>
  <c r="AA23" i="44"/>
  <c r="AA10" i="44"/>
  <c r="AA20" i="44"/>
  <c r="AA19" i="44"/>
  <c r="AA18" i="44"/>
  <c r="AA9" i="37"/>
  <c r="AA7" i="44"/>
  <c r="AA12" i="44"/>
  <c r="AA22" i="44"/>
  <c r="AA8" i="44"/>
  <c r="AA13" i="44"/>
  <c r="AA11" i="44"/>
  <c r="AA15" i="37"/>
  <c r="AA6" i="37"/>
  <c r="AA11" i="37"/>
  <c r="AA17" i="44"/>
  <c r="AA7" i="37"/>
  <c r="AA21" i="44"/>
  <c r="AA9" i="44"/>
  <c r="AA8" i="37"/>
  <c r="AA10" i="37"/>
  <c r="AA25" i="44" l="1"/>
  <c r="AA26" i="44" s="1"/>
  <c r="AA25" i="37"/>
  <c r="AA26" i="37" s="1"/>
</calcChain>
</file>

<file path=xl/comments1.xml><?xml version="1.0" encoding="utf-8"?>
<comments xmlns="http://schemas.openxmlformats.org/spreadsheetml/2006/main">
  <authors>
    <author>JICA</author>
  </authors>
  <commentList>
    <comment ref="G3" authorId="0" shapeId="0">
      <text>
        <r>
          <rPr>
            <sz val="9"/>
            <rFont val="ＭＳ Ｐゴシック"/>
            <family val="3"/>
            <charset val="128"/>
          </rPr>
          <t xml:space="preserve">大学卒、大学院卒の２項目ある方がいらっしますので、セルの書式は設定していません。
</t>
        </r>
      </text>
    </comment>
  </commentList>
</comments>
</file>

<file path=xl/comments2.xml><?xml version="1.0" encoding="utf-8"?>
<comments xmlns="http://schemas.openxmlformats.org/spreadsheetml/2006/main">
  <authors>
    <author>YAMAGUCHI Naotaka/PR</author>
  </authors>
  <commentList>
    <comment ref="A6" authorId="0" shapeId="0">
      <text>
        <r>
          <rPr>
            <b/>
            <sz val="10"/>
            <rFont val="ＭＳ Ｐゴシック"/>
            <family val="3"/>
            <charset val="128"/>
          </rPr>
          <t>最初に「従事者基礎情報シート」の従事者キーを入力願います。同一人複数回の渡航回数まで同一の従事者キーを入力して増やしてください。</t>
        </r>
      </text>
    </comment>
  </commentList>
</comments>
</file>

<file path=xl/comments3.xml><?xml version="1.0" encoding="utf-8"?>
<comments xmlns="http://schemas.openxmlformats.org/spreadsheetml/2006/main">
  <authors>
    <author>YAMAGUCHI Naotaka/PR</author>
  </authors>
  <commentList>
    <comment ref="A6" authorId="0" shapeId="0">
      <text>
        <r>
          <rPr>
            <b/>
            <sz val="10"/>
            <rFont val="ＭＳ Ｐゴシック"/>
            <family val="3"/>
            <charset val="128"/>
          </rPr>
          <t>最初に「従事者基礎情報シート」の従事者キーを入力願います。同一人複数回の渡航回数まで同一の従事者キーを入力して増やしてください。</t>
        </r>
      </text>
    </comment>
  </commentList>
</comments>
</file>

<file path=xl/comments4.xml><?xml version="1.0" encoding="utf-8"?>
<comments xmlns="http://schemas.openxmlformats.org/spreadsheetml/2006/main">
  <authors>
    <author>YAMAGUCHI Naotaka/PR</author>
    <author>津田</author>
  </authors>
  <commentList>
    <comment ref="I3" authorId="0" shapeId="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八千代エンジニヤリング　関</author>
  </authors>
  <commentList>
    <comment ref="G3" authorId="0" shapeId="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契約第1課</author>
  </authors>
  <commentList>
    <comment ref="F6" authorId="0" shapeId="0">
      <text>
        <r>
          <rPr>
            <b/>
            <sz val="9"/>
            <color indexed="81"/>
            <rFont val="MS P ゴシック"/>
            <family val="3"/>
            <charset val="128"/>
          </rPr>
          <t xml:space="preserve">プルダウンから選択してください。
</t>
        </r>
      </text>
    </comment>
    <comment ref="G6" authorId="0" shapeId="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<sst xmlns="http://schemas.openxmlformats.org/spreadsheetml/2006/main" count="493" uniqueCount="342">
  <si>
    <t>従事者基礎情報</t>
  </si>
  <si>
    <t>最初に入力してください。</t>
  </si>
  <si>
    <t>従事者キー</t>
  </si>
  <si>
    <t>担当業務</t>
  </si>
  <si>
    <t>従事者名</t>
  </si>
  <si>
    <t>所属先</t>
  </si>
  <si>
    <t>格付</t>
  </si>
  <si>
    <r>
      <rPr>
        <sz val="12"/>
        <color rgb="FF00CC00"/>
        <rFont val="ＭＳ ゴシック"/>
        <family val="3"/>
        <charset val="128"/>
      </rPr>
      <t>最終学歴</t>
    </r>
    <r>
      <rPr>
        <vertAlign val="superscript"/>
        <sz val="10"/>
        <color indexed="11"/>
        <rFont val="ＭＳ ゴシック"/>
        <family val="3"/>
        <charset val="128"/>
      </rPr>
      <t xml:space="preserve"> (注1)</t>
    </r>
  </si>
  <si>
    <r>
      <rPr>
        <sz val="12"/>
        <color rgb="FF00CC00"/>
        <rFont val="ＭＳ ゴシック"/>
        <family val="3"/>
        <charset val="128"/>
      </rPr>
      <t>卒業年月</t>
    </r>
    <r>
      <rPr>
        <vertAlign val="superscript"/>
        <sz val="10"/>
        <color indexed="11"/>
        <rFont val="ＭＳ ゴシック"/>
        <family val="3"/>
        <charset val="128"/>
      </rPr>
      <t>(注1)</t>
    </r>
  </si>
  <si>
    <t>契約設定単価（報酬、日当、宿泊料）</t>
  </si>
  <si>
    <t>交差点設計</t>
  </si>
  <si>
    <t>□原　×子</t>
  </si>
  <si>
    <t>新宿プラニング</t>
  </si>
  <si>
    <t>　○○工業大学卒
　△△△大学院修了</t>
  </si>
  <si>
    <t>交通計画Ⅱ</t>
  </si>
  <si>
    <t>○山　△男</t>
  </si>
  <si>
    <t>麹町設計(補強：○×企画)</t>
  </si>
  <si>
    <t>　○○工業高校卒</t>
  </si>
  <si>
    <t>19**年3月</t>
  </si>
  <si>
    <t>号数</t>
  </si>
  <si>
    <t>月額単価</t>
  </si>
  <si>
    <r>
      <rPr>
        <sz val="12"/>
        <color theme="1"/>
        <rFont val="ＭＳ ゴシック"/>
        <family val="3"/>
        <charset val="128"/>
      </rPr>
      <t>日当</t>
    </r>
  </si>
  <si>
    <r>
      <rPr>
        <sz val="12"/>
        <color theme="1"/>
        <rFont val="ＭＳ ゴシック"/>
        <family val="3"/>
        <charset val="128"/>
      </rPr>
      <t>宿泊費</t>
    </r>
  </si>
  <si>
    <t>ジェンダー分析</t>
  </si>
  <si>
    <t>○野　△子（前任）</t>
  </si>
  <si>
    <t>３Ｊコンサルタンツ（株）</t>
  </si>
  <si>
    <t xml:space="preserve"> ○○○○○○大学卒</t>
  </si>
  <si>
    <t>▽田　□美（後任）</t>
  </si>
  <si>
    <t>（注1）業務従事者の最終学歴（卒業年月）が大学院卒以上の場合、大学学歴と大学卒業年月もあわせて記載してください。</t>
  </si>
  <si>
    <t>このシートは印刷は不要です。</t>
  </si>
  <si>
    <t>様式４</t>
  </si>
  <si>
    <t>契約金額精算報告内訳書</t>
  </si>
  <si>
    <t>（単位：円）</t>
  </si>
  <si>
    <t>費　目</t>
  </si>
  <si>
    <r>
      <rPr>
        <sz val="10.5"/>
        <color theme="1"/>
        <rFont val="ＭＳ ゴシック"/>
        <family val="3"/>
        <charset val="128"/>
      </rPr>
      <t>契約金額</t>
    </r>
    <r>
      <rPr>
        <vertAlign val="superscript"/>
        <sz val="10.5"/>
        <color rgb="FF000000"/>
        <rFont val="ＭＳ ゴシック"/>
        <family val="3"/>
        <charset val="128"/>
      </rPr>
      <t>注１</t>
    </r>
  </si>
  <si>
    <r>
      <rPr>
        <sz val="10.5"/>
        <color theme="1"/>
        <rFont val="ＭＳ ゴシック"/>
        <family val="3"/>
        <charset val="128"/>
      </rPr>
      <t>契約金額
（流用後）</t>
    </r>
    <r>
      <rPr>
        <vertAlign val="superscript"/>
        <sz val="10.5"/>
        <color rgb="FF000000"/>
        <rFont val="ＭＳ ゴシック"/>
        <family val="3"/>
        <charset val="128"/>
      </rPr>
      <t>注２</t>
    </r>
  </si>
  <si>
    <r>
      <rPr>
        <sz val="10.5"/>
        <color theme="1"/>
        <rFont val="ＭＳ ゴシック"/>
        <family val="3"/>
        <charset val="128"/>
      </rPr>
      <t>確定額</t>
    </r>
    <r>
      <rPr>
        <vertAlign val="superscript"/>
        <sz val="10.5"/>
        <color theme="1"/>
        <rFont val="ＭＳ ゴシック"/>
        <family val="3"/>
        <charset val="128"/>
      </rPr>
      <t>注３</t>
    </r>
    <r>
      <rPr>
        <sz val="10.5"/>
        <color theme="1"/>
        <rFont val="ＭＳ ゴシック"/>
        <family val="3"/>
        <charset val="128"/>
      </rPr>
      <t>／
精算額</t>
    </r>
    <r>
      <rPr>
        <vertAlign val="superscript"/>
        <sz val="10.5"/>
        <color rgb="FF000000"/>
        <rFont val="ＭＳ ゴシック"/>
        <family val="3"/>
        <charset val="128"/>
      </rPr>
      <t>注４</t>
    </r>
  </si>
  <si>
    <t>前払額</t>
  </si>
  <si>
    <r>
      <rPr>
        <sz val="10.5"/>
        <color theme="1"/>
        <rFont val="ＭＳ ゴシック"/>
        <family val="3"/>
        <charset val="128"/>
      </rPr>
      <t>部分払額</t>
    </r>
    <r>
      <rPr>
        <vertAlign val="superscript"/>
        <sz val="10.5"/>
        <color rgb="FF000000"/>
        <rFont val="ＭＳ ゴシック"/>
        <family val="3"/>
        <charset val="128"/>
      </rPr>
      <t>注５</t>
    </r>
  </si>
  <si>
    <t>概算払額</t>
  </si>
  <si>
    <r>
      <rPr>
        <sz val="10.5"/>
        <color theme="1"/>
        <rFont val="ＭＳ ゴシック"/>
        <family val="3"/>
        <charset val="128"/>
      </rPr>
      <t>請求額</t>
    </r>
    <r>
      <rPr>
        <vertAlign val="superscript"/>
        <sz val="10.5"/>
        <color rgb="FF000000"/>
        <rFont val="ＭＳ ゴシック"/>
        <family val="3"/>
        <charset val="128"/>
      </rPr>
      <t>注６</t>
    </r>
  </si>
  <si>
    <t>Ⅰ．報酬</t>
  </si>
  <si>
    <t>Ⅱ．直接経費</t>
  </si>
  <si>
    <t>１　旅費（航空賃）</t>
  </si>
  <si>
    <t>２　旅費（その他）</t>
  </si>
  <si>
    <t>３　一般業務費</t>
  </si>
  <si>
    <t>４　通訳傭上費</t>
  </si>
  <si>
    <t>５　報告書作成費</t>
  </si>
  <si>
    <t>６　機材費</t>
  </si>
  <si>
    <t>７　再委託費</t>
  </si>
  <si>
    <t>８　国内業務費</t>
  </si>
  <si>
    <t>Ⅲ．小計(Ⅰ＋Ⅱ)</t>
  </si>
  <si>
    <t>Ⅳ．消費税及び地方消費税の合計額</t>
  </si>
  <si>
    <t>合　計(Ⅲ.＋Ⅳ.)</t>
  </si>
  <si>
    <t>様式５</t>
  </si>
  <si>
    <t>直接経費費目間流用計算表
（打合簿なしの費目間流用に関する計算表）</t>
  </si>
  <si>
    <t>費目（中項目）</t>
  </si>
  <si>
    <r>
      <rPr>
        <sz val="10.5"/>
        <color theme="1"/>
        <rFont val="ＭＳ ゴシック"/>
        <family val="3"/>
        <charset val="128"/>
      </rPr>
      <t>契約金額
（流用後）</t>
    </r>
    <r>
      <rPr>
        <vertAlign val="superscript"/>
        <sz val="10.5"/>
        <color rgb="FF000000"/>
        <rFont val="ＭＳ ゴシック"/>
        <family val="3"/>
        <charset val="128"/>
      </rPr>
      <t>注１</t>
    </r>
  </si>
  <si>
    <r>
      <rPr>
        <sz val="10.5"/>
        <color theme="1"/>
        <rFont val="ＭＳ ゴシック"/>
        <family val="3"/>
        <charset val="128"/>
      </rPr>
      <t>支出額</t>
    </r>
    <r>
      <rPr>
        <vertAlign val="superscript"/>
        <sz val="10.5"/>
        <color rgb="FF000000"/>
        <rFont val="ＭＳ ゴシック"/>
        <family val="3"/>
        <charset val="128"/>
      </rPr>
      <t>注２</t>
    </r>
  </si>
  <si>
    <r>
      <rPr>
        <sz val="10.5"/>
        <color theme="1"/>
        <rFont val="ＭＳ ゴシック"/>
        <family val="3"/>
        <charset val="128"/>
      </rPr>
      <t>精算額</t>
    </r>
    <r>
      <rPr>
        <vertAlign val="superscript"/>
        <sz val="10.5"/>
        <color rgb="FF000000"/>
        <rFont val="ＭＳ ゴシック"/>
        <family val="3"/>
        <charset val="128"/>
      </rPr>
      <t>注３</t>
    </r>
  </si>
  <si>
    <r>
      <rPr>
        <sz val="10.5"/>
        <color theme="1"/>
        <rFont val="ＭＳ ゴシック"/>
        <family val="3"/>
        <charset val="128"/>
      </rPr>
      <t>差額</t>
    </r>
    <r>
      <rPr>
        <vertAlign val="superscript"/>
        <sz val="10.5"/>
        <color rgb="FF000000"/>
        <rFont val="ＭＳ ゴシック"/>
        <family val="3"/>
        <charset val="128"/>
      </rPr>
      <t>注４</t>
    </r>
  </si>
  <si>
    <r>
      <rPr>
        <sz val="10.5"/>
        <color theme="1"/>
        <rFont val="ＭＳ ゴシック"/>
        <family val="3"/>
        <charset val="128"/>
      </rPr>
      <t>参考上限値</t>
    </r>
    <r>
      <rPr>
        <vertAlign val="superscript"/>
        <sz val="10.5"/>
        <color rgb="FF000000"/>
        <rFont val="ＭＳ ゴシック"/>
        <family val="3"/>
        <charset val="128"/>
      </rPr>
      <t>注５</t>
    </r>
  </si>
  <si>
    <r>
      <rPr>
        <sz val="10.5"/>
        <color theme="1"/>
        <rFont val="ＭＳ ゴシック"/>
        <family val="3"/>
        <charset val="128"/>
      </rPr>
      <t>備　考</t>
    </r>
    <r>
      <rPr>
        <vertAlign val="superscript"/>
        <sz val="10.5"/>
        <color rgb="FF000000"/>
        <rFont val="ＭＳ ゴシック"/>
        <family val="3"/>
        <charset val="128"/>
      </rPr>
      <t>注６</t>
    </r>
  </si>
  <si>
    <t>(A)</t>
  </si>
  <si>
    <t>(B)</t>
  </si>
  <si>
    <t>(C)</t>
  </si>
  <si>
    <t>(A)-(C)</t>
  </si>
  <si>
    <t>(A)×5%</t>
  </si>
  <si>
    <t>直接経費合計額</t>
  </si>
  <si>
    <t>注）打合簿なしの費目間流用が発生した場合のみ添付してください。</t>
  </si>
  <si>
    <t>様式６</t>
  </si>
  <si>
    <t>報酬額確認表</t>
  </si>
  <si>
    <t>担当分野</t>
  </si>
  <si>
    <t>氏　名</t>
  </si>
  <si>
    <t>業務人月</t>
  </si>
  <si>
    <t>合計金額</t>
  </si>
  <si>
    <t>現地</t>
  </si>
  <si>
    <t>国内</t>
  </si>
  <si>
    <t>合計</t>
  </si>
  <si>
    <t>総計</t>
  </si>
  <si>
    <t>総計（千円未満切捨て）</t>
  </si>
  <si>
    <t>様式７</t>
  </si>
  <si>
    <t>業務従事者名簿</t>
  </si>
  <si>
    <r>
      <rPr>
        <sz val="12"/>
        <rFont val="ＭＳ ゴシック"/>
        <family val="3"/>
        <charset val="128"/>
      </rPr>
      <t>最終学歴</t>
    </r>
    <r>
      <rPr>
        <vertAlign val="superscript"/>
        <sz val="12"/>
        <rFont val="ＭＳ ゴシック"/>
        <family val="3"/>
        <charset val="128"/>
      </rPr>
      <t xml:space="preserve"> (注1)</t>
    </r>
  </si>
  <si>
    <r>
      <rPr>
        <sz val="12"/>
        <rFont val="ＭＳ ゴシック"/>
        <family val="3"/>
        <charset val="128"/>
      </rPr>
      <t>卒業年月</t>
    </r>
    <r>
      <rPr>
        <vertAlign val="superscript"/>
        <sz val="12"/>
        <rFont val="ＭＳ ゴシック"/>
        <family val="3"/>
        <charset val="128"/>
      </rPr>
      <t>(注1)</t>
    </r>
  </si>
  <si>
    <t>注）業務従事者の最終学歴（卒業年月）が大学院卒以上の場合、大学学歴と大学卒業年月もあわせて記載してください。</t>
  </si>
  <si>
    <t>様式８</t>
  </si>
  <si>
    <t>氏名</t>
  </si>
  <si>
    <t>備　考</t>
  </si>
  <si>
    <t>出発日</t>
  </si>
  <si>
    <t>帰国日</t>
  </si>
  <si>
    <t>日数</t>
  </si>
  <si>
    <t>精算額</t>
  </si>
  <si>
    <t>様式９</t>
  </si>
  <si>
    <r>
      <rPr>
        <sz val="12"/>
        <color theme="1"/>
        <rFont val="ＭＳ ゴシック"/>
        <family val="3"/>
        <charset val="128"/>
      </rPr>
      <t>現地業務期間</t>
    </r>
    <r>
      <rPr>
        <vertAlign val="superscript"/>
        <sz val="12"/>
        <color indexed="8"/>
        <rFont val="ＭＳ ゴシック"/>
        <family val="3"/>
        <charset val="128"/>
      </rPr>
      <t>注１</t>
    </r>
  </si>
  <si>
    <t>旅費（その他）</t>
  </si>
  <si>
    <t>合　計</t>
  </si>
  <si>
    <t>業務開始日</t>
  </si>
  <si>
    <t>業務終了日</t>
  </si>
  <si>
    <t>　日　当</t>
  </si>
  <si>
    <r>
      <rPr>
        <sz val="12"/>
        <color theme="1"/>
        <rFont val="ＭＳ ゴシック"/>
        <family val="3"/>
        <charset val="128"/>
      </rPr>
      <t>宿泊料</t>
    </r>
    <r>
      <rPr>
        <vertAlign val="superscript"/>
        <sz val="12"/>
        <color indexed="8"/>
        <rFont val="ＭＳ ゴシック"/>
        <family val="3"/>
        <charset val="128"/>
      </rPr>
      <t>注２、注３</t>
    </r>
  </si>
  <si>
    <t>内国旅費</t>
  </si>
  <si>
    <r>
      <rPr>
        <sz val="12"/>
        <color theme="1"/>
        <rFont val="ＭＳ ゴシック"/>
        <family val="3"/>
        <charset val="128"/>
      </rPr>
      <t>特別手当</t>
    </r>
    <r>
      <rPr>
        <vertAlign val="superscript"/>
        <sz val="12"/>
        <color theme="1"/>
        <rFont val="ＭＳ ゴシック"/>
        <family val="3"/>
        <charset val="128"/>
      </rPr>
      <t>注４</t>
    </r>
  </si>
  <si>
    <t>精算報告明細書（一般業務費）</t>
  </si>
  <si>
    <t>費目（小項目）</t>
  </si>
  <si>
    <t>精算額（月額）</t>
  </si>
  <si>
    <t>小計額</t>
  </si>
  <si>
    <t xml:space="preserve"> 特殊傭人費</t>
  </si>
  <si>
    <t xml:space="preserve"> 車両関連費</t>
  </si>
  <si>
    <t xml:space="preserve"> 旅費・交通費</t>
  </si>
  <si>
    <t xml:space="preserve"> 資料等作成費</t>
  </si>
  <si>
    <t xml:space="preserve"> 雑費</t>
  </si>
  <si>
    <t>合計（千円未満切捨て）</t>
  </si>
  <si>
    <t>日付</t>
  </si>
  <si>
    <t>細　目</t>
  </si>
  <si>
    <t>証憑
番号</t>
  </si>
  <si>
    <t>支出金額</t>
  </si>
  <si>
    <t>備　　考</t>
  </si>
  <si>
    <t>US$</t>
  </si>
  <si>
    <t>円貨</t>
  </si>
  <si>
    <t>JICA指定レート</t>
  </si>
  <si>
    <t>精算報告明細書（機材費）</t>
  </si>
  <si>
    <t>（１）機材購入費</t>
  </si>
  <si>
    <t>細目</t>
  </si>
  <si>
    <r>
      <rPr>
        <sz val="11"/>
        <rFont val="ＭＳ ゴシック"/>
        <family val="3"/>
        <charset val="128"/>
      </rPr>
      <t>支出金額</t>
    </r>
    <r>
      <rPr>
        <vertAlign val="superscript"/>
        <sz val="11"/>
        <rFont val="ＭＳ ゴシック"/>
        <family val="3"/>
        <charset val="128"/>
      </rPr>
      <t>注１</t>
    </r>
  </si>
  <si>
    <t>打合簿の
添付有無</t>
  </si>
  <si>
    <t>機材費合計</t>
  </si>
  <si>
    <t>精算報告明細書（再委託費）</t>
  </si>
  <si>
    <t>（１）再委託費（現地再委託費）</t>
  </si>
  <si>
    <t>現地通貨</t>
  </si>
  <si>
    <t>円貨換算</t>
  </si>
  <si>
    <t>小計</t>
  </si>
  <si>
    <t>（２）再委託費（国内再委託費）</t>
  </si>
  <si>
    <t>支出金額
（円）</t>
  </si>
  <si>
    <t>合計（税抜）（千円未満切捨て）</t>
  </si>
  <si>
    <t>再委託費合計額（千円未満切捨て）</t>
  </si>
  <si>
    <t>精算報告明細書（国内業務費）</t>
  </si>
  <si>
    <r>
      <rPr>
        <sz val="12"/>
        <rFont val="ＭＳ ゴシック"/>
        <family val="3"/>
        <charset val="128"/>
      </rPr>
      <t>（１）技術研修費／招へい費</t>
    </r>
    <r>
      <rPr>
        <vertAlign val="superscript"/>
        <sz val="12"/>
        <rFont val="ＭＳ ゴシック"/>
        <family val="3"/>
        <charset val="128"/>
      </rPr>
      <t>注１</t>
    </r>
  </si>
  <si>
    <t>諸謝金</t>
  </si>
  <si>
    <t>講師謝金</t>
  </si>
  <si>
    <t>検討会等参加謝金</t>
  </si>
  <si>
    <t>原稿謝金</t>
  </si>
  <si>
    <t>見学謝金</t>
  </si>
  <si>
    <t>実施諸費</t>
  </si>
  <si>
    <t>翻訳費</t>
  </si>
  <si>
    <t>会場借上費</t>
  </si>
  <si>
    <t>参考資料等作成・購入費</t>
  </si>
  <si>
    <t>機材借料・損料</t>
  </si>
  <si>
    <t>消耗品等購入費</t>
  </si>
  <si>
    <t>同行者等旅費</t>
  </si>
  <si>
    <t>再委託費</t>
  </si>
  <si>
    <t xml:space="preserve"> 旅客サービス施設使用料（税抜）</t>
  </si>
  <si>
    <t>旅客サービス保安料（税抜）</t>
  </si>
  <si>
    <t>発券手数料（税抜）</t>
  </si>
  <si>
    <t>一般業務費出納簿</t>
    <rPh sb="0" eb="2">
      <t>イッパン</t>
    </rPh>
    <rPh sb="2" eb="4">
      <t>ギョウム</t>
    </rPh>
    <rPh sb="4" eb="5">
      <t>ヒ</t>
    </rPh>
    <rPh sb="5" eb="8">
      <t>スイトウボ</t>
    </rPh>
    <phoneticPr fontId="65"/>
  </si>
  <si>
    <t>費目（小項目）名：　　　　　　　　　　</t>
    <rPh sb="0" eb="2">
      <t>ヒモク</t>
    </rPh>
    <rPh sb="3" eb="6">
      <t>ショウコウモク</t>
    </rPh>
    <rPh sb="7" eb="8">
      <t>メイ</t>
    </rPh>
    <phoneticPr fontId="63"/>
  </si>
  <si>
    <t>日付</t>
    <rPh sb="0" eb="2">
      <t>ヒヅケ</t>
    </rPh>
    <phoneticPr fontId="65"/>
  </si>
  <si>
    <t>細　目</t>
    <rPh sb="0" eb="1">
      <t>ホソ</t>
    </rPh>
    <rPh sb="2" eb="3">
      <t>メ</t>
    </rPh>
    <phoneticPr fontId="65"/>
  </si>
  <si>
    <t>証憑
番号</t>
    <rPh sb="0" eb="2">
      <t>ショウヒョウ</t>
    </rPh>
    <rPh sb="3" eb="5">
      <t>バンゴウ</t>
    </rPh>
    <phoneticPr fontId="65"/>
  </si>
  <si>
    <t>支出金額</t>
    <rPh sb="0" eb="2">
      <t>シシュツ</t>
    </rPh>
    <rPh sb="2" eb="4">
      <t>キンガク</t>
    </rPh>
    <phoneticPr fontId="65"/>
  </si>
  <si>
    <t>備　　考</t>
    <rPh sb="0" eb="4">
      <t>ビコウ</t>
    </rPh>
    <phoneticPr fontId="65"/>
  </si>
  <si>
    <t>US$</t>
    <phoneticPr fontId="65"/>
  </si>
  <si>
    <r>
      <t>現地通貨</t>
    </r>
    <r>
      <rPr>
        <i/>
        <vertAlign val="superscript"/>
        <sz val="11"/>
        <rFont val="ＭＳ ゴシック"/>
        <family val="3"/>
        <charset val="128"/>
      </rPr>
      <t>注４</t>
    </r>
    <rPh sb="0" eb="2">
      <t>ゲンチ</t>
    </rPh>
    <rPh sb="2" eb="4">
      <t>ツウカ</t>
    </rPh>
    <rPh sb="4" eb="5">
      <t>チュウ</t>
    </rPh>
    <phoneticPr fontId="65"/>
  </si>
  <si>
    <t>円貨</t>
    <rPh sb="0" eb="2">
      <t>エンカ</t>
    </rPh>
    <phoneticPr fontId="65"/>
  </si>
  <si>
    <t>月額合計</t>
    <rPh sb="0" eb="1">
      <t>ガツ</t>
    </rPh>
    <rPh sb="1" eb="2">
      <t>ガク</t>
    </rPh>
    <rPh sb="2" eb="4">
      <t>ゴウケイ</t>
    </rPh>
    <rPh sb="3" eb="4">
      <t>ケイ</t>
    </rPh>
    <phoneticPr fontId="65"/>
  </si>
  <si>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65"/>
  </si>
  <si>
    <t>円貨換算支出合計額</t>
    <rPh sb="0" eb="2">
      <t>エンカ</t>
    </rPh>
    <rPh sb="2" eb="4">
      <t>カンザン</t>
    </rPh>
    <rPh sb="4" eb="6">
      <t>シシュツ</t>
    </rPh>
    <rPh sb="6" eb="8">
      <t>ゴウケイ</t>
    </rPh>
    <rPh sb="8" eb="9">
      <t>ガク</t>
    </rPh>
    <phoneticPr fontId="65"/>
  </si>
  <si>
    <t>＝</t>
    <phoneticPr fontId="66"/>
  </si>
  <si>
    <t>円</t>
    <rPh sb="0" eb="1">
      <t>エン</t>
    </rPh>
    <phoneticPr fontId="66"/>
  </si>
  <si>
    <t>JICA指定レート</t>
    <rPh sb="4" eb="6">
      <t>シテイ</t>
    </rPh>
    <phoneticPr fontId="66"/>
  </si>
  <si>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63"/>
  </si>
  <si>
    <t>証拠書類附属書（航空費）</t>
    <rPh sb="0" eb="2">
      <t>ショウコ</t>
    </rPh>
    <rPh sb="2" eb="4">
      <t>ショルイ</t>
    </rPh>
    <rPh sb="4" eb="7">
      <t>フゾクショ</t>
    </rPh>
    <phoneticPr fontId="63"/>
  </si>
  <si>
    <t>証書番号</t>
    <rPh sb="0" eb="2">
      <t>ショウショ</t>
    </rPh>
    <rPh sb="2" eb="4">
      <t>バンゴウ</t>
    </rPh>
    <phoneticPr fontId="63"/>
  </si>
  <si>
    <r>
      <t>航空賃精算額（税抜）</t>
    </r>
    <r>
      <rPr>
        <vertAlign val="superscript"/>
        <sz val="12"/>
        <color indexed="8"/>
        <rFont val="ＭＳ ゴシック"/>
        <family val="3"/>
        <charset val="128"/>
      </rPr>
      <t>注１</t>
    </r>
    <rPh sb="0" eb="2">
      <t>コウクウ</t>
    </rPh>
    <rPh sb="2" eb="3">
      <t>チン</t>
    </rPh>
    <rPh sb="3" eb="5">
      <t>セイサン</t>
    </rPh>
    <rPh sb="5" eb="6">
      <t>ガク</t>
    </rPh>
    <rPh sb="7" eb="9">
      <t>ゼイヌキ</t>
    </rPh>
    <rPh sb="10" eb="11">
      <t>チュウ</t>
    </rPh>
    <phoneticPr fontId="63"/>
  </si>
  <si>
    <t>　</t>
    <phoneticPr fontId="63"/>
  </si>
  <si>
    <r>
      <t>税抜対象額内訳</t>
    </r>
    <r>
      <rPr>
        <vertAlign val="superscript"/>
        <sz val="12"/>
        <color indexed="8"/>
        <rFont val="ＭＳ ゴシック"/>
        <family val="3"/>
        <charset val="128"/>
      </rPr>
      <t>注２</t>
    </r>
    <rPh sb="0" eb="1">
      <t>ゼイ</t>
    </rPh>
    <rPh sb="1" eb="2">
      <t>ヌ</t>
    </rPh>
    <rPh sb="2" eb="4">
      <t>タイショウ</t>
    </rPh>
    <rPh sb="4" eb="5">
      <t>ガク</t>
    </rPh>
    <rPh sb="5" eb="7">
      <t>ウチワケ</t>
    </rPh>
    <rPh sb="7" eb="8">
      <t>チュウ</t>
    </rPh>
    <phoneticPr fontId="63"/>
  </si>
  <si>
    <r>
      <t>支払年月日</t>
    </r>
    <r>
      <rPr>
        <vertAlign val="superscript"/>
        <sz val="12"/>
        <color indexed="8"/>
        <rFont val="ＭＳ ゴシック"/>
        <family val="3"/>
        <charset val="128"/>
      </rPr>
      <t>注３</t>
    </r>
    <rPh sb="5" eb="6">
      <t>チュウ</t>
    </rPh>
    <phoneticPr fontId="63"/>
  </si>
  <si>
    <t>20○○年○○月○○日</t>
    <rPh sb="4" eb="5">
      <t>ネン</t>
    </rPh>
    <rPh sb="7" eb="8">
      <t>ガツ</t>
    </rPh>
    <rPh sb="10" eb="11">
      <t>ニチ</t>
    </rPh>
    <phoneticPr fontId="63"/>
  </si>
  <si>
    <t>20○○年○月○○日</t>
    <phoneticPr fontId="63"/>
  </si>
  <si>
    <t>～</t>
    <phoneticPr fontId="63"/>
  </si>
  <si>
    <t>20○○年○○月○○日）</t>
    <phoneticPr fontId="63"/>
  </si>
  <si>
    <t>経路変更の有無
（出発地／帰着地 の変更を含む）</t>
    <rPh sb="0" eb="2">
      <t>ケイロ</t>
    </rPh>
    <rPh sb="2" eb="4">
      <t>ヘンコウ</t>
    </rPh>
    <rPh sb="5" eb="7">
      <t>ウム</t>
    </rPh>
    <rPh sb="13" eb="15">
      <t>キチャク</t>
    </rPh>
    <phoneticPr fontId="63"/>
  </si>
  <si>
    <t>なし</t>
  </si>
  <si>
    <t>予約変更による
追加経費発生の有無</t>
    <phoneticPr fontId="63"/>
  </si>
  <si>
    <t>（有の場合、変更理由）</t>
    <phoneticPr fontId="63"/>
  </si>
  <si>
    <t>他業務との
航空賃分担の有無</t>
    <phoneticPr fontId="63"/>
  </si>
  <si>
    <t>（有の場合、打合簿を添付）</t>
    <rPh sb="1" eb="2">
      <t>アリ</t>
    </rPh>
    <rPh sb="3" eb="5">
      <t>バアイ</t>
    </rPh>
    <rPh sb="6" eb="8">
      <t>ウチアワ</t>
    </rPh>
    <rPh sb="8" eb="9">
      <t>ボ</t>
    </rPh>
    <rPh sb="10" eb="12">
      <t>テンプ</t>
    </rPh>
    <phoneticPr fontId="63"/>
  </si>
  <si>
    <t>受注者による経費の
一部／差額負担の有無</t>
    <phoneticPr fontId="63"/>
  </si>
  <si>
    <t>（有の場合、全体金額が確認できる運賃証明書を添付）</t>
    <phoneticPr fontId="63"/>
  </si>
  <si>
    <r>
      <t>備考</t>
    </r>
    <r>
      <rPr>
        <vertAlign val="superscript"/>
        <sz val="12"/>
        <color indexed="8"/>
        <rFont val="ＭＳ ゴシック"/>
        <family val="3"/>
        <charset val="128"/>
      </rPr>
      <t>注６</t>
    </r>
    <rPh sb="0" eb="2">
      <t>ビコウ</t>
    </rPh>
    <rPh sb="2" eb="3">
      <t>チュウ</t>
    </rPh>
    <phoneticPr fontId="63"/>
  </si>
  <si>
    <t>旅費（その他）</t>
    <phoneticPr fontId="63"/>
  </si>
  <si>
    <t>合計額（航空賃）</t>
    <rPh sb="4" eb="6">
      <t>コウクウ</t>
    </rPh>
    <rPh sb="6" eb="7">
      <t>チン</t>
    </rPh>
    <phoneticPr fontId="63"/>
  </si>
  <si>
    <t>合計額（航空賃）（千円未満切捨て）</t>
    <rPh sb="4" eb="6">
      <t>コウクウ</t>
    </rPh>
    <rPh sb="6" eb="7">
      <t>チン</t>
    </rPh>
    <phoneticPr fontId="63"/>
  </si>
  <si>
    <t>合計額（旅費（その他））</t>
    <phoneticPr fontId="63"/>
  </si>
  <si>
    <t>合計額（旅費（その他））(千円未満切捨て)</t>
    <phoneticPr fontId="63"/>
  </si>
  <si>
    <r>
      <t>精算報告明細書（旅費（</t>
    </r>
    <r>
      <rPr>
        <b/>
        <sz val="14"/>
        <color rgb="FFFF0000"/>
        <rFont val="ＭＳ ゴシック"/>
        <family val="3"/>
        <charset val="128"/>
      </rPr>
      <t>航空賃、日当・宿泊料等、特別手当</t>
    </r>
    <r>
      <rPr>
        <b/>
        <sz val="14"/>
        <color theme="1"/>
        <rFont val="ＭＳ ゴシック"/>
        <family val="3"/>
        <charset val="128"/>
      </rPr>
      <t>）)</t>
    </r>
    <phoneticPr fontId="63"/>
  </si>
  <si>
    <r>
      <t>精算報告明細書（旅費（</t>
    </r>
    <r>
      <rPr>
        <b/>
        <sz val="14"/>
        <color rgb="FFFF0000"/>
        <rFont val="ＭＳ ゴシック"/>
        <family val="3"/>
        <charset val="128"/>
      </rPr>
      <t>航空賃、日当・宿泊料等、特別手当</t>
    </r>
    <r>
      <rPr>
        <b/>
        <sz val="14"/>
        <color theme="1"/>
        <rFont val="ＭＳ ゴシック"/>
        <family val="3"/>
        <charset val="128"/>
      </rPr>
      <t>））</t>
    </r>
    <phoneticPr fontId="63"/>
  </si>
  <si>
    <r>
      <rPr>
        <b/>
        <sz val="16"/>
        <color rgb="FFFF0000"/>
        <rFont val="ＭＳ ゴシック"/>
        <family val="3"/>
        <charset val="128"/>
      </rPr>
      <t>※本様式については様式8と統合致しましたので様式8へ記入してください。</t>
    </r>
    <r>
      <rPr>
        <b/>
        <sz val="16"/>
        <color indexed="8"/>
        <rFont val="ＭＳ ゴシック"/>
        <family val="3"/>
        <charset val="128"/>
      </rPr>
      <t xml:space="preserve">
精算報告明細書（旅費（その他））</t>
    </r>
    <phoneticPr fontId="63"/>
  </si>
  <si>
    <t>１０　本邦一時隔離関連費</t>
    <rPh sb="3" eb="5">
      <t>ホンポウ</t>
    </rPh>
    <rPh sb="5" eb="7">
      <t>イチジ</t>
    </rPh>
    <rPh sb="7" eb="9">
      <t>カクリ</t>
    </rPh>
    <rPh sb="9" eb="11">
      <t>カンレン</t>
    </rPh>
    <rPh sb="11" eb="12">
      <t>ヒ</t>
    </rPh>
    <phoneticPr fontId="63"/>
  </si>
  <si>
    <t>様式10</t>
    <rPh sb="0" eb="2">
      <t>ヨウシキ</t>
    </rPh>
    <phoneticPr fontId="63"/>
  </si>
  <si>
    <r>
      <t>（有の場合、変更後経路</t>
    </r>
    <r>
      <rPr>
        <vertAlign val="superscript"/>
        <sz val="10"/>
        <color indexed="8"/>
        <rFont val="ＭＳ ゴシック"/>
        <family val="3"/>
        <charset val="128"/>
      </rPr>
      <t>注５</t>
    </r>
    <r>
      <rPr>
        <sz val="12"/>
        <color theme="1"/>
        <rFont val="ＭＳ ゴシック"/>
        <family val="3"/>
        <charset val="128"/>
      </rPr>
      <t>および変更理由）</t>
    </r>
    <rPh sb="11" eb="12">
      <t>チュウ</t>
    </rPh>
    <phoneticPr fontId="63"/>
  </si>
  <si>
    <r>
      <t xml:space="preserve">（有の場合、その内容）　
</t>
    </r>
    <r>
      <rPr>
        <i/>
        <sz val="12"/>
        <color indexed="8"/>
        <rFont val="ＭＳ ゴシック"/>
        <family val="3"/>
        <charset val="128"/>
      </rPr>
      <t>例：社内規定によるビジネスクラスの利用　</t>
    </r>
    <r>
      <rPr>
        <sz val="12"/>
        <color theme="1"/>
        <rFont val="ＭＳ ゴシック"/>
        <family val="3"/>
        <charset val="128"/>
      </rPr>
      <t>　　</t>
    </r>
    <phoneticPr fontId="63"/>
  </si>
  <si>
    <t>証書
番号</t>
    <rPh sb="0" eb="2">
      <t>ショウショ</t>
    </rPh>
    <rPh sb="3" eb="5">
      <t>バンゴウ</t>
    </rPh>
    <phoneticPr fontId="63"/>
  </si>
  <si>
    <t>セミナー等実施関連費</t>
    <rPh sb="4" eb="5">
      <t>ナド</t>
    </rPh>
    <rPh sb="5" eb="7">
      <t>ジッシ</t>
    </rPh>
    <rPh sb="7" eb="9">
      <t>カンレン</t>
    </rPh>
    <rPh sb="9" eb="10">
      <t>ヒ</t>
    </rPh>
    <phoneticPr fontId="63"/>
  </si>
  <si>
    <t>事務所関連費</t>
    <rPh sb="0" eb="2">
      <t>ジム</t>
    </rPh>
    <rPh sb="2" eb="3">
      <t>ショ</t>
    </rPh>
    <rPh sb="3" eb="5">
      <t>カンレン</t>
    </rPh>
    <rPh sb="5" eb="6">
      <t>ヒ</t>
    </rPh>
    <phoneticPr fontId="63"/>
  </si>
  <si>
    <t xml:space="preserve"> 施設・設備等関連費</t>
    <rPh sb="1" eb="3">
      <t>シセツ</t>
    </rPh>
    <rPh sb="4" eb="6">
      <t>セツビ</t>
    </rPh>
    <rPh sb="6" eb="7">
      <t>ナド</t>
    </rPh>
    <rPh sb="7" eb="9">
      <t>カンレン</t>
    </rPh>
    <rPh sb="9" eb="10">
      <t>ヒ</t>
    </rPh>
    <phoneticPr fontId="63"/>
  </si>
  <si>
    <t>様式12</t>
    <phoneticPr fontId="63"/>
  </si>
  <si>
    <t>様式11</t>
    <phoneticPr fontId="63"/>
  </si>
  <si>
    <t>様式13</t>
    <phoneticPr fontId="63"/>
  </si>
  <si>
    <r>
      <t>支出金額</t>
    </r>
    <r>
      <rPr>
        <vertAlign val="superscript"/>
        <sz val="11"/>
        <rFont val="ＭＳ ゴシック"/>
        <family val="3"/>
        <charset val="128"/>
      </rPr>
      <t>注１</t>
    </r>
    <rPh sb="0" eb="2">
      <t>シシュツ</t>
    </rPh>
    <rPh sb="2" eb="4">
      <t>キンガク</t>
    </rPh>
    <rPh sb="4" eb="5">
      <t>チュウ</t>
    </rPh>
    <phoneticPr fontId="65"/>
  </si>
  <si>
    <r>
      <t>合計（税抜）</t>
    </r>
    <r>
      <rPr>
        <vertAlign val="superscript"/>
        <sz val="12"/>
        <rFont val="ＭＳ ゴシック"/>
        <family val="3"/>
        <charset val="128"/>
      </rPr>
      <t>注３</t>
    </r>
    <rPh sb="0" eb="2">
      <t>ゴウケイ</t>
    </rPh>
    <rPh sb="1" eb="2">
      <t>ケイ</t>
    </rPh>
    <rPh sb="3" eb="5">
      <t>ゼイヌキ</t>
    </rPh>
    <rPh sb="6" eb="7">
      <t>チュウ</t>
    </rPh>
    <phoneticPr fontId="65"/>
  </si>
  <si>
    <t>合計（税抜）（千円未満切捨て）</t>
    <rPh sb="0" eb="2">
      <t>ゴウケイ</t>
    </rPh>
    <rPh sb="3" eb="5">
      <t>ゼイヌキ</t>
    </rPh>
    <rPh sb="7" eb="9">
      <t>センエン</t>
    </rPh>
    <rPh sb="9" eb="11">
      <t>ミマン</t>
    </rPh>
    <rPh sb="11" eb="12">
      <t>キ</t>
    </rPh>
    <rPh sb="12" eb="13">
      <t>ス</t>
    </rPh>
    <phoneticPr fontId="65"/>
  </si>
  <si>
    <t>様式14</t>
    <rPh sb="0" eb="2">
      <t>ヨウシキ</t>
    </rPh>
    <phoneticPr fontId="63"/>
  </si>
  <si>
    <t>精算報告明細書（報告書作成費）</t>
    <rPh sb="0" eb="2">
      <t>セイサン</t>
    </rPh>
    <rPh sb="2" eb="4">
      <t>ホウコク</t>
    </rPh>
    <rPh sb="4" eb="7">
      <t>メイサイショ</t>
    </rPh>
    <rPh sb="8" eb="11">
      <t>ホウコクショ</t>
    </rPh>
    <rPh sb="11" eb="13">
      <t>サクセイ</t>
    </rPh>
    <rPh sb="13" eb="14">
      <t>ヒ</t>
    </rPh>
    <phoneticPr fontId="65"/>
  </si>
  <si>
    <t>精算報告明細書（通訳傭上費）</t>
    <rPh sb="0" eb="2">
      <t>セイサン</t>
    </rPh>
    <rPh sb="2" eb="4">
      <t>ホウコク</t>
    </rPh>
    <rPh sb="4" eb="7">
      <t>メイサイショ</t>
    </rPh>
    <rPh sb="8" eb="10">
      <t>ツウヤク</t>
    </rPh>
    <rPh sb="10" eb="12">
      <t>ヨウジョウ</t>
    </rPh>
    <rPh sb="12" eb="13">
      <t>ヒ</t>
    </rPh>
    <phoneticPr fontId="65"/>
  </si>
  <si>
    <r>
      <t>合計（税込）</t>
    </r>
    <r>
      <rPr>
        <vertAlign val="superscript"/>
        <sz val="12"/>
        <rFont val="ＭＳ ゴシック"/>
        <family val="3"/>
        <charset val="128"/>
      </rPr>
      <t>注２</t>
    </r>
    <rPh sb="0" eb="2">
      <t>ゴウケイ</t>
    </rPh>
    <rPh sb="1" eb="2">
      <t>ケイ</t>
    </rPh>
    <rPh sb="3" eb="5">
      <t>ゼイコミ</t>
    </rPh>
    <rPh sb="6" eb="7">
      <t>チュウ</t>
    </rPh>
    <phoneticPr fontId="65"/>
  </si>
  <si>
    <t xml:space="preserve">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報告書作成費はすべて日本国内で支出され、消費税課税対象取引であることを前提に、税込合計金額に100/110を乗じて税抜金額とする設定となっています。また、海外で支出される経費等（消費税の対象取引ではない場合）については、この税額控除手続きが不要ですので、100/110を乗じる必要はありません。
</t>
    <rPh sb="6" eb="8">
      <t>ニホン</t>
    </rPh>
    <rPh sb="8" eb="10">
      <t>コクナイ</t>
    </rPh>
    <rPh sb="17" eb="19">
      <t>シシュツ</t>
    </rPh>
    <rPh sb="24" eb="26">
      <t>ソウテイ</t>
    </rPh>
    <rPh sb="172" eb="173">
      <t>チュウ</t>
    </rPh>
    <rPh sb="175" eb="176">
      <t>ホン</t>
    </rPh>
    <rPh sb="182" eb="185">
      <t>ホウコクショ</t>
    </rPh>
    <rPh sb="185" eb="187">
      <t>サクセイ</t>
    </rPh>
    <rPh sb="192" eb="194">
      <t>ニホン</t>
    </rPh>
    <rPh sb="194" eb="196">
      <t>コクナイ</t>
    </rPh>
    <rPh sb="197" eb="199">
      <t>シシュツ</t>
    </rPh>
    <rPh sb="202" eb="205">
      <t>ショウヒゼイ</t>
    </rPh>
    <rPh sb="205" eb="207">
      <t>カゼイ</t>
    </rPh>
    <rPh sb="207" eb="209">
      <t>タイショウ</t>
    </rPh>
    <rPh sb="209" eb="211">
      <t>トリヒキ</t>
    </rPh>
    <rPh sb="217" eb="219">
      <t>ゼンテイ</t>
    </rPh>
    <rPh sb="221" eb="223">
      <t>ゼイコミ</t>
    </rPh>
    <rPh sb="223" eb="225">
      <t>ゴウケイ</t>
    </rPh>
    <rPh sb="225" eb="227">
      <t>キンガク</t>
    </rPh>
    <rPh sb="236" eb="237">
      <t>ジョウ</t>
    </rPh>
    <rPh sb="239" eb="241">
      <t>ゼイヌキ</t>
    </rPh>
    <rPh sb="241" eb="243">
      <t>キンガク</t>
    </rPh>
    <rPh sb="246" eb="248">
      <t>セッテイ</t>
    </rPh>
    <rPh sb="259" eb="261">
      <t>カイガイ</t>
    </rPh>
    <rPh sb="262" eb="264">
      <t>シシュツ</t>
    </rPh>
    <rPh sb="267" eb="269">
      <t>ケイヒ</t>
    </rPh>
    <rPh sb="269" eb="270">
      <t>トウ</t>
    </rPh>
    <rPh sb="271" eb="274">
      <t>ショウヒゼイ</t>
    </rPh>
    <rPh sb="275" eb="277">
      <t>タイショウ</t>
    </rPh>
    <rPh sb="277" eb="279">
      <t>トリヒキ</t>
    </rPh>
    <rPh sb="283" eb="285">
      <t>バアイ</t>
    </rPh>
    <rPh sb="294" eb="296">
      <t>ゼイガク</t>
    </rPh>
    <rPh sb="296" eb="298">
      <t>コウジョ</t>
    </rPh>
    <rPh sb="298" eb="300">
      <t>テツヅ</t>
    </rPh>
    <rPh sb="302" eb="304">
      <t>フヨウ</t>
    </rPh>
    <rPh sb="317" eb="318">
      <t>ジョウ</t>
    </rPh>
    <rPh sb="320" eb="322">
      <t>ヒツヨウ</t>
    </rPh>
    <phoneticPr fontId="63"/>
  </si>
  <si>
    <t>様式15</t>
    <phoneticPr fontId="63"/>
  </si>
  <si>
    <t>様式16</t>
    <phoneticPr fontId="63"/>
  </si>
  <si>
    <t>（３）機材送料</t>
  </si>
  <si>
    <r>
      <t>支出金額</t>
    </r>
    <r>
      <rPr>
        <vertAlign val="superscript"/>
        <sz val="11"/>
        <rFont val="ＭＳ ゴシック"/>
        <family val="3"/>
        <charset val="128"/>
      </rPr>
      <t>注１</t>
    </r>
  </si>
  <si>
    <r>
      <t>調達地</t>
    </r>
    <r>
      <rPr>
        <vertAlign val="superscript"/>
        <sz val="11"/>
        <rFont val="ＭＳ ゴシック"/>
        <family val="3"/>
        <charset val="128"/>
      </rPr>
      <t>注２</t>
    </r>
  </si>
  <si>
    <r>
      <t>合　計（税抜）</t>
    </r>
    <r>
      <rPr>
        <b/>
        <vertAlign val="superscript"/>
        <sz val="12"/>
        <rFont val="ＭＳ ゴシック"/>
        <family val="3"/>
        <charset val="128"/>
      </rPr>
      <t>注３</t>
    </r>
    <rPh sb="0" eb="2">
      <t>ゴウケイ</t>
    </rPh>
    <rPh sb="2" eb="3">
      <t>ケイ</t>
    </rPh>
    <rPh sb="7" eb="8">
      <t>チュウ</t>
    </rPh>
    <phoneticPr fontId="65"/>
  </si>
  <si>
    <r>
      <t>合計（税抜）</t>
    </r>
    <r>
      <rPr>
        <b/>
        <vertAlign val="superscript"/>
        <sz val="12"/>
        <rFont val="ＭＳ ゴシック"/>
        <family val="3"/>
        <charset val="128"/>
      </rPr>
      <t>注３</t>
    </r>
    <r>
      <rPr>
        <b/>
        <sz val="12"/>
        <rFont val="ＭＳ ゴシック"/>
        <family val="3"/>
        <charset val="128"/>
      </rPr>
      <t>（千円未満切捨て）</t>
    </r>
    <rPh sb="0" eb="2">
      <t>ゴウケイ</t>
    </rPh>
    <rPh sb="9" eb="11">
      <t>センエン</t>
    </rPh>
    <rPh sb="11" eb="13">
      <t>ミマン</t>
    </rPh>
    <rPh sb="13" eb="14">
      <t>キ</t>
    </rPh>
    <rPh sb="14" eb="15">
      <t>ス</t>
    </rPh>
    <phoneticPr fontId="65"/>
  </si>
  <si>
    <r>
      <t>合計（税込）</t>
    </r>
    <r>
      <rPr>
        <vertAlign val="superscript"/>
        <sz val="12"/>
        <rFont val="ＭＳ ゴシック"/>
        <family val="3"/>
        <charset val="128"/>
      </rPr>
      <t>注３</t>
    </r>
    <rPh sb="3" eb="5">
      <t>ゼイコミ</t>
    </rPh>
    <rPh sb="6" eb="7">
      <t>チュウ</t>
    </rPh>
    <phoneticPr fontId="63"/>
  </si>
  <si>
    <t>様式18</t>
    <phoneticPr fontId="63"/>
  </si>
  <si>
    <r>
      <t xml:space="preserve">注１）「打合簿あり」での費目間流用を行った後の契約金額内訳を記載してください。
注２）それぞれの費目の「精算報告明細書」に記載されている支出実績をそのまま記載してください。
注３）精算額の確定に当たっては、当該費目の契約金額（流用後）の5％か50万円のいずれか低い金額の範囲内まで、「打合簿なし」の流用を認めています。
　　この運用を反映して、精算額を記載してください。なお、直接経費精算額の合計額は、契約金額（流用後）の合計額を超えることは認められませんので、契約金額
　　（流用後）の合計額の範囲内で、「打合簿なし」の流用をしてください。
注４）契約金額（流用後）と精算額の差額を記載してください。この差額が50万円か次欄の参考上限値のいずれか低い金額以下であれば、打合簿なしの流用が可能です。
注５）差額と比較するための参考値として、「(A)×5%」の計算結果を記載してください。差額が０である場合は、記載の必要はありません。
注６）流用の理由の記載は不要です。特記すべき事項がありましたら、記載ください。
</t>
    </r>
    <r>
      <rPr>
        <sz val="10"/>
        <color rgb="FFFF0000"/>
        <rFont val="ＭＳ ゴシック"/>
        <family val="3"/>
        <charset val="128"/>
      </rPr>
      <t>注７）新型コロナウィルス対策にかかる費用（PCR検査関連費用、コロナ対策関連経費、一時隔離関連経費）については、特例措置のため</t>
    </r>
    <r>
      <rPr>
        <u/>
        <sz val="10"/>
        <color rgb="FFFF0000"/>
        <rFont val="ＭＳ ゴシック"/>
        <family val="3"/>
        <charset val="128"/>
      </rPr>
      <t>他の目的への費目間流用は認められません。</t>
    </r>
    <rPh sb="457" eb="458">
      <t>チュウ</t>
    </rPh>
    <rPh sb="460" eb="462">
      <t>シンガタ</t>
    </rPh>
    <rPh sb="469" eb="471">
      <t>タイサク</t>
    </rPh>
    <rPh sb="475" eb="477">
      <t>ヒヨウ</t>
    </rPh>
    <rPh sb="481" eb="483">
      <t>ケンサ</t>
    </rPh>
    <rPh sb="483" eb="485">
      <t>カンレン</t>
    </rPh>
    <rPh sb="485" eb="486">
      <t>ヒ</t>
    </rPh>
    <rPh sb="486" eb="487">
      <t>ヨウ</t>
    </rPh>
    <rPh sb="513" eb="515">
      <t>トクレイ</t>
    </rPh>
    <rPh sb="515" eb="517">
      <t>ソチ</t>
    </rPh>
    <rPh sb="520" eb="521">
      <t>ホカ</t>
    </rPh>
    <rPh sb="522" eb="524">
      <t>モクテキ</t>
    </rPh>
    <rPh sb="526" eb="528">
      <t>ヒモク</t>
    </rPh>
    <rPh sb="528" eb="531">
      <t>カンリュウヨウ</t>
    </rPh>
    <rPh sb="532" eb="533">
      <t>ミト</t>
    </rPh>
    <phoneticPr fontId="63"/>
  </si>
  <si>
    <t>合計</t>
    <rPh sb="0" eb="1">
      <t>ゴウ</t>
    </rPh>
    <phoneticPr fontId="63"/>
  </si>
  <si>
    <t>合計（千円未満切捨て）</t>
    <phoneticPr fontId="63"/>
  </si>
  <si>
    <t>合　計</t>
    <rPh sb="0" eb="2">
      <t>ゴウケイ</t>
    </rPh>
    <rPh sb="2" eb="3">
      <t>ケイ</t>
    </rPh>
    <phoneticPr fontId="65"/>
  </si>
  <si>
    <t>合計（千円未満切捨て）</t>
    <rPh sb="0" eb="2">
      <t>ゴウケイ</t>
    </rPh>
    <phoneticPr fontId="65"/>
  </si>
  <si>
    <t>現地一時隔離費合計　　　　　　</t>
    <rPh sb="0" eb="2">
      <t>ゲンチ</t>
    </rPh>
    <rPh sb="2" eb="4">
      <t>イチジ</t>
    </rPh>
    <rPh sb="4" eb="6">
      <t>カクリ</t>
    </rPh>
    <rPh sb="6" eb="7">
      <t>ヒ</t>
    </rPh>
    <rPh sb="7" eb="9">
      <t>ゴウケイ</t>
    </rPh>
    <phoneticPr fontId="63"/>
  </si>
  <si>
    <t>（２）隔離施設までのタクシー代等の経費</t>
    <rPh sb="3" eb="5">
      <t>カクリ</t>
    </rPh>
    <rPh sb="5" eb="7">
      <t>シセツ</t>
    </rPh>
    <rPh sb="14" eb="15">
      <t>ダイ</t>
    </rPh>
    <rPh sb="15" eb="16">
      <t>ナド</t>
    </rPh>
    <rPh sb="17" eb="19">
      <t>ケイヒ</t>
    </rPh>
    <phoneticPr fontId="63"/>
  </si>
  <si>
    <t>月額単価</t>
    <rPh sb="0" eb="2">
      <t>ゲツガク</t>
    </rPh>
    <phoneticPr fontId="63"/>
  </si>
  <si>
    <t>（１）直接人件費相当額の待機費用</t>
    <phoneticPr fontId="63"/>
  </si>
  <si>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63"/>
  </si>
  <si>
    <t>日当</t>
    <rPh sb="0" eb="2">
      <t>ニットウ</t>
    </rPh>
    <phoneticPr fontId="63"/>
  </si>
  <si>
    <t>氏　名</t>
    <phoneticPr fontId="63"/>
  </si>
  <si>
    <t>単価</t>
    <rPh sb="0" eb="2">
      <t>タンカ</t>
    </rPh>
    <phoneticPr fontId="63"/>
  </si>
  <si>
    <t>日数</t>
    <rPh sb="0" eb="2">
      <t>ニッスウ</t>
    </rPh>
    <phoneticPr fontId="63"/>
  </si>
  <si>
    <t>宿泊費</t>
    <rPh sb="0" eb="3">
      <t>シュクハクヒ</t>
    </rPh>
    <phoneticPr fontId="63"/>
  </si>
  <si>
    <t>従事期間</t>
    <phoneticPr fontId="63"/>
  </si>
  <si>
    <t>2021/〇/〇～2021/〇/〇</t>
    <phoneticPr fontId="63"/>
  </si>
  <si>
    <t>合計</t>
    <rPh sb="0" eb="2">
      <t>ゴウケイ</t>
    </rPh>
    <phoneticPr fontId="63"/>
  </si>
  <si>
    <t>本邦一時隔離費合計　　　　　　</t>
    <rPh sb="0" eb="2">
      <t>ホンポウ</t>
    </rPh>
    <rPh sb="2" eb="4">
      <t>イチジ</t>
    </rPh>
    <rPh sb="4" eb="6">
      <t>カクリ</t>
    </rPh>
    <rPh sb="6" eb="7">
      <t>ヒ</t>
    </rPh>
    <rPh sb="7" eb="9">
      <t>ゴウケイ</t>
    </rPh>
    <phoneticPr fontId="63"/>
  </si>
  <si>
    <t>様式19</t>
    <phoneticPr fontId="63"/>
  </si>
  <si>
    <t>期間</t>
    <phoneticPr fontId="63"/>
  </si>
  <si>
    <t>精算報告明細書（本邦一時隔離関連費）</t>
    <rPh sb="8" eb="10">
      <t>ホンポウ</t>
    </rPh>
    <rPh sb="10" eb="12">
      <t>イチジ</t>
    </rPh>
    <rPh sb="12" eb="14">
      <t>カクリ</t>
    </rPh>
    <rPh sb="14" eb="16">
      <t>カンレン</t>
    </rPh>
    <rPh sb="16" eb="17">
      <t>ヒ</t>
    </rPh>
    <phoneticPr fontId="63"/>
  </si>
  <si>
    <t>精算報告明細書（現地一時隔離関連費）</t>
    <rPh sb="8" eb="10">
      <t>ゲンチ</t>
    </rPh>
    <rPh sb="10" eb="12">
      <t>イチジ</t>
    </rPh>
    <rPh sb="12" eb="14">
      <t>カクリ</t>
    </rPh>
    <rPh sb="14" eb="16">
      <t>カンレン</t>
    </rPh>
    <rPh sb="16" eb="17">
      <t>ヒ</t>
    </rPh>
    <phoneticPr fontId="63"/>
  </si>
  <si>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63"/>
  </si>
  <si>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63"/>
  </si>
  <si>
    <t>従事者基礎情報</t>
    <rPh sb="0" eb="3">
      <t>ジュウジシャ</t>
    </rPh>
    <rPh sb="3" eb="5">
      <t>キソ</t>
    </rPh>
    <rPh sb="5" eb="7">
      <t>ジョウホウ</t>
    </rPh>
    <phoneticPr fontId="63"/>
  </si>
  <si>
    <t>様式5　流用明細</t>
    <rPh sb="0" eb="2">
      <t>ヨウシキ</t>
    </rPh>
    <rPh sb="4" eb="6">
      <t>リュウヨウ</t>
    </rPh>
    <rPh sb="6" eb="8">
      <t>メイサイ</t>
    </rPh>
    <phoneticPr fontId="63"/>
  </si>
  <si>
    <t>様式4　契約金額精算報告内訳書</t>
    <rPh sb="0" eb="2">
      <t>ヨウシキ</t>
    </rPh>
    <rPh sb="4" eb="6">
      <t>ケイヤク</t>
    </rPh>
    <rPh sb="6" eb="8">
      <t>キンガク</t>
    </rPh>
    <rPh sb="8" eb="10">
      <t>セイサン</t>
    </rPh>
    <rPh sb="10" eb="12">
      <t>ホウコク</t>
    </rPh>
    <rPh sb="12" eb="15">
      <t>ウチワケショ</t>
    </rPh>
    <phoneticPr fontId="63"/>
  </si>
  <si>
    <t>様式11　戦争特約保険料</t>
    <rPh sb="0" eb="2">
      <t>ヨウシキ</t>
    </rPh>
    <rPh sb="5" eb="7">
      <t>センソウ</t>
    </rPh>
    <rPh sb="7" eb="9">
      <t>トクヤク</t>
    </rPh>
    <rPh sb="9" eb="12">
      <t>ホケンリョウ</t>
    </rPh>
    <phoneticPr fontId="63"/>
  </si>
  <si>
    <t>様式14　通訳傭上費</t>
    <rPh sb="0" eb="2">
      <t>ヨウシキ</t>
    </rPh>
    <rPh sb="5" eb="7">
      <t>ツウヤク</t>
    </rPh>
    <rPh sb="7" eb="9">
      <t>ヨウジョウ</t>
    </rPh>
    <rPh sb="9" eb="10">
      <t>ヒ</t>
    </rPh>
    <phoneticPr fontId="63"/>
  </si>
  <si>
    <t>様式15　機材費</t>
    <rPh sb="0" eb="2">
      <t>ヨウシキ</t>
    </rPh>
    <rPh sb="5" eb="7">
      <t>キザイ</t>
    </rPh>
    <rPh sb="7" eb="8">
      <t>ヒ</t>
    </rPh>
    <phoneticPr fontId="63"/>
  </si>
  <si>
    <t>様式18　現地一時隔離関連費</t>
    <rPh sb="0" eb="2">
      <t>ヨウシキ</t>
    </rPh>
    <rPh sb="5" eb="7">
      <t>ゲンチ</t>
    </rPh>
    <rPh sb="7" eb="9">
      <t>イチジ</t>
    </rPh>
    <rPh sb="9" eb="11">
      <t>カクリ</t>
    </rPh>
    <rPh sb="11" eb="13">
      <t>カンレン</t>
    </rPh>
    <rPh sb="13" eb="14">
      <t>ヒ</t>
    </rPh>
    <phoneticPr fontId="63"/>
  </si>
  <si>
    <t>様式19　本邦一時隔離関連費</t>
    <rPh sb="0" eb="2">
      <t>ヨウシキ</t>
    </rPh>
    <rPh sb="5" eb="7">
      <t>ホンポウ</t>
    </rPh>
    <rPh sb="7" eb="9">
      <t>イチジ</t>
    </rPh>
    <rPh sb="9" eb="11">
      <t>カクリ</t>
    </rPh>
    <rPh sb="11" eb="13">
      <t>カンレン</t>
    </rPh>
    <rPh sb="13" eb="14">
      <t>ヒ</t>
    </rPh>
    <phoneticPr fontId="63"/>
  </si>
  <si>
    <r>
      <t xml:space="preserve">証憑
番号 </t>
    </r>
    <r>
      <rPr>
        <sz val="8"/>
        <rFont val="ＭＳ ゴシック"/>
        <family val="3"/>
        <charset val="128"/>
      </rPr>
      <t>注1</t>
    </r>
    <rPh sb="6" eb="7">
      <t>チュウ</t>
    </rPh>
    <phoneticPr fontId="63"/>
  </si>
  <si>
    <t>合計金額</t>
    <phoneticPr fontId="63"/>
  </si>
  <si>
    <r>
      <t>合計（税抜）</t>
    </r>
    <r>
      <rPr>
        <b/>
        <vertAlign val="superscript"/>
        <sz val="12"/>
        <color rgb="FFFF0000"/>
        <rFont val="ＭＳ ゴシック"/>
        <family val="3"/>
        <charset val="128"/>
      </rPr>
      <t>注２</t>
    </r>
    <rPh sb="0" eb="2">
      <t>ゴウケイ</t>
    </rPh>
    <rPh sb="3" eb="5">
      <t>ゼイヌキ</t>
    </rPh>
    <rPh sb="6" eb="7">
      <t>チュウ</t>
    </rPh>
    <phoneticPr fontId="63"/>
  </si>
  <si>
    <t>（２）諸雑費</t>
    <rPh sb="3" eb="4">
      <t>ショ</t>
    </rPh>
    <rPh sb="4" eb="6">
      <t>ザッピ</t>
    </rPh>
    <phoneticPr fontId="63"/>
  </si>
  <si>
    <t>細　目</t>
    <rPh sb="0" eb="1">
      <t>ホソ</t>
    </rPh>
    <rPh sb="2" eb="3">
      <t>メ</t>
    </rPh>
    <phoneticPr fontId="63"/>
  </si>
  <si>
    <t>支出金額</t>
    <phoneticPr fontId="63"/>
  </si>
  <si>
    <t>備考</t>
    <rPh sb="0" eb="2">
      <t>ビコウ</t>
    </rPh>
    <phoneticPr fontId="63"/>
  </si>
  <si>
    <t>証憑
番号</t>
    <rPh sb="0" eb="2">
      <t>ショウヒョウ</t>
    </rPh>
    <rPh sb="3" eb="5">
      <t>バンゴウ</t>
    </rPh>
    <phoneticPr fontId="63"/>
  </si>
  <si>
    <t>合計（税抜）（千円未満切捨て）</t>
    <rPh sb="3" eb="5">
      <t>ゼイヌキ</t>
    </rPh>
    <phoneticPr fontId="63"/>
  </si>
  <si>
    <t>国内業務費合計額（千円未満切捨）</t>
    <rPh sb="0" eb="2">
      <t>コクナイ</t>
    </rPh>
    <rPh sb="2" eb="4">
      <t>ギョウム</t>
    </rPh>
    <rPh sb="4" eb="5">
      <t>ヒ</t>
    </rPh>
    <rPh sb="5" eb="7">
      <t>ゴウケイ</t>
    </rPh>
    <rPh sb="7" eb="8">
      <t>ガク</t>
    </rPh>
    <rPh sb="9" eb="11">
      <t>センエン</t>
    </rPh>
    <rPh sb="11" eb="13">
      <t>ミマン</t>
    </rPh>
    <rPh sb="13" eb="15">
      <t>キリス</t>
    </rPh>
    <phoneticPr fontId="63"/>
  </si>
  <si>
    <r>
      <t xml:space="preserve">注１）国内業務費は、「技術研修費」、「招へい費」及び「諸雑費」の合計額となります。「招へい費」については、別の精算報告明細書にまとめられていますので、適切に合算してください。
</t>
    </r>
    <r>
      <rPr>
        <sz val="11"/>
        <color rgb="FFFF0000"/>
        <rFont val="ＭＳ ゴシック"/>
        <family val="3"/>
        <charset val="128"/>
      </rPr>
      <t>注２）国内業務費明細書の税抜金額を記入してください。</t>
    </r>
    <r>
      <rPr>
        <sz val="11"/>
        <rFont val="ＭＳ ゴシック"/>
        <family val="3"/>
        <charset val="128"/>
      </rPr>
      <t xml:space="preserve">
注３）複数の研修コースを実施した場合、コース毎に精算報告明細書を作成してください。
注４）諸雑費の計上がない場合は、諸雑費の表を削除しても構いません。</t>
    </r>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88" eb="89">
      <t>チュウ</t>
    </rPh>
    <rPh sb="115" eb="116">
      <t>チュウ</t>
    </rPh>
    <rPh sb="118" eb="120">
      <t>フクスウ</t>
    </rPh>
    <rPh sb="121" eb="123">
      <t>ケンシュウ</t>
    </rPh>
    <rPh sb="127" eb="129">
      <t>ジッシ</t>
    </rPh>
    <rPh sb="131" eb="133">
      <t>バアイ</t>
    </rPh>
    <rPh sb="137" eb="138">
      <t>ゴト</t>
    </rPh>
    <rPh sb="139" eb="141">
      <t>セイサン</t>
    </rPh>
    <rPh sb="141" eb="143">
      <t>ホウコク</t>
    </rPh>
    <rPh sb="143" eb="146">
      <t>メイサイショ</t>
    </rPh>
    <rPh sb="147" eb="149">
      <t>サクセイ</t>
    </rPh>
    <rPh sb="157" eb="158">
      <t>チュウ</t>
    </rPh>
    <rPh sb="160" eb="161">
      <t>ショ</t>
    </rPh>
    <rPh sb="161" eb="163">
      <t>ザッピ</t>
    </rPh>
    <rPh sb="164" eb="166">
      <t>ケイジョウ</t>
    </rPh>
    <rPh sb="169" eb="171">
      <t>バアイ</t>
    </rPh>
    <rPh sb="179" eb="181">
      <t>サクジョ</t>
    </rPh>
    <rPh sb="184" eb="185">
      <t>カマ</t>
    </rPh>
    <phoneticPr fontId="63"/>
  </si>
  <si>
    <t>様式17</t>
    <phoneticPr fontId="63"/>
  </si>
  <si>
    <r>
      <t>合計（税抜）</t>
    </r>
    <r>
      <rPr>
        <vertAlign val="superscript"/>
        <sz val="12"/>
        <rFont val="ＭＳ ゴシック"/>
        <family val="3"/>
        <charset val="128"/>
      </rPr>
      <t>注4</t>
    </r>
    <rPh sb="0" eb="2">
      <t>ゴウケイ</t>
    </rPh>
    <rPh sb="3" eb="5">
      <t>ゼイヌキ</t>
    </rPh>
    <rPh sb="6" eb="7">
      <t>チュウ</t>
    </rPh>
    <phoneticPr fontId="63"/>
  </si>
  <si>
    <t>（１）再委託費（現地再委託費）と（２）再委託費（国内再委託費）の合計額</t>
    <phoneticPr fontId="63"/>
  </si>
  <si>
    <r>
      <t xml:space="preserve">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t>
    </r>
    <r>
      <rPr>
        <sz val="12"/>
        <color rgb="FFFF0000"/>
        <rFont val="ＭＳ ゴシック"/>
        <family val="3"/>
        <charset val="128"/>
      </rPr>
      <t>注３）支出金額に税抜金額を記載する場合は、「合計（税込）」の金額に斜線を入れてください。</t>
    </r>
    <r>
      <rPr>
        <sz val="12"/>
        <rFont val="ＭＳ ゴシック"/>
        <family val="3"/>
        <charset val="128"/>
      </rPr>
      <t xml:space="preserve">
注</t>
    </r>
    <r>
      <rPr>
        <sz val="12"/>
        <color rgb="FFFF0000"/>
        <rFont val="ＭＳ ゴシック"/>
        <family val="3"/>
        <charset val="128"/>
      </rPr>
      <t>４</t>
    </r>
    <r>
      <rPr>
        <sz val="12"/>
        <rFont val="ＭＳ ゴシック"/>
        <family val="3"/>
        <charset val="128"/>
      </rPr>
      <t>）再委託費（国内再委託費）では、経費はすべて日本国内で支出され、消費税課税対象取引であることを前提に、税込合計金額に100/110を乗じて税抜金額とする設定となっています。</t>
    </r>
    <rPh sb="0" eb="1">
      <t>チュウ</t>
    </rPh>
    <rPh sb="41" eb="43">
      <t>キサイ</t>
    </rPh>
    <rPh sb="106" eb="107">
      <t>チュウ</t>
    </rPh>
    <rPh sb="150" eb="151">
      <t>チュウ</t>
    </rPh>
    <rPh sb="195" eb="196">
      <t>チュウ</t>
    </rPh>
    <rPh sb="198" eb="201">
      <t>サイイタク</t>
    </rPh>
    <rPh sb="201" eb="202">
      <t>ヒ</t>
    </rPh>
    <rPh sb="203" eb="205">
      <t>コクナイ</t>
    </rPh>
    <rPh sb="205" eb="208">
      <t>サイイタク</t>
    </rPh>
    <rPh sb="208" eb="209">
      <t>ヒ</t>
    </rPh>
    <rPh sb="213" eb="215">
      <t>ケイヒ</t>
    </rPh>
    <phoneticPr fontId="1"/>
  </si>
  <si>
    <t>証拠書類附属書</t>
    <rPh sb="0" eb="7">
      <t>ショウコショルイフゾクショ</t>
    </rPh>
    <phoneticPr fontId="63"/>
  </si>
  <si>
    <t>注意事項</t>
    <rPh sb="0" eb="2">
      <t>チュウイ</t>
    </rPh>
    <rPh sb="2" eb="4">
      <t>ジコウ</t>
    </rPh>
    <phoneticPr fontId="63"/>
  </si>
  <si>
    <t>注1）本台紙を使用しないA4サイズの領収書の場合にも証書番号を記載して下さい。</t>
    <phoneticPr fontId="63"/>
  </si>
  <si>
    <t>注2）以下の場合は証憑添付台紙の備考に理由を補記してください。
　  ①領収書の要件（日付 ・宛名・発行者・支出内容・領収書印又はサイン）を満たさない場合。
  　②履行期限外の場合。</t>
    <rPh sb="19" eb="21">
      <t>リユウ</t>
    </rPh>
    <phoneticPr fontId="63"/>
  </si>
  <si>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63"/>
  </si>
  <si>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63"/>
  </si>
  <si>
    <t>様式7　業務従事者名簿</t>
    <rPh sb="0" eb="2">
      <t>ヨウシキ</t>
    </rPh>
    <phoneticPr fontId="63"/>
  </si>
  <si>
    <t>打合簿の添付有無欄にプルダウンを付けました。</t>
    <rPh sb="0" eb="2">
      <t>ウチアワ</t>
    </rPh>
    <rPh sb="2" eb="3">
      <t>ボ</t>
    </rPh>
    <rPh sb="4" eb="6">
      <t>テンプ</t>
    </rPh>
    <rPh sb="6" eb="8">
      <t>ウム</t>
    </rPh>
    <rPh sb="8" eb="9">
      <t>ラン</t>
    </rPh>
    <rPh sb="16" eb="17">
      <t>ツ</t>
    </rPh>
    <phoneticPr fontId="63"/>
  </si>
  <si>
    <t>単価</t>
    <rPh sb="0" eb="2">
      <t>タンカ</t>
    </rPh>
    <phoneticPr fontId="63"/>
  </si>
  <si>
    <t>数量</t>
    <rPh sb="0" eb="2">
      <t>スウリョウ</t>
    </rPh>
    <phoneticPr fontId="63"/>
  </si>
  <si>
    <t>備　　考</t>
    <phoneticPr fontId="63"/>
  </si>
  <si>
    <t>数量（日）</t>
    <rPh sb="0" eb="2">
      <t>スウリョウ</t>
    </rPh>
    <rPh sb="3" eb="4">
      <t>ヒ</t>
    </rPh>
    <phoneticPr fontId="65"/>
  </si>
  <si>
    <r>
      <t>９　現地一時隔離関連費</t>
    </r>
    <r>
      <rPr>
        <vertAlign val="superscript"/>
        <sz val="10.5"/>
        <color rgb="FFFF0000"/>
        <rFont val="ＭＳ ゴシック"/>
        <family val="3"/>
        <charset val="128"/>
      </rPr>
      <t>注７</t>
    </r>
    <rPh sb="2" eb="4">
      <t>ゲンチ</t>
    </rPh>
    <rPh sb="4" eb="6">
      <t>イチジ</t>
    </rPh>
    <rPh sb="6" eb="8">
      <t>カクリ</t>
    </rPh>
    <rPh sb="8" eb="10">
      <t>カンレン</t>
    </rPh>
    <rPh sb="10" eb="11">
      <t>ヒ</t>
    </rPh>
    <rPh sb="11" eb="12">
      <t>チュウ</t>
    </rPh>
    <phoneticPr fontId="63"/>
  </si>
  <si>
    <r>
      <t xml:space="preserve">注１）契約変更している場合は、最終契約変更後の契約金額内訳を記載してください。
注２）費目間流用を行った後の契約金額内訳を記載してください。また、費目間流用に係る打合簿（写）を添付してください。
注３）報酬にかかる確定額は、報酬額確認表（様式６）で確認した額を記載してください。ただし、契約金額を超えることはできません。
注４）直接経費に係る精算額は、打合簿なし流用がある場合、直接経費費目間流用計算表（様式５）で計算された額を記載してください。
　　　また、支出実績中間確認を行った場合は、確認済みの経費も精算額に含め、「支出実績中間確認通知書」（写）を添付ください。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
</t>
    </r>
    <r>
      <rPr>
        <sz val="9"/>
        <color rgb="FFFF0000"/>
        <rFont val="ＭＳ ゴシック"/>
        <family val="3"/>
        <charset val="128"/>
      </rPr>
      <t>注７）現地と本邦を一つの費目としている場合は、「９．一時隔離関連費」とし「１０.本邦一時隔離関連費」の記載を削除してください。</t>
    </r>
    <rPh sb="391" eb="393">
      <t>ゲンチ</t>
    </rPh>
    <rPh sb="394" eb="396">
      <t>ホンポウ</t>
    </rPh>
    <rPh sb="397" eb="398">
      <t>ヒト</t>
    </rPh>
    <rPh sb="400" eb="402">
      <t>ヒモク</t>
    </rPh>
    <rPh sb="407" eb="409">
      <t>バアイ</t>
    </rPh>
    <rPh sb="414" eb="416">
      <t>イチジ</t>
    </rPh>
    <rPh sb="416" eb="418">
      <t>カクリ</t>
    </rPh>
    <rPh sb="418" eb="420">
      <t>カンレン</t>
    </rPh>
    <rPh sb="420" eb="421">
      <t>ヒ</t>
    </rPh>
    <rPh sb="428" eb="430">
      <t>ホンポウ</t>
    </rPh>
    <rPh sb="430" eb="432">
      <t>イチジ</t>
    </rPh>
    <rPh sb="432" eb="434">
      <t>カクリ</t>
    </rPh>
    <rPh sb="434" eb="436">
      <t>カンレン</t>
    </rPh>
    <rPh sb="436" eb="437">
      <t>ヒ</t>
    </rPh>
    <rPh sb="439" eb="441">
      <t>キサイ</t>
    </rPh>
    <rPh sb="442" eb="444">
      <t>サクジョ</t>
    </rPh>
    <phoneticPr fontId="63"/>
  </si>
  <si>
    <t>新宿プラニング</t>
    <phoneticPr fontId="63"/>
  </si>
  <si>
    <t>19**年3月
200*年9月</t>
    <phoneticPr fontId="63"/>
  </si>
  <si>
    <r>
      <t>合計（税抜）</t>
    </r>
    <r>
      <rPr>
        <b/>
        <sz val="12"/>
        <rFont val="ＭＳ ゴシック"/>
        <family val="3"/>
        <charset val="128"/>
      </rPr>
      <t>（千円未満切捨て）</t>
    </r>
    <rPh sb="0" eb="2">
      <t>ゴウケイ</t>
    </rPh>
    <rPh sb="7" eb="9">
      <t>センエン</t>
    </rPh>
    <rPh sb="9" eb="11">
      <t>ミマン</t>
    </rPh>
    <rPh sb="11" eb="12">
      <t>キ</t>
    </rPh>
    <rPh sb="12" eb="13">
      <t>ス</t>
    </rPh>
    <phoneticPr fontId="65"/>
  </si>
  <si>
    <t>合　計（税抜）</t>
    <rPh sb="0" eb="2">
      <t>ゴウケイ</t>
    </rPh>
    <rPh sb="2" eb="3">
      <t>ケイ</t>
    </rPh>
    <phoneticPr fontId="65"/>
  </si>
  <si>
    <t>精算報告明細書（戦争特約保険料）</t>
    <phoneticPr fontId="63"/>
  </si>
  <si>
    <t>戦争特約保険料</t>
    <phoneticPr fontId="63"/>
  </si>
  <si>
    <t>数量
（現地業務人月）</t>
    <rPh sb="0" eb="2">
      <t>スウリョウ</t>
    </rPh>
    <rPh sb="4" eb="6">
      <t>ゲンチ</t>
    </rPh>
    <rPh sb="6" eb="8">
      <t>ギョウム</t>
    </rPh>
    <rPh sb="8" eb="10">
      <t>ニンゲツ</t>
    </rPh>
    <phoneticPr fontId="63"/>
  </si>
  <si>
    <t>航空賃</t>
    <rPh sb="0" eb="2">
      <t>コウクウ</t>
    </rPh>
    <rPh sb="2" eb="3">
      <t>チン</t>
    </rPh>
    <phoneticPr fontId="63"/>
  </si>
  <si>
    <t>３　一般業務費</t>
    <phoneticPr fontId="63"/>
  </si>
  <si>
    <r>
      <t>宿泊料</t>
    </r>
    <r>
      <rPr>
        <vertAlign val="superscript"/>
        <sz val="12"/>
        <color indexed="8"/>
        <rFont val="ＭＳ ゴシック"/>
        <family val="3"/>
        <charset val="128"/>
      </rPr>
      <t>注３、注４、注５</t>
    </r>
    <rPh sb="3" eb="4">
      <t>チュウ</t>
    </rPh>
    <rPh sb="6" eb="7">
      <t>チュウ</t>
    </rPh>
    <rPh sb="9" eb="10">
      <t>チュウ</t>
    </rPh>
    <phoneticPr fontId="63"/>
  </si>
  <si>
    <r>
      <t>宿泊料</t>
    </r>
    <r>
      <rPr>
        <vertAlign val="superscript"/>
        <sz val="12"/>
        <color indexed="8"/>
        <rFont val="ＭＳ ゴシック"/>
        <family val="3"/>
        <charset val="128"/>
      </rPr>
      <t>注３、注４、注５</t>
    </r>
    <rPh sb="3" eb="4">
      <t>チュウ</t>
    </rPh>
    <rPh sb="6" eb="7">
      <t>チュウ</t>
    </rPh>
    <rPh sb="9" eb="10">
      <t>チュウ</t>
    </rPh>
    <phoneticPr fontId="63"/>
  </si>
  <si>
    <r>
      <t>注）本シートは、宿泊数を「現地業務期間－「１」」泊として計算する関数が設定されています。主に、中国、韓国、モンゴル、フィリピン、ブルネイ、ミクロネシア、マーシャル諸島を対象としたものです。ご注意ください。
注１）出発日、帰国日は航空券の出発日と帰国日と一致させてください。ただし、別案件国業務との継続従事の場合は、別国から/別国への移動日を記入することも可とします。
注２）日当及び宿泊費の計算欄への記載方式については、変更可能です。（例：3,800×（30+0.9×2）＝120,840)
注３）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注４）特別宿泊単価が設定されている場合はセルの関数を削除し、単価を直接入力してください。特別宿泊単価の場合、30泊超、60泊超の場合の逓減率は適用されません。
注５）</t>
    </r>
    <r>
      <rPr>
        <sz val="12"/>
        <color rgb="FFFF0000"/>
        <rFont val="ＭＳ ゴシック"/>
        <family val="3"/>
        <charset val="128"/>
      </rPr>
      <t>宿泊数は現地業務期間から「１」を引いた泊数を計上するよう関数が設定されています。主に、中国、韓国、モンゴル、フィリピン、ブルネイ、ミクロネシア、マーシャル諸島を対象としたものです。このため、これら以外の対象国への渡航の場合や宿泊料が折半される場合等については、泊数等を直接入力してください。</t>
    </r>
    <r>
      <rPr>
        <sz val="12"/>
        <color theme="1"/>
        <rFont val="ＭＳ ゴシック"/>
        <family val="3"/>
        <charset val="128"/>
      </rPr>
      <t xml:space="preserve">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t>
    </r>
    <r>
      <rPr>
        <sz val="12"/>
        <color rgb="FFFF0000"/>
        <rFont val="ＭＳ ゴシック"/>
        <family val="3"/>
        <charset val="128"/>
      </rPr>
      <t>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
    <rPh sb="606" eb="608">
      <t>イガイ</t>
    </rPh>
    <phoneticPr fontId="63"/>
  </si>
  <si>
    <t>道路計画（D枠）</t>
  </si>
  <si>
    <t>道路計画</t>
    <phoneticPr fontId="63"/>
  </si>
  <si>
    <t>×木　〇子</t>
    <phoneticPr fontId="63"/>
  </si>
  <si>
    <t>□川　×代</t>
    <phoneticPr fontId="63"/>
  </si>
  <si>
    <t>○○○○○○大学卒</t>
    <phoneticPr fontId="63"/>
  </si>
  <si>
    <t>19**年3月</t>
    <phoneticPr fontId="63"/>
  </si>
  <si>
    <t>200*年3月</t>
    <phoneticPr fontId="63"/>
  </si>
  <si>
    <r>
      <t>現地</t>
    </r>
    <r>
      <rPr>
        <sz val="12"/>
        <color rgb="FFFF0000"/>
        <rFont val="ＭＳ ゴシック"/>
        <family val="3"/>
        <charset val="128"/>
      </rPr>
      <t>業務</t>
    </r>
    <r>
      <rPr>
        <sz val="12"/>
        <color theme="1"/>
        <rFont val="ＭＳ ゴシック"/>
        <family val="3"/>
        <charset val="128"/>
      </rPr>
      <t>期間</t>
    </r>
    <rPh sb="2" eb="4">
      <t>ギョウム</t>
    </rPh>
    <phoneticPr fontId="63"/>
  </si>
  <si>
    <r>
      <t>９　現地一時隔離関連費</t>
    </r>
    <r>
      <rPr>
        <vertAlign val="superscript"/>
        <sz val="11"/>
        <color rgb="FFFF0000"/>
        <rFont val="ＭＳ ゴシック"/>
        <family val="3"/>
        <charset val="128"/>
      </rPr>
      <t>注７</t>
    </r>
    <rPh sb="2" eb="4">
      <t>ゲンチ</t>
    </rPh>
    <rPh sb="4" eb="6">
      <t>イチジ</t>
    </rPh>
    <rPh sb="6" eb="8">
      <t>カクリ</t>
    </rPh>
    <rPh sb="8" eb="10">
      <t>カンレン</t>
    </rPh>
    <rPh sb="10" eb="11">
      <t>ヒ</t>
    </rPh>
    <rPh sb="11" eb="12">
      <t>チュウ</t>
    </rPh>
    <phoneticPr fontId="63"/>
  </si>
  <si>
    <r>
      <t>１０　本邦一時隔離関連費</t>
    </r>
    <r>
      <rPr>
        <vertAlign val="superscript"/>
        <sz val="10.5"/>
        <color rgb="FFFF0000"/>
        <rFont val="ＭＳ ゴシック"/>
        <family val="3"/>
        <charset val="128"/>
      </rPr>
      <t>注７</t>
    </r>
    <rPh sb="3" eb="5">
      <t>ホンポウ</t>
    </rPh>
    <rPh sb="5" eb="7">
      <t>イチジ</t>
    </rPh>
    <rPh sb="7" eb="9">
      <t>カクリ</t>
    </rPh>
    <rPh sb="9" eb="11">
      <t>カンレン</t>
    </rPh>
    <rPh sb="11" eb="12">
      <t>ヒ</t>
    </rPh>
    <rPh sb="12" eb="13">
      <t>チュウ</t>
    </rPh>
    <phoneticPr fontId="63"/>
  </si>
  <si>
    <r>
      <t xml:space="preserve">
注１）出発日、帰国日は航空券の出発日と帰国日と一致させてください。ただし、別案件国業務との継続従事の場合は、別国から/別国への移動日を記入することも可とします。
注２）日当及び宿泊費の計算欄への記載方式については、変更可能です。（例：3,800×（30+0.9×2）＝120,840)
注３）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ものを別途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t>
    </r>
    <r>
      <rPr>
        <sz val="12"/>
        <color rgb="FFFF0000"/>
        <rFont val="ＭＳ ゴシック"/>
        <family val="3"/>
        <charset val="128"/>
      </rPr>
      <t>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
    <rPh sb="749" eb="750">
      <t>チュウ</t>
    </rPh>
    <rPh sb="996" eb="997">
      <t>エン</t>
    </rPh>
    <rPh sb="998" eb="1000">
      <t>カサン</t>
    </rPh>
    <rPh sb="1029" eb="1031">
      <t>テイシュツ</t>
    </rPh>
    <rPh sb="1031" eb="1032">
      <t>ジ</t>
    </rPh>
    <phoneticPr fontId="63"/>
  </si>
  <si>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63"/>
  </si>
  <si>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t>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phoneticPr fontId="63"/>
  </si>
  <si>
    <r>
      <t>（２）機材損料・借料</t>
    </r>
    <r>
      <rPr>
        <vertAlign val="superscript"/>
        <sz val="12"/>
        <color rgb="FFFF0000"/>
        <rFont val="ＭＳ ゴシック"/>
        <family val="3"/>
        <charset val="128"/>
      </rPr>
      <t>注５</t>
    </r>
    <rPh sb="10" eb="11">
      <t>チュウ</t>
    </rPh>
    <phoneticPr fontId="63"/>
  </si>
  <si>
    <r>
      <t>参考（報酬月額）</t>
    </r>
    <r>
      <rPr>
        <vertAlign val="superscript"/>
        <sz val="12"/>
        <color rgb="FFFF0000"/>
        <rFont val="ＭＳ ゴシック"/>
        <family val="3"/>
        <charset val="128"/>
      </rPr>
      <t>注１</t>
    </r>
    <rPh sb="0" eb="2">
      <t>サンコウ</t>
    </rPh>
    <rPh sb="3" eb="5">
      <t>ホウシュウ</t>
    </rPh>
    <rPh sb="5" eb="7">
      <t>ゲツガク</t>
    </rPh>
    <rPh sb="8" eb="9">
      <t>チュウ</t>
    </rPh>
    <phoneticPr fontId="63"/>
  </si>
  <si>
    <t>注１）待機費用の月額単価は報酬額（月額単価）を3.08で除した金額にて計算式を入れています。契約で定めた月額単価と異なる場合は、参考（報酬月額）欄は使用せず、直接入力してください。</t>
    <rPh sb="0" eb="1">
      <t>チュウ</t>
    </rPh>
    <rPh sb="31" eb="33">
      <t>キンガク</t>
    </rPh>
    <rPh sb="35" eb="38">
      <t>ケイサンシキ</t>
    </rPh>
    <rPh sb="39" eb="40">
      <t>イ</t>
    </rPh>
    <rPh sb="46" eb="48">
      <t>ケイヤク</t>
    </rPh>
    <rPh sb="49" eb="50">
      <t>サダ</t>
    </rPh>
    <rPh sb="52" eb="53">
      <t>ツキ</t>
    </rPh>
    <rPh sb="53" eb="54">
      <t>ガク</t>
    </rPh>
    <rPh sb="54" eb="56">
      <t>タンカ</t>
    </rPh>
    <rPh sb="57" eb="58">
      <t>コト</t>
    </rPh>
    <rPh sb="60" eb="62">
      <t>バアイ</t>
    </rPh>
    <rPh sb="64" eb="66">
      <t>サンコウ</t>
    </rPh>
    <rPh sb="72" eb="73">
      <t>ラン</t>
    </rPh>
    <rPh sb="74" eb="76">
      <t>シヨウ</t>
    </rPh>
    <rPh sb="79" eb="81">
      <t>チョクセツ</t>
    </rPh>
    <rPh sb="81" eb="83">
      <t>ニュウリョク</t>
    </rPh>
    <phoneticPr fontId="63"/>
  </si>
  <si>
    <t>（１）隔離施設までのハイヤー代等の経費</t>
    <rPh sb="3" eb="5">
      <t>カクリ</t>
    </rPh>
    <rPh sb="5" eb="7">
      <t>シセツ</t>
    </rPh>
    <rPh sb="14" eb="15">
      <t>ダイ</t>
    </rPh>
    <rPh sb="15" eb="16">
      <t>ナド</t>
    </rPh>
    <rPh sb="17" eb="19">
      <t>ケイヒ</t>
    </rPh>
    <phoneticPr fontId="63"/>
  </si>
  <si>
    <t>様式</t>
    <rPh sb="0" eb="2">
      <t>ヨウシキ</t>
    </rPh>
    <phoneticPr fontId="63"/>
  </si>
  <si>
    <t>ダイバーシティ枠の記載例を記入しました。</t>
    <rPh sb="11" eb="12">
      <t>レイ</t>
    </rPh>
    <rPh sb="13" eb="15">
      <t>キニュウ</t>
    </rPh>
    <phoneticPr fontId="63"/>
  </si>
  <si>
    <t>注８）緊急移送が含まれている旅行保険に加入している場合、その保険料の一部費用の計上を認めること。また、その費用について、逓減率がかかる場合の対応を追記しました。</t>
    <rPh sb="0" eb="1">
      <t>チュウ</t>
    </rPh>
    <rPh sb="53" eb="55">
      <t>ヒヨウ</t>
    </rPh>
    <rPh sb="73" eb="75">
      <t>ツイキ</t>
    </rPh>
    <phoneticPr fontId="63"/>
  </si>
  <si>
    <t>担当と氏名の表示欄を入れ替えました。</t>
    <rPh sb="0" eb="2">
      <t>タントウ</t>
    </rPh>
    <rPh sb="3" eb="5">
      <t>シメイ</t>
    </rPh>
    <rPh sb="6" eb="8">
      <t>ヒョウジ</t>
    </rPh>
    <rPh sb="8" eb="9">
      <t>ラン</t>
    </rPh>
    <rPh sb="10" eb="11">
      <t>イ</t>
    </rPh>
    <rPh sb="12" eb="13">
      <t>カ</t>
    </rPh>
    <phoneticPr fontId="63"/>
  </si>
  <si>
    <t>契約額の欄を削除しました。</t>
    <rPh sb="0" eb="2">
      <t>ケイヤク</t>
    </rPh>
    <rPh sb="2" eb="3">
      <t>ガク</t>
    </rPh>
    <rPh sb="4" eb="5">
      <t>ラン</t>
    </rPh>
    <rPh sb="6" eb="8">
      <t>サクジョ</t>
    </rPh>
    <phoneticPr fontId="63"/>
  </si>
  <si>
    <t>様式8　
旅費（航空賃、その他）</t>
    <rPh sb="0" eb="2">
      <t>ヨウシキ</t>
    </rPh>
    <rPh sb="5" eb="7">
      <t>リョヒ</t>
    </rPh>
    <rPh sb="8" eb="10">
      <t>コウクウ</t>
    </rPh>
    <rPh sb="10" eb="11">
      <t>チン</t>
    </rPh>
    <rPh sb="14" eb="15">
      <t>タ</t>
    </rPh>
    <phoneticPr fontId="63"/>
  </si>
  <si>
    <t>様式8　
旅費（航空賃、その他）（特例）</t>
    <rPh sb="0" eb="2">
      <t>ヨウシキ</t>
    </rPh>
    <rPh sb="5" eb="7">
      <t>リョヒ</t>
    </rPh>
    <rPh sb="8" eb="10">
      <t>コウクウ</t>
    </rPh>
    <rPh sb="10" eb="11">
      <t>チン</t>
    </rPh>
    <rPh sb="14" eb="15">
      <t>タ</t>
    </rPh>
    <rPh sb="17" eb="19">
      <t>トクレイ</t>
    </rPh>
    <phoneticPr fontId="63"/>
  </si>
  <si>
    <t>合意単価の様式に修正しました。</t>
    <rPh sb="0" eb="2">
      <t>ゴウイ</t>
    </rPh>
    <rPh sb="2" eb="4">
      <t>タンカ</t>
    </rPh>
    <rPh sb="5" eb="7">
      <t>ヨウシキ</t>
    </rPh>
    <rPh sb="8" eb="10">
      <t>シュウセイ</t>
    </rPh>
    <phoneticPr fontId="63"/>
  </si>
  <si>
    <t>「現地滞在期間」を「現地業務期間」に修正しました。</t>
    <phoneticPr fontId="63"/>
  </si>
  <si>
    <t>上記同様</t>
    <rPh sb="0" eb="2">
      <t>ジョウキ</t>
    </rPh>
    <rPh sb="2" eb="4">
      <t>ドウヨウ</t>
    </rPh>
    <phoneticPr fontId="63"/>
  </si>
  <si>
    <r>
      <t xml:space="preserve">注１）支出額の表示は円貨（又は円貨相当）で統一してください。円貨以外の通貨で支出されている場合は、
　　「備考」欄または証書貼付台紙に換算式を記入してください。その際、交換レート（JICA指定レート／
　　　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
</t>
    </r>
    <r>
      <rPr>
        <sz val="11"/>
        <color rgb="FFFF0000"/>
        <rFont val="ＭＳ ゴシック"/>
        <family val="3"/>
        <charset val="128"/>
      </rPr>
      <t>注５）損料は単価×数量を記載して下さい。</t>
    </r>
    <rPh sb="5" eb="6">
      <t>ガク</t>
    </rPh>
    <rPh sb="7" eb="9">
      <t>ヒョウジ</t>
    </rPh>
    <rPh sb="13" eb="14">
      <t>マタ</t>
    </rPh>
    <rPh sb="15" eb="17">
      <t>エンカ</t>
    </rPh>
    <rPh sb="17" eb="19">
      <t>ソウトウ</t>
    </rPh>
    <rPh sb="21" eb="23">
      <t>トウイツ</t>
    </rPh>
    <rPh sb="121" eb="123">
      <t>カイガイ</t>
    </rPh>
    <rPh sb="123" eb="125">
      <t>ソウキン</t>
    </rPh>
    <rPh sb="140" eb="141">
      <t>チュウ</t>
    </rPh>
    <rPh sb="187" eb="188">
      <t>チュウ</t>
    </rPh>
    <rPh sb="190" eb="192">
      <t>チョウタツ</t>
    </rPh>
    <rPh sb="192" eb="193">
      <t>チ</t>
    </rPh>
    <rPh sb="195" eb="197">
      <t>ホンポウ</t>
    </rPh>
    <rPh sb="197" eb="199">
      <t>チョウタツ</t>
    </rPh>
    <rPh sb="201" eb="203">
      <t>バアイ</t>
    </rPh>
    <rPh sb="204" eb="206">
      <t>テキセツ</t>
    </rPh>
    <rPh sb="207" eb="210">
      <t>ショウヒゼイ</t>
    </rPh>
    <rPh sb="210" eb="211">
      <t>ガク</t>
    </rPh>
    <rPh sb="212" eb="214">
      <t>コウジョ</t>
    </rPh>
    <rPh sb="217" eb="219">
      <t>ゼイヌキ</t>
    </rPh>
    <rPh sb="219" eb="221">
      <t>カカク</t>
    </rPh>
    <rPh sb="280" eb="282">
      <t>ソンリョウ</t>
    </rPh>
    <rPh sb="283" eb="285">
      <t>タンカ</t>
    </rPh>
    <rPh sb="286" eb="288">
      <t>スウリョウ</t>
    </rPh>
    <rPh sb="289" eb="291">
      <t>キサイ</t>
    </rPh>
    <rPh sb="293" eb="294">
      <t>クダ</t>
    </rPh>
    <phoneticPr fontId="63"/>
  </si>
  <si>
    <t>機材損料・借料の費目を追加しました。</t>
    <rPh sb="0" eb="2">
      <t>キザイ</t>
    </rPh>
    <rPh sb="5" eb="7">
      <t>シャクリョウ</t>
    </rPh>
    <rPh sb="8" eb="10">
      <t>ヒモク</t>
    </rPh>
    <rPh sb="11" eb="13">
      <t>ツイカ</t>
    </rPh>
    <phoneticPr fontId="63"/>
  </si>
  <si>
    <t>様式を追加しました。</t>
    <rPh sb="0" eb="2">
      <t>ヨウシキ</t>
    </rPh>
    <rPh sb="3" eb="5">
      <t>ツイカ</t>
    </rPh>
    <phoneticPr fontId="63"/>
  </si>
  <si>
    <t>本様式は全費目不課税契約（事業実施・支援業務）のプロジェクトにも適用します。その場合は、消費税をゼロとするなど、適宜契約に合わせてアレンジして使用してください。</t>
    <rPh sb="0" eb="1">
      <t>ホン</t>
    </rPh>
    <rPh sb="1" eb="3">
      <t>ヨウシキ</t>
    </rPh>
    <rPh sb="71" eb="73">
      <t>シヨウ</t>
    </rPh>
    <phoneticPr fontId="63"/>
  </si>
  <si>
    <t>全体</t>
    <rPh sb="0" eb="2">
      <t>ゼンタイ</t>
    </rPh>
    <phoneticPr fontId="63"/>
  </si>
  <si>
    <t>経理処理ガイドライン（2020年4月）/経理処理ガイドライン（QCBS方式対応版）（2020年4月）及びコロナ関連費に対応した様式に修正しました。</t>
    <rPh sb="50" eb="51">
      <t>オヨ</t>
    </rPh>
    <rPh sb="55" eb="57">
      <t>カンレン</t>
    </rPh>
    <rPh sb="57" eb="58">
      <t>ヒ</t>
    </rPh>
    <rPh sb="59" eb="61">
      <t>タイオウ</t>
    </rPh>
    <rPh sb="63" eb="65">
      <t>ヨウシキ</t>
    </rPh>
    <rPh sb="66" eb="68">
      <t>シュウセイ</t>
    </rPh>
    <phoneticPr fontId="63"/>
  </si>
  <si>
    <t>契約設定単価（報酬、日当、宿泊料）の日当宿泊料の単価を経理処理ガイドライン（QCBS方式対応版）（2020年4月）の単価に変更しました。</t>
    <rPh sb="18" eb="20">
      <t>ニットウ</t>
    </rPh>
    <rPh sb="20" eb="22">
      <t>シュクハク</t>
    </rPh>
    <rPh sb="22" eb="23">
      <t>リョウ</t>
    </rPh>
    <rPh sb="24" eb="26">
      <t>タンカ</t>
    </rPh>
    <rPh sb="58" eb="60">
      <t>タンカ</t>
    </rPh>
    <rPh sb="61" eb="63">
      <t>ヘンコウ</t>
    </rPh>
    <phoneticPr fontId="63"/>
  </si>
  <si>
    <t>以下の費目を追加しました。
現地一時隔離関連費、本邦一時隔離関連費</t>
    <phoneticPr fontId="63"/>
  </si>
  <si>
    <r>
      <t>証書番号</t>
    </r>
    <r>
      <rPr>
        <vertAlign val="superscript"/>
        <sz val="12"/>
        <rFont val="ＭＳ ゴシック"/>
        <family val="3"/>
        <charset val="128"/>
      </rPr>
      <t>(注1)</t>
    </r>
    <rPh sb="5" eb="6">
      <t>チュウ</t>
    </rPh>
    <phoneticPr fontId="63"/>
  </si>
  <si>
    <r>
      <t>【備考　</t>
    </r>
    <r>
      <rPr>
        <vertAlign val="superscript"/>
        <sz val="12"/>
        <rFont val="ＭＳ ゴシック"/>
        <family val="3"/>
        <charset val="128"/>
      </rPr>
      <t>注2</t>
    </r>
    <r>
      <rPr>
        <sz val="12"/>
        <rFont val="ＭＳ ゴシック"/>
        <family val="3"/>
        <charset val="128"/>
      </rPr>
      <t>】</t>
    </r>
    <rPh sb="1" eb="3">
      <t>ビコウ</t>
    </rPh>
    <phoneticPr fontId="63"/>
  </si>
  <si>
    <t>注１）本費目について、契約書に計上していない場合は、打合簿を添付してください。
注２）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3" eb="4">
      <t>ホン</t>
    </rPh>
    <rPh sb="4" eb="6">
      <t>ヒモク</t>
    </rPh>
    <rPh sb="11" eb="13">
      <t>ケイヤク</t>
    </rPh>
    <rPh sb="13" eb="14">
      <t>ショ</t>
    </rPh>
    <rPh sb="15" eb="17">
      <t>ケイジョウ</t>
    </rPh>
    <rPh sb="22" eb="24">
      <t>バアイ</t>
    </rPh>
    <rPh sb="26" eb="28">
      <t>ウチアワ</t>
    </rPh>
    <rPh sb="28" eb="29">
      <t>ボ</t>
    </rPh>
    <rPh sb="30" eb="32">
      <t>テンプ</t>
    </rPh>
    <phoneticPr fontId="63"/>
  </si>
  <si>
    <r>
      <t xml:space="preserve">主な変更内容
</t>
    </r>
    <r>
      <rPr>
        <sz val="10"/>
        <color theme="1"/>
        <rFont val="ＭＳ ゴシック"/>
        <family val="3"/>
        <charset val="128"/>
      </rPr>
      <t>(2020年3月31日までの公示対象とする精算報告書の様式からの変更内容)</t>
    </r>
    <rPh sb="0" eb="1">
      <t>オモ</t>
    </rPh>
    <rPh sb="2" eb="4">
      <t>ヘンコウ</t>
    </rPh>
    <rPh sb="4" eb="6">
      <t>ナイヨウ</t>
    </rPh>
    <rPh sb="12" eb="13">
      <t>ネン</t>
    </rPh>
    <rPh sb="14" eb="15">
      <t>ガツ</t>
    </rPh>
    <rPh sb="17" eb="18">
      <t>ヒ</t>
    </rPh>
    <rPh sb="21" eb="23">
      <t>コウジ</t>
    </rPh>
    <rPh sb="23" eb="25">
      <t>タイショウ</t>
    </rPh>
    <rPh sb="28" eb="30">
      <t>セイサン</t>
    </rPh>
    <rPh sb="30" eb="33">
      <t>ホウコクショ</t>
    </rPh>
    <rPh sb="34" eb="36">
      <t>ヨウシキ</t>
    </rPh>
    <rPh sb="39" eb="41">
      <t>ヘンコウ</t>
    </rPh>
    <rPh sb="41" eb="43">
      <t>ナイヨウ</t>
    </rPh>
    <phoneticPr fontId="63"/>
  </si>
  <si>
    <t>様式20</t>
    <phoneticPr fontId="63"/>
  </si>
  <si>
    <t>様式21　証書添付台紙</t>
    <rPh sb="0" eb="2">
      <t>ヨウシキ</t>
    </rPh>
    <rPh sb="5" eb="7">
      <t>ショウショ</t>
    </rPh>
    <rPh sb="7" eb="9">
      <t>テンプ</t>
    </rPh>
    <rPh sb="9" eb="11">
      <t>ダイシ</t>
    </rPh>
    <phoneticPr fontId="63"/>
  </si>
  <si>
    <t>【参考】証書添付台紙 を追加しました。</t>
    <rPh sb="12" eb="14">
      <t>ツイカ</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</si>
</sst>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Red]\-#,##0"/>
    <numFmt numFmtId="177" formatCode="[$-F800]dddd\,\ mmmm\ dd\,\ yyyy"/>
    <numFmt numFmtId="178" formatCode="#,##0\="/>
    <numFmt numFmtId="179" formatCode="yyyy&quot;年&quot;m&quot;月&quot;d&quot;日&quot;;@"/>
    <numFmt numFmtId="180" formatCode="yyyy&quot;年&quot;m&quot;月&quot;;@"/>
    <numFmt numFmtId="181" formatCode="yy&quot;年&quot;m&quot;月&quot;;@"/>
    <numFmt numFmtId="182" formatCode="#,##0_ &quot;円&quot;"/>
    <numFmt numFmtId="183" formatCode="#,##0_ "/>
    <numFmt numFmtId="184" formatCode="\x#,##0\=;[Red]\-#,##0"/>
    <numFmt numFmtId="185" formatCode="#,##0.00_ "/>
    <numFmt numFmtId="186" formatCode="\x#,##0;[Red]\-#,##0"/>
    <numFmt numFmtId="187" formatCode="\+#,##0\x;[Red]\+\-#,##0\x"/>
    <numFmt numFmtId="188" formatCode="0.00;;;@"/>
    <numFmt numFmtId="189" formatCode="0;;;@"/>
    <numFmt numFmtId="190" formatCode="yyyy&quot;年&quot;m&quot;月&quot;&quot;分&quot;"/>
    <numFmt numFmtId="191" formatCode="#,##0_);[Red]\(#,##0\)"/>
  </numFmts>
  <fonts count="83">
    <font>
      <sz val="12"/>
      <color theme="1"/>
      <name val="ＭＳ ゴシック"/>
      <charset val="128"/>
    </font>
    <font>
      <b/>
      <sz val="14"/>
      <color theme="1"/>
      <name val="ＭＳ ゴシック"/>
      <family val="3"/>
      <charset val="128"/>
    </font>
    <font>
      <strike/>
      <sz val="12"/>
      <color theme="1"/>
      <name val="ＭＳ ゴシック"/>
      <family val="3"/>
      <charset val="128"/>
    </font>
    <font>
      <sz val="10"/>
      <color theme="1"/>
      <name val="ＭＳ ゴシック"/>
      <family val="3"/>
      <charset val="128"/>
    </font>
    <font>
      <sz val="11"/>
      <color theme="1"/>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
      <sz val="11"/>
      <name val="ＭＳ ゴシック"/>
      <family val="3"/>
      <charset val="128"/>
    </font>
    <font>
      <sz val="14"/>
      <color theme="1"/>
      <name val="ＭＳ ゴシック"/>
      <family val="3"/>
      <charset val="128"/>
    </font>
    <font>
      <b/>
      <sz val="16"/>
      <name val="ＭＳ ゴシック"/>
      <family val="3"/>
      <charset val="128"/>
    </font>
    <font>
      <sz val="9"/>
      <name val="ＭＳ ゴシック"/>
      <family val="3"/>
      <charset val="128"/>
    </font>
    <font>
      <u val="double"/>
      <sz val="12"/>
      <name val="ＭＳ ゴシック"/>
      <family val="3"/>
      <charset val="128"/>
    </font>
    <font>
      <i/>
      <sz val="11"/>
      <name val="ＭＳ ゴシック"/>
      <family val="3"/>
      <charset val="128"/>
    </font>
    <font>
      <sz val="12"/>
      <color rgb="FFFF0000"/>
      <name val="ＭＳ ゴシック"/>
      <family val="3"/>
      <charset val="128"/>
    </font>
    <font>
      <b/>
      <sz val="12"/>
      <color theme="1"/>
      <name val="ＭＳ ゴシック"/>
      <family val="3"/>
      <charset val="128"/>
    </font>
    <font>
      <u/>
      <sz val="12"/>
      <name val="ＭＳ ゴシック"/>
      <family val="3"/>
      <charset val="128"/>
    </font>
    <font>
      <sz val="12"/>
      <color theme="1"/>
      <name val="ＭＳ ゴシック"/>
      <family val="3"/>
      <charset val="128"/>
    </font>
    <font>
      <b/>
      <sz val="16"/>
      <color indexed="8"/>
      <name val="ＭＳ ゴシック"/>
      <family val="3"/>
      <charset val="128"/>
    </font>
    <font>
      <b/>
      <sz val="16"/>
      <color theme="1"/>
      <name val="ＭＳ ゴシック"/>
      <family val="3"/>
      <charset val="128"/>
    </font>
    <font>
      <sz val="12"/>
      <name val="ＭＳ ゴシック"/>
      <family val="3"/>
      <charset val="128"/>
    </font>
    <font>
      <b/>
      <sz val="16"/>
      <color theme="1"/>
      <name val="ＭＳ ゴシック"/>
      <family val="3"/>
      <charset val="128"/>
    </font>
    <font>
      <b/>
      <sz val="14"/>
      <color indexed="8"/>
      <name val="ＭＳ ゴシック"/>
      <family val="3"/>
      <charset val="128"/>
    </font>
    <font>
      <b/>
      <sz val="14"/>
      <color theme="1"/>
      <name val="ＭＳ ゴシック"/>
      <family val="3"/>
      <charset val="128"/>
    </font>
    <font>
      <sz val="16"/>
      <color theme="1"/>
      <name val="ＭＳ ゴシック"/>
      <family val="3"/>
      <charset val="128"/>
    </font>
    <font>
      <sz val="10.5"/>
      <color rgb="FFFF0000"/>
      <name val="ＭＳ ゴシック"/>
      <family val="3"/>
      <charset val="128"/>
    </font>
    <font>
      <b/>
      <sz val="18"/>
      <color theme="1"/>
      <name val="ＭＳ ゴシック"/>
      <family val="3"/>
      <charset val="128"/>
    </font>
    <font>
      <sz val="10.5"/>
      <color theme="1"/>
      <name val="ＭＳ ゴシック"/>
      <family val="3"/>
      <charset val="128"/>
    </font>
    <font>
      <sz val="10.5"/>
      <name val="ＭＳ ゴシック"/>
      <family val="3"/>
      <charset val="128"/>
    </font>
    <font>
      <b/>
      <sz val="10.5"/>
      <color theme="1"/>
      <name val="ＭＳ ゴシック"/>
      <family val="3"/>
      <charset val="128"/>
    </font>
    <font>
      <sz val="9"/>
      <color theme="1"/>
      <name val="ＭＳ ゴシック"/>
      <family val="3"/>
      <charset val="128"/>
    </font>
    <font>
      <sz val="12"/>
      <color rgb="FFFF0000"/>
      <name val="Osaka"/>
      <charset val="128"/>
    </font>
    <font>
      <sz val="12"/>
      <name val="Osaka"/>
      <charset val="128"/>
    </font>
    <font>
      <sz val="12"/>
      <color rgb="FF00CC00"/>
      <name val="Osaka"/>
      <charset val="128"/>
    </font>
    <font>
      <sz val="12"/>
      <color rgb="FF00CC00"/>
      <name val="ＭＳ ゴシック"/>
      <family val="3"/>
      <charset val="128"/>
    </font>
    <font>
      <sz val="16"/>
      <color rgb="FFFF0000"/>
      <name val="ＭＳ ゴシック"/>
      <family val="3"/>
      <charset val="128"/>
    </font>
    <font>
      <sz val="12"/>
      <color theme="1"/>
      <name val="Arial"/>
      <family val="2"/>
    </font>
    <font>
      <sz val="12"/>
      <name val="ＭＳ Ｐゴシック"/>
      <family val="3"/>
      <charset val="128"/>
      <scheme val="major"/>
    </font>
    <font>
      <u/>
      <sz val="12"/>
      <color indexed="12"/>
      <name val="ＭＳ ゴシック"/>
      <family val="3"/>
      <charset val="128"/>
    </font>
    <font>
      <sz val="11"/>
      <name val="ＭＳ 明朝"/>
      <family val="1"/>
      <charset val="128"/>
    </font>
    <font>
      <b/>
      <sz val="12"/>
      <color rgb="FFFF00FF"/>
      <name val="ＭＳ ゴシック"/>
      <family val="3"/>
      <charset val="128"/>
    </font>
    <font>
      <u/>
      <sz val="12"/>
      <color indexed="20"/>
      <name val="ＭＳ Ｐゴシック"/>
      <family val="3"/>
      <charset val="128"/>
      <scheme val="minor"/>
    </font>
    <font>
      <u/>
      <sz val="12"/>
      <color indexed="20"/>
      <name val="ＭＳ ゴシック"/>
      <family val="3"/>
      <charset val="128"/>
    </font>
    <font>
      <sz val="11"/>
      <color theme="1"/>
      <name val="ＭＳ Ｐゴシック"/>
      <family val="3"/>
      <charset val="128"/>
      <scheme val="minor"/>
    </font>
    <font>
      <sz val="12"/>
      <name val="細明朝体"/>
      <charset val="128"/>
    </font>
    <font>
      <sz val="12"/>
      <name val="平成明朝"/>
      <charset val="128"/>
    </font>
    <font>
      <u/>
      <sz val="12"/>
      <color indexed="12"/>
      <name val="ＭＳ Ｐゴシック"/>
      <family val="3"/>
      <charset val="128"/>
      <scheme val="minor"/>
    </font>
    <font>
      <vertAlign val="superscript"/>
      <sz val="12"/>
      <color indexed="8"/>
      <name val="ＭＳ ゴシック"/>
      <family val="3"/>
      <charset val="128"/>
    </font>
    <font>
      <vertAlign val="superscript"/>
      <sz val="10"/>
      <color indexed="8"/>
      <name val="ＭＳ ゴシック"/>
      <family val="3"/>
      <charset val="128"/>
    </font>
    <font>
      <i/>
      <sz val="12"/>
      <color indexed="8"/>
      <name val="ＭＳ ゴシック"/>
      <family val="3"/>
      <charset val="128"/>
    </font>
    <font>
      <vertAlign val="superscript"/>
      <sz val="12"/>
      <name val="ＭＳ ゴシック"/>
      <family val="3"/>
      <charset val="128"/>
    </font>
    <font>
      <vertAlign val="superscript"/>
      <sz val="11"/>
      <name val="ＭＳ ゴシック"/>
      <family val="3"/>
      <charset val="128"/>
    </font>
    <font>
      <i/>
      <vertAlign val="superscript"/>
      <sz val="11"/>
      <name val="ＭＳ ゴシック"/>
      <family val="3"/>
      <charset val="128"/>
    </font>
    <font>
      <vertAlign val="superscript"/>
      <sz val="12"/>
      <color theme="1"/>
      <name val="ＭＳ ゴシック"/>
      <family val="3"/>
      <charset val="128"/>
    </font>
    <font>
      <vertAlign val="superscript"/>
      <sz val="10.5"/>
      <color rgb="FF000000"/>
      <name val="ＭＳ ゴシック"/>
      <family val="3"/>
      <charset val="128"/>
    </font>
    <font>
      <vertAlign val="superscript"/>
      <sz val="10.5"/>
      <color theme="1"/>
      <name val="ＭＳ ゴシック"/>
      <family val="3"/>
      <charset val="128"/>
    </font>
    <font>
      <vertAlign val="superscript"/>
      <sz val="10"/>
      <color indexed="11"/>
      <name val="ＭＳ ゴシック"/>
      <family val="3"/>
      <charset val="128"/>
    </font>
    <font>
      <sz val="12"/>
      <color theme="1"/>
      <name val="ＭＳ ゴシック"/>
      <family val="3"/>
      <charset val="128"/>
    </font>
    <font>
      <sz val="9"/>
      <name val="ＭＳ Ｐゴシック"/>
      <family val="3"/>
      <charset val="128"/>
    </font>
    <font>
      <b/>
      <sz val="10"/>
      <name val="ＭＳ Ｐゴシック"/>
      <family val="3"/>
      <charset val="128"/>
    </font>
    <font>
      <sz val="6"/>
      <name val="ＭＳ ゴシック"/>
      <family val="3"/>
      <charset val="128"/>
    </font>
    <font>
      <sz val="12"/>
      <name val="Osaka"/>
      <family val="3"/>
      <charset val="128"/>
    </font>
    <font>
      <sz val="6"/>
      <name val="Osaka"/>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
      <vertAlign val="superscript"/>
      <sz val="12"/>
      <color rgb="FFFF0000"/>
      <name val="ＭＳ ゴシック"/>
      <family val="3"/>
      <charset val="128"/>
    </font>
    <font>
      <sz val="10"/>
      <color rgb="FFFF0000"/>
      <name val="ＭＳ ゴシック"/>
      <family val="3"/>
      <charset val="128"/>
    </font>
    <font>
      <b/>
      <sz val="10"/>
      <color indexed="81"/>
      <name val="ＭＳ Ｐゴシック"/>
      <family val="3"/>
      <charset val="128"/>
    </font>
    <font>
      <b/>
      <sz val="14"/>
      <color rgb="FFFF0000"/>
      <name val="ＭＳ ゴシック"/>
      <family val="3"/>
      <charset val="128"/>
    </font>
    <font>
      <b/>
      <sz val="16"/>
      <color rgb="FFFF0000"/>
      <name val="ＭＳ ゴシック"/>
      <family val="3"/>
      <charset val="128"/>
    </font>
    <font>
      <b/>
      <vertAlign val="superscript"/>
      <sz val="12"/>
      <name val="ＭＳ ゴシック"/>
      <family val="3"/>
      <charset val="128"/>
    </font>
    <font>
      <u/>
      <sz val="10"/>
      <color rgb="FFFF0000"/>
      <name val="ＭＳ ゴシック"/>
      <family val="3"/>
      <charset val="128"/>
    </font>
    <font>
      <sz val="8"/>
      <name val="ＭＳ ゴシック"/>
      <family val="3"/>
      <charset val="128"/>
    </font>
    <font>
      <b/>
      <vertAlign val="superscript"/>
      <sz val="12"/>
      <color rgb="FFFF0000"/>
      <name val="ＭＳ ゴシック"/>
      <family val="3"/>
      <charset val="128"/>
    </font>
    <font>
      <sz val="11"/>
      <color rgb="FFFF0000"/>
      <name val="ＭＳ ゴシック"/>
      <family val="3"/>
      <charset val="128"/>
    </font>
    <font>
      <vertAlign val="superscript"/>
      <sz val="10.5"/>
      <color rgb="FFFF0000"/>
      <name val="ＭＳ ゴシック"/>
      <family val="3"/>
      <charset val="128"/>
    </font>
    <font>
      <sz val="9"/>
      <color rgb="FFFF0000"/>
      <name val="ＭＳ ゴシック"/>
      <family val="3"/>
      <charset val="128"/>
    </font>
    <font>
      <vertAlign val="superscript"/>
      <sz val="11"/>
      <color rgb="FFFF0000"/>
      <name val="ＭＳ ゴシック"/>
      <family val="3"/>
      <charset val="128"/>
    </font>
    <font>
      <b/>
      <sz val="12"/>
      <color rgb="FFFF000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s>
  <borders count="148">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top style="double">
        <color auto="1"/>
      </top>
      <bottom/>
      <diagonal/>
    </border>
    <border>
      <left style="medium">
        <color auto="1"/>
      </left>
      <right style="medium">
        <color auto="1"/>
      </right>
      <top style="double">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medium">
        <color auto="1"/>
      </top>
      <bottom style="double">
        <color auto="1"/>
      </bottom>
      <diagonal/>
    </border>
    <border>
      <left style="medium">
        <color auto="1"/>
      </left>
      <right style="thin">
        <color auto="1"/>
      </right>
      <top style="double">
        <color auto="1"/>
      </top>
      <bottom/>
      <diagonal/>
    </border>
    <border>
      <left style="thin">
        <color auto="1"/>
      </left>
      <right/>
      <top style="double">
        <color auto="1"/>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style="medium">
        <color auto="1"/>
      </right>
      <top style="thin">
        <color auto="1"/>
      </top>
      <bottom/>
      <diagonal/>
    </border>
    <border>
      <left style="medium">
        <color auto="1"/>
      </left>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double">
        <color auto="1"/>
      </right>
      <top style="thin">
        <color auto="1"/>
      </top>
      <bottom style="double">
        <color auto="1"/>
      </bottom>
      <diagonal/>
    </border>
    <border>
      <left/>
      <right style="medium">
        <color auto="1"/>
      </right>
      <top/>
      <bottom style="double">
        <color auto="1"/>
      </bottom>
      <diagonal/>
    </border>
    <border>
      <left style="medium">
        <color auto="1"/>
      </left>
      <right style="thin">
        <color auto="1"/>
      </right>
      <top style="double">
        <color auto="1"/>
      </top>
      <bottom style="thin">
        <color auto="1"/>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medium">
        <color auto="1"/>
      </right>
      <top style="double">
        <color auto="1"/>
      </top>
      <bottom style="thin">
        <color auto="1"/>
      </bottom>
      <diagonal/>
    </border>
    <border>
      <left style="medium">
        <color auto="1"/>
      </left>
      <right style="medium">
        <color auto="1"/>
      </right>
      <top style="double">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medium">
        <color auto="1"/>
      </right>
      <top style="thin">
        <color auto="1"/>
      </top>
      <bottom/>
      <diagonal/>
    </border>
    <border diagonalUp="1">
      <left style="medium">
        <color auto="1"/>
      </left>
      <right style="thin">
        <color auto="1"/>
      </right>
      <top style="thin">
        <color auto="1"/>
      </top>
      <bottom style="medium">
        <color auto="1"/>
      </bottom>
      <diagonal style="thin">
        <color auto="1"/>
      </diagonal>
    </border>
    <border>
      <left/>
      <right style="thin">
        <color auto="1"/>
      </right>
      <top/>
      <bottom style="medium">
        <color auto="1"/>
      </bottom>
      <diagonal/>
    </border>
    <border diagonalUp="1">
      <left/>
      <right style="medium">
        <color auto="1"/>
      </right>
      <top style="thin">
        <color auto="1"/>
      </top>
      <bottom style="medium">
        <color auto="1"/>
      </bottom>
      <diagonal style="thin">
        <color auto="1"/>
      </diagonal>
    </border>
    <border>
      <left/>
      <right/>
      <top style="thin">
        <color auto="1"/>
      </top>
      <bottom style="medium">
        <color auto="1"/>
      </bottom>
      <diagonal/>
    </border>
    <border>
      <left/>
      <right style="double">
        <color auto="1"/>
      </right>
      <top style="thin">
        <color auto="1"/>
      </top>
      <bottom style="medium">
        <color auto="1"/>
      </bottom>
      <diagonal/>
    </border>
    <border>
      <left style="double">
        <color auto="1"/>
      </left>
      <right style="medium">
        <color auto="1"/>
      </right>
      <top style="thin">
        <color auto="1"/>
      </top>
      <bottom style="medium">
        <color auto="1"/>
      </bottom>
      <diagonal/>
    </border>
    <border>
      <left style="double">
        <color auto="1"/>
      </left>
      <right style="medium">
        <color auto="1"/>
      </right>
      <top style="thin">
        <color auto="1"/>
      </top>
      <bottom style="thin">
        <color auto="1"/>
      </bottom>
      <diagonal/>
    </border>
    <border>
      <left/>
      <right style="medium">
        <color auto="1"/>
      </right>
      <top/>
      <bottom style="medium">
        <color auto="1"/>
      </bottom>
      <diagonal/>
    </border>
    <border>
      <left style="double">
        <color auto="1"/>
      </left>
      <right style="medium">
        <color auto="1"/>
      </right>
      <top/>
      <bottom style="thin">
        <color auto="1"/>
      </bottom>
      <diagonal/>
    </border>
    <border diagonalUp="1">
      <left style="thin">
        <color auto="1"/>
      </left>
      <right style="medium">
        <color auto="1"/>
      </right>
      <top style="thin">
        <color auto="1"/>
      </top>
      <bottom style="medium">
        <color auto="1"/>
      </bottom>
      <diagonal style="thin">
        <color auto="1"/>
      </diagonal>
    </border>
    <border>
      <left/>
      <right style="double">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style="double">
        <color auto="1"/>
      </bottom>
      <diagonal/>
    </border>
    <border>
      <left style="medium">
        <color auto="1"/>
      </left>
      <right/>
      <top/>
      <bottom style="double">
        <color auto="1"/>
      </bottom>
      <diagonal/>
    </border>
    <border>
      <left/>
      <right/>
      <top/>
      <bottom style="double">
        <color auto="1"/>
      </bottom>
      <diagonal/>
    </border>
    <border>
      <left style="thin">
        <color auto="1"/>
      </left>
      <right style="thin">
        <color auto="1"/>
      </right>
      <top style="double">
        <color auto="1"/>
      </top>
      <bottom/>
      <diagonal/>
    </border>
    <border>
      <left style="thin">
        <color auto="1"/>
      </left>
      <right style="medium">
        <color auto="1"/>
      </right>
      <top style="double">
        <color auto="1"/>
      </top>
      <bottom style="thin">
        <color auto="1"/>
      </bottom>
      <diagonal/>
    </border>
    <border>
      <left/>
      <right/>
      <top style="double">
        <color auto="1"/>
      </top>
      <bottom/>
      <diagonal/>
    </border>
    <border>
      <left/>
      <right style="medium">
        <color auto="1"/>
      </right>
      <top style="double">
        <color auto="1"/>
      </top>
      <bottom/>
      <diagonal/>
    </border>
    <border>
      <left style="thin">
        <color auto="1"/>
      </left>
      <right style="thin">
        <color auto="1"/>
      </right>
      <top/>
      <bottom/>
      <diagonal/>
    </border>
    <border>
      <left style="thin">
        <color auto="1"/>
      </left>
      <right style="medium">
        <color auto="1"/>
      </right>
      <top/>
      <bottom style="thin">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medium">
        <color auto="1"/>
      </left>
      <right/>
      <top style="double">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top style="double">
        <color auto="1"/>
      </top>
      <bottom style="thin">
        <color auto="1"/>
      </bottom>
      <diagonal/>
    </border>
    <border diagonalUp="1">
      <left style="medium">
        <color auto="1"/>
      </left>
      <right style="medium">
        <color auto="1"/>
      </right>
      <top style="double">
        <color auto="1"/>
      </top>
      <bottom style="thin">
        <color auto="1"/>
      </bottom>
      <diagonal style="thin">
        <color auto="1"/>
      </diagonal>
    </border>
    <border>
      <left style="medium">
        <color auto="1"/>
      </left>
      <right style="thin">
        <color auto="1"/>
      </right>
      <top style="thin">
        <color auto="1"/>
      </top>
      <bottom/>
      <diagonal/>
    </border>
    <border>
      <left style="thin">
        <color auto="1"/>
      </left>
      <right style="thin">
        <color auto="1"/>
      </right>
      <top style="thin">
        <color auto="1"/>
      </top>
      <bottom/>
      <diagonal/>
    </border>
    <border diagonalUp="1">
      <left style="thin">
        <color auto="1"/>
      </left>
      <right style="medium">
        <color auto="1"/>
      </right>
      <top style="thin">
        <color auto="1"/>
      </top>
      <bottom/>
      <diagonal style="thin">
        <color auto="1"/>
      </diagonal>
    </border>
    <border diagonalUp="1">
      <left style="medium">
        <color auto="1"/>
      </left>
      <right style="medium">
        <color auto="1"/>
      </right>
      <top style="thin">
        <color auto="1"/>
      </top>
      <bottom style="medium">
        <color auto="1"/>
      </bottom>
      <diagonal style="thin">
        <color auto="1"/>
      </diagonal>
    </border>
    <border diagonalUp="1">
      <left style="medium">
        <color auto="1"/>
      </left>
      <right style="medium">
        <color auto="1"/>
      </right>
      <top style="medium">
        <color auto="1"/>
      </top>
      <bottom style="medium">
        <color auto="1"/>
      </bottom>
      <diagonal style="thin">
        <color auto="1"/>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double">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double">
        <color auto="1"/>
      </bottom>
      <diagonal/>
    </border>
    <border diagonalUp="1">
      <left style="thin">
        <color auto="1"/>
      </left>
      <right style="thin">
        <color auto="1"/>
      </right>
      <top style="thin">
        <color auto="1"/>
      </top>
      <bottom style="medium">
        <color auto="1"/>
      </bottom>
      <diagonal style="thin">
        <color auto="1"/>
      </diagonal>
    </border>
    <border>
      <left/>
      <right style="thin">
        <color auto="1"/>
      </right>
      <top style="medium">
        <color auto="1"/>
      </top>
      <bottom style="double">
        <color auto="1"/>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rgb="FF7F7F7F"/>
      </left>
      <right style="thin">
        <color rgb="FF7F7F7F"/>
      </right>
      <top style="thin">
        <color rgb="FF7F7F7F"/>
      </top>
      <bottom style="thin">
        <color rgb="FF7F7F7F"/>
      </bottom>
      <diagonal/>
    </border>
    <border diagonalUp="1">
      <left style="thin">
        <color auto="1"/>
      </left>
      <right style="thin">
        <color auto="1"/>
      </right>
      <top/>
      <bottom/>
      <diagonal style="thin">
        <color auto="1"/>
      </diagonal>
    </border>
    <border diagonalUp="1">
      <left style="thin">
        <color auto="1"/>
      </left>
      <right style="medium">
        <color auto="1"/>
      </right>
      <top/>
      <bottom/>
      <diagonal style="thin">
        <color auto="1"/>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s>
  <cellStyleXfs count="105">
    <xf numFmtId="0" fontId="0" fillId="0" borderId="0">
      <alignment vertical="center"/>
    </xf>
    <xf numFmtId="38" fontId="43" fillId="0" borderId="141" applyFill="0">
      <alignment horizontal="center"/>
    </xf>
    <xf numFmtId="38" fontId="60" fillId="0" borderId="0" applyFont="0" applyFill="0" applyBorder="0" applyAlignment="0" applyProtection="0">
      <alignment vertical="center"/>
    </xf>
    <xf numFmtId="0" fontId="42" fillId="0" borderId="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0"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xf numFmtId="0" fontId="41" fillId="0" borderId="0" applyNumberFormat="0" applyFill="0" applyBorder="0" applyAlignment="0" applyProtection="0">
      <alignment vertical="center"/>
    </xf>
    <xf numFmtId="0" fontId="44" fillId="0" borderId="0" applyNumberFormat="0" applyFill="0" applyBorder="0" applyAlignment="0" applyProtection="0"/>
    <xf numFmtId="0" fontId="41" fillId="0" borderId="0" applyNumberFormat="0" applyFill="0" applyBorder="0" applyAlignment="0" applyProtection="0">
      <alignment vertical="center"/>
    </xf>
    <xf numFmtId="9" fontId="35" fillId="0" borderId="0" applyFont="0" applyFill="0" applyBorder="0" applyAlignment="0" applyProtection="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9" fillId="0" borderId="0" applyNumberFormat="0" applyFill="0" applyBorder="0" applyAlignment="0" applyProtection="0"/>
    <xf numFmtId="0" fontId="49" fillId="0" borderId="0" applyNumberFormat="0" applyFill="0" applyBorder="0" applyAlignment="0" applyProtection="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38" fontId="60" fillId="0" borderId="0" applyFont="0" applyFill="0" applyBorder="0" applyAlignment="0" applyProtection="0">
      <alignment vertical="center"/>
    </xf>
    <xf numFmtId="38" fontId="60"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xf numFmtId="38" fontId="5" fillId="0" borderId="0" applyFont="0" applyFill="0" applyBorder="0" applyAlignment="0" applyProtection="0">
      <alignment vertical="center"/>
    </xf>
    <xf numFmtId="0" fontId="35" fillId="0" borderId="0"/>
    <xf numFmtId="0" fontId="5" fillId="0" borderId="0">
      <alignment vertical="center"/>
    </xf>
    <xf numFmtId="0" fontId="60" fillId="0" borderId="0">
      <alignment vertical="center"/>
    </xf>
    <xf numFmtId="0" fontId="46" fillId="0" borderId="0">
      <alignment vertical="center"/>
    </xf>
    <xf numFmtId="0" fontId="46" fillId="0" borderId="0">
      <alignment vertical="center"/>
    </xf>
    <xf numFmtId="0" fontId="48" fillId="0" borderId="0"/>
    <xf numFmtId="0" fontId="5" fillId="0" borderId="0">
      <alignment vertical="center"/>
    </xf>
    <xf numFmtId="0" fontId="60" fillId="0" borderId="0">
      <alignment vertical="center"/>
    </xf>
    <xf numFmtId="0" fontId="60" fillId="0" borderId="0">
      <alignment vertical="center"/>
    </xf>
    <xf numFmtId="0" fontId="35" fillId="0" borderId="0"/>
    <xf numFmtId="0" fontId="47" fillId="0" borderId="0"/>
    <xf numFmtId="0" fontId="35" fillId="0" borderId="0"/>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0" fillId="0" borderId="0">
      <alignment vertical="center"/>
    </xf>
    <xf numFmtId="0" fontId="64" fillId="0" borderId="0"/>
    <xf numFmtId="0" fontId="64" fillId="0" borderId="0"/>
    <xf numFmtId="38" fontId="20" fillId="0" borderId="0" applyFont="0" applyFill="0" applyBorder="0" applyAlignment="0" applyProtection="0">
      <alignment vertical="center"/>
    </xf>
    <xf numFmtId="0" fontId="20" fillId="0" borderId="0">
      <alignment vertical="center"/>
    </xf>
    <xf numFmtId="0" fontId="20" fillId="0" borderId="0">
      <alignment vertical="center"/>
    </xf>
  </cellStyleXfs>
  <cellXfs count="1115">
    <xf numFmtId="0" fontId="0" fillId="0" borderId="0" xfId="0">
      <alignment vertical="center"/>
    </xf>
    <xf numFmtId="0" fontId="0" fillId="0" borderId="0" xfId="0" applyAlignment="1">
      <alignment horizontal="right" vertical="center"/>
    </xf>
    <xf numFmtId="0" fontId="60" fillId="0" borderId="0" xfId="9">
      <alignment vertical="center"/>
    </xf>
    <xf numFmtId="0" fontId="5" fillId="0" borderId="0" xfId="9" applyFont="1">
      <alignment vertical="center"/>
    </xf>
    <xf numFmtId="0" fontId="7" fillId="0" borderId="0" xfId="62" applyFont="1" applyBorder="1" applyAlignment="1">
      <alignment horizontal="right" vertical="center"/>
    </xf>
    <xf numFmtId="0" fontId="5" fillId="0" borderId="0" xfId="62" applyFont="1" applyBorder="1" applyAlignment="1">
      <alignment horizontal="left" vertical="center"/>
    </xf>
    <xf numFmtId="0" fontId="0" fillId="0" borderId="0" xfId="9" applyFont="1">
      <alignment vertical="center"/>
    </xf>
    <xf numFmtId="0" fontId="12" fillId="0" borderId="0" xfId="9" applyFont="1" applyAlignment="1">
      <alignment horizontal="right" vertical="center"/>
    </xf>
    <xf numFmtId="0" fontId="14" fillId="0" borderId="0" xfId="62" applyFont="1" applyBorder="1"/>
    <xf numFmtId="0" fontId="15" fillId="0" borderId="0" xfId="62" applyFont="1" applyBorder="1" applyAlignment="1">
      <alignment horizontal="right" vertical="center"/>
    </xf>
    <xf numFmtId="0" fontId="11" fillId="0" borderId="49" xfId="62" applyFont="1" applyBorder="1" applyAlignment="1">
      <alignment horizontal="center" vertical="center"/>
    </xf>
    <xf numFmtId="0" fontId="11" fillId="0" borderId="53" xfId="62" applyFont="1" applyBorder="1" applyAlignment="1">
      <alignment horizontal="center" vertical="center"/>
    </xf>
    <xf numFmtId="0" fontId="11" fillId="0" borderId="54" xfId="62" applyFont="1" applyBorder="1" applyAlignment="1">
      <alignment horizontal="center" vertical="center"/>
    </xf>
    <xf numFmtId="0" fontId="14" fillId="0" borderId="55" xfId="62" applyFont="1" applyFill="1" applyBorder="1" applyAlignment="1">
      <alignment horizontal="left" vertical="center"/>
    </xf>
    <xf numFmtId="0" fontId="14" fillId="0" borderId="56" xfId="62" applyFont="1" applyFill="1" applyBorder="1" applyAlignment="1">
      <alignment horizontal="left" vertical="center"/>
    </xf>
    <xf numFmtId="0" fontId="14" fillId="0" borderId="28" xfId="62" applyFont="1" applyFill="1" applyBorder="1" applyAlignment="1">
      <alignment horizontal="center" vertical="center"/>
    </xf>
    <xf numFmtId="0" fontId="14" fillId="0" borderId="55" xfId="62" applyFont="1" applyFill="1" applyBorder="1" applyAlignment="1">
      <alignment horizontal="right" vertical="center"/>
    </xf>
    <xf numFmtId="0" fontId="14" fillId="0" borderId="57" xfId="62" applyFont="1" applyFill="1" applyBorder="1" applyAlignment="1">
      <alignment horizontal="right" vertical="center"/>
    </xf>
    <xf numFmtId="0" fontId="14" fillId="0" borderId="58" xfId="62" applyFont="1" applyFill="1" applyBorder="1" applyAlignment="1">
      <alignment horizontal="right" vertical="center"/>
    </xf>
    <xf numFmtId="183" fontId="5" fillId="0" borderId="59" xfId="62" applyNumberFormat="1" applyFont="1" applyFill="1" applyBorder="1" applyAlignment="1">
      <alignment horizontal="right" vertical="center"/>
    </xf>
    <xf numFmtId="0" fontId="14" fillId="0" borderId="60" xfId="62" applyFont="1" applyBorder="1" applyAlignment="1">
      <alignment vertical="center"/>
    </xf>
    <xf numFmtId="0" fontId="14" fillId="0" borderId="61" xfId="62" applyFont="1" applyFill="1" applyBorder="1" applyAlignment="1">
      <alignment horizontal="left" vertical="center"/>
    </xf>
    <xf numFmtId="0" fontId="14" fillId="0" borderId="7" xfId="62" applyFont="1" applyFill="1" applyBorder="1" applyAlignment="1">
      <alignment horizontal="left" vertical="center"/>
    </xf>
    <xf numFmtId="0" fontId="14" fillId="0" borderId="8" xfId="62" applyFont="1" applyFill="1" applyBorder="1" applyAlignment="1">
      <alignment horizontal="center" vertical="center"/>
    </xf>
    <xf numFmtId="0" fontId="14" fillId="0" borderId="61" xfId="62" applyFont="1" applyFill="1" applyBorder="1" applyAlignment="1">
      <alignment horizontal="right" vertical="center"/>
    </xf>
    <xf numFmtId="0" fontId="14" fillId="0" borderId="62" xfId="62" applyFont="1" applyFill="1" applyBorder="1" applyAlignment="1">
      <alignment horizontal="right" vertical="center"/>
    </xf>
    <xf numFmtId="0" fontId="14" fillId="0" borderId="63" xfId="62" applyFont="1" applyFill="1" applyBorder="1" applyAlignment="1">
      <alignment horizontal="right" vertical="center"/>
    </xf>
    <xf numFmtId="183" fontId="5" fillId="0" borderId="64" xfId="62" applyNumberFormat="1" applyFont="1" applyFill="1" applyBorder="1" applyAlignment="1">
      <alignment horizontal="right" vertical="center"/>
    </xf>
    <xf numFmtId="0" fontId="14" fillId="0" borderId="37" xfId="62" applyFont="1" applyBorder="1" applyAlignment="1">
      <alignment vertical="center"/>
    </xf>
    <xf numFmtId="0" fontId="14" fillId="0" borderId="65" xfId="62" applyFont="1" applyFill="1" applyBorder="1" applyAlignment="1">
      <alignment horizontal="left" vertical="center"/>
    </xf>
    <xf numFmtId="0" fontId="14" fillId="0" borderId="31" xfId="62" applyFont="1" applyFill="1" applyBorder="1" applyAlignment="1">
      <alignment horizontal="center" vertical="center"/>
    </xf>
    <xf numFmtId="0" fontId="14" fillId="0" borderId="65" xfId="62" applyFont="1" applyFill="1" applyBorder="1" applyAlignment="1">
      <alignment horizontal="right" vertical="center"/>
    </xf>
    <xf numFmtId="0" fontId="14" fillId="0" borderId="66" xfId="62" applyFont="1" applyFill="1" applyBorder="1" applyAlignment="1">
      <alignment horizontal="right" vertical="center"/>
    </xf>
    <xf numFmtId="0" fontId="14" fillId="0" borderId="67" xfId="62" applyFont="1" applyFill="1" applyBorder="1" applyAlignment="1">
      <alignment horizontal="right" vertical="center"/>
    </xf>
    <xf numFmtId="183" fontId="5" fillId="0" borderId="68" xfId="62" applyNumberFormat="1" applyFont="1" applyFill="1" applyBorder="1" applyAlignment="1">
      <alignment horizontal="right" vertical="center"/>
    </xf>
    <xf numFmtId="0" fontId="10" fillId="0" borderId="69" xfId="62" applyFont="1" applyFill="1" applyBorder="1" applyAlignment="1">
      <alignment vertical="center"/>
    </xf>
    <xf numFmtId="0" fontId="14" fillId="0" borderId="70" xfId="62" applyFont="1" applyFill="1" applyBorder="1" applyAlignment="1">
      <alignment horizontal="left" vertical="center"/>
    </xf>
    <xf numFmtId="0" fontId="10" fillId="0" borderId="71" xfId="62" applyFont="1" applyFill="1" applyBorder="1" applyAlignment="1">
      <alignment vertical="center"/>
    </xf>
    <xf numFmtId="183" fontId="5" fillId="0" borderId="74" xfId="62" applyNumberFormat="1" applyFont="1" applyFill="1" applyBorder="1" applyAlignment="1">
      <alignment horizontal="right" vertical="center"/>
    </xf>
    <xf numFmtId="0" fontId="14" fillId="0" borderId="25" xfId="62" applyFont="1" applyBorder="1" applyAlignment="1">
      <alignment vertical="center"/>
    </xf>
    <xf numFmtId="0" fontId="14" fillId="0" borderId="8" xfId="62" applyFont="1" applyFill="1" applyBorder="1" applyAlignment="1">
      <alignment vertical="center"/>
    </xf>
    <xf numFmtId="0" fontId="14" fillId="0" borderId="61" xfId="62" applyFont="1" applyFill="1" applyBorder="1" applyAlignment="1">
      <alignment vertical="center"/>
    </xf>
    <xf numFmtId="0" fontId="14" fillId="0" borderId="62" xfId="62" applyFont="1" applyFill="1" applyBorder="1" applyAlignment="1">
      <alignment vertical="center"/>
    </xf>
    <xf numFmtId="0" fontId="14" fillId="0" borderId="63" xfId="62" applyFont="1" applyFill="1" applyBorder="1" applyAlignment="1">
      <alignment vertical="center"/>
    </xf>
    <xf numFmtId="0" fontId="14" fillId="0" borderId="24" xfId="62" applyFont="1" applyBorder="1" applyAlignment="1">
      <alignment vertical="center"/>
    </xf>
    <xf numFmtId="0" fontId="14" fillId="0" borderId="31" xfId="62" applyFont="1" applyFill="1" applyBorder="1" applyAlignment="1">
      <alignment vertical="center"/>
    </xf>
    <xf numFmtId="0" fontId="14" fillId="0" borderId="65" xfId="62" applyFont="1" applyFill="1" applyBorder="1" applyAlignment="1">
      <alignment vertical="center"/>
    </xf>
    <xf numFmtId="0" fontId="14" fillId="0" borderId="66" xfId="62" applyFont="1" applyFill="1" applyBorder="1" applyAlignment="1">
      <alignment vertical="center"/>
    </xf>
    <xf numFmtId="0" fontId="14" fillId="0" borderId="67" xfId="62" applyFont="1" applyFill="1" applyBorder="1" applyAlignment="1">
      <alignment vertical="center"/>
    </xf>
    <xf numFmtId="183" fontId="5" fillId="0" borderId="75" xfId="62" applyNumberFormat="1" applyFont="1" applyFill="1" applyBorder="1" applyAlignment="1">
      <alignment horizontal="right" vertical="center"/>
    </xf>
    <xf numFmtId="183" fontId="5" fillId="0" borderId="76" xfId="62" applyNumberFormat="1" applyFont="1" applyFill="1" applyBorder="1" applyAlignment="1">
      <alignment horizontal="right" vertical="center"/>
    </xf>
    <xf numFmtId="183" fontId="5" fillId="0" borderId="77" xfId="62" applyNumberFormat="1" applyFont="1" applyFill="1" applyBorder="1" applyAlignment="1">
      <alignment horizontal="right" vertical="center"/>
    </xf>
    <xf numFmtId="0" fontId="10" fillId="0" borderId="78" xfId="62" applyFont="1" applyFill="1" applyBorder="1" applyAlignment="1">
      <alignment vertical="center"/>
    </xf>
    <xf numFmtId="0" fontId="14" fillId="0" borderId="15" xfId="62" applyFont="1" applyBorder="1" applyAlignment="1">
      <alignment vertical="center"/>
    </xf>
    <xf numFmtId="0" fontId="14" fillId="0" borderId="69" xfId="62" applyFont="1" applyFill="1" applyBorder="1" applyAlignment="1">
      <alignment horizontal="left" vertical="center"/>
    </xf>
    <xf numFmtId="0" fontId="14" fillId="0" borderId="78" xfId="62" applyFont="1" applyFill="1" applyBorder="1" applyAlignment="1">
      <alignment vertical="center"/>
    </xf>
    <xf numFmtId="0" fontId="9" fillId="0" borderId="0" xfId="62" applyFont="1" applyBorder="1" applyAlignment="1">
      <alignment horizontal="center" vertical="center"/>
    </xf>
    <xf numFmtId="0" fontId="9" fillId="0" borderId="0" xfId="62" applyFont="1" applyBorder="1" applyAlignment="1">
      <alignment vertical="center"/>
    </xf>
    <xf numFmtId="183" fontId="5" fillId="0" borderId="48" xfId="62" applyNumberFormat="1" applyFont="1" applyBorder="1" applyAlignment="1">
      <alignment horizontal="right" vertical="center"/>
    </xf>
    <xf numFmtId="0" fontId="14" fillId="0" borderId="0" xfId="62" applyFont="1" applyBorder="1" applyAlignment="1">
      <alignment horizontal="left" vertical="center"/>
    </xf>
    <xf numFmtId="0" fontId="9" fillId="0" borderId="0" xfId="62" applyFont="1" applyBorder="1" applyAlignment="1">
      <alignment horizontal="center" vertical="center" wrapText="1"/>
    </xf>
    <xf numFmtId="183" fontId="5" fillId="0" borderId="42" xfId="62" applyNumberFormat="1" applyFont="1" applyBorder="1" applyAlignment="1">
      <alignment horizontal="right" vertical="center"/>
    </xf>
    <xf numFmtId="183" fontId="5" fillId="0" borderId="0" xfId="62" applyNumberFormat="1" applyFont="1" applyBorder="1" applyAlignment="1">
      <alignment horizontal="right" vertical="center"/>
    </xf>
    <xf numFmtId="0" fontId="14" fillId="0" borderId="28" xfId="62" applyFont="1" applyFill="1" applyBorder="1" applyAlignment="1">
      <alignment horizontal="left" vertical="center"/>
    </xf>
    <xf numFmtId="0" fontId="14" fillId="0" borderId="87" xfId="62" applyFont="1" applyFill="1" applyBorder="1" applyAlignment="1">
      <alignment horizontal="center" vertical="center"/>
    </xf>
    <xf numFmtId="185" fontId="5" fillId="0" borderId="13" xfId="62" applyNumberFormat="1" applyFont="1" applyFill="1" applyBorder="1" applyAlignment="1">
      <alignment horizontal="right" vertical="center"/>
    </xf>
    <xf numFmtId="0" fontId="14" fillId="0" borderId="8" xfId="62" applyFont="1" applyFill="1" applyBorder="1" applyAlignment="1">
      <alignment horizontal="left" vertical="center"/>
    </xf>
    <xf numFmtId="0" fontId="14" fillId="0" borderId="91" xfId="62" applyFont="1" applyFill="1" applyBorder="1" applyAlignment="1">
      <alignment horizontal="center" vertical="center"/>
    </xf>
    <xf numFmtId="185" fontId="5" fillId="0" borderId="15" xfId="62" applyNumberFormat="1" applyFont="1" applyFill="1" applyBorder="1" applyAlignment="1">
      <alignment horizontal="right" vertical="center"/>
    </xf>
    <xf numFmtId="0" fontId="14" fillId="0" borderId="31" xfId="62" applyFont="1" applyFill="1" applyBorder="1" applyAlignment="1">
      <alignment horizontal="left" vertical="center"/>
    </xf>
    <xf numFmtId="0" fontId="14" fillId="0" borderId="93" xfId="62" applyFont="1" applyFill="1" applyBorder="1" applyAlignment="1">
      <alignment horizontal="center" vertical="center"/>
    </xf>
    <xf numFmtId="185" fontId="5" fillId="0" borderId="37" xfId="62" applyNumberFormat="1" applyFont="1" applyFill="1" applyBorder="1" applyAlignment="1">
      <alignment horizontal="right" vertical="center"/>
    </xf>
    <xf numFmtId="0" fontId="10" fillId="0" borderId="94" xfId="62" applyFont="1" applyFill="1" applyBorder="1" applyAlignment="1">
      <alignment horizontal="right" vertical="center"/>
    </xf>
    <xf numFmtId="0" fontId="10" fillId="0" borderId="96" xfId="62" applyFont="1" applyFill="1" applyBorder="1" applyAlignment="1">
      <alignment horizontal="right" vertical="center"/>
    </xf>
    <xf numFmtId="183" fontId="5" fillId="0" borderId="25" xfId="62" applyNumberFormat="1" applyFont="1" applyFill="1" applyBorder="1" applyAlignment="1">
      <alignment horizontal="right" vertical="center"/>
    </xf>
    <xf numFmtId="185" fontId="5" fillId="0" borderId="30" xfId="62" applyNumberFormat="1" applyFont="1" applyFill="1" applyBorder="1" applyAlignment="1">
      <alignment horizontal="right" vertical="center"/>
    </xf>
    <xf numFmtId="0" fontId="10" fillId="0" borderId="3" xfId="62" applyFont="1" applyFill="1" applyBorder="1" applyAlignment="1">
      <alignment horizontal="right" vertical="center"/>
    </xf>
    <xf numFmtId="0" fontId="10" fillId="0" borderId="68" xfId="62" applyFont="1" applyFill="1" applyBorder="1" applyAlignment="1">
      <alignment horizontal="right" vertical="center"/>
    </xf>
    <xf numFmtId="183" fontId="5" fillId="0" borderId="24" xfId="62" applyNumberFormat="1" applyFont="1" applyFill="1" applyBorder="1" applyAlignment="1">
      <alignment horizontal="right" vertical="center"/>
    </xf>
    <xf numFmtId="183" fontId="5" fillId="0" borderId="81" xfId="62" applyNumberFormat="1" applyFont="1" applyBorder="1" applyAlignment="1">
      <alignment horizontal="right" vertical="center"/>
    </xf>
    <xf numFmtId="0" fontId="14" fillId="0" borderId="82" xfId="62" applyFont="1" applyBorder="1" applyAlignment="1">
      <alignment horizontal="left" vertical="center"/>
    </xf>
    <xf numFmtId="183" fontId="5" fillId="0" borderId="19" xfId="62" applyNumberFormat="1" applyFont="1" applyBorder="1" applyAlignment="1">
      <alignment horizontal="right" vertical="center"/>
    </xf>
    <xf numFmtId="0" fontId="0" fillId="0" borderId="0" xfId="61" applyFont="1">
      <alignment vertical="center"/>
    </xf>
    <xf numFmtId="0" fontId="4" fillId="0" borderId="0" xfId="61" applyFont="1">
      <alignment vertical="center"/>
    </xf>
    <xf numFmtId="0" fontId="12" fillId="0" borderId="0" xfId="61" applyFont="1" applyAlignment="1">
      <alignment horizontal="right" vertical="center"/>
    </xf>
    <xf numFmtId="183" fontId="5" fillId="0" borderId="13" xfId="62" applyNumberFormat="1" applyFont="1" applyFill="1" applyBorder="1" applyAlignment="1">
      <alignment horizontal="right" vertical="center"/>
    </xf>
    <xf numFmtId="183" fontId="5" fillId="0" borderId="13" xfId="62" applyNumberFormat="1" applyFont="1" applyFill="1" applyBorder="1" applyAlignment="1">
      <alignment horizontal="center" vertical="center"/>
    </xf>
    <xf numFmtId="183" fontId="5" fillId="0" borderId="15" xfId="62" applyNumberFormat="1" applyFont="1" applyFill="1" applyBorder="1" applyAlignment="1">
      <alignment horizontal="right" vertical="center"/>
    </xf>
    <xf numFmtId="183" fontId="5" fillId="0" borderId="30" xfId="62" applyNumberFormat="1" applyFont="1" applyFill="1" applyBorder="1" applyAlignment="1">
      <alignment horizontal="center" vertical="center"/>
    </xf>
    <xf numFmtId="183" fontId="5" fillId="0" borderId="30" xfId="62" applyNumberFormat="1" applyFont="1" applyFill="1" applyBorder="1" applyAlignment="1">
      <alignment horizontal="right" vertical="center"/>
    </xf>
    <xf numFmtId="183" fontId="5" fillId="0" borderId="98" xfId="62" applyNumberFormat="1" applyFont="1" applyFill="1" applyBorder="1" applyAlignment="1">
      <alignment horizontal="right" vertical="center"/>
    </xf>
    <xf numFmtId="0" fontId="14" fillId="0" borderId="99" xfId="62" applyFont="1" applyFill="1" applyBorder="1" applyAlignment="1">
      <alignment horizontal="left" vertical="center"/>
    </xf>
    <xf numFmtId="0" fontId="14" fillId="0" borderId="32" xfId="62" applyFont="1" applyFill="1" applyBorder="1" applyAlignment="1">
      <alignment horizontal="left" vertical="center"/>
    </xf>
    <xf numFmtId="0" fontId="14" fillId="0" borderId="32" xfId="62" applyFont="1" applyFill="1" applyBorder="1" applyAlignment="1">
      <alignment vertical="center"/>
    </xf>
    <xf numFmtId="183" fontId="5" fillId="0" borderId="33" xfId="62" applyNumberFormat="1" applyFont="1" applyFill="1" applyBorder="1" applyAlignment="1">
      <alignment horizontal="right" vertical="center"/>
    </xf>
    <xf numFmtId="183" fontId="5" fillId="0" borderId="96" xfId="62" applyNumberFormat="1" applyFont="1" applyFill="1" applyBorder="1" applyAlignment="1">
      <alignment horizontal="right" vertical="center"/>
    </xf>
    <xf numFmtId="183" fontId="5" fillId="0" borderId="60" xfId="62" applyNumberFormat="1" applyFont="1" applyBorder="1" applyAlignment="1">
      <alignment horizontal="right" vertical="center"/>
    </xf>
    <xf numFmtId="0" fontId="11" fillId="0" borderId="0" xfId="62" applyFont="1" applyBorder="1" applyAlignment="1">
      <alignment horizontal="left" vertical="center"/>
    </xf>
    <xf numFmtId="0" fontId="18" fillId="0" borderId="0" xfId="61" applyFont="1" applyAlignment="1">
      <alignment horizontal="right" vertical="center"/>
    </xf>
    <xf numFmtId="183" fontId="0" fillId="0" borderId="0" xfId="61" applyNumberFormat="1" applyFont="1" applyBorder="1">
      <alignment vertical="center"/>
    </xf>
    <xf numFmtId="0" fontId="60" fillId="0" borderId="0" xfId="60">
      <alignment vertical="center"/>
    </xf>
    <xf numFmtId="181" fontId="3" fillId="0" borderId="54" xfId="60" applyNumberFormat="1" applyFont="1" applyBorder="1" applyAlignment="1">
      <alignment horizontal="center" vertical="center"/>
    </xf>
    <xf numFmtId="0" fontId="0" fillId="0" borderId="30" xfId="60" applyFont="1" applyBorder="1" applyAlignment="1">
      <alignment horizontal="justify" vertical="center"/>
    </xf>
    <xf numFmtId="183" fontId="0" fillId="0" borderId="98" xfId="60" applyNumberFormat="1" applyFont="1" applyFill="1" applyBorder="1" applyAlignment="1">
      <alignment horizontal="right" vertical="center"/>
    </xf>
    <xf numFmtId="0" fontId="0" fillId="0" borderId="25" xfId="60" applyFont="1" applyBorder="1">
      <alignment vertical="center"/>
    </xf>
    <xf numFmtId="183" fontId="0" fillId="0" borderId="96" xfId="60" applyNumberFormat="1" applyFont="1" applyFill="1" applyBorder="1" applyAlignment="1">
      <alignment horizontal="right" vertical="center"/>
    </xf>
    <xf numFmtId="0" fontId="1" fillId="0" borderId="0" xfId="60" applyFont="1" applyBorder="1" applyAlignment="1">
      <alignment horizontal="center" vertical="center"/>
    </xf>
    <xf numFmtId="0" fontId="12" fillId="0" borderId="0" xfId="60" applyFont="1" applyAlignment="1">
      <alignment horizontal="right" vertical="center"/>
    </xf>
    <xf numFmtId="183" fontId="60" fillId="0" borderId="98" xfId="60" applyNumberFormat="1" applyBorder="1" applyAlignment="1">
      <alignment horizontal="right" vertical="center"/>
    </xf>
    <xf numFmtId="183" fontId="60" fillId="0" borderId="96" xfId="60" applyNumberFormat="1" applyBorder="1" applyAlignment="1">
      <alignment horizontal="right" vertical="center"/>
    </xf>
    <xf numFmtId="183" fontId="1" fillId="0" borderId="18" xfId="60" applyNumberFormat="1" applyFont="1" applyBorder="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Border="1">
      <alignment vertical="center"/>
    </xf>
    <xf numFmtId="0" fontId="8" fillId="0" borderId="0" xfId="53" applyFont="1" applyBorder="1" applyAlignment="1">
      <alignment horizontal="center" vertical="center"/>
    </xf>
    <xf numFmtId="0" fontId="5" fillId="2" borderId="0" xfId="53" applyFont="1" applyFill="1" applyBorder="1" applyAlignment="1">
      <alignment horizontal="center" vertical="center"/>
    </xf>
    <xf numFmtId="38" fontId="23" fillId="0" borderId="8" xfId="2" applyFont="1" applyBorder="1" applyAlignment="1">
      <alignment horizontal="right" vertical="center"/>
    </xf>
    <xf numFmtId="184" fontId="0" fillId="0" borderId="1" xfId="0" applyNumberFormat="1" applyFont="1" applyBorder="1">
      <alignment vertical="center"/>
    </xf>
    <xf numFmtId="3" fontId="0" fillId="0" borderId="31" xfId="0" applyNumberFormat="1" applyFont="1" applyBorder="1">
      <alignment vertical="center"/>
    </xf>
    <xf numFmtId="0" fontId="24" fillId="0" borderId="0" xfId="0" applyFont="1" applyBorder="1" applyAlignment="1">
      <alignment vertical="center"/>
    </xf>
    <xf numFmtId="0" fontId="12" fillId="0" borderId="0" xfId="0" applyFont="1" applyAlignment="1">
      <alignment horizontal="right" vertical="center"/>
    </xf>
    <xf numFmtId="183" fontId="0" fillId="0" borderId="91" xfId="0" applyNumberFormat="1" applyFont="1" applyBorder="1">
      <alignment vertical="center"/>
    </xf>
    <xf numFmtId="183" fontId="20" fillId="0" borderId="24" xfId="0" applyNumberFormat="1" applyFont="1" applyBorder="1">
      <alignment vertical="center"/>
    </xf>
    <xf numFmtId="183" fontId="20" fillId="0" borderId="30" xfId="0" applyNumberFormat="1" applyFont="1" applyBorder="1">
      <alignment vertical="center"/>
    </xf>
    <xf numFmtId="183" fontId="27" fillId="0" borderId="24" xfId="0" applyNumberFormat="1" applyFont="1" applyBorder="1">
      <alignment vertical="center"/>
    </xf>
    <xf numFmtId="0" fontId="24" fillId="0" borderId="92" xfId="0" applyFont="1" applyBorder="1" applyAlignment="1">
      <alignment vertical="center"/>
    </xf>
    <xf numFmtId="183" fontId="27" fillId="0" borderId="19" xfId="0" applyNumberFormat="1" applyFont="1" applyBorder="1">
      <alignment vertical="center"/>
    </xf>
    <xf numFmtId="0" fontId="22" fillId="0" borderId="0" xfId="0" applyFont="1" applyBorder="1" applyAlignment="1">
      <alignment horizontal="center" vertical="center"/>
    </xf>
    <xf numFmtId="0" fontId="0" fillId="0" borderId="0" xfId="0" applyAlignment="1">
      <alignment horizontal="center" vertical="center"/>
    </xf>
    <xf numFmtId="0" fontId="8" fillId="0" borderId="0" xfId="53" applyFont="1" applyBorder="1" applyAlignment="1">
      <alignment horizontal="center" vertical="center" wrapText="1"/>
    </xf>
    <xf numFmtId="14" fontId="0" fillId="0" borderId="61" xfId="0" applyNumberFormat="1" applyFill="1" applyBorder="1">
      <alignment vertical="center"/>
    </xf>
    <xf numFmtId="14" fontId="0" fillId="0" borderId="9" xfId="0" applyNumberFormat="1" applyFill="1" applyBorder="1">
      <alignment vertical="center"/>
    </xf>
    <xf numFmtId="0" fontId="0" fillId="0" borderId="62" xfId="0" applyFill="1" applyBorder="1">
      <alignment vertical="center"/>
    </xf>
    <xf numFmtId="14" fontId="0" fillId="0" borderId="65" xfId="0" applyNumberFormat="1" applyFill="1" applyBorder="1">
      <alignment vertical="center"/>
    </xf>
    <xf numFmtId="14" fontId="0" fillId="0" borderId="126" xfId="0" applyNumberFormat="1" applyFill="1" applyBorder="1">
      <alignment vertical="center"/>
    </xf>
    <xf numFmtId="0" fontId="0" fillId="0" borderId="66" xfId="0" applyFill="1" applyBorder="1">
      <alignment vertical="center"/>
    </xf>
    <xf numFmtId="0" fontId="0" fillId="0" borderId="65" xfId="0" applyFill="1" applyBorder="1">
      <alignment vertical="center"/>
    </xf>
    <xf numFmtId="0" fontId="0" fillId="0" borderId="126" xfId="0" applyFill="1" applyBorder="1">
      <alignment vertical="center"/>
    </xf>
    <xf numFmtId="0" fontId="0" fillId="0" borderId="118" xfId="0" applyFill="1" applyBorder="1">
      <alignment vertical="center"/>
    </xf>
    <xf numFmtId="0" fontId="0" fillId="0" borderId="127" xfId="0" applyFill="1" applyBorder="1">
      <alignment vertical="center"/>
    </xf>
    <xf numFmtId="0" fontId="0" fillId="0" borderId="119" xfId="0" applyFill="1" applyBorder="1">
      <alignment vertical="center"/>
    </xf>
    <xf numFmtId="183" fontId="1" fillId="0" borderId="0" xfId="0" applyNumberFormat="1" applyFont="1" applyAlignment="1">
      <alignment horizontal="right" vertical="center"/>
    </xf>
    <xf numFmtId="0" fontId="5" fillId="0" borderId="0" xfId="53" applyFont="1" applyAlignment="1">
      <alignment vertical="center"/>
    </xf>
    <xf numFmtId="0" fontId="5" fillId="0" borderId="0" xfId="53" applyFont="1" applyAlignment="1">
      <alignment horizontal="left" vertical="center"/>
    </xf>
    <xf numFmtId="0" fontId="5" fillId="0" borderId="0" xfId="53" applyFont="1" applyAlignment="1">
      <alignment horizontal="center" vertical="center"/>
    </xf>
    <xf numFmtId="0" fontId="5" fillId="0" borderId="0" xfId="53" applyFont="1" applyAlignment="1">
      <alignment horizontal="right" vertical="center"/>
    </xf>
    <xf numFmtId="0" fontId="7" fillId="0" borderId="0" xfId="53" applyFont="1" applyAlignment="1">
      <alignment vertical="center"/>
    </xf>
    <xf numFmtId="0" fontId="28" fillId="0" borderId="0" xfId="0" applyFont="1" applyBorder="1" applyAlignment="1">
      <alignment horizontal="center" vertical="center" wrapText="1"/>
    </xf>
    <xf numFmtId="0" fontId="5" fillId="0" borderId="0" xfId="53" applyFont="1" applyBorder="1" applyAlignment="1">
      <alignment vertical="center"/>
    </xf>
    <xf numFmtId="0" fontId="5" fillId="0" borderId="0" xfId="53" applyFont="1" applyFill="1" applyBorder="1" applyAlignment="1">
      <alignment horizontal="center" vertical="center" wrapText="1"/>
    </xf>
    <xf numFmtId="0" fontId="5" fillId="0" borderId="115" xfId="53" applyFont="1" applyBorder="1" applyAlignment="1">
      <alignment horizontal="center" vertical="center"/>
    </xf>
    <xf numFmtId="0" fontId="5" fillId="0" borderId="129" xfId="53" applyFont="1" applyBorder="1" applyAlignment="1">
      <alignment horizontal="center" vertical="center"/>
    </xf>
    <xf numFmtId="0" fontId="5" fillId="0" borderId="117" xfId="53" applyFont="1" applyBorder="1" applyAlignment="1">
      <alignment horizontal="center" vertical="center"/>
    </xf>
    <xf numFmtId="0" fontId="5" fillId="0" borderId="61" xfId="53" applyFont="1" applyBorder="1" applyAlignment="1">
      <alignment horizontal="left" vertical="center"/>
    </xf>
    <xf numFmtId="0" fontId="5" fillId="0" borderId="1" xfId="53" applyFont="1" applyBorder="1" applyAlignment="1">
      <alignment horizontal="left" vertical="center"/>
    </xf>
    <xf numFmtId="0" fontId="5" fillId="0" borderId="62" xfId="53" applyFont="1" applyBorder="1" applyAlignment="1">
      <alignment horizontal="left" vertical="center"/>
    </xf>
    <xf numFmtId="0" fontId="5" fillId="0" borderId="9" xfId="53" applyFont="1" applyBorder="1" applyAlignment="1">
      <alignment horizontal="center" vertical="center"/>
    </xf>
    <xf numFmtId="0" fontId="5" fillId="0" borderId="9" xfId="53" applyFont="1" applyBorder="1" applyAlignment="1">
      <alignment horizontal="left" vertical="center" wrapText="1"/>
    </xf>
    <xf numFmtId="180" fontId="5" fillId="0" borderId="91" xfId="53" applyNumberFormat="1" applyFont="1" applyBorder="1" applyAlignment="1">
      <alignment horizontal="center" vertical="center" wrapText="1"/>
    </xf>
    <xf numFmtId="0" fontId="5" fillId="0" borderId="61" xfId="53" applyFont="1" applyBorder="1" applyAlignment="1">
      <alignment horizontal="left" vertical="center" wrapText="1"/>
    </xf>
    <xf numFmtId="0" fontId="5" fillId="0" borderId="62" xfId="53" applyFont="1" applyBorder="1" applyAlignment="1">
      <alignment horizontal="left" vertical="center" wrapText="1"/>
    </xf>
    <xf numFmtId="189" fontId="5" fillId="0" borderId="61" xfId="53" applyNumberFormat="1" applyFont="1" applyBorder="1" applyAlignment="1">
      <alignment horizontal="left" vertical="center" wrapText="1"/>
    </xf>
    <xf numFmtId="189" fontId="5" fillId="0" borderId="1" xfId="53" applyNumberFormat="1" applyFont="1" applyBorder="1" applyAlignment="1">
      <alignment horizontal="left" vertical="center"/>
    </xf>
    <xf numFmtId="189" fontId="5" fillId="0" borderId="62" xfId="53" applyNumberFormat="1" applyFont="1" applyBorder="1" applyAlignment="1">
      <alignment horizontal="left" vertical="center"/>
    </xf>
    <xf numFmtId="189" fontId="5" fillId="0" borderId="9" xfId="53" applyNumberFormat="1" applyFont="1" applyBorder="1" applyAlignment="1">
      <alignment horizontal="center" vertical="center"/>
    </xf>
    <xf numFmtId="189" fontId="5" fillId="0" borderId="9" xfId="53" applyNumberFormat="1" applyFont="1" applyBorder="1" applyAlignment="1">
      <alignment horizontal="left" vertical="center" wrapText="1"/>
    </xf>
    <xf numFmtId="0" fontId="5" fillId="0" borderId="34" xfId="53" applyFont="1" applyBorder="1" applyAlignment="1">
      <alignment horizontal="left" vertical="center" wrapText="1"/>
    </xf>
    <xf numFmtId="0" fontId="5" fillId="0" borderId="20" xfId="53" applyFont="1" applyBorder="1" applyAlignment="1">
      <alignment horizontal="left" vertical="center"/>
    </xf>
    <xf numFmtId="0" fontId="5" fillId="0" borderId="95" xfId="53" applyFont="1" applyBorder="1" applyAlignment="1">
      <alignment horizontal="left" vertical="center"/>
    </xf>
    <xf numFmtId="0" fontId="5" fillId="0" borderId="70" xfId="53" applyFont="1" applyBorder="1" applyAlignment="1">
      <alignment horizontal="center" vertical="center"/>
    </xf>
    <xf numFmtId="189" fontId="5" fillId="0" borderId="70" xfId="53" applyNumberFormat="1" applyFont="1" applyBorder="1" applyAlignment="1">
      <alignment horizontal="left" vertical="center" wrapText="1"/>
    </xf>
    <xf numFmtId="180" fontId="5" fillId="0" borderId="124" xfId="53" applyNumberFormat="1" applyFont="1" applyBorder="1" applyAlignment="1">
      <alignment horizontal="center" vertical="center" wrapText="1"/>
    </xf>
    <xf numFmtId="0" fontId="5" fillId="0" borderId="0" xfId="53" applyFont="1" applyBorder="1" applyAlignment="1">
      <alignment horizontal="left" vertical="center"/>
    </xf>
    <xf numFmtId="185" fontId="0" fillId="0" borderId="0" xfId="0" applyNumberFormat="1" applyAlignment="1">
      <alignment horizontal="center" vertical="center"/>
    </xf>
    <xf numFmtId="185" fontId="0" fillId="0" borderId="0" xfId="0" applyNumberFormat="1">
      <alignment vertical="center"/>
    </xf>
    <xf numFmtId="188" fontId="0" fillId="0" borderId="0" xfId="0" applyNumberFormat="1">
      <alignment vertical="center"/>
    </xf>
    <xf numFmtId="185" fontId="1" fillId="0" borderId="0" xfId="0" applyNumberFormat="1" applyFont="1">
      <alignment vertical="center"/>
    </xf>
    <xf numFmtId="185" fontId="0" fillId="0" borderId="0" xfId="0" applyNumberFormat="1" applyBorder="1" applyAlignment="1">
      <alignment horizontal="center" vertical="center" wrapText="1"/>
    </xf>
    <xf numFmtId="185" fontId="0" fillId="0" borderId="0" xfId="0" applyNumberFormat="1" applyFill="1" applyBorder="1">
      <alignment vertical="center"/>
    </xf>
    <xf numFmtId="188" fontId="0" fillId="0" borderId="84" xfId="0" applyNumberFormat="1" applyBorder="1" applyAlignment="1">
      <alignment horizontal="center" vertical="center"/>
    </xf>
    <xf numFmtId="188" fontId="0" fillId="0" borderId="51" xfId="0" applyNumberFormat="1" applyBorder="1" applyAlignment="1">
      <alignment horizontal="center" vertical="center"/>
    </xf>
    <xf numFmtId="183" fontId="0" fillId="2" borderId="0" xfId="0" applyNumberFormat="1" applyFill="1" applyBorder="1" applyAlignment="1">
      <alignment horizontal="center" vertical="center"/>
    </xf>
    <xf numFmtId="185" fontId="0" fillId="0" borderId="61" xfId="0" applyNumberFormat="1" applyBorder="1" applyAlignment="1">
      <alignment horizontal="left" vertical="center" shrinkToFit="1"/>
    </xf>
    <xf numFmtId="185" fontId="0" fillId="0" borderId="8" xfId="0" applyNumberFormat="1" applyBorder="1" applyAlignment="1">
      <alignment horizontal="left" vertical="center"/>
    </xf>
    <xf numFmtId="183" fontId="0" fillId="0" borderId="62" xfId="0" applyNumberFormat="1" applyBorder="1" applyAlignment="1">
      <alignment horizontal="center" vertical="center"/>
    </xf>
    <xf numFmtId="183" fontId="0" fillId="0" borderId="64" xfId="0" applyNumberFormat="1" applyBorder="1" applyAlignment="1">
      <alignment horizontal="right" vertical="center"/>
    </xf>
    <xf numFmtId="2" fontId="0" fillId="2" borderId="105" xfId="0" applyNumberFormat="1" applyFill="1" applyBorder="1" applyAlignment="1">
      <alignment horizontal="center" vertical="center"/>
    </xf>
    <xf numFmtId="188" fontId="0" fillId="2" borderId="105" xfId="0" applyNumberFormat="1" applyFill="1" applyBorder="1" applyAlignment="1">
      <alignment horizontal="center" vertical="center"/>
    </xf>
    <xf numFmtId="183" fontId="0" fillId="0" borderId="98" xfId="0" applyNumberFormat="1" applyBorder="1" applyAlignment="1">
      <alignment horizontal="right" vertical="center"/>
    </xf>
    <xf numFmtId="185" fontId="0" fillId="0" borderId="65" xfId="0" applyNumberFormat="1" applyBorder="1" applyAlignment="1">
      <alignment horizontal="left" vertical="center" shrinkToFit="1"/>
    </xf>
    <xf numFmtId="185" fontId="0" fillId="0" borderId="31" xfId="0" applyNumberFormat="1" applyBorder="1" applyAlignment="1">
      <alignment horizontal="left" vertical="center"/>
    </xf>
    <xf numFmtId="183" fontId="0" fillId="0" borderId="66" xfId="0" applyNumberFormat="1" applyBorder="1" applyAlignment="1">
      <alignment horizontal="center" vertical="center"/>
    </xf>
    <xf numFmtId="185" fontId="0" fillId="0" borderId="118" xfId="0" applyNumberFormat="1" applyBorder="1" applyAlignment="1">
      <alignment horizontal="left" vertical="center" shrinkToFit="1"/>
    </xf>
    <xf numFmtId="185" fontId="0" fillId="0" borderId="94" xfId="0" applyNumberFormat="1" applyBorder="1" applyAlignment="1">
      <alignment horizontal="left" vertical="center"/>
    </xf>
    <xf numFmtId="183" fontId="0" fillId="0" borderId="119" xfId="0" applyNumberFormat="1" applyBorder="1" applyAlignment="1">
      <alignment horizontal="center" vertical="center"/>
    </xf>
    <xf numFmtId="183" fontId="0" fillId="0" borderId="96" xfId="0" applyNumberFormat="1" applyBorder="1" applyAlignment="1">
      <alignment horizontal="right" vertical="center"/>
    </xf>
    <xf numFmtId="2" fontId="0" fillId="2" borderId="84" xfId="0" applyNumberFormat="1" applyFill="1" applyBorder="1" applyAlignment="1">
      <alignment horizontal="center" vertical="center"/>
    </xf>
    <xf numFmtId="183" fontId="0" fillId="0" borderId="6" xfId="0" applyNumberFormat="1" applyBorder="1">
      <alignment vertical="center"/>
    </xf>
    <xf numFmtId="185" fontId="24" fillId="0" borderId="0" xfId="0" applyNumberFormat="1" applyFont="1" applyBorder="1" applyAlignment="1">
      <alignment horizontal="centerContinuous" vertical="center" wrapText="1"/>
    </xf>
    <xf numFmtId="185" fontId="0" fillId="0" borderId="0" xfId="0" applyNumberFormat="1" applyBorder="1" applyAlignment="1">
      <alignment horizontal="centerContinuous" vertical="center" wrapText="1"/>
    </xf>
    <xf numFmtId="185" fontId="24" fillId="0" borderId="0" xfId="0" applyNumberFormat="1" applyFont="1" applyBorder="1" applyAlignment="1">
      <alignment horizontal="right" vertical="center"/>
    </xf>
    <xf numFmtId="185" fontId="0" fillId="0" borderId="0" xfId="0" applyNumberFormat="1" applyBorder="1" applyAlignment="1">
      <alignment horizontal="right" vertical="center"/>
    </xf>
    <xf numFmtId="188" fontId="0" fillId="0" borderId="82" xfId="0" applyNumberFormat="1" applyBorder="1" applyAlignment="1">
      <alignment vertical="center"/>
    </xf>
    <xf numFmtId="183" fontId="18" fillId="0" borderId="82" xfId="0" applyNumberFormat="1" applyFont="1" applyBorder="1" applyAlignment="1">
      <alignment vertical="center" wrapText="1"/>
    </xf>
    <xf numFmtId="183" fontId="18" fillId="0" borderId="82" xfId="0" applyNumberFormat="1" applyFont="1" applyBorder="1" applyAlignment="1">
      <alignment horizontal="right" vertical="center"/>
    </xf>
    <xf numFmtId="188" fontId="0" fillId="0" borderId="0" xfId="0" applyNumberFormat="1" applyBorder="1">
      <alignment vertical="center"/>
    </xf>
    <xf numFmtId="185" fontId="12" fillId="0" borderId="0" xfId="0" applyNumberFormat="1" applyFont="1" applyAlignment="1">
      <alignment horizontal="right" vertical="center"/>
    </xf>
    <xf numFmtId="183" fontId="0" fillId="0" borderId="13" xfId="0" applyNumberFormat="1" applyBorder="1">
      <alignment vertical="center"/>
    </xf>
    <xf numFmtId="183" fontId="0" fillId="0" borderId="15" xfId="0" applyNumberFormat="1" applyBorder="1">
      <alignment vertical="center"/>
    </xf>
    <xf numFmtId="183" fontId="18" fillId="0" borderId="18" xfId="0" applyNumberFormat="1" applyFont="1" applyBorder="1" applyAlignment="1">
      <alignment horizontal="right" vertical="center"/>
    </xf>
    <xf numFmtId="183" fontId="24" fillId="0" borderId="19" xfId="0" applyNumberFormat="1" applyFont="1" applyBorder="1" applyAlignment="1">
      <alignment vertical="center" wrapText="1"/>
    </xf>
    <xf numFmtId="0" fontId="0" fillId="0" borderId="0" xfId="0" applyAlignment="1">
      <alignment vertical="center"/>
    </xf>
    <xf numFmtId="0" fontId="1" fillId="0" borderId="0" xfId="0" applyFont="1" applyAlignment="1">
      <alignment horizontal="centerContinuous" vertical="center" wrapText="1"/>
    </xf>
    <xf numFmtId="0" fontId="0" fillId="0" borderId="0" xfId="0" applyAlignment="1">
      <alignment horizontal="centerContinuous" vertical="center" wrapText="1"/>
    </xf>
    <xf numFmtId="0" fontId="17" fillId="0" borderId="0" xfId="0" applyFont="1" applyAlignment="1">
      <alignment horizontal="centerContinuous" vertical="center" wrapText="1"/>
    </xf>
    <xf numFmtId="0" fontId="0" fillId="0" borderId="0" xfId="0" applyAlignment="1">
      <alignment horizontal="right" vertical="center" wrapText="1"/>
    </xf>
    <xf numFmtId="0" fontId="30" fillId="0" borderId="0" xfId="0" applyFont="1" applyAlignment="1">
      <alignment horizontal="right" vertical="center"/>
    </xf>
    <xf numFmtId="0" fontId="31" fillId="0" borderId="35" xfId="0" applyFont="1" applyBorder="1" applyAlignment="1">
      <alignment horizontal="center" vertical="center" wrapText="1"/>
    </xf>
    <xf numFmtId="0" fontId="30" fillId="0" borderId="80" xfId="0" applyFont="1" applyBorder="1" applyAlignment="1">
      <alignment horizontal="center" vertical="center" wrapText="1"/>
    </xf>
    <xf numFmtId="0" fontId="28"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90" xfId="0" applyFont="1" applyBorder="1" applyAlignment="1">
      <alignment horizontal="center" vertical="center" wrapText="1"/>
    </xf>
    <xf numFmtId="0" fontId="30" fillId="0" borderId="65" xfId="0" applyFont="1" applyBorder="1" applyAlignment="1">
      <alignment horizontal="justify" vertical="center" wrapText="1"/>
    </xf>
    <xf numFmtId="38" fontId="30" fillId="2" borderId="66" xfId="2" applyFont="1" applyFill="1" applyBorder="1" applyAlignment="1">
      <alignment horizontal="right" vertical="center" wrapText="1"/>
    </xf>
    <xf numFmtId="38" fontId="30" fillId="0" borderId="66" xfId="2" applyFont="1" applyBorder="1" applyAlignment="1">
      <alignment horizontal="right" vertical="center" wrapText="1"/>
    </xf>
    <xf numFmtId="0" fontId="30" fillId="0" borderId="93" xfId="0" applyFont="1" applyBorder="1" applyAlignment="1">
      <alignment horizontal="right" vertical="center" wrapText="1"/>
    </xf>
    <xf numFmtId="0" fontId="31" fillId="0" borderId="65" xfId="0" applyFont="1" applyBorder="1" applyAlignment="1">
      <alignment horizontal="justify" vertical="center" wrapText="1"/>
    </xf>
    <xf numFmtId="0" fontId="30" fillId="0" borderId="118" xfId="0" applyFont="1" applyBorder="1" applyAlignment="1">
      <alignment horizontal="center" vertical="center" wrapText="1"/>
    </xf>
    <xf numFmtId="38" fontId="30" fillId="0" borderId="119" xfId="2" applyFont="1" applyBorder="1" applyAlignment="1">
      <alignment horizontal="right" vertical="center" wrapText="1"/>
    </xf>
    <xf numFmtId="38" fontId="30" fillId="0" borderId="130" xfId="2" applyFont="1" applyBorder="1" applyAlignment="1">
      <alignment horizontal="right" vertical="center" wrapText="1"/>
    </xf>
    <xf numFmtId="38" fontId="32" fillId="0" borderId="119" xfId="2" applyFont="1" applyBorder="1" applyAlignment="1">
      <alignment horizontal="right" vertical="center" wrapText="1"/>
    </xf>
    <xf numFmtId="0" fontId="30" fillId="0" borderId="78" xfId="0" applyFont="1" applyBorder="1" applyAlignment="1">
      <alignment horizontal="right" vertical="center" wrapText="1"/>
    </xf>
    <xf numFmtId="0" fontId="33" fillId="0" borderId="0" xfId="0" applyFont="1" applyAlignment="1">
      <alignment horizontal="justify" vertical="center"/>
    </xf>
    <xf numFmtId="0" fontId="3" fillId="0" borderId="0" xfId="0" applyFont="1">
      <alignment vertical="center"/>
    </xf>
    <xf numFmtId="0" fontId="33" fillId="0" borderId="0" xfId="0" applyFont="1">
      <alignment vertical="center"/>
    </xf>
    <xf numFmtId="0" fontId="30" fillId="0" borderId="20" xfId="0" applyFont="1" applyBorder="1" applyAlignment="1">
      <alignment vertical="center"/>
    </xf>
    <xf numFmtId="0" fontId="30" fillId="0" borderId="0" xfId="0" applyFont="1">
      <alignment vertical="center"/>
    </xf>
    <xf numFmtId="0" fontId="30" fillId="0" borderId="0" xfId="0" applyFont="1" applyBorder="1" applyAlignment="1">
      <alignment vertical="center"/>
    </xf>
    <xf numFmtId="0" fontId="30" fillId="0" borderId="116" xfId="0" applyFont="1" applyBorder="1" applyAlignment="1">
      <alignment horizontal="center" vertical="center" wrapText="1"/>
    </xf>
    <xf numFmtId="0" fontId="30" fillId="0" borderId="105" xfId="0" applyFont="1" applyBorder="1">
      <alignment vertical="center"/>
    </xf>
    <xf numFmtId="0" fontId="30" fillId="0" borderId="9" xfId="0" applyFont="1" applyBorder="1" applyAlignment="1">
      <alignment horizontal="left" vertical="center" wrapText="1"/>
    </xf>
    <xf numFmtId="38" fontId="30" fillId="2" borderId="62" xfId="2" applyFont="1" applyFill="1" applyBorder="1" applyAlignment="1">
      <alignment horizontal="right" vertical="center" wrapText="1"/>
    </xf>
    <xf numFmtId="183" fontId="30" fillId="0" borderId="132" xfId="0" applyNumberFormat="1" applyFont="1" applyFill="1" applyBorder="1" applyAlignment="1">
      <alignment horizontal="right" vertical="center" wrapText="1"/>
    </xf>
    <xf numFmtId="0" fontId="30" fillId="0" borderId="61" xfId="0" applyFont="1" applyBorder="1" applyAlignment="1">
      <alignment horizontal="left" vertical="center"/>
    </xf>
    <xf numFmtId="0" fontId="30" fillId="0" borderId="62" xfId="0" applyFont="1" applyBorder="1" applyAlignment="1">
      <alignment horizontal="left" vertical="center"/>
    </xf>
    <xf numFmtId="183" fontId="30" fillId="0" borderId="62" xfId="0" applyNumberFormat="1" applyFont="1" applyBorder="1" applyAlignment="1">
      <alignment horizontal="right" vertical="center" wrapText="1"/>
    </xf>
    <xf numFmtId="183" fontId="30" fillId="0" borderId="132" xfId="0" applyNumberFormat="1" applyFont="1" applyBorder="1" applyAlignment="1">
      <alignment horizontal="right" vertical="center" wrapText="1"/>
    </xf>
    <xf numFmtId="0" fontId="30" fillId="0" borderId="14" xfId="0" applyFont="1" applyBorder="1">
      <alignment vertical="center"/>
    </xf>
    <xf numFmtId="0" fontId="30" fillId="0" borderId="126" xfId="0" applyFont="1" applyBorder="1" applyAlignment="1">
      <alignment vertical="center"/>
    </xf>
    <xf numFmtId="183" fontId="30" fillId="0" borderId="133" xfId="0" applyNumberFormat="1" applyFont="1" applyFill="1" applyBorder="1" applyAlignment="1">
      <alignment horizontal="right" vertical="center" wrapText="1"/>
    </xf>
    <xf numFmtId="0" fontId="30" fillId="0" borderId="126" xfId="0" applyFont="1" applyBorder="1" applyAlignment="1">
      <alignment horizontal="left" vertical="center"/>
    </xf>
    <xf numFmtId="0" fontId="30" fillId="0" borderId="126" xfId="0" applyFont="1" applyBorder="1" applyAlignment="1">
      <alignment horizontal="left" vertical="center" wrapText="1"/>
    </xf>
    <xf numFmtId="0" fontId="30" fillId="0" borderId="23" xfId="0" applyFont="1" applyBorder="1">
      <alignment vertical="center"/>
    </xf>
    <xf numFmtId="0" fontId="30" fillId="0" borderId="4" xfId="0" applyFont="1" applyBorder="1" applyAlignment="1">
      <alignment horizontal="left" vertical="center" wrapText="1"/>
    </xf>
    <xf numFmtId="183" fontId="30" fillId="0" borderId="134" xfId="0" applyNumberFormat="1" applyFont="1" applyFill="1" applyBorder="1" applyAlignment="1">
      <alignment horizontal="right" vertical="center" wrapText="1"/>
    </xf>
    <xf numFmtId="0" fontId="30" fillId="0" borderId="40" xfId="0" applyFont="1" applyBorder="1" applyAlignment="1">
      <alignment horizontal="left" vertical="center"/>
    </xf>
    <xf numFmtId="0" fontId="30" fillId="0" borderId="135" xfId="0" applyFont="1" applyBorder="1" applyAlignment="1">
      <alignment horizontal="left" vertical="center" wrapText="1"/>
    </xf>
    <xf numFmtId="183" fontId="30" fillId="0" borderId="136" xfId="0" applyNumberFormat="1" applyFont="1" applyFill="1" applyBorder="1" applyAlignment="1">
      <alignment horizontal="right" vertical="center" wrapText="1"/>
    </xf>
    <xf numFmtId="183" fontId="30" fillId="0" borderId="137" xfId="0" applyNumberFormat="1" applyFont="1" applyFill="1" applyBorder="1" applyAlignment="1">
      <alignment horizontal="right" vertical="center" wrapText="1"/>
    </xf>
    <xf numFmtId="0" fontId="30" fillId="0" borderId="40" xfId="0" applyFont="1" applyBorder="1" applyAlignment="1">
      <alignment vertical="center"/>
    </xf>
    <xf numFmtId="183" fontId="30" fillId="2" borderId="136" xfId="0" applyNumberFormat="1" applyFont="1" applyFill="1" applyBorder="1" applyAlignment="1">
      <alignment horizontal="right" vertical="center" wrapText="1"/>
    </xf>
    <xf numFmtId="0" fontId="33" fillId="0" borderId="0" xfId="0" applyFont="1" applyAlignment="1">
      <alignment vertical="center"/>
    </xf>
    <xf numFmtId="0" fontId="30" fillId="0" borderId="0" xfId="0" applyFont="1" applyBorder="1" applyAlignment="1">
      <alignment horizontal="right" vertical="center"/>
    </xf>
    <xf numFmtId="0" fontId="30" fillId="0" borderId="117" xfId="0" applyFont="1" applyBorder="1" applyAlignment="1">
      <alignment horizontal="center" vertical="center" wrapText="1"/>
    </xf>
    <xf numFmtId="183" fontId="30" fillId="0" borderId="138" xfId="0" applyNumberFormat="1" applyFont="1" applyFill="1" applyBorder="1" applyAlignment="1">
      <alignment horizontal="right" vertical="center" wrapText="1"/>
    </xf>
    <xf numFmtId="183" fontId="30" fillId="0" borderId="138" xfId="0" applyNumberFormat="1" applyFont="1" applyBorder="1" applyAlignment="1">
      <alignment horizontal="right" vertical="center" wrapText="1"/>
    </xf>
    <xf numFmtId="183" fontId="30" fillId="0" borderId="139" xfId="0" applyNumberFormat="1" applyFont="1" applyFill="1" applyBorder="1" applyAlignment="1">
      <alignment horizontal="right" vertical="center" wrapText="1"/>
    </xf>
    <xf numFmtId="183" fontId="30" fillId="0" borderId="112" xfId="0" applyNumberFormat="1" applyFont="1" applyFill="1" applyBorder="1" applyAlignment="1">
      <alignment horizontal="right" vertical="center" wrapText="1"/>
    </xf>
    <xf numFmtId="183" fontId="30" fillId="0" borderId="140" xfId="0" applyNumberFormat="1" applyFont="1" applyFill="1" applyBorder="1" applyAlignment="1">
      <alignment horizontal="right" vertical="center" wrapText="1"/>
    </xf>
    <xf numFmtId="183" fontId="30" fillId="0" borderId="124" xfId="0" applyNumberFormat="1" applyFont="1" applyFill="1" applyBorder="1" applyAlignment="1">
      <alignment horizontal="right" vertical="center" wrapText="1"/>
    </xf>
    <xf numFmtId="0" fontId="18" fillId="0" borderId="0" xfId="0" applyFont="1" applyAlignment="1">
      <alignment vertical="center"/>
    </xf>
    <xf numFmtId="0" fontId="34" fillId="0" borderId="0" xfId="53" applyFont="1"/>
    <xf numFmtId="0" fontId="35" fillId="0" borderId="0" xfId="53"/>
    <xf numFmtId="0" fontId="35" fillId="0" borderId="0" xfId="53" applyAlignment="1">
      <alignment horizontal="center"/>
    </xf>
    <xf numFmtId="0" fontId="36" fillId="0" borderId="0" xfId="53" applyFont="1" applyAlignment="1">
      <alignment horizontal="center" vertical="center"/>
    </xf>
    <xf numFmtId="0" fontId="37" fillId="0" borderId="0" xfId="53" applyFont="1" applyAlignment="1">
      <alignment horizontal="center" vertical="center"/>
    </xf>
    <xf numFmtId="0" fontId="3" fillId="2" borderId="0" xfId="0" applyFont="1" applyFill="1">
      <alignment vertical="center"/>
    </xf>
    <xf numFmtId="0" fontId="0" fillId="2" borderId="0" xfId="0" applyFont="1" applyFill="1">
      <alignment vertical="center"/>
    </xf>
    <xf numFmtId="0" fontId="3" fillId="2" borderId="0" xfId="0" applyFont="1" applyFill="1" applyAlignment="1">
      <alignment horizontal="center" vertical="center"/>
    </xf>
    <xf numFmtId="177"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177" fontId="3" fillId="2" borderId="0" xfId="0" applyNumberFormat="1" applyFont="1" applyFill="1" applyAlignment="1">
      <alignment horizontal="center" vertical="center"/>
    </xf>
    <xf numFmtId="55" fontId="3" fillId="2" borderId="0" xfId="0" applyNumberFormat="1" applyFont="1" applyFill="1" applyAlignment="1">
      <alignment horizontal="center" vertical="center" wrapText="1"/>
    </xf>
    <xf numFmtId="0" fontId="0" fillId="2" borderId="0" xfId="0" applyFont="1" applyFill="1" applyAlignment="1">
      <alignment vertical="center" wrapText="1"/>
    </xf>
    <xf numFmtId="0" fontId="38" fillId="0" borderId="0" xfId="0" applyFont="1" applyAlignment="1">
      <alignment vertical="center"/>
    </xf>
    <xf numFmtId="0" fontId="38" fillId="0" borderId="0" xfId="0" applyFont="1" applyAlignment="1">
      <alignment vertical="center" wrapText="1"/>
    </xf>
    <xf numFmtId="0" fontId="39" fillId="0" borderId="0" xfId="0" applyFont="1">
      <alignment vertical="center"/>
    </xf>
    <xf numFmtId="0" fontId="40" fillId="0" borderId="66" xfId="63" applyFont="1" applyFill="1" applyBorder="1" applyAlignment="1">
      <alignment horizontal="center"/>
    </xf>
    <xf numFmtId="38" fontId="39" fillId="0" borderId="66" xfId="50" applyFont="1" applyBorder="1" applyAlignment="1">
      <alignment horizontal="center"/>
    </xf>
    <xf numFmtId="38" fontId="23" fillId="0" borderId="66" xfId="50" applyFont="1" applyFill="1" applyBorder="1" applyAlignment="1">
      <alignment horizontal="center" vertical="center"/>
    </xf>
    <xf numFmtId="3" fontId="0" fillId="0" borderId="0" xfId="0" applyNumberFormat="1" applyFont="1" applyAlignment="1">
      <alignment horizontal="right" vertical="center"/>
    </xf>
    <xf numFmtId="38" fontId="20" fillId="0" borderId="66" xfId="50" applyFont="1" applyFill="1" applyBorder="1" applyAlignment="1">
      <alignment vertical="center"/>
    </xf>
    <xf numFmtId="38" fontId="23" fillId="0" borderId="66" xfId="64" applyNumberFormat="1" applyFont="1" applyFill="1" applyBorder="1" applyAlignment="1">
      <alignment horizontal="right" vertical="center"/>
    </xf>
    <xf numFmtId="0" fontId="20" fillId="0" borderId="0" xfId="99" applyFont="1">
      <alignment vertical="center"/>
    </xf>
    <xf numFmtId="0" fontId="19" fillId="0" borderId="0" xfId="100" applyFont="1" applyFill="1" applyBorder="1" applyAlignment="1">
      <alignment horizontal="left" vertical="center"/>
    </xf>
    <xf numFmtId="0" fontId="14" fillId="0" borderId="0" xfId="100" applyFont="1" applyFill="1" applyBorder="1"/>
    <xf numFmtId="0" fontId="11" fillId="0" borderId="99" xfId="100" applyFont="1" applyFill="1" applyBorder="1" applyAlignment="1">
      <alignment horizontal="center" vertical="center"/>
    </xf>
    <xf numFmtId="0" fontId="16" fillId="0" borderId="103" xfId="100" applyFont="1" applyFill="1" applyBorder="1" applyAlignment="1">
      <alignment horizontal="center" vertical="center"/>
    </xf>
    <xf numFmtId="0" fontId="11" fillId="0" borderId="104" xfId="100" applyFont="1" applyFill="1" applyBorder="1" applyAlignment="1">
      <alignment horizontal="center" vertical="center"/>
    </xf>
    <xf numFmtId="14" fontId="14" fillId="0" borderId="105" xfId="100" applyNumberFormat="1" applyFont="1" applyFill="1" applyBorder="1" applyAlignment="1">
      <alignment horizontal="center" vertical="center"/>
    </xf>
    <xf numFmtId="0" fontId="14" fillId="0" borderId="62" xfId="100" applyFont="1" applyFill="1" applyBorder="1" applyAlignment="1">
      <alignment horizontal="left" vertical="center"/>
    </xf>
    <xf numFmtId="0" fontId="14" fillId="0" borderId="8" xfId="100" applyFont="1" applyFill="1" applyBorder="1" applyAlignment="1">
      <alignment horizontal="center" vertical="center"/>
    </xf>
    <xf numFmtId="185" fontId="5" fillId="0" borderId="61" xfId="100" applyNumberFormat="1" applyFont="1" applyFill="1" applyBorder="1" applyAlignment="1">
      <alignment horizontal="right" vertical="center"/>
    </xf>
    <xf numFmtId="185" fontId="5" fillId="0" borderId="62" xfId="100" applyNumberFormat="1" applyFont="1" applyFill="1" applyBorder="1" applyAlignment="1">
      <alignment vertical="center"/>
    </xf>
    <xf numFmtId="183" fontId="5" fillId="0" borderId="91" xfId="100" applyNumberFormat="1" applyFont="1" applyFill="1" applyBorder="1" applyAlignment="1">
      <alignment horizontal="right" vertical="center"/>
    </xf>
    <xf numFmtId="0" fontId="14" fillId="0" borderId="64" xfId="100" applyFont="1" applyFill="1" applyBorder="1" applyAlignment="1">
      <alignment horizontal="left" vertical="center"/>
    </xf>
    <xf numFmtId="0" fontId="14" fillId="0" borderId="66" xfId="100" applyFont="1" applyFill="1" applyBorder="1" applyAlignment="1">
      <alignment horizontal="left" vertical="center"/>
    </xf>
    <xf numFmtId="0" fontId="14" fillId="0" borderId="31" xfId="100" applyFont="1" applyFill="1" applyBorder="1" applyAlignment="1">
      <alignment horizontal="center" vertical="center"/>
    </xf>
    <xf numFmtId="185" fontId="5" fillId="0" borderId="65" xfId="100" applyNumberFormat="1" applyFont="1" applyFill="1" applyBorder="1" applyAlignment="1">
      <alignment horizontal="right" vertical="center"/>
    </xf>
    <xf numFmtId="185" fontId="5" fillId="0" borderId="66" xfId="100" applyNumberFormat="1" applyFont="1" applyFill="1" applyBorder="1" applyAlignment="1">
      <alignment vertical="center"/>
    </xf>
    <xf numFmtId="183" fontId="5" fillId="0" borderId="93" xfId="100" applyNumberFormat="1" applyFont="1" applyFill="1" applyBorder="1" applyAlignment="1">
      <alignment horizontal="right" vertical="center"/>
    </xf>
    <xf numFmtId="0" fontId="14" fillId="0" borderId="98" xfId="100" applyFont="1" applyFill="1" applyBorder="1" applyAlignment="1">
      <alignment horizontal="left" vertical="center"/>
    </xf>
    <xf numFmtId="14" fontId="14" fillId="0" borderId="14" xfId="100" applyNumberFormat="1" applyFont="1" applyFill="1" applyBorder="1" applyAlignment="1">
      <alignment horizontal="center" vertical="center"/>
    </xf>
    <xf numFmtId="0" fontId="14" fillId="0" borderId="31" xfId="100" applyFont="1" applyFill="1" applyBorder="1" applyAlignment="1">
      <alignment vertical="center"/>
    </xf>
    <xf numFmtId="14" fontId="14" fillId="0" borderId="106" xfId="100" applyNumberFormat="1" applyFont="1" applyFill="1" applyBorder="1" applyAlignment="1">
      <alignment horizontal="center" vertical="center"/>
    </xf>
    <xf numFmtId="0" fontId="14" fillId="0" borderId="103" xfId="100" applyFont="1" applyFill="1" applyBorder="1" applyAlignment="1">
      <alignment horizontal="left" vertical="center"/>
    </xf>
    <xf numFmtId="0" fontId="14" fillId="0" borderId="32" xfId="100" applyFont="1" applyFill="1" applyBorder="1" applyAlignment="1">
      <alignment vertical="center"/>
    </xf>
    <xf numFmtId="185" fontId="5" fillId="0" borderId="99" xfId="100" applyNumberFormat="1" applyFont="1" applyFill="1" applyBorder="1" applyAlignment="1">
      <alignment horizontal="right" vertical="center"/>
    </xf>
    <xf numFmtId="185" fontId="5" fillId="0" borderId="103" xfId="100" applyNumberFormat="1" applyFont="1" applyFill="1" applyBorder="1" applyAlignment="1">
      <alignment vertical="center"/>
    </xf>
    <xf numFmtId="183" fontId="5" fillId="0" borderId="104" xfId="100" applyNumberFormat="1" applyFont="1" applyFill="1" applyBorder="1" applyAlignment="1">
      <alignment horizontal="right" vertical="center"/>
    </xf>
    <xf numFmtId="0" fontId="14" fillId="0" borderId="107" xfId="100" applyFont="1" applyFill="1" applyBorder="1" applyAlignment="1">
      <alignment horizontal="left" vertical="center"/>
    </xf>
    <xf numFmtId="0" fontId="5" fillId="0" borderId="97" xfId="100" applyFont="1" applyFill="1" applyBorder="1" applyAlignment="1">
      <alignment horizontal="centerContinuous" vertical="center" wrapText="1"/>
    </xf>
    <xf numFmtId="0" fontId="5" fillId="0" borderId="108" xfId="100" applyFont="1" applyFill="1" applyBorder="1" applyAlignment="1">
      <alignment horizontal="centerContinuous" vertical="center" wrapText="1"/>
    </xf>
    <xf numFmtId="0" fontId="5" fillId="0" borderId="59" xfId="100" applyFont="1" applyFill="1" applyBorder="1" applyAlignment="1">
      <alignment horizontal="centerContinuous" vertical="center" wrapText="1"/>
    </xf>
    <xf numFmtId="0" fontId="14" fillId="0" borderId="109" xfId="100" applyFont="1" applyFill="1" applyBorder="1" applyAlignment="1">
      <alignment horizontal="left" vertical="center"/>
    </xf>
    <xf numFmtId="0" fontId="5" fillId="0" borderId="17" xfId="100" applyFont="1" applyFill="1" applyBorder="1" applyAlignment="1">
      <alignment horizontal="centerContinuous" vertical="center" wrapText="1"/>
    </xf>
    <xf numFmtId="0" fontId="5" fillId="0" borderId="72" xfId="100" applyFont="1" applyFill="1" applyBorder="1" applyAlignment="1">
      <alignment horizontal="centerContinuous" vertical="center" wrapText="1"/>
    </xf>
    <xf numFmtId="0" fontId="5" fillId="0" borderId="96" xfId="100" applyFont="1" applyFill="1" applyBorder="1" applyAlignment="1">
      <alignment horizontal="centerContinuous" vertical="center" wrapText="1"/>
    </xf>
    <xf numFmtId="183" fontId="5" fillId="0" borderId="110" xfId="100" applyNumberFormat="1" applyFont="1" applyFill="1" applyBorder="1" applyAlignment="1">
      <alignment horizontal="right" vertical="center"/>
    </xf>
    <xf numFmtId="183" fontId="5" fillId="0" borderId="111" xfId="100" applyNumberFormat="1" applyFont="1" applyFill="1" applyBorder="1" applyAlignment="1">
      <alignment horizontal="right" vertical="center"/>
    </xf>
    <xf numFmtId="183" fontId="5" fillId="0" borderId="112" xfId="100" applyNumberFormat="1" applyFont="1" applyFill="1" applyBorder="1" applyAlignment="1">
      <alignment horizontal="right" vertical="center"/>
    </xf>
    <xf numFmtId="0" fontId="14" fillId="0" borderId="113" xfId="100" applyFont="1" applyFill="1" applyBorder="1" applyAlignment="1">
      <alignment horizontal="left" vertical="center"/>
    </xf>
    <xf numFmtId="0" fontId="9" fillId="0" borderId="40" xfId="100" applyFont="1" applyFill="1" applyBorder="1" applyAlignment="1">
      <alignment horizontal="centerContinuous" vertical="center" wrapText="1"/>
    </xf>
    <xf numFmtId="0" fontId="9" fillId="0" borderId="41" xfId="100" applyFont="1" applyFill="1" applyBorder="1" applyAlignment="1">
      <alignment horizontal="centerContinuous" vertical="center" wrapText="1"/>
    </xf>
    <xf numFmtId="0" fontId="9" fillId="0" borderId="42" xfId="100" applyFont="1" applyFill="1" applyBorder="1" applyAlignment="1">
      <alignment horizontal="centerContinuous" vertical="center" wrapText="1"/>
    </xf>
    <xf numFmtId="0" fontId="14" fillId="0" borderId="114" xfId="100" applyFont="1" applyFill="1" applyBorder="1" applyAlignment="1">
      <alignment horizontal="left" vertical="center"/>
    </xf>
    <xf numFmtId="0" fontId="9" fillId="0" borderId="0" xfId="100" applyFont="1" applyFill="1" applyBorder="1" applyAlignment="1">
      <alignment horizontal="centerContinuous" vertical="center" wrapText="1"/>
    </xf>
    <xf numFmtId="183" fontId="5" fillId="0" borderId="0" xfId="100" applyNumberFormat="1" applyFont="1" applyFill="1" applyBorder="1" applyAlignment="1">
      <alignment horizontal="right" vertical="center"/>
    </xf>
    <xf numFmtId="0" fontId="14" fillId="0" borderId="0" xfId="100" applyFont="1" applyFill="1" applyBorder="1" applyAlignment="1">
      <alignment horizontal="left" vertical="center"/>
    </xf>
    <xf numFmtId="0" fontId="11" fillId="0" borderId="0" xfId="100" applyFont="1" applyBorder="1" applyAlignment="1">
      <alignment vertical="center"/>
    </xf>
    <xf numFmtId="0" fontId="4" fillId="0" borderId="0" xfId="99" applyFont="1">
      <alignment vertical="center"/>
    </xf>
    <xf numFmtId="0" fontId="11" fillId="0" borderId="0" xfId="99" applyFont="1" applyAlignment="1">
      <alignment vertical="center"/>
    </xf>
    <xf numFmtId="0" fontId="11" fillId="0" borderId="0" xfId="100" applyFont="1" applyAlignment="1">
      <alignment vertical="center"/>
    </xf>
    <xf numFmtId="0" fontId="20" fillId="0" borderId="0" xfId="99">
      <alignment vertical="center"/>
    </xf>
    <xf numFmtId="0" fontId="20" fillId="0" borderId="0" xfId="99" applyAlignment="1">
      <alignment horizontal="left" vertical="center"/>
    </xf>
    <xf numFmtId="0" fontId="20" fillId="0" borderId="0" xfId="99" applyAlignment="1">
      <alignment horizontal="right" vertical="center"/>
    </xf>
    <xf numFmtId="0" fontId="20" fillId="2" borderId="1" xfId="99" applyFill="1" applyBorder="1">
      <alignment vertical="center"/>
    </xf>
    <xf numFmtId="0" fontId="20" fillId="0" borderId="1" xfId="99" applyBorder="1">
      <alignment vertical="center"/>
    </xf>
    <xf numFmtId="182" fontId="20" fillId="2" borderId="1" xfId="99" applyNumberFormat="1" applyFill="1" applyBorder="1" applyAlignment="1">
      <alignment horizontal="right" vertical="center"/>
    </xf>
    <xf numFmtId="0" fontId="2" fillId="0" borderId="0" xfId="99" applyFont="1" applyAlignment="1">
      <alignment horizontal="right" vertical="center"/>
    </xf>
    <xf numFmtId="182" fontId="2" fillId="0" borderId="0" xfId="99" applyNumberFormat="1" applyFont="1" applyAlignment="1">
      <alignment horizontal="right" vertical="center"/>
    </xf>
    <xf numFmtId="182" fontId="20" fillId="0" borderId="0" xfId="99" applyNumberFormat="1" applyAlignment="1">
      <alignment horizontal="right" vertical="center"/>
    </xf>
    <xf numFmtId="0" fontId="20" fillId="0" borderId="7" xfId="99" applyBorder="1">
      <alignment vertical="center"/>
    </xf>
    <xf numFmtId="0" fontId="4" fillId="0" borderId="6" xfId="99" applyFont="1" applyBorder="1" applyAlignment="1">
      <alignment horizontal="left" vertical="center"/>
    </xf>
    <xf numFmtId="0" fontId="20" fillId="0" borderId="9" xfId="99" applyBorder="1">
      <alignment vertical="center"/>
    </xf>
    <xf numFmtId="0" fontId="20" fillId="0" borderId="4" xfId="99" applyBorder="1">
      <alignment vertical="center"/>
    </xf>
    <xf numFmtId="0" fontId="20" fillId="0" borderId="6" xfId="99" applyBorder="1">
      <alignment vertical="center"/>
    </xf>
    <xf numFmtId="0" fontId="20" fillId="0" borderId="5" xfId="99" applyBorder="1">
      <alignment vertical="center"/>
    </xf>
    <xf numFmtId="0" fontId="20" fillId="0" borderId="5" xfId="99" applyBorder="1" applyAlignment="1">
      <alignment vertical="center" wrapText="1"/>
    </xf>
    <xf numFmtId="0" fontId="20" fillId="0" borderId="4" xfId="99" applyBorder="1" applyAlignment="1">
      <alignment vertical="center" wrapText="1"/>
    </xf>
    <xf numFmtId="0" fontId="20" fillId="0" borderId="6" xfId="99" applyBorder="1" applyAlignment="1">
      <alignment vertical="top"/>
    </xf>
    <xf numFmtId="0" fontId="20" fillId="0" borderId="0" xfId="99" applyAlignment="1">
      <alignment vertical="top"/>
    </xf>
    <xf numFmtId="0" fontId="20" fillId="0" borderId="7" xfId="99" applyBorder="1" applyAlignment="1">
      <alignment vertical="top"/>
    </xf>
    <xf numFmtId="0" fontId="20" fillId="0" borderId="8" xfId="99" applyBorder="1" applyAlignment="1">
      <alignment vertical="top"/>
    </xf>
    <xf numFmtId="0" fontId="20" fillId="0" borderId="1" xfId="99" applyBorder="1" applyAlignment="1">
      <alignment vertical="top"/>
    </xf>
    <xf numFmtId="0" fontId="20" fillId="0" borderId="9" xfId="99" applyBorder="1" applyAlignment="1">
      <alignment vertical="top"/>
    </xf>
    <xf numFmtId="183" fontId="0" fillId="0" borderId="31" xfId="0" applyNumberFormat="1" applyFill="1" applyBorder="1">
      <alignment vertical="center"/>
    </xf>
    <xf numFmtId="183" fontId="0" fillId="0" borderId="94" xfId="0" applyNumberFormat="1" applyFill="1" applyBorder="1">
      <alignment vertical="center"/>
    </xf>
    <xf numFmtId="183" fontId="0" fillId="0" borderId="93" xfId="0" applyNumberFormat="1" applyFill="1" applyBorder="1">
      <alignment vertical="center"/>
    </xf>
    <xf numFmtId="183" fontId="0" fillId="0" borderId="120" xfId="0" applyNumberFormat="1" applyFill="1" applyBorder="1">
      <alignment vertical="center"/>
    </xf>
    <xf numFmtId="0" fontId="0" fillId="0" borderId="64" xfId="0" applyBorder="1">
      <alignment vertical="center"/>
    </xf>
    <xf numFmtId="0" fontId="0" fillId="0" borderId="98" xfId="0" applyBorder="1">
      <alignment vertical="center"/>
    </xf>
    <xf numFmtId="0" fontId="0" fillId="0" borderId="96" xfId="0" applyBorder="1">
      <alignment vertical="center"/>
    </xf>
    <xf numFmtId="183" fontId="0" fillId="0" borderId="30" xfId="0" applyNumberFormat="1" applyFill="1" applyBorder="1">
      <alignment vertical="center"/>
    </xf>
    <xf numFmtId="183" fontId="0" fillId="0" borderId="25" xfId="0" applyNumberFormat="1" applyFill="1" applyBorder="1">
      <alignment vertical="center"/>
    </xf>
    <xf numFmtId="183" fontId="22" fillId="0" borderId="24" xfId="0" applyNumberFormat="1" applyFont="1" applyBorder="1">
      <alignment vertical="center"/>
    </xf>
    <xf numFmtId="183" fontId="22" fillId="0" borderId="19" xfId="0" applyNumberFormat="1" applyFont="1" applyBorder="1">
      <alignment vertical="center"/>
    </xf>
    <xf numFmtId="183" fontId="0" fillId="0" borderId="91" xfId="0" applyNumberFormat="1" applyFill="1" applyBorder="1">
      <alignment vertical="center"/>
    </xf>
    <xf numFmtId="0" fontId="20" fillId="4" borderId="0" xfId="0" applyFont="1" applyFill="1">
      <alignment vertical="center"/>
    </xf>
    <xf numFmtId="0" fontId="20" fillId="4" borderId="0" xfId="0" applyFont="1" applyFill="1" applyBorder="1">
      <alignment vertical="center"/>
    </xf>
    <xf numFmtId="0" fontId="8" fillId="4" borderId="0" xfId="53" applyFont="1" applyFill="1" applyBorder="1" applyAlignment="1">
      <alignment horizontal="center" vertical="center"/>
    </xf>
    <xf numFmtId="0" fontId="0" fillId="4" borderId="49" xfId="0" applyFont="1" applyFill="1" applyBorder="1" applyAlignment="1">
      <alignment horizontal="center" vertical="center"/>
    </xf>
    <xf numFmtId="0" fontId="0" fillId="4" borderId="85" xfId="0" applyFont="1" applyFill="1" applyBorder="1" applyAlignment="1">
      <alignment horizontal="center" vertical="center"/>
    </xf>
    <xf numFmtId="0" fontId="0" fillId="4" borderId="123" xfId="0" applyFont="1" applyFill="1" applyBorder="1" applyAlignment="1">
      <alignment horizontal="center" vertical="center"/>
    </xf>
    <xf numFmtId="0" fontId="0" fillId="4" borderId="52" xfId="0" applyFont="1" applyFill="1" applyBorder="1" applyAlignment="1">
      <alignment horizontal="center" vertical="center"/>
    </xf>
    <xf numFmtId="0" fontId="5" fillId="4" borderId="0" xfId="53" applyFont="1" applyFill="1" applyBorder="1" applyAlignment="1">
      <alignment horizontal="center" vertical="center"/>
    </xf>
    <xf numFmtId="0" fontId="0" fillId="4" borderId="105" xfId="0" applyFont="1" applyFill="1" applyBorder="1" applyAlignment="1">
      <alignment horizontal="left" vertical="center"/>
    </xf>
    <xf numFmtId="0" fontId="0" fillId="4" borderId="57" xfId="0" applyFont="1" applyFill="1" applyBorder="1" applyAlignment="1">
      <alignment horizontal="left" vertical="center"/>
    </xf>
    <xf numFmtId="0" fontId="0" fillId="4" borderId="8" xfId="0" applyFont="1" applyFill="1" applyBorder="1" applyAlignment="1">
      <alignment horizontal="center" vertical="center"/>
    </xf>
    <xf numFmtId="14" fontId="20" fillId="4" borderId="61" xfId="0" applyNumberFormat="1" applyFont="1" applyFill="1" applyBorder="1" applyAlignment="1">
      <alignment horizontal="center" vertical="center"/>
    </xf>
    <xf numFmtId="14" fontId="20" fillId="4" borderId="1" xfId="0" applyNumberFormat="1" applyFont="1" applyFill="1" applyBorder="1" applyAlignment="1">
      <alignment horizontal="center" vertical="center"/>
    </xf>
    <xf numFmtId="0" fontId="20" fillId="4" borderId="91" xfId="0" applyFont="1" applyFill="1" applyBorder="1" applyAlignment="1">
      <alignment horizontal="center" vertical="center"/>
    </xf>
    <xf numFmtId="38" fontId="23" fillId="4" borderId="105" xfId="2" applyFont="1" applyFill="1" applyBorder="1" applyAlignment="1">
      <alignment horizontal="right" vertical="center"/>
    </xf>
    <xf numFmtId="186" fontId="23" fillId="4" borderId="1" xfId="2" applyNumberFormat="1" applyFont="1" applyFill="1" applyBorder="1" applyAlignment="1">
      <alignment horizontal="center" vertical="center"/>
    </xf>
    <xf numFmtId="187" fontId="23" fillId="4" borderId="1" xfId="2" applyNumberFormat="1" applyFont="1" applyFill="1" applyBorder="1" applyAlignment="1">
      <alignment horizontal="center" vertical="center"/>
    </xf>
    <xf numFmtId="38" fontId="23" fillId="4" borderId="1" xfId="2" applyFont="1" applyFill="1" applyBorder="1" applyAlignment="1">
      <alignment horizontal="center" vertical="center"/>
    </xf>
    <xf numFmtId="176" fontId="23" fillId="4" borderId="1" xfId="2" applyNumberFormat="1" applyFont="1" applyFill="1" applyBorder="1" applyAlignment="1">
      <alignment horizontal="center" vertical="center"/>
    </xf>
    <xf numFmtId="38" fontId="23" fillId="4" borderId="62" xfId="2" applyFont="1" applyFill="1" applyBorder="1" applyAlignment="1">
      <alignment horizontal="right" vertical="center"/>
    </xf>
    <xf numFmtId="38" fontId="23" fillId="4" borderId="8" xfId="2" applyFont="1" applyFill="1" applyBorder="1" applyAlignment="1">
      <alignment horizontal="right" vertical="center"/>
    </xf>
    <xf numFmtId="178" fontId="23" fillId="4" borderId="1" xfId="2" applyNumberFormat="1" applyFont="1" applyFill="1" applyBorder="1" applyAlignment="1">
      <alignment horizontal="center" vertical="center"/>
    </xf>
    <xf numFmtId="38" fontId="23" fillId="4" borderId="62" xfId="2" applyFont="1" applyFill="1" applyBorder="1" applyAlignment="1">
      <alignment vertical="center"/>
    </xf>
    <xf numFmtId="184" fontId="0" fillId="4" borderId="1" xfId="0" applyNumberFormat="1" applyFont="1" applyFill="1" applyBorder="1">
      <alignment vertical="center"/>
    </xf>
    <xf numFmtId="183" fontId="0" fillId="4" borderId="91" xfId="0" applyNumberFormat="1" applyFont="1" applyFill="1" applyBorder="1">
      <alignment vertical="center"/>
    </xf>
    <xf numFmtId="183" fontId="20" fillId="4" borderId="24" xfId="0" applyNumberFormat="1" applyFont="1" applyFill="1" applyBorder="1">
      <alignment vertical="center"/>
    </xf>
    <xf numFmtId="0" fontId="0" fillId="4" borderId="65" xfId="0" applyFont="1" applyFill="1" applyBorder="1" applyAlignment="1">
      <alignment horizontal="left" vertical="center"/>
    </xf>
    <xf numFmtId="0" fontId="0" fillId="4" borderId="66" xfId="0" applyFont="1" applyFill="1" applyBorder="1" applyAlignment="1">
      <alignment horizontal="left" vertical="center"/>
    </xf>
    <xf numFmtId="0" fontId="0" fillId="4" borderId="31" xfId="0" applyFont="1" applyFill="1" applyBorder="1" applyAlignment="1">
      <alignment horizontal="center" vertical="center"/>
    </xf>
    <xf numFmtId="38" fontId="23" fillId="4" borderId="66" xfId="2" applyFont="1" applyFill="1" applyBorder="1" applyAlignment="1">
      <alignment horizontal="right" vertical="center"/>
    </xf>
    <xf numFmtId="38" fontId="23" fillId="4" borderId="8" xfId="2" applyFont="1" applyFill="1" applyBorder="1" applyAlignment="1">
      <alignment vertical="center"/>
    </xf>
    <xf numFmtId="38" fontId="23" fillId="4" borderId="66" xfId="2" applyFont="1" applyFill="1" applyBorder="1" applyAlignment="1">
      <alignment vertical="center"/>
    </xf>
    <xf numFmtId="3" fontId="0" fillId="4" borderId="31" xfId="0" applyNumberFormat="1" applyFont="1" applyFill="1" applyBorder="1">
      <alignment vertical="center"/>
    </xf>
    <xf numFmtId="183" fontId="20" fillId="4" borderId="30" xfId="0" applyNumberFormat="1" applyFont="1" applyFill="1" applyBorder="1">
      <alignment vertical="center"/>
    </xf>
    <xf numFmtId="0" fontId="0" fillId="4" borderId="65" xfId="0" applyFont="1" applyFill="1" applyBorder="1" applyAlignment="1">
      <alignment horizontal="left" vertical="center" wrapText="1"/>
    </xf>
    <xf numFmtId="0" fontId="0" fillId="4" borderId="118" xfId="0" applyFont="1" applyFill="1" applyBorder="1" applyAlignment="1">
      <alignment horizontal="left" vertical="center" wrapText="1"/>
    </xf>
    <xf numFmtId="0" fontId="0" fillId="4" borderId="119" xfId="0" applyFont="1" applyFill="1" applyBorder="1" applyAlignment="1">
      <alignment horizontal="left" vertical="center"/>
    </xf>
    <xf numFmtId="0" fontId="0" fillId="4" borderId="94" xfId="0" applyFont="1" applyFill="1" applyBorder="1" applyAlignment="1">
      <alignment horizontal="center" vertical="center"/>
    </xf>
    <xf numFmtId="14" fontId="20" fillId="4" borderId="34" xfId="0" applyNumberFormat="1" applyFont="1" applyFill="1" applyBorder="1" applyAlignment="1">
      <alignment horizontal="center" vertical="center"/>
    </xf>
    <xf numFmtId="14" fontId="20" fillId="4" borderId="20" xfId="0" applyNumberFormat="1" applyFont="1" applyFill="1" applyBorder="1" applyAlignment="1">
      <alignment horizontal="center" vertical="center"/>
    </xf>
    <xf numFmtId="0" fontId="20" fillId="4" borderId="124" xfId="0" applyFont="1" applyFill="1" applyBorder="1" applyAlignment="1">
      <alignment horizontal="center" vertical="center"/>
    </xf>
    <xf numFmtId="38" fontId="23" fillId="4" borderId="38" xfId="2" applyFont="1" applyFill="1" applyBorder="1" applyAlignment="1">
      <alignment horizontal="right" vertical="center"/>
    </xf>
    <xf numFmtId="38" fontId="23" fillId="4" borderId="20" xfId="2" applyFont="1" applyFill="1" applyBorder="1" applyAlignment="1">
      <alignment horizontal="center" vertical="center"/>
    </xf>
    <xf numFmtId="187" fontId="23" fillId="4" borderId="20" xfId="2" applyNumberFormat="1" applyFont="1" applyFill="1" applyBorder="1" applyAlignment="1">
      <alignment horizontal="center" vertical="center"/>
    </xf>
    <xf numFmtId="176" fontId="23" fillId="4" borderId="20" xfId="2" applyNumberFormat="1" applyFont="1" applyFill="1" applyBorder="1" applyAlignment="1">
      <alignment horizontal="center" vertical="center"/>
    </xf>
    <xf numFmtId="38" fontId="23" fillId="4" borderId="119" xfId="2" applyFont="1" applyFill="1" applyBorder="1" applyAlignment="1">
      <alignment horizontal="right" vertical="center"/>
    </xf>
    <xf numFmtId="38" fontId="23" fillId="4" borderId="39" xfId="2" applyFont="1" applyFill="1" applyBorder="1" applyAlignment="1">
      <alignment vertical="center"/>
    </xf>
    <xf numFmtId="186" fontId="23" fillId="4" borderId="20" xfId="2" applyNumberFormat="1" applyFont="1" applyFill="1" applyBorder="1" applyAlignment="1">
      <alignment horizontal="center" vertical="center"/>
    </xf>
    <xf numFmtId="38" fontId="23" fillId="4" borderId="95" xfId="2" applyFont="1" applyFill="1" applyBorder="1" applyAlignment="1">
      <alignment horizontal="right" vertical="center"/>
    </xf>
    <xf numFmtId="38" fontId="23" fillId="4" borderId="95" xfId="2" applyFont="1" applyFill="1" applyBorder="1" applyAlignment="1">
      <alignment vertical="center"/>
    </xf>
    <xf numFmtId="3" fontId="0" fillId="4" borderId="94" xfId="0" applyNumberFormat="1" applyFont="1" applyFill="1" applyBorder="1">
      <alignment vertical="center"/>
    </xf>
    <xf numFmtId="184" fontId="0" fillId="4" borderId="20" xfId="0" applyNumberFormat="1" applyFont="1" applyFill="1" applyBorder="1">
      <alignment vertical="center"/>
    </xf>
    <xf numFmtId="183" fontId="0" fillId="4" borderId="124" xfId="0" applyNumberFormat="1" applyFont="1" applyFill="1" applyBorder="1">
      <alignment vertical="center"/>
    </xf>
    <xf numFmtId="183" fontId="20" fillId="4" borderId="25" xfId="0" applyNumberFormat="1" applyFont="1" applyFill="1" applyBorder="1">
      <alignment vertical="center"/>
    </xf>
    <xf numFmtId="0" fontId="22" fillId="4" borderId="0" xfId="0" applyFont="1" applyFill="1" applyBorder="1" applyAlignment="1">
      <alignment horizontal="centerContinuous" vertical="center" wrapText="1"/>
    </xf>
    <xf numFmtId="183" fontId="27" fillId="4" borderId="24" xfId="0" applyNumberFormat="1" applyFont="1" applyFill="1" applyBorder="1">
      <alignment vertical="center"/>
    </xf>
    <xf numFmtId="0" fontId="24" fillId="4" borderId="0" xfId="0" applyFont="1" applyFill="1" applyBorder="1" applyAlignment="1">
      <alignment vertical="center"/>
    </xf>
    <xf numFmtId="0" fontId="24" fillId="4" borderId="92" xfId="0" applyFont="1" applyFill="1" applyBorder="1" applyAlignment="1">
      <alignment vertical="center"/>
    </xf>
    <xf numFmtId="183" fontId="27" fillId="4" borderId="19" xfId="0" applyNumberFormat="1" applyFont="1" applyFill="1" applyBorder="1">
      <alignment vertical="center"/>
    </xf>
    <xf numFmtId="0" fontId="20" fillId="3" borderId="0" xfId="0" applyFont="1" applyFill="1">
      <alignment vertical="center"/>
    </xf>
    <xf numFmtId="0" fontId="30" fillId="0" borderId="16" xfId="0" applyFont="1" applyBorder="1">
      <alignment vertical="center"/>
    </xf>
    <xf numFmtId="38" fontId="30" fillId="2" borderId="90" xfId="2" applyFont="1" applyFill="1" applyBorder="1" applyAlignment="1">
      <alignment horizontal="right" vertical="center" wrapText="1"/>
    </xf>
    <xf numFmtId="183" fontId="30" fillId="0" borderId="142" xfId="0" applyNumberFormat="1" applyFont="1" applyFill="1" applyBorder="1" applyAlignment="1">
      <alignment horizontal="right" vertical="center" wrapText="1"/>
    </xf>
    <xf numFmtId="183" fontId="30" fillId="0" borderId="143" xfId="0" applyNumberFormat="1" applyFont="1" applyFill="1" applyBorder="1" applyAlignment="1">
      <alignment horizontal="right" vertical="center" wrapText="1"/>
    </xf>
    <xf numFmtId="0" fontId="31" fillId="0" borderId="126" xfId="0" applyFont="1" applyBorder="1" applyAlignment="1">
      <alignment horizontal="left" vertical="center" wrapText="1"/>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12" fillId="0" borderId="0" xfId="103" applyFont="1" applyAlignment="1">
      <alignment horizontal="right" vertical="center"/>
    </xf>
    <xf numFmtId="0" fontId="20" fillId="0" borderId="30" xfId="60" applyFont="1" applyBorder="1" applyAlignment="1">
      <alignment horizontal="justify" vertical="center"/>
    </xf>
    <xf numFmtId="0" fontId="19" fillId="0" borderId="0" xfId="100" applyFont="1" applyBorder="1" applyAlignment="1">
      <alignment horizontal="left" vertical="center"/>
    </xf>
    <xf numFmtId="0" fontId="14" fillId="0" borderId="0" xfId="100" applyFont="1" applyBorder="1"/>
    <xf numFmtId="0" fontId="28" fillId="0" borderId="0" xfId="103" applyFont="1" applyBorder="1" applyAlignment="1">
      <alignment horizontal="center" vertical="center" wrapText="1"/>
    </xf>
    <xf numFmtId="0" fontId="15" fillId="0" borderId="0" xfId="100" applyFont="1" applyBorder="1" applyAlignment="1">
      <alignment horizontal="right" vertical="center"/>
    </xf>
    <xf numFmtId="0" fontId="11" fillId="0" borderId="10" xfId="100" applyFont="1" applyBorder="1" applyAlignment="1">
      <alignment horizontal="center" vertical="center"/>
    </xf>
    <xf numFmtId="0" fontId="11" fillId="0" borderId="116" xfId="100" applyFont="1" applyBorder="1" applyAlignment="1">
      <alignment horizontal="center" vertical="center"/>
    </xf>
    <xf numFmtId="0" fontId="11" fillId="0" borderId="129" xfId="100" applyFont="1" applyBorder="1" applyAlignment="1">
      <alignment horizontal="center" vertical="center" wrapText="1"/>
    </xf>
    <xf numFmtId="0" fontId="11" fillId="0" borderId="11" xfId="100" applyFont="1" applyBorder="1" applyAlignment="1">
      <alignment horizontal="center" vertical="center"/>
    </xf>
    <xf numFmtId="56" fontId="5" fillId="0" borderId="105" xfId="100" applyNumberFormat="1" applyFont="1" applyFill="1" applyBorder="1" applyAlignment="1">
      <alignment horizontal="center" vertical="center"/>
    </xf>
    <xf numFmtId="0" fontId="5" fillId="0" borderId="62" xfId="100" applyFont="1" applyFill="1" applyBorder="1" applyAlignment="1">
      <alignment horizontal="left" vertical="center"/>
    </xf>
    <xf numFmtId="0" fontId="5" fillId="0" borderId="8" xfId="100" applyFont="1" applyFill="1" applyBorder="1" applyAlignment="1">
      <alignment horizontal="center" vertical="center"/>
    </xf>
    <xf numFmtId="183" fontId="5" fillId="0" borderId="15" xfId="100" applyNumberFormat="1" applyFont="1" applyFill="1" applyBorder="1" applyAlignment="1">
      <alignment horizontal="right" vertical="center"/>
    </xf>
    <xf numFmtId="0" fontId="5" fillId="0" borderId="15" xfId="100" applyFont="1" applyBorder="1" applyAlignment="1">
      <alignment horizontal="left" vertical="center" wrapText="1"/>
    </xf>
    <xf numFmtId="56" fontId="5" fillId="0" borderId="14" xfId="100" applyNumberFormat="1" applyFont="1" applyFill="1" applyBorder="1" applyAlignment="1">
      <alignment horizontal="center" vertical="center"/>
    </xf>
    <xf numFmtId="0" fontId="5" fillId="0" borderId="66" xfId="100" applyFont="1" applyFill="1" applyBorder="1" applyAlignment="1">
      <alignment horizontal="left" vertical="center"/>
    </xf>
    <xf numFmtId="0" fontId="5" fillId="0" borderId="31" xfId="100" applyFont="1" applyFill="1" applyBorder="1" applyAlignment="1">
      <alignment horizontal="center" vertical="center"/>
    </xf>
    <xf numFmtId="183" fontId="5" fillId="0" borderId="30" xfId="100" applyNumberFormat="1" applyFont="1" applyFill="1" applyBorder="1" applyAlignment="1">
      <alignment horizontal="right" vertical="center"/>
    </xf>
    <xf numFmtId="0" fontId="5" fillId="0" borderId="30" xfId="100" applyFont="1" applyBorder="1" applyAlignment="1">
      <alignment horizontal="left" vertical="center" wrapText="1"/>
    </xf>
    <xf numFmtId="0" fontId="5" fillId="0" borderId="14" xfId="100" applyFont="1" applyFill="1" applyBorder="1" applyAlignment="1">
      <alignment horizontal="center" vertical="center"/>
    </xf>
    <xf numFmtId="0" fontId="5" fillId="0" borderId="31" xfId="100" applyFont="1" applyFill="1" applyBorder="1" applyAlignment="1">
      <alignment vertical="center"/>
    </xf>
    <xf numFmtId="0" fontId="5" fillId="0" borderId="17" xfId="100" applyFont="1" applyFill="1" applyBorder="1" applyAlignment="1">
      <alignment horizontal="center" vertical="center"/>
    </xf>
    <xf numFmtId="0" fontId="5" fillId="0" borderId="119" xfId="100" applyFont="1" applyFill="1" applyBorder="1" applyAlignment="1">
      <alignment horizontal="left" vertical="center"/>
    </xf>
    <xf numFmtId="0" fontId="5" fillId="0" borderId="94" xfId="100" applyFont="1" applyFill="1" applyBorder="1" applyAlignment="1">
      <alignment vertical="center"/>
    </xf>
    <xf numFmtId="183" fontId="5" fillId="0" borderId="25" xfId="100" applyNumberFormat="1" applyFont="1" applyFill="1" applyBorder="1" applyAlignment="1">
      <alignment horizontal="right" vertical="center"/>
    </xf>
    <xf numFmtId="0" fontId="5" fillId="0" borderId="25" xfId="100" applyFont="1" applyBorder="1" applyAlignment="1">
      <alignment horizontal="left" vertical="center" wrapText="1"/>
    </xf>
    <xf numFmtId="183" fontId="5" fillId="0" borderId="19" xfId="100" applyNumberFormat="1" applyFont="1" applyBorder="1" applyAlignment="1">
      <alignment horizontal="right" vertical="center"/>
    </xf>
    <xf numFmtId="0" fontId="14" fillId="0" borderId="0" xfId="100" applyFont="1" applyBorder="1" applyAlignment="1">
      <alignment horizontal="left" vertical="center"/>
    </xf>
    <xf numFmtId="183" fontId="5" fillId="0" borderId="15" xfId="100" applyNumberFormat="1" applyFont="1" applyBorder="1" applyAlignment="1">
      <alignment horizontal="right" vertical="center"/>
    </xf>
    <xf numFmtId="0" fontId="5" fillId="0" borderId="0" xfId="100" applyFont="1" applyFill="1" applyBorder="1" applyAlignment="1">
      <alignment horizontal="left" vertical="center"/>
    </xf>
    <xf numFmtId="0" fontId="20" fillId="3" borderId="0" xfId="99" applyFont="1" applyFill="1" applyAlignment="1">
      <alignment horizontal="right" vertical="center"/>
    </xf>
    <xf numFmtId="0" fontId="9" fillId="0" borderId="0" xfId="100" applyFont="1" applyBorder="1" applyAlignment="1">
      <alignment horizontal="right" vertical="center"/>
    </xf>
    <xf numFmtId="183" fontId="5" fillId="0" borderId="0" xfId="100" applyNumberFormat="1" applyFont="1" applyBorder="1" applyAlignment="1">
      <alignment horizontal="right" vertical="center"/>
    </xf>
    <xf numFmtId="0" fontId="31" fillId="0" borderId="0" xfId="103" applyFont="1" applyBorder="1" applyAlignment="1">
      <alignment horizontal="center" vertical="center" wrapText="1"/>
    </xf>
    <xf numFmtId="0" fontId="5" fillId="0" borderId="0" xfId="99" applyFont="1">
      <alignment vertical="center"/>
    </xf>
    <xf numFmtId="0" fontId="5" fillId="0" borderId="0" xfId="0" applyFont="1" applyBorder="1" applyAlignment="1">
      <alignment vertical="center"/>
    </xf>
    <xf numFmtId="0" fontId="5" fillId="0" borderId="0" xfId="61" applyFont="1" applyAlignment="1">
      <alignment horizontal="left" vertical="center"/>
    </xf>
    <xf numFmtId="0" fontId="5" fillId="0" borderId="0" xfId="61" applyFont="1" applyAlignment="1">
      <alignment vertical="center"/>
    </xf>
    <xf numFmtId="0" fontId="5" fillId="0" borderId="82" xfId="9" applyFont="1" applyBorder="1">
      <alignment vertical="center"/>
    </xf>
    <xf numFmtId="38" fontId="30" fillId="2" borderId="111" xfId="2" applyFont="1" applyFill="1" applyBorder="1" applyAlignment="1">
      <alignment horizontal="right" vertical="center" wrapText="1"/>
    </xf>
    <xf numFmtId="0" fontId="30" fillId="0" borderId="144" xfId="0" applyFont="1" applyBorder="1" applyAlignment="1">
      <alignment horizontal="right" vertical="center" wrapText="1"/>
    </xf>
    <xf numFmtId="0" fontId="7" fillId="0" borderId="0" xfId="9" applyFont="1" applyAlignment="1">
      <alignment vertical="center"/>
    </xf>
    <xf numFmtId="0" fontId="14" fillId="0" borderId="118" xfId="62" applyFont="1" applyFill="1" applyBorder="1" applyAlignment="1">
      <alignment horizontal="left" vertical="center"/>
    </xf>
    <xf numFmtId="0" fontId="14" fillId="0" borderId="94" xfId="62" applyFont="1" applyFill="1" applyBorder="1" applyAlignment="1">
      <alignment horizontal="left" vertical="center"/>
    </xf>
    <xf numFmtId="0" fontId="14" fillId="0" borderId="94" xfId="62" applyFont="1" applyFill="1" applyBorder="1" applyAlignment="1">
      <alignment vertical="center"/>
    </xf>
    <xf numFmtId="0" fontId="20" fillId="0" borderId="0" xfId="103">
      <alignment vertical="center"/>
    </xf>
    <xf numFmtId="0" fontId="20" fillId="0" borderId="66" xfId="103" applyFont="1" applyBorder="1">
      <alignment vertical="center"/>
    </xf>
    <xf numFmtId="0" fontId="20" fillId="0" borderId="66" xfId="103" applyFont="1" applyBorder="1" applyAlignment="1">
      <alignment vertical="center" wrapText="1"/>
    </xf>
    <xf numFmtId="0" fontId="20" fillId="0" borderId="66" xfId="103" applyFont="1" applyFill="1" applyBorder="1" applyAlignment="1">
      <alignment vertical="center" wrapText="1"/>
    </xf>
    <xf numFmtId="0" fontId="20" fillId="0" borderId="0" xfId="103" applyAlignment="1">
      <alignment vertical="center" wrapText="1"/>
    </xf>
    <xf numFmtId="0" fontId="20" fillId="0" borderId="0" xfId="103" applyFill="1">
      <alignment vertical="center"/>
    </xf>
    <xf numFmtId="38" fontId="5" fillId="0" borderId="8" xfId="102" applyFont="1" applyBorder="1" applyAlignment="1">
      <alignment horizontal="right" vertical="center"/>
    </xf>
    <xf numFmtId="14" fontId="0" fillId="0" borderId="118" xfId="0" applyNumberFormat="1" applyFill="1" applyBorder="1">
      <alignment vertical="center"/>
    </xf>
    <xf numFmtId="14" fontId="0" fillId="0" borderId="127" xfId="0" applyNumberFormat="1" applyFill="1" applyBorder="1">
      <alignment vertical="center"/>
    </xf>
    <xf numFmtId="0" fontId="20" fillId="0" borderId="66" xfId="103" applyFont="1" applyFill="1" applyBorder="1">
      <alignment vertical="center"/>
    </xf>
    <xf numFmtId="0" fontId="60" fillId="2" borderId="0" xfId="9" applyFill="1">
      <alignment vertical="center"/>
    </xf>
    <xf numFmtId="0" fontId="5" fillId="0" borderId="0" xfId="104" applyFont="1">
      <alignment vertical="center"/>
    </xf>
    <xf numFmtId="38" fontId="5" fillId="0" borderId="0" xfId="102" applyFont="1">
      <alignment vertical="center"/>
    </xf>
    <xf numFmtId="0" fontId="5" fillId="0" borderId="0" xfId="104" applyFont="1" applyAlignment="1">
      <alignment horizontal="right" vertical="center"/>
    </xf>
    <xf numFmtId="0" fontId="20" fillId="0" borderId="0" xfId="104">
      <alignment vertical="center"/>
    </xf>
    <xf numFmtId="0" fontId="6" fillId="0" borderId="0" xfId="104" applyFont="1">
      <alignment vertical="center"/>
    </xf>
    <xf numFmtId="38" fontId="5" fillId="0" borderId="11" xfId="102" applyFont="1" applyBorder="1" applyAlignment="1">
      <alignment horizontal="center" vertical="center"/>
    </xf>
    <xf numFmtId="0" fontId="5" fillId="0" borderId="11" xfId="104" applyFont="1" applyBorder="1" applyAlignment="1">
      <alignment horizontal="center" vertical="center"/>
    </xf>
    <xf numFmtId="0" fontId="5" fillId="0" borderId="28" xfId="104" applyFont="1" applyBorder="1">
      <alignment vertical="center"/>
    </xf>
    <xf numFmtId="38" fontId="5" fillId="0" borderId="13" xfId="102" applyFont="1" applyFill="1" applyBorder="1" applyAlignment="1">
      <alignment horizontal="right" vertical="center"/>
    </xf>
    <xf numFmtId="0" fontId="5" fillId="0" borderId="13" xfId="104" applyFont="1" applyBorder="1" applyAlignment="1">
      <alignment horizontal="left" vertical="center"/>
    </xf>
    <xf numFmtId="0" fontId="5" fillId="0" borderId="8" xfId="104" applyFont="1" applyBorder="1">
      <alignment vertical="center"/>
    </xf>
    <xf numFmtId="38" fontId="5" fillId="0" borderId="15" xfId="102" applyFont="1" applyFill="1" applyBorder="1" applyAlignment="1">
      <alignment horizontal="right" vertical="center"/>
    </xf>
    <xf numFmtId="0" fontId="5" fillId="0" borderId="30" xfId="104" applyFont="1" applyBorder="1" applyAlignment="1">
      <alignment horizontal="left" vertical="center"/>
    </xf>
    <xf numFmtId="0" fontId="5" fillId="0" borderId="31" xfId="104" applyFont="1" applyBorder="1">
      <alignment vertical="center"/>
    </xf>
    <xf numFmtId="38" fontId="5" fillId="0" borderId="30" xfId="102" applyFont="1" applyFill="1" applyBorder="1" applyAlignment="1">
      <alignment horizontal="right" vertical="center"/>
    </xf>
    <xf numFmtId="0" fontId="5" fillId="0" borderId="0" xfId="104" applyFont="1" applyBorder="1">
      <alignment vertical="center"/>
    </xf>
    <xf numFmtId="38" fontId="5" fillId="0" borderId="24" xfId="102" applyFont="1" applyFill="1" applyBorder="1" applyAlignment="1">
      <alignment horizontal="right" vertical="center"/>
    </xf>
    <xf numFmtId="0" fontId="5" fillId="0" borderId="32" xfId="104" applyFont="1" applyBorder="1">
      <alignment vertical="center"/>
    </xf>
    <xf numFmtId="38" fontId="5" fillId="0" borderId="33" xfId="102" applyFont="1" applyFill="1" applyBorder="1" applyAlignment="1">
      <alignment horizontal="right" vertical="center"/>
    </xf>
    <xf numFmtId="0" fontId="5" fillId="0" borderId="33" xfId="104" applyFont="1" applyBorder="1" applyAlignment="1">
      <alignment horizontal="left" vertical="center"/>
    </xf>
    <xf numFmtId="0" fontId="5" fillId="0" borderId="20" xfId="104" applyFont="1" applyBorder="1">
      <alignment vertical="center"/>
    </xf>
    <xf numFmtId="38" fontId="5" fillId="0" borderId="18" xfId="102" applyFont="1" applyFill="1" applyBorder="1" applyAlignment="1">
      <alignment horizontal="right" vertical="center"/>
    </xf>
    <xf numFmtId="0" fontId="5" fillId="0" borderId="18" xfId="104" applyFont="1" applyBorder="1" applyAlignment="1">
      <alignment horizontal="left" vertical="center"/>
    </xf>
    <xf numFmtId="0" fontId="5" fillId="0" borderId="36" xfId="104" applyFont="1" applyBorder="1">
      <alignment vertical="center"/>
    </xf>
    <xf numFmtId="38" fontId="5" fillId="0" borderId="22" xfId="102" applyFont="1" applyFill="1" applyBorder="1" applyAlignment="1">
      <alignment horizontal="right" vertical="center"/>
    </xf>
    <xf numFmtId="0" fontId="5" fillId="0" borderId="22" xfId="104" applyFont="1" applyBorder="1" applyAlignment="1">
      <alignment horizontal="left" vertical="center"/>
    </xf>
    <xf numFmtId="0" fontId="20" fillId="0" borderId="0" xfId="104" applyBorder="1">
      <alignment vertical="center"/>
    </xf>
    <xf numFmtId="0" fontId="5" fillId="0" borderId="3" xfId="104" applyFont="1" applyBorder="1">
      <alignment vertical="center"/>
    </xf>
    <xf numFmtId="38" fontId="5" fillId="0" borderId="37" xfId="102" applyFont="1" applyFill="1" applyBorder="1" applyAlignment="1">
      <alignment horizontal="right" vertical="center"/>
    </xf>
    <xf numFmtId="0" fontId="5" fillId="0" borderId="6" xfId="104" applyFont="1" applyBorder="1">
      <alignment vertical="center"/>
    </xf>
    <xf numFmtId="0" fontId="5" fillId="0" borderId="39" xfId="104" applyFont="1" applyBorder="1">
      <alignment vertical="center"/>
    </xf>
    <xf numFmtId="38" fontId="5" fillId="0" borderId="18" xfId="102" applyFont="1" applyBorder="1" applyAlignment="1">
      <alignment horizontal="right" vertical="center"/>
    </xf>
    <xf numFmtId="38" fontId="7" fillId="0" borderId="19" xfId="102" applyFont="1" applyBorder="1" applyAlignment="1">
      <alignment horizontal="right" vertical="center"/>
    </xf>
    <xf numFmtId="38" fontId="0" fillId="0" borderId="0" xfId="102" applyFont="1">
      <alignment vertical="center"/>
    </xf>
    <xf numFmtId="0" fontId="3" fillId="0" borderId="0" xfId="99" applyFont="1">
      <alignment vertical="center"/>
    </xf>
    <xf numFmtId="0" fontId="5" fillId="0" borderId="66" xfId="0" applyFont="1" applyBorder="1" applyAlignment="1">
      <alignment vertical="center" wrapText="1"/>
    </xf>
    <xf numFmtId="0" fontId="5" fillId="0" borderId="8" xfId="100" applyFont="1" applyFill="1" applyBorder="1" applyAlignment="1">
      <alignment horizontal="left" vertical="center"/>
    </xf>
    <xf numFmtId="0" fontId="5" fillId="0" borderId="31" xfId="100" applyFont="1" applyFill="1" applyBorder="1" applyAlignment="1">
      <alignment horizontal="left" vertical="center"/>
    </xf>
    <xf numFmtId="0" fontId="5" fillId="0" borderId="94" xfId="100" applyFont="1" applyFill="1" applyBorder="1" applyAlignment="1">
      <alignment horizontal="left" vertical="center"/>
    </xf>
    <xf numFmtId="0" fontId="5" fillId="3" borderId="8" xfId="100" applyFont="1" applyFill="1" applyBorder="1" applyAlignment="1">
      <alignment horizontal="center" vertical="center"/>
    </xf>
    <xf numFmtId="0" fontId="5" fillId="3" borderId="31" xfId="100" applyFont="1" applyFill="1" applyBorder="1" applyAlignment="1">
      <alignment horizontal="center" vertical="center"/>
    </xf>
    <xf numFmtId="0" fontId="5" fillId="3" borderId="31" xfId="100" applyFont="1" applyFill="1" applyBorder="1" applyAlignment="1">
      <alignment vertical="center"/>
    </xf>
    <xf numFmtId="0" fontId="5" fillId="3" borderId="94" xfId="100" applyFont="1" applyFill="1" applyBorder="1" applyAlignment="1">
      <alignment vertical="center"/>
    </xf>
    <xf numFmtId="0" fontId="11" fillId="3" borderId="11" xfId="100" applyFont="1" applyFill="1" applyBorder="1" applyAlignment="1">
      <alignment horizontal="center" vertical="center"/>
    </xf>
    <xf numFmtId="183" fontId="5" fillId="3" borderId="15" xfId="100" applyNumberFormat="1" applyFont="1" applyFill="1" applyBorder="1" applyAlignment="1">
      <alignment horizontal="right" vertical="center"/>
    </xf>
    <xf numFmtId="183" fontId="5" fillId="3" borderId="30" xfId="100" applyNumberFormat="1" applyFont="1" applyFill="1" applyBorder="1" applyAlignment="1">
      <alignment horizontal="right" vertical="center"/>
    </xf>
    <xf numFmtId="183" fontId="5" fillId="3" borderId="25" xfId="100" applyNumberFormat="1" applyFont="1" applyFill="1" applyBorder="1" applyAlignment="1">
      <alignment horizontal="right" vertical="center"/>
    </xf>
    <xf numFmtId="0" fontId="20" fillId="2" borderId="0" xfId="0" applyFont="1" applyFill="1">
      <alignment vertical="center"/>
    </xf>
    <xf numFmtId="0" fontId="18" fillId="0" borderId="66" xfId="103" applyFont="1" applyBorder="1" applyAlignment="1">
      <alignment horizontal="center" vertical="center"/>
    </xf>
    <xf numFmtId="189" fontId="17" fillId="5" borderId="61" xfId="53" applyNumberFormat="1" applyFont="1" applyFill="1" applyBorder="1" applyAlignment="1">
      <alignment horizontal="left" vertical="center" wrapText="1"/>
    </xf>
    <xf numFmtId="189" fontId="17" fillId="0" borderId="1" xfId="53" applyNumberFormat="1" applyFont="1" applyBorder="1" applyAlignment="1">
      <alignment horizontal="left" vertical="center"/>
    </xf>
    <xf numFmtId="189" fontId="17" fillId="0" borderId="62" xfId="53" applyNumberFormat="1" applyFont="1" applyBorder="1" applyAlignment="1">
      <alignment horizontal="left" vertical="center"/>
    </xf>
    <xf numFmtId="189" fontId="17" fillId="0" borderId="9" xfId="53" applyNumberFormat="1" applyFont="1" applyBorder="1" applyAlignment="1">
      <alignment horizontal="center" vertical="center"/>
    </xf>
    <xf numFmtId="189" fontId="17" fillId="0" borderId="9" xfId="53" applyNumberFormat="1" applyFont="1" applyBorder="1" applyAlignment="1">
      <alignment horizontal="left" vertical="center" wrapText="1"/>
    </xf>
    <xf numFmtId="180" fontId="17" fillId="0" borderId="91" xfId="53" applyNumberFormat="1" applyFont="1" applyBorder="1" applyAlignment="1">
      <alignment horizontal="center" vertical="center" wrapText="1"/>
    </xf>
    <xf numFmtId="189" fontId="17" fillId="0" borderId="61" xfId="53" applyNumberFormat="1" applyFont="1" applyBorder="1" applyAlignment="1">
      <alignment horizontal="left" vertical="center" wrapText="1"/>
    </xf>
    <xf numFmtId="0" fontId="20" fillId="0" borderId="66" xfId="103" applyBorder="1">
      <alignment vertical="center"/>
    </xf>
    <xf numFmtId="0" fontId="20" fillId="0" borderId="111" xfId="103" applyFont="1" applyFill="1" applyBorder="1" applyAlignment="1">
      <alignment vertical="center" wrapText="1"/>
    </xf>
    <xf numFmtId="0" fontId="20" fillId="0" borderId="111" xfId="103" applyFont="1" applyFill="1" applyBorder="1">
      <alignment vertical="center"/>
    </xf>
    <xf numFmtId="0" fontId="20" fillId="0" borderId="111" xfId="103" applyFont="1" applyFill="1" applyBorder="1" applyAlignment="1">
      <alignment horizontal="left" vertical="center" wrapText="1"/>
    </xf>
    <xf numFmtId="0" fontId="11" fillId="0" borderId="52" xfId="62" applyFont="1" applyBorder="1" applyAlignment="1">
      <alignment horizontal="center" vertical="center"/>
    </xf>
    <xf numFmtId="0" fontId="14" fillId="0" borderId="28" xfId="62" applyFont="1" applyFill="1" applyBorder="1" applyAlignment="1">
      <alignment horizontal="center" vertical="center"/>
    </xf>
    <xf numFmtId="0" fontId="30" fillId="0" borderId="65" xfId="0" applyFont="1" applyFill="1" applyBorder="1" applyAlignment="1">
      <alignment horizontal="justify" vertical="center" wrapText="1"/>
    </xf>
    <xf numFmtId="38" fontId="30" fillId="0" borderId="66" xfId="102" applyFont="1" applyFill="1" applyBorder="1" applyAlignment="1">
      <alignment horizontal="right" vertical="center" wrapText="1"/>
    </xf>
    <xf numFmtId="38" fontId="30" fillId="2" borderId="66" xfId="102" applyFont="1" applyFill="1" applyBorder="1" applyAlignment="1">
      <alignment horizontal="right" vertical="center" wrapText="1"/>
    </xf>
    <xf numFmtId="183" fontId="0" fillId="0" borderId="15" xfId="0" applyNumberFormat="1" applyFill="1" applyBorder="1">
      <alignment vertical="center"/>
    </xf>
    <xf numFmtId="183" fontId="0" fillId="0" borderId="24" xfId="0" applyNumberFormat="1" applyFill="1" applyBorder="1">
      <alignment vertical="center"/>
    </xf>
    <xf numFmtId="188" fontId="0" fillId="0" borderId="84" xfId="0" applyNumberFormat="1" applyFill="1" applyBorder="1" applyAlignment="1">
      <alignment horizontal="center" vertical="center"/>
    </xf>
    <xf numFmtId="183" fontId="0" fillId="0" borderId="33" xfId="0" applyNumberFormat="1" applyFill="1" applyBorder="1">
      <alignment vertical="center"/>
    </xf>
    <xf numFmtId="188" fontId="0" fillId="2" borderId="84" xfId="0" applyNumberFormat="1" applyFill="1" applyBorder="1" applyAlignment="1">
      <alignment horizontal="center" vertical="center"/>
    </xf>
    <xf numFmtId="0" fontId="0" fillId="0" borderId="0" xfId="0" applyFill="1">
      <alignment vertical="center"/>
    </xf>
    <xf numFmtId="0" fontId="20" fillId="0" borderId="47" xfId="0" applyFont="1"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52" xfId="0" applyFill="1" applyBorder="1" applyAlignment="1">
      <alignment horizontal="center" vertical="center"/>
    </xf>
    <xf numFmtId="0" fontId="0" fillId="0" borderId="123" xfId="0" applyFill="1" applyBorder="1" applyAlignment="1">
      <alignment horizontal="center" vertical="center"/>
    </xf>
    <xf numFmtId="0" fontId="0" fillId="0" borderId="97" xfId="0" applyFill="1" applyBorder="1" applyAlignment="1">
      <alignment horizontal="left" vertical="center"/>
    </xf>
    <xf numFmtId="0" fontId="0" fillId="0" borderId="105" xfId="0" applyFill="1" applyBorder="1" applyAlignment="1">
      <alignment horizontal="left" vertical="center"/>
    </xf>
    <xf numFmtId="0" fontId="0" fillId="0" borderId="91" xfId="0" applyFont="1" applyFill="1" applyBorder="1" applyAlignment="1">
      <alignment horizontal="center" vertical="center"/>
    </xf>
    <xf numFmtId="183" fontId="20" fillId="0" borderId="1" xfId="0" applyNumberFormat="1" applyFont="1" applyFill="1" applyBorder="1">
      <alignment vertical="center"/>
    </xf>
    <xf numFmtId="38" fontId="23" fillId="0" borderId="105" xfId="2" applyFont="1" applyFill="1" applyBorder="1" applyAlignment="1">
      <alignment horizontal="right" vertical="center"/>
    </xf>
    <xf numFmtId="186" fontId="23" fillId="0" borderId="28" xfId="2" applyNumberFormat="1" applyFont="1" applyFill="1" applyBorder="1" applyAlignment="1">
      <alignment horizontal="center" vertical="center"/>
    </xf>
    <xf numFmtId="187" fontId="23" fillId="0" borderId="28" xfId="2" applyNumberFormat="1" applyFont="1" applyFill="1" applyBorder="1" applyAlignment="1">
      <alignment horizontal="center" vertical="center"/>
    </xf>
    <xf numFmtId="38" fontId="23" fillId="0" borderId="57" xfId="2" applyFont="1" applyFill="1" applyBorder="1" applyAlignment="1">
      <alignment horizontal="center" vertical="center"/>
    </xf>
    <xf numFmtId="176" fontId="23" fillId="0" borderId="57" xfId="2" applyNumberFormat="1" applyFont="1" applyFill="1" applyBorder="1" applyAlignment="1">
      <alignment horizontal="center" vertical="center"/>
    </xf>
    <xf numFmtId="38" fontId="23" fillId="0" borderId="62" xfId="2" applyFont="1" applyFill="1" applyBorder="1" applyAlignment="1">
      <alignment horizontal="right" vertical="center"/>
    </xf>
    <xf numFmtId="38" fontId="23" fillId="0" borderId="8" xfId="2" applyFont="1" applyFill="1" applyBorder="1" applyAlignment="1">
      <alignment horizontal="right" vertical="center"/>
    </xf>
    <xf numFmtId="178" fontId="23" fillId="0" borderId="57" xfId="2" applyNumberFormat="1" applyFont="1" applyFill="1" applyBorder="1" applyAlignment="1">
      <alignment horizontal="center" vertical="center"/>
    </xf>
    <xf numFmtId="0" fontId="0" fillId="0" borderId="14" xfId="0" applyFill="1" applyBorder="1" applyAlignment="1">
      <alignment horizontal="left" vertical="center"/>
    </xf>
    <xf numFmtId="0" fontId="0" fillId="0" borderId="65" xfId="0" applyFill="1" applyBorder="1" applyAlignment="1">
      <alignment horizontal="left" vertical="center"/>
    </xf>
    <xf numFmtId="0" fontId="0" fillId="0" borderId="93" xfId="0" applyFont="1" applyFill="1" applyBorder="1" applyAlignment="1">
      <alignment horizontal="center" vertical="center"/>
    </xf>
    <xf numFmtId="186" fontId="23" fillId="0" borderId="8" xfId="2" applyNumberFormat="1" applyFont="1" applyFill="1" applyBorder="1" applyAlignment="1">
      <alignment horizontal="center" vertical="center"/>
    </xf>
    <xf numFmtId="187" fontId="23" fillId="0" borderId="8" xfId="2" applyNumberFormat="1" applyFont="1" applyFill="1" applyBorder="1" applyAlignment="1">
      <alignment horizontal="center" vertical="center"/>
    </xf>
    <xf numFmtId="38" fontId="23" fillId="0" borderId="62" xfId="2" applyFont="1" applyFill="1" applyBorder="1" applyAlignment="1">
      <alignment horizontal="center" vertical="center"/>
    </xf>
    <xf numFmtId="176" fontId="23" fillId="0" borderId="62" xfId="2" applyNumberFormat="1" applyFont="1" applyFill="1" applyBorder="1" applyAlignment="1">
      <alignment horizontal="center" vertical="center"/>
    </xf>
    <xf numFmtId="38" fontId="23" fillId="0" borderId="66" xfId="2" applyFont="1" applyFill="1" applyBorder="1" applyAlignment="1">
      <alignment horizontal="right" vertical="center"/>
    </xf>
    <xf numFmtId="38" fontId="23" fillId="0" borderId="8" xfId="2" applyFont="1" applyFill="1" applyBorder="1" applyAlignment="1">
      <alignment vertical="center"/>
    </xf>
    <xf numFmtId="178" fontId="23" fillId="0" borderId="62" xfId="2" applyNumberFormat="1" applyFont="1" applyFill="1" applyBorder="1" applyAlignment="1">
      <alignment horizontal="center" vertical="center"/>
    </xf>
    <xf numFmtId="0" fontId="0" fillId="0" borderId="93" xfId="0" applyFill="1" applyBorder="1" applyAlignment="1">
      <alignment horizontal="center" vertical="center"/>
    </xf>
    <xf numFmtId="38" fontId="5" fillId="0" borderId="105" xfId="102" applyFont="1" applyFill="1" applyBorder="1" applyAlignment="1">
      <alignment horizontal="right" vertical="center"/>
    </xf>
    <xf numFmtId="186" fontId="5" fillId="0" borderId="8" xfId="102" applyNumberFormat="1" applyFont="1" applyFill="1" applyBorder="1" applyAlignment="1">
      <alignment horizontal="center" vertical="center"/>
    </xf>
    <xf numFmtId="187" fontId="5" fillId="0" borderId="8" xfId="102" applyNumberFormat="1" applyFont="1" applyFill="1" applyBorder="1" applyAlignment="1">
      <alignment horizontal="center" vertical="center"/>
    </xf>
    <xf numFmtId="38" fontId="5" fillId="0" borderId="62" xfId="102" applyFont="1" applyFill="1" applyBorder="1" applyAlignment="1">
      <alignment horizontal="center" vertical="center"/>
    </xf>
    <xf numFmtId="176" fontId="5" fillId="0" borderId="62" xfId="102" applyNumberFormat="1" applyFont="1" applyFill="1" applyBorder="1" applyAlignment="1">
      <alignment horizontal="center" vertical="center"/>
    </xf>
    <xf numFmtId="38" fontId="5" fillId="0" borderId="66" xfId="102" applyFont="1" applyFill="1" applyBorder="1" applyAlignment="1">
      <alignment horizontal="right" vertical="center"/>
    </xf>
    <xf numFmtId="38" fontId="5" fillId="0" borderId="8" xfId="102" applyFont="1" applyFill="1" applyBorder="1" applyAlignment="1">
      <alignment vertical="center"/>
    </xf>
    <xf numFmtId="178" fontId="5" fillId="0" borderId="62" xfId="102" applyNumberFormat="1" applyFont="1" applyFill="1" applyBorder="1" applyAlignment="1">
      <alignment horizontal="center" vertical="center"/>
    </xf>
    <xf numFmtId="38" fontId="5" fillId="0" borderId="62" xfId="102" applyFont="1" applyFill="1" applyBorder="1" applyAlignment="1">
      <alignment horizontal="right" vertical="center"/>
    </xf>
    <xf numFmtId="38" fontId="5" fillId="0" borderId="14" xfId="102" applyFont="1" applyFill="1" applyBorder="1" applyAlignment="1">
      <alignment horizontal="right" vertical="center"/>
    </xf>
    <xf numFmtId="186" fontId="5" fillId="0" borderId="31" xfId="102" applyNumberFormat="1" applyFont="1" applyFill="1" applyBorder="1" applyAlignment="1">
      <alignment horizontal="center" vertical="center"/>
    </xf>
    <xf numFmtId="187" fontId="5" fillId="0" borderId="31" xfId="102" applyNumberFormat="1" applyFont="1" applyFill="1" applyBorder="1" applyAlignment="1">
      <alignment horizontal="center" vertical="center"/>
    </xf>
    <xf numFmtId="38" fontId="5" fillId="0" borderId="66" xfId="102" applyFont="1" applyFill="1" applyBorder="1" applyAlignment="1">
      <alignment horizontal="center" vertical="center"/>
    </xf>
    <xf numFmtId="176" fontId="5" fillId="0" borderId="66" xfId="102" applyNumberFormat="1" applyFont="1" applyFill="1" applyBorder="1" applyAlignment="1">
      <alignment horizontal="center" vertical="center"/>
    </xf>
    <xf numFmtId="38" fontId="5" fillId="0" borderId="31" xfId="102" applyFont="1" applyFill="1" applyBorder="1" applyAlignment="1">
      <alignment vertical="center"/>
    </xf>
    <xf numFmtId="178" fontId="5" fillId="0" borderId="66" xfId="102" applyNumberFormat="1" applyFont="1" applyFill="1" applyBorder="1" applyAlignment="1">
      <alignment horizontal="center" vertical="center"/>
    </xf>
    <xf numFmtId="0" fontId="0" fillId="0" borderId="17" xfId="0" applyFill="1" applyBorder="1" applyAlignment="1">
      <alignment horizontal="left" vertical="center"/>
    </xf>
    <xf numFmtId="0" fontId="0" fillId="0" borderId="118" xfId="0" applyFill="1" applyBorder="1" applyAlignment="1">
      <alignment horizontal="left" vertical="center"/>
    </xf>
    <xf numFmtId="0" fontId="0" fillId="0" borderId="120" xfId="0" applyFill="1" applyBorder="1" applyAlignment="1">
      <alignment horizontal="center" vertical="center"/>
    </xf>
    <xf numFmtId="183" fontId="20" fillId="0" borderId="25" xfId="0" applyNumberFormat="1" applyFont="1" applyFill="1" applyBorder="1">
      <alignment vertical="center"/>
    </xf>
    <xf numFmtId="38" fontId="5" fillId="0" borderId="38" xfId="102" applyFont="1" applyFill="1" applyBorder="1" applyAlignment="1">
      <alignment horizontal="right" vertical="center"/>
    </xf>
    <xf numFmtId="186" fontId="5" fillId="0" borderId="39" xfId="102" applyNumberFormat="1" applyFont="1" applyFill="1" applyBorder="1" applyAlignment="1">
      <alignment horizontal="center" vertical="center"/>
    </xf>
    <xf numFmtId="187" fontId="5" fillId="0" borderId="39" xfId="102" applyNumberFormat="1" applyFont="1" applyFill="1" applyBorder="1" applyAlignment="1">
      <alignment horizontal="center" vertical="center"/>
    </xf>
    <xf numFmtId="38" fontId="5" fillId="0" borderId="95" xfId="102" applyFont="1" applyFill="1" applyBorder="1" applyAlignment="1">
      <alignment horizontal="center" vertical="center"/>
    </xf>
    <xf numFmtId="176" fontId="5" fillId="0" borderId="95" xfId="102" applyNumberFormat="1" applyFont="1" applyFill="1" applyBorder="1" applyAlignment="1">
      <alignment horizontal="center" vertical="center"/>
    </xf>
    <xf numFmtId="38" fontId="5" fillId="0" borderId="119" xfId="102" applyFont="1" applyFill="1" applyBorder="1" applyAlignment="1">
      <alignment horizontal="right" vertical="center"/>
    </xf>
    <xf numFmtId="38" fontId="5" fillId="0" borderId="39" xfId="102" applyFont="1" applyFill="1" applyBorder="1" applyAlignment="1">
      <alignment vertical="center"/>
    </xf>
    <xf numFmtId="178" fontId="5" fillId="0" borderId="95" xfId="102" applyNumberFormat="1" applyFont="1" applyFill="1" applyBorder="1" applyAlignment="1">
      <alignment horizontal="center" vertical="center"/>
    </xf>
    <xf numFmtId="38" fontId="5" fillId="0" borderId="95" xfId="102" applyFont="1" applyFill="1" applyBorder="1" applyAlignment="1">
      <alignment horizontal="right" vertical="center"/>
    </xf>
    <xf numFmtId="0" fontId="24" fillId="0" borderId="0" xfId="0" applyFont="1" applyFill="1" applyBorder="1" applyAlignment="1">
      <alignment vertical="center"/>
    </xf>
    <xf numFmtId="0" fontId="1" fillId="0" borderId="0" xfId="0" applyFont="1" applyFill="1" applyBorder="1" applyAlignment="1">
      <alignment vertical="center"/>
    </xf>
    <xf numFmtId="183" fontId="1" fillId="0" borderId="18" xfId="0" applyNumberFormat="1" applyFont="1" applyFill="1" applyBorder="1" applyAlignment="1">
      <alignment horizontal="right" vertical="center"/>
    </xf>
    <xf numFmtId="183" fontId="1" fillId="0" borderId="0" xfId="0" applyNumberFormat="1" applyFont="1" applyFill="1" applyBorder="1" applyAlignment="1">
      <alignment horizontal="right" vertical="center"/>
    </xf>
    <xf numFmtId="183" fontId="1" fillId="0" borderId="19" xfId="0" applyNumberFormat="1" applyFont="1" applyFill="1" applyBorder="1" applyAlignment="1">
      <alignment horizontal="right" vertical="center"/>
    </xf>
    <xf numFmtId="0" fontId="24" fillId="0" borderId="0" xfId="0" applyFont="1" applyFill="1" applyBorder="1" applyAlignment="1">
      <alignment horizontal="right" vertical="center"/>
    </xf>
    <xf numFmtId="0" fontId="22" fillId="0" borderId="0" xfId="0" applyFont="1" applyFill="1" applyBorder="1" applyAlignment="1">
      <alignment horizontal="right" vertical="center"/>
    </xf>
    <xf numFmtId="0" fontId="24" fillId="0" borderId="0" xfId="0" applyFont="1" applyFill="1" applyAlignment="1">
      <alignment vertical="center"/>
    </xf>
    <xf numFmtId="0" fontId="1" fillId="0" borderId="0" xfId="0" applyFont="1" applyFill="1" applyAlignment="1">
      <alignment horizontal="right" vertical="center"/>
    </xf>
    <xf numFmtId="183" fontId="1" fillId="0" borderId="0" xfId="0" applyNumberFormat="1" applyFont="1" applyFill="1" applyAlignment="1">
      <alignment horizontal="right" vertical="center"/>
    </xf>
    <xf numFmtId="0" fontId="20" fillId="0" borderId="128" xfId="0" applyFont="1" applyFill="1" applyBorder="1" applyAlignment="1">
      <alignment horizontal="center" vertical="center"/>
    </xf>
    <xf numFmtId="186" fontId="5" fillId="0" borderId="28" xfId="102" applyNumberFormat="1" applyFont="1" applyFill="1" applyBorder="1" applyAlignment="1">
      <alignment horizontal="center" vertical="center"/>
    </xf>
    <xf numFmtId="187" fontId="5" fillId="0" borderId="28" xfId="102" applyNumberFormat="1" applyFont="1" applyFill="1" applyBorder="1" applyAlignment="1">
      <alignment horizontal="center" vertical="center"/>
    </xf>
    <xf numFmtId="38" fontId="5" fillId="0" borderId="57" xfId="102" applyFont="1" applyFill="1" applyBorder="1" applyAlignment="1">
      <alignment horizontal="center" vertical="center"/>
    </xf>
    <xf numFmtId="176" fontId="5" fillId="0" borderId="57" xfId="102" applyNumberFormat="1" applyFont="1" applyFill="1" applyBorder="1" applyAlignment="1">
      <alignment horizontal="center" vertical="center"/>
    </xf>
    <xf numFmtId="38" fontId="5" fillId="0" borderId="8" xfId="102" applyFont="1" applyFill="1" applyBorder="1" applyAlignment="1">
      <alignment horizontal="right" vertical="center"/>
    </xf>
    <xf numFmtId="178" fontId="5" fillId="0" borderId="57" xfId="102" applyNumberFormat="1" applyFont="1" applyFill="1" applyBorder="1" applyAlignment="1">
      <alignment horizontal="center" vertical="center"/>
    </xf>
    <xf numFmtId="38" fontId="5" fillId="0" borderId="17" xfId="102" applyFont="1" applyFill="1" applyBorder="1" applyAlignment="1">
      <alignment horizontal="right" vertical="center"/>
    </xf>
    <xf numFmtId="186" fontId="5" fillId="0" borderId="94" xfId="102" applyNumberFormat="1" applyFont="1" applyFill="1" applyBorder="1" applyAlignment="1">
      <alignment horizontal="center" vertical="center"/>
    </xf>
    <xf numFmtId="187" fontId="5" fillId="0" borderId="94" xfId="102" applyNumberFormat="1" applyFont="1" applyFill="1" applyBorder="1" applyAlignment="1">
      <alignment horizontal="center" vertical="center"/>
    </xf>
    <xf numFmtId="38" fontId="5" fillId="0" borderId="119" xfId="102" applyFont="1" applyFill="1" applyBorder="1" applyAlignment="1">
      <alignment horizontal="center" vertical="center"/>
    </xf>
    <xf numFmtId="176" fontId="5" fillId="0" borderId="119" xfId="102" applyNumberFormat="1" applyFont="1" applyFill="1" applyBorder="1" applyAlignment="1">
      <alignment horizontal="center" vertical="center"/>
    </xf>
    <xf numFmtId="38" fontId="5" fillId="0" borderId="94" xfId="102" applyFont="1" applyFill="1" applyBorder="1" applyAlignment="1">
      <alignment vertical="center"/>
    </xf>
    <xf numFmtId="178" fontId="5" fillId="0" borderId="119" xfId="102" applyNumberFormat="1" applyFont="1" applyFill="1" applyBorder="1" applyAlignment="1">
      <alignment horizontal="center" vertical="center"/>
    </xf>
    <xf numFmtId="0" fontId="5" fillId="3" borderId="2" xfId="99" applyFont="1" applyFill="1" applyBorder="1" applyAlignment="1">
      <alignment horizontal="center" vertical="center"/>
    </xf>
    <xf numFmtId="181" fontId="3" fillId="0" borderId="54" xfId="103" applyNumberFormat="1" applyFont="1" applyFill="1" applyBorder="1" applyAlignment="1">
      <alignment horizontal="center" vertical="center"/>
    </xf>
    <xf numFmtId="0" fontId="5" fillId="0" borderId="0" xfId="99" applyFont="1" applyFill="1" applyAlignment="1">
      <alignment horizontal="right"/>
    </xf>
    <xf numFmtId="0" fontId="5" fillId="0" borderId="0" xfId="99" applyFont="1" applyFill="1" applyAlignment="1">
      <alignment horizontal="left"/>
    </xf>
    <xf numFmtId="0" fontId="5" fillId="0" borderId="0" xfId="99" applyFont="1" applyFill="1" applyAlignment="1">
      <alignment horizontal="center"/>
    </xf>
    <xf numFmtId="0" fontId="5" fillId="0" borderId="1" xfId="99" applyFont="1" applyFill="1" applyBorder="1" applyAlignment="1">
      <alignment horizontal="center"/>
    </xf>
    <xf numFmtId="191" fontId="5" fillId="0" borderId="0" xfId="99" applyNumberFormat="1" applyFont="1" applyFill="1" applyAlignment="1"/>
    <xf numFmtId="0" fontId="5" fillId="0" borderId="0" xfId="99" applyFont="1" applyFill="1" applyAlignment="1"/>
    <xf numFmtId="191" fontId="5" fillId="0" borderId="0" xfId="99" applyNumberFormat="1" applyFont="1" applyFill="1" applyAlignment="1">
      <alignment horizontal="left"/>
    </xf>
    <xf numFmtId="0" fontId="5" fillId="0" borderId="2" xfId="99" applyFont="1" applyFill="1" applyBorder="1" applyAlignment="1">
      <alignment horizontal="center"/>
    </xf>
    <xf numFmtId="0" fontId="5" fillId="0" borderId="0" xfId="99" applyFont="1" applyFill="1" applyBorder="1" applyAlignment="1"/>
    <xf numFmtId="0" fontId="11" fillId="0" borderId="0" xfId="99" applyFont="1">
      <alignment vertical="center"/>
    </xf>
    <xf numFmtId="190" fontId="15" fillId="0" borderId="0" xfId="100" applyNumberFormat="1" applyFont="1" applyFill="1" applyBorder="1" applyAlignment="1">
      <alignment horizontal="right" vertical="center"/>
    </xf>
    <xf numFmtId="0" fontId="11" fillId="0" borderId="129" xfId="100" applyFont="1" applyFill="1" applyBorder="1" applyAlignment="1">
      <alignment horizontal="center" vertical="center"/>
    </xf>
    <xf numFmtId="0" fontId="11" fillId="0" borderId="129" xfId="100" applyFont="1" applyFill="1" applyBorder="1" applyAlignment="1">
      <alignment horizontal="center" vertical="center" wrapText="1"/>
    </xf>
    <xf numFmtId="183" fontId="5" fillId="0" borderId="97" xfId="62" applyNumberFormat="1" applyFont="1" applyFill="1" applyBorder="1" applyAlignment="1">
      <alignment horizontal="left" vertical="center" wrapText="1"/>
    </xf>
    <xf numFmtId="0" fontId="14" fillId="0" borderId="13" xfId="62" applyFont="1" applyFill="1" applyBorder="1" applyAlignment="1">
      <alignment horizontal="left" vertical="center"/>
    </xf>
    <xf numFmtId="183" fontId="5" fillId="0" borderId="14" xfId="62" applyNumberFormat="1" applyFont="1" applyFill="1" applyBorder="1" applyAlignment="1">
      <alignment horizontal="left" vertical="center"/>
    </xf>
    <xf numFmtId="0" fontId="14" fillId="0" borderId="30" xfId="62" applyFont="1" applyFill="1" applyBorder="1" applyAlignment="1">
      <alignment horizontal="left" vertical="center"/>
    </xf>
    <xf numFmtId="0" fontId="14" fillId="0" borderId="30" xfId="62" applyFont="1" applyFill="1" applyBorder="1" applyAlignment="1">
      <alignment vertical="center"/>
    </xf>
    <xf numFmtId="0" fontId="14" fillId="0" borderId="98" xfId="62" applyFont="1" applyFill="1" applyBorder="1" applyAlignment="1">
      <alignment horizontal="left" vertical="center"/>
    </xf>
    <xf numFmtId="0" fontId="14" fillId="0" borderId="96" xfId="62" applyFont="1" applyFill="1" applyBorder="1" applyAlignment="1">
      <alignment horizontal="left" vertical="center"/>
    </xf>
    <xf numFmtId="183" fontId="5" fillId="0" borderId="60" xfId="62" applyNumberFormat="1" applyFont="1" applyFill="1" applyBorder="1" applyAlignment="1">
      <alignment horizontal="right" vertical="center"/>
    </xf>
    <xf numFmtId="183" fontId="5" fillId="0" borderId="0" xfId="62" applyNumberFormat="1" applyFont="1" applyFill="1" applyBorder="1" applyAlignment="1">
      <alignment horizontal="right" vertical="center"/>
    </xf>
    <xf numFmtId="0" fontId="14" fillId="0" borderId="0" xfId="62" applyFont="1" applyFill="1" applyBorder="1" applyAlignment="1">
      <alignment horizontal="left" vertical="center"/>
    </xf>
    <xf numFmtId="183" fontId="5" fillId="0" borderId="19" xfId="62" applyNumberFormat="1" applyFont="1" applyFill="1" applyBorder="1" applyAlignment="1">
      <alignment horizontal="right" vertical="center"/>
    </xf>
    <xf numFmtId="0" fontId="11" fillId="0" borderId="0" xfId="62" applyFont="1" applyFill="1" applyBorder="1" applyAlignment="1">
      <alignment horizontal="left" vertical="center"/>
    </xf>
    <xf numFmtId="0" fontId="5" fillId="0" borderId="0" xfId="0" applyFont="1" applyFill="1" applyAlignment="1">
      <alignment vertical="center"/>
    </xf>
    <xf numFmtId="0" fontId="5" fillId="0" borderId="0" xfId="61" applyFont="1" applyFill="1" applyAlignment="1">
      <alignment horizontal="left" vertical="center"/>
    </xf>
    <xf numFmtId="0" fontId="5" fillId="0" borderId="0" xfId="61" applyFont="1" applyFill="1" applyAlignment="1">
      <alignment vertical="center"/>
    </xf>
    <xf numFmtId="183" fontId="0" fillId="0" borderId="19" xfId="61" applyNumberFormat="1" applyFont="1" applyFill="1" applyBorder="1">
      <alignment vertical="center"/>
    </xf>
    <xf numFmtId="183" fontId="5" fillId="0" borderId="81" xfId="62" applyNumberFormat="1" applyFont="1" applyFill="1" applyBorder="1" applyAlignment="1">
      <alignment horizontal="right" vertical="center"/>
    </xf>
    <xf numFmtId="0" fontId="5" fillId="0" borderId="0" xfId="62" applyFont="1" applyFill="1" applyBorder="1" applyAlignment="1">
      <alignment horizontal="left" vertical="center"/>
    </xf>
    <xf numFmtId="0" fontId="5" fillId="0" borderId="0" xfId="9" applyFont="1" applyFill="1" applyBorder="1">
      <alignment vertical="center"/>
    </xf>
    <xf numFmtId="0" fontId="5" fillId="0" borderId="0" xfId="9" applyFont="1" applyFill="1">
      <alignment vertical="center"/>
    </xf>
    <xf numFmtId="0" fontId="9" fillId="0" borderId="0" xfId="62" applyFont="1" applyFill="1" applyBorder="1" applyAlignment="1">
      <alignment horizontal="center" vertical="center"/>
    </xf>
    <xf numFmtId="183" fontId="9" fillId="0" borderId="0" xfId="62" applyNumberFormat="1" applyFont="1" applyFill="1" applyBorder="1" applyAlignment="1">
      <alignment horizontal="right" vertical="center"/>
    </xf>
    <xf numFmtId="0" fontId="9" fillId="0" borderId="0" xfId="62" applyFont="1" applyFill="1" applyBorder="1" applyAlignment="1">
      <alignment vertical="center"/>
    </xf>
    <xf numFmtId="183" fontId="5" fillId="0" borderId="0" xfId="62" applyNumberFormat="1" applyFont="1" applyFill="1" applyBorder="1" applyAlignment="1">
      <alignment vertical="center"/>
    </xf>
    <xf numFmtId="0" fontId="5" fillId="0" borderId="0" xfId="104" applyFont="1" applyFill="1">
      <alignment vertical="center"/>
    </xf>
    <xf numFmtId="38" fontId="5" fillId="0" borderId="0" xfId="102" applyFont="1" applyFill="1">
      <alignment vertical="center"/>
    </xf>
    <xf numFmtId="0" fontId="20" fillId="0" borderId="0" xfId="104" applyFill="1">
      <alignment vertical="center"/>
    </xf>
    <xf numFmtId="38" fontId="5" fillId="0" borderId="11" xfId="102" applyFont="1" applyFill="1" applyBorder="1" applyAlignment="1">
      <alignment horizontal="center" vertical="center"/>
    </xf>
    <xf numFmtId="0" fontId="8" fillId="0" borderId="11" xfId="104" applyFont="1" applyFill="1" applyBorder="1" applyAlignment="1">
      <alignment horizontal="center" vertical="center" wrapText="1"/>
    </xf>
    <xf numFmtId="0" fontId="5" fillId="0" borderId="13" xfId="104" applyFont="1" applyFill="1" applyBorder="1" applyAlignment="1">
      <alignment horizontal="right" vertical="center"/>
    </xf>
    <xf numFmtId="0" fontId="5" fillId="0" borderId="13" xfId="104" applyFont="1" applyFill="1" applyBorder="1">
      <alignment vertical="center"/>
    </xf>
    <xf numFmtId="0" fontId="5" fillId="0" borderId="15" xfId="104" applyFont="1" applyFill="1" applyBorder="1" applyAlignment="1">
      <alignment horizontal="right" vertical="center"/>
    </xf>
    <xf numFmtId="0" fontId="5" fillId="0" borderId="15" xfId="104" applyFont="1" applyFill="1" applyBorder="1">
      <alignment vertical="center"/>
    </xf>
    <xf numFmtId="0" fontId="5" fillId="0" borderId="24" xfId="104" applyFont="1" applyFill="1" applyBorder="1" applyAlignment="1">
      <alignment horizontal="right" vertical="center"/>
    </xf>
    <xf numFmtId="0" fontId="5" fillId="0" borderId="24" xfId="104" applyFont="1" applyFill="1" applyBorder="1">
      <alignment vertical="center"/>
    </xf>
    <xf numFmtId="38" fontId="5" fillId="0" borderId="25" xfId="102" applyFont="1" applyFill="1" applyBorder="1" applyAlignment="1">
      <alignment horizontal="right" vertical="center"/>
    </xf>
    <xf numFmtId="0" fontId="5" fillId="0" borderId="25" xfId="104" applyFont="1" applyFill="1" applyBorder="1" applyAlignment="1">
      <alignment horizontal="right" vertical="center"/>
    </xf>
    <xf numFmtId="0" fontId="5" fillId="0" borderId="25" xfId="104" applyFont="1" applyFill="1" applyBorder="1">
      <alignment vertical="center"/>
    </xf>
    <xf numFmtId="38" fontId="7" fillId="0" borderId="19" xfId="102" applyFont="1" applyFill="1" applyBorder="1" applyAlignment="1">
      <alignment horizontal="right" vertical="center"/>
    </xf>
    <xf numFmtId="0" fontId="5" fillId="0" borderId="0" xfId="100" applyFont="1" applyFill="1" applyAlignment="1">
      <alignment horizontal="left" vertical="center"/>
    </xf>
    <xf numFmtId="0" fontId="7" fillId="0" borderId="0" xfId="100" applyFont="1" applyFill="1" applyAlignment="1">
      <alignment horizontal="right" vertical="center"/>
    </xf>
    <xf numFmtId="38" fontId="10" fillId="0" borderId="0" xfId="102" applyFont="1" applyFill="1">
      <alignment vertical="center"/>
    </xf>
    <xf numFmtId="38" fontId="18" fillId="0" borderId="0" xfId="102" applyFont="1" applyFill="1" applyAlignment="1">
      <alignment horizontal="right" vertical="center"/>
    </xf>
    <xf numFmtId="38" fontId="0" fillId="0" borderId="19" xfId="102" applyFont="1" applyFill="1" applyBorder="1">
      <alignment vertical="center"/>
    </xf>
    <xf numFmtId="38" fontId="0" fillId="0" borderId="0" xfId="102" applyFont="1" applyFill="1">
      <alignment vertical="center"/>
    </xf>
    <xf numFmtId="38" fontId="5" fillId="0" borderId="0" xfId="2" applyFont="1" applyFill="1">
      <alignment vertical="center"/>
    </xf>
    <xf numFmtId="0" fontId="6" fillId="0" borderId="0" xfId="9" applyFont="1" applyFill="1" applyAlignment="1">
      <alignment horizontal="right" vertical="center"/>
    </xf>
    <xf numFmtId="0" fontId="60" fillId="0" borderId="0" xfId="9" applyFill="1">
      <alignment vertical="center"/>
    </xf>
    <xf numFmtId="0" fontId="5" fillId="0" borderId="0" xfId="0" applyFont="1" applyFill="1" applyBorder="1" applyAlignment="1">
      <alignment vertical="center"/>
    </xf>
    <xf numFmtId="185" fontId="0" fillId="0" borderId="45" xfId="0" applyNumberFormat="1" applyFill="1" applyBorder="1" applyAlignment="1">
      <alignment horizontal="center" vertical="center" wrapText="1"/>
    </xf>
    <xf numFmtId="0" fontId="20" fillId="0" borderId="103" xfId="9" applyFont="1" applyFill="1" applyBorder="1" applyAlignment="1">
      <alignment horizontal="center" vertical="center"/>
    </xf>
    <xf numFmtId="185" fontId="0" fillId="0" borderId="61" xfId="0" applyNumberFormat="1" applyFill="1" applyBorder="1" applyAlignment="1">
      <alignment horizontal="left" vertical="center" shrinkToFit="1"/>
    </xf>
    <xf numFmtId="185" fontId="0" fillId="0" borderId="8" xfId="0" applyNumberFormat="1" applyFill="1" applyBorder="1" applyAlignment="1">
      <alignment horizontal="left" vertical="center"/>
    </xf>
    <xf numFmtId="183" fontId="0" fillId="0" borderId="62" xfId="0" applyNumberFormat="1" applyFill="1" applyBorder="1" applyAlignment="1">
      <alignment horizontal="center" vertical="center"/>
    </xf>
    <xf numFmtId="183" fontId="0" fillId="0" borderId="64" xfId="0" applyNumberFormat="1" applyFill="1" applyBorder="1" applyAlignment="1">
      <alignment horizontal="right" vertical="center"/>
    </xf>
    <xf numFmtId="2" fontId="5" fillId="0" borderId="105" xfId="0" applyNumberFormat="1" applyFont="1" applyFill="1" applyBorder="1" applyAlignment="1">
      <alignment horizontal="center" vertical="center"/>
    </xf>
    <xf numFmtId="183" fontId="0" fillId="0" borderId="13" xfId="0" applyNumberFormat="1" applyFill="1" applyBorder="1">
      <alignment vertical="center"/>
    </xf>
    <xf numFmtId="38" fontId="60" fillId="0" borderId="62" xfId="2" applyFill="1" applyBorder="1">
      <alignment vertical="center"/>
    </xf>
    <xf numFmtId="183" fontId="0" fillId="0" borderId="98" xfId="0" applyNumberFormat="1" applyFill="1" applyBorder="1" applyAlignment="1">
      <alignment horizontal="right" vertical="center"/>
    </xf>
    <xf numFmtId="38" fontId="60" fillId="0" borderId="66" xfId="2" applyFill="1" applyBorder="1">
      <alignment vertical="center"/>
    </xf>
    <xf numFmtId="185" fontId="0" fillId="0" borderId="65" xfId="0" applyNumberFormat="1" applyFill="1" applyBorder="1" applyAlignment="1">
      <alignment horizontal="left" vertical="center" shrinkToFit="1"/>
    </xf>
    <xf numFmtId="185" fontId="0" fillId="0" borderId="31" xfId="0" applyNumberFormat="1" applyFill="1" applyBorder="1" applyAlignment="1">
      <alignment horizontal="left" vertical="center"/>
    </xf>
    <xf numFmtId="183" fontId="0" fillId="0" borderId="66" xfId="0" applyNumberFormat="1" applyFill="1" applyBorder="1" applyAlignment="1">
      <alignment horizontal="center" vertical="center"/>
    </xf>
    <xf numFmtId="185" fontId="0" fillId="0" borderId="118" xfId="0" applyNumberFormat="1" applyFill="1" applyBorder="1" applyAlignment="1">
      <alignment horizontal="left" vertical="center" shrinkToFit="1"/>
    </xf>
    <xf numFmtId="185" fontId="0" fillId="0" borderId="94" xfId="0" applyNumberFormat="1" applyFill="1" applyBorder="1" applyAlignment="1">
      <alignment horizontal="left" vertical="center"/>
    </xf>
    <xf numFmtId="183" fontId="0" fillId="0" borderId="119" xfId="0" applyNumberFormat="1" applyFill="1" applyBorder="1" applyAlignment="1">
      <alignment horizontal="center" vertical="center"/>
    </xf>
    <xf numFmtId="183" fontId="0" fillId="0" borderId="96" xfId="0" applyNumberFormat="1" applyFill="1" applyBorder="1" applyAlignment="1">
      <alignment horizontal="right" vertical="center"/>
    </xf>
    <xf numFmtId="2" fontId="5" fillId="0" borderId="38" xfId="0" applyNumberFormat="1" applyFont="1" applyFill="1" applyBorder="1" applyAlignment="1">
      <alignment horizontal="center" vertical="center"/>
    </xf>
    <xf numFmtId="185" fontId="24" fillId="0" borderId="0" xfId="0" applyNumberFormat="1" applyFont="1" applyFill="1" applyBorder="1" applyAlignment="1">
      <alignment horizontal="centerContinuous" vertical="center" wrapText="1"/>
    </xf>
    <xf numFmtId="185" fontId="0" fillId="0" borderId="0" xfId="0" applyNumberFormat="1" applyFill="1" applyBorder="1" applyAlignment="1">
      <alignment horizontal="centerContinuous" vertical="center" wrapText="1"/>
    </xf>
    <xf numFmtId="183" fontId="18" fillId="0" borderId="18" xfId="0" applyNumberFormat="1" applyFont="1" applyFill="1" applyBorder="1" applyAlignment="1">
      <alignment horizontal="right" vertical="center"/>
    </xf>
    <xf numFmtId="185" fontId="0" fillId="0" borderId="0" xfId="0" applyNumberFormat="1" applyFill="1" applyBorder="1" applyAlignment="1">
      <alignment horizontal="right" vertical="center"/>
    </xf>
    <xf numFmtId="183" fontId="18" fillId="0" borderId="19" xfId="0" applyNumberFormat="1" applyFont="1" applyFill="1" applyBorder="1" applyAlignment="1">
      <alignment vertical="center" wrapText="1"/>
    </xf>
    <xf numFmtId="0" fontId="11" fillId="0" borderId="0" xfId="62" applyFont="1" applyFill="1" applyBorder="1" applyAlignment="1">
      <alignment vertical="center" wrapText="1"/>
    </xf>
    <xf numFmtId="0" fontId="9" fillId="0" borderId="0" xfId="100" applyFont="1" applyFill="1" applyBorder="1" applyAlignment="1">
      <alignment horizontal="right" vertical="center"/>
    </xf>
    <xf numFmtId="183" fontId="5" fillId="0" borderId="0" xfId="62" applyNumberFormat="1" applyFont="1" applyFill="1" applyBorder="1" applyAlignment="1">
      <alignment horizontal="center" vertical="center"/>
    </xf>
    <xf numFmtId="183" fontId="5" fillId="0" borderId="103" xfId="62" applyNumberFormat="1" applyFont="1" applyFill="1" applyBorder="1" applyAlignment="1">
      <alignment horizontal="center" vertical="center"/>
    </xf>
    <xf numFmtId="183" fontId="5" fillId="0" borderId="32" xfId="62" applyNumberFormat="1" applyFont="1" applyFill="1" applyBorder="1" applyAlignment="1">
      <alignment horizontal="center" vertical="center"/>
    </xf>
    <xf numFmtId="14" fontId="20" fillId="0" borderId="61" xfId="0" applyNumberFormat="1" applyFont="1" applyFill="1" applyBorder="1" applyAlignment="1">
      <alignment horizontal="left" vertical="center" shrinkToFit="1"/>
    </xf>
    <xf numFmtId="183" fontId="5" fillId="0" borderId="62" xfId="62" applyNumberFormat="1" applyFont="1" applyFill="1" applyBorder="1" applyAlignment="1">
      <alignment horizontal="right" vertical="center"/>
    </xf>
    <xf numFmtId="183" fontId="5" fillId="0" borderId="62" xfId="62" applyNumberFormat="1" applyFont="1" applyFill="1" applyBorder="1" applyAlignment="1">
      <alignment horizontal="center" vertical="center"/>
    </xf>
    <xf numFmtId="183" fontId="5" fillId="0" borderId="8" xfId="62" applyNumberFormat="1" applyFont="1" applyFill="1" applyBorder="1" applyAlignment="1">
      <alignment horizontal="center" vertical="center"/>
    </xf>
    <xf numFmtId="38" fontId="60" fillId="0" borderId="24" xfId="2" applyFill="1" applyBorder="1">
      <alignment vertical="center"/>
    </xf>
    <xf numFmtId="185" fontId="20" fillId="0" borderId="61" xfId="0" applyNumberFormat="1" applyFont="1" applyFill="1" applyBorder="1" applyAlignment="1">
      <alignment horizontal="left" vertical="center" shrinkToFit="1"/>
    </xf>
    <xf numFmtId="183" fontId="5" fillId="0" borderId="66" xfId="62" applyNumberFormat="1" applyFont="1" applyFill="1" applyBorder="1" applyAlignment="1">
      <alignment horizontal="right" vertical="center"/>
    </xf>
    <xf numFmtId="183" fontId="5" fillId="0" borderId="66" xfId="62" applyNumberFormat="1" applyFont="1" applyFill="1" applyBorder="1" applyAlignment="1">
      <alignment horizontal="center" vertical="center"/>
    </xf>
    <xf numFmtId="183" fontId="5" fillId="0" borderId="31" xfId="62" applyNumberFormat="1" applyFont="1" applyFill="1" applyBorder="1" applyAlignment="1">
      <alignment horizontal="center" vertical="center"/>
    </xf>
    <xf numFmtId="38" fontId="60" fillId="0" borderId="30" xfId="2" applyFill="1" applyBorder="1">
      <alignment vertical="center"/>
    </xf>
    <xf numFmtId="185" fontId="20" fillId="0" borderId="34" xfId="0" applyNumberFormat="1" applyFont="1" applyFill="1" applyBorder="1" applyAlignment="1">
      <alignment horizontal="left" vertical="center" shrinkToFit="1"/>
    </xf>
    <xf numFmtId="185" fontId="0" fillId="0" borderId="39" xfId="0" applyNumberFormat="1" applyFill="1" applyBorder="1" applyAlignment="1">
      <alignment horizontal="left" vertical="center"/>
    </xf>
    <xf numFmtId="183" fontId="0" fillId="0" borderId="95" xfId="0" applyNumberFormat="1" applyFill="1" applyBorder="1" applyAlignment="1">
      <alignment horizontal="center" vertical="center"/>
    </xf>
    <xf numFmtId="183" fontId="5" fillId="0" borderId="119" xfId="62" applyNumberFormat="1" applyFont="1" applyFill="1" applyBorder="1" applyAlignment="1">
      <alignment horizontal="right" vertical="center"/>
    </xf>
    <xf numFmtId="183" fontId="5" fillId="0" borderId="119" xfId="62" applyNumberFormat="1" applyFont="1" applyFill="1" applyBorder="1" applyAlignment="1">
      <alignment horizontal="center" vertical="center"/>
    </xf>
    <xf numFmtId="183" fontId="5" fillId="0" borderId="94" xfId="62" applyNumberFormat="1" applyFont="1" applyFill="1" applyBorder="1" applyAlignment="1">
      <alignment horizontal="center" vertical="center"/>
    </xf>
    <xf numFmtId="38" fontId="60" fillId="0" borderId="25" xfId="2" applyFill="1" applyBorder="1">
      <alignment vertical="center"/>
    </xf>
    <xf numFmtId="0" fontId="0" fillId="0" borderId="0" xfId="61" applyFont="1" applyFill="1">
      <alignment vertical="center"/>
    </xf>
    <xf numFmtId="0" fontId="18" fillId="0" borderId="40" xfId="61" applyFont="1" applyFill="1" applyBorder="1" applyAlignment="1">
      <alignment horizontal="right" vertical="center"/>
    </xf>
    <xf numFmtId="183" fontId="18" fillId="0" borderId="42" xfId="61" applyNumberFormat="1" applyFont="1" applyFill="1" applyBorder="1">
      <alignment vertical="center"/>
    </xf>
    <xf numFmtId="38" fontId="0" fillId="0" borderId="0" xfId="2" applyFont="1" applyFill="1">
      <alignment vertical="center"/>
    </xf>
    <xf numFmtId="0" fontId="18" fillId="0" borderId="40" xfId="9" applyFont="1" applyFill="1" applyBorder="1">
      <alignment vertical="center"/>
    </xf>
    <xf numFmtId="0" fontId="18" fillId="0" borderId="42" xfId="9" applyFont="1" applyFill="1" applyBorder="1" applyAlignment="1">
      <alignment horizontal="right" vertical="center"/>
    </xf>
    <xf numFmtId="0" fontId="18" fillId="0" borderId="0" xfId="9" applyFont="1" applyFill="1" applyBorder="1">
      <alignment vertical="center"/>
    </xf>
    <xf numFmtId="0" fontId="18" fillId="0" borderId="0" xfId="9" applyFont="1" applyFill="1" applyBorder="1" applyAlignment="1">
      <alignment horizontal="right" vertical="center"/>
    </xf>
    <xf numFmtId="0" fontId="7" fillId="0" borderId="0" xfId="9" applyFont="1" applyFill="1" applyAlignment="1">
      <alignment horizontal="center" vertical="center"/>
    </xf>
    <xf numFmtId="0" fontId="7" fillId="0" borderId="0" xfId="61" applyFont="1" applyFill="1" applyAlignment="1">
      <alignment horizontal="center" vertical="center"/>
    </xf>
    <xf numFmtId="183" fontId="7" fillId="0" borderId="19" xfId="61" applyNumberFormat="1" applyFont="1" applyFill="1" applyBorder="1">
      <alignment vertical="center"/>
    </xf>
    <xf numFmtId="0" fontId="18" fillId="0" borderId="0" xfId="61" applyFont="1" applyFill="1" applyAlignment="1">
      <alignment horizontal="right" vertical="center"/>
    </xf>
    <xf numFmtId="183" fontId="0" fillId="0" borderId="0" xfId="61" applyNumberFormat="1" applyFont="1" applyFill="1" applyBorder="1">
      <alignment vertical="center"/>
    </xf>
    <xf numFmtId="0" fontId="14" fillId="0" borderId="15" xfId="62" applyFont="1" applyFill="1" applyBorder="1" applyAlignment="1">
      <alignment vertical="center"/>
    </xf>
    <xf numFmtId="0" fontId="60" fillId="0" borderId="25" xfId="9" applyFill="1" applyBorder="1">
      <alignment vertical="center"/>
    </xf>
    <xf numFmtId="0" fontId="5" fillId="0" borderId="111" xfId="103" applyFont="1" applyFill="1" applyBorder="1" applyAlignment="1">
      <alignment vertical="center" wrapText="1"/>
    </xf>
    <xf numFmtId="0" fontId="5" fillId="0" borderId="66" xfId="103" applyFont="1" applyFill="1" applyBorder="1" applyAlignment="1">
      <alignment vertical="center" wrapText="1"/>
    </xf>
    <xf numFmtId="0" fontId="5" fillId="0" borderId="0" xfId="103" applyFont="1">
      <alignment vertical="center"/>
    </xf>
    <xf numFmtId="0" fontId="20" fillId="0" borderId="66" xfId="103" applyFill="1" applyBorder="1" applyAlignment="1">
      <alignment vertical="center" wrapText="1"/>
    </xf>
    <xf numFmtId="0" fontId="20" fillId="0" borderId="66" xfId="103" applyFont="1" applyBorder="1" applyAlignment="1">
      <alignment horizontal="left" vertical="center" wrapText="1"/>
    </xf>
    <xf numFmtId="0" fontId="31" fillId="0" borderId="0" xfId="99" applyFont="1" applyBorder="1" applyAlignment="1">
      <alignment horizontal="center" vertical="center" wrapText="1"/>
    </xf>
    <xf numFmtId="0" fontId="11" fillId="0" borderId="0" xfId="99" applyFont="1" applyAlignment="1">
      <alignment horizontal="right" vertical="center"/>
    </xf>
    <xf numFmtId="0" fontId="5" fillId="0" borderId="0" xfId="99" applyFont="1" applyAlignment="1">
      <alignment horizontal="right" vertical="center"/>
    </xf>
    <xf numFmtId="0" fontId="5" fillId="0" borderId="1" xfId="99" applyFont="1" applyBorder="1">
      <alignment vertical="center"/>
    </xf>
    <xf numFmtId="0" fontId="5" fillId="3" borderId="0" xfId="99" applyFont="1" applyFill="1" applyBorder="1">
      <alignment vertical="center"/>
    </xf>
    <xf numFmtId="0" fontId="5" fillId="3" borderId="3" xfId="99" applyFont="1" applyFill="1" applyBorder="1">
      <alignment vertical="center"/>
    </xf>
    <xf numFmtId="0" fontId="5" fillId="3" borderId="5" xfId="99" applyFont="1" applyFill="1" applyBorder="1">
      <alignment vertical="center"/>
    </xf>
    <xf numFmtId="0" fontId="5" fillId="3" borderId="4" xfId="99" applyFont="1" applyFill="1" applyBorder="1">
      <alignment vertical="center"/>
    </xf>
    <xf numFmtId="0" fontId="5" fillId="3" borderId="8" xfId="99" applyFont="1" applyFill="1" applyBorder="1">
      <alignment vertical="center"/>
    </xf>
    <xf numFmtId="0" fontId="5" fillId="3" borderId="1" xfId="99" applyFont="1" applyFill="1" applyBorder="1">
      <alignment vertical="center"/>
    </xf>
    <xf numFmtId="0" fontId="5" fillId="3" borderId="9" xfId="99" applyFont="1" applyFill="1" applyBorder="1">
      <alignment vertical="center"/>
    </xf>
    <xf numFmtId="0" fontId="8" fillId="3" borderId="0" xfId="99" applyFont="1" applyFill="1">
      <alignment vertical="center"/>
    </xf>
    <xf numFmtId="0" fontId="8" fillId="0" borderId="0" xfId="99" applyFont="1">
      <alignment vertical="center"/>
    </xf>
    <xf numFmtId="0" fontId="78" fillId="0" borderId="65" xfId="0" applyFont="1" applyBorder="1" applyAlignment="1">
      <alignment horizontal="left" vertical="center" wrapText="1"/>
    </xf>
    <xf numFmtId="0" fontId="28" fillId="0" borderId="29" xfId="0" applyFont="1" applyBorder="1" applyAlignment="1">
      <alignment horizontal="left" vertical="center" wrapText="1"/>
    </xf>
    <xf numFmtId="0" fontId="18" fillId="0" borderId="66" xfId="103" applyFont="1" applyBorder="1" applyAlignment="1">
      <alignment horizontal="center" vertical="center" wrapText="1"/>
    </xf>
    <xf numFmtId="0" fontId="1" fillId="0" borderId="0" xfId="0" applyFont="1" applyAlignment="1">
      <alignment horizontal="center" vertical="center"/>
    </xf>
    <xf numFmtId="0" fontId="7" fillId="0" borderId="0" xfId="0" applyFont="1" applyAlignment="1">
      <alignment horizontal="center" vertical="center"/>
    </xf>
    <xf numFmtId="0" fontId="30" fillId="0" borderId="10" xfId="0" applyFont="1" applyBorder="1" applyAlignment="1">
      <alignment horizontal="center" vertical="center" wrapText="1"/>
    </xf>
    <xf numFmtId="0" fontId="30" fillId="0" borderId="131" xfId="0" applyFont="1" applyBorder="1" applyAlignment="1">
      <alignment horizontal="center" vertical="center" wrapText="1"/>
    </xf>
    <xf numFmtId="0" fontId="32" fillId="0" borderId="40" xfId="0" applyFont="1" applyBorder="1" applyAlignment="1">
      <alignment horizontal="left" vertical="center"/>
    </xf>
    <xf numFmtId="0" fontId="32" fillId="0" borderId="135" xfId="0" applyFont="1" applyBorder="1" applyAlignment="1">
      <alignment horizontal="left" vertical="center"/>
    </xf>
    <xf numFmtId="0" fontId="14" fillId="0" borderId="82" xfId="0" applyFont="1" applyBorder="1" applyAlignment="1">
      <alignment vertical="center" wrapText="1"/>
    </xf>
    <xf numFmtId="0" fontId="5" fillId="0" borderId="82" xfId="0" applyFont="1" applyBorder="1" applyAlignment="1">
      <alignment vertical="center" wrapText="1"/>
    </xf>
    <xf numFmtId="0" fontId="18" fillId="0" borderId="0" xfId="0" applyFont="1" applyAlignment="1">
      <alignment horizontal="center" vertical="center" wrapText="1"/>
    </xf>
    <xf numFmtId="0" fontId="3" fillId="0" borderId="82" xfId="0" applyFont="1" applyBorder="1" applyAlignment="1">
      <alignment horizontal="left" vertical="center"/>
    </xf>
    <xf numFmtId="0" fontId="3" fillId="0" borderId="0" xfId="0" applyFont="1" applyAlignment="1">
      <alignment vertical="top" wrapText="1"/>
    </xf>
    <xf numFmtId="0" fontId="30" fillId="0" borderId="128" xfId="0" applyFont="1" applyBorder="1" applyAlignment="1">
      <alignment horizontal="center" vertical="center" wrapText="1"/>
    </xf>
    <xf numFmtId="0" fontId="30" fillId="0" borderId="93" xfId="0" applyFont="1" applyBorder="1" applyAlignment="1">
      <alignment horizontal="center" vertical="center" wrapText="1"/>
    </xf>
    <xf numFmtId="185" fontId="29" fillId="0" borderId="20" xfId="0" applyNumberFormat="1" applyFont="1" applyBorder="1" applyAlignment="1">
      <alignment horizontal="center" vertical="center"/>
    </xf>
    <xf numFmtId="185" fontId="0" fillId="0" borderId="45" xfId="0" applyNumberFormat="1" applyBorder="1" applyAlignment="1">
      <alignment horizontal="center" vertical="center" wrapText="1"/>
    </xf>
    <xf numFmtId="185" fontId="0" fillId="0" borderId="46" xfId="0" applyNumberFormat="1" applyBorder="1" applyAlignment="1">
      <alignment horizontal="center" vertical="center" wrapText="1"/>
    </xf>
    <xf numFmtId="188" fontId="18" fillId="0" borderId="38" xfId="0" applyNumberFormat="1" applyFont="1" applyBorder="1" applyAlignment="1">
      <alignment horizontal="center" vertical="center"/>
    </xf>
    <xf numFmtId="188" fontId="18" fillId="0" borderId="20" xfId="0" applyNumberFormat="1" applyFont="1" applyBorder="1" applyAlignment="1">
      <alignment horizontal="center" vertical="center"/>
    </xf>
    <xf numFmtId="185" fontId="0" fillId="0" borderId="121" xfId="0" applyNumberFormat="1" applyBorder="1" applyAlignment="1">
      <alignment horizontal="center" vertical="center"/>
    </xf>
    <xf numFmtId="185" fontId="0" fillId="0" borderId="99" xfId="0" applyNumberFormat="1" applyBorder="1" applyAlignment="1">
      <alignment horizontal="center" vertical="center"/>
    </xf>
    <xf numFmtId="185" fontId="0" fillId="0" borderId="36" xfId="0" applyNumberFormat="1" applyBorder="1" applyAlignment="1">
      <alignment horizontal="center" vertical="center"/>
    </xf>
    <xf numFmtId="185" fontId="0" fillId="0" borderId="32" xfId="0" applyNumberFormat="1" applyBorder="1" applyAlignment="1">
      <alignment horizontal="center" vertical="center"/>
    </xf>
    <xf numFmtId="185" fontId="0" fillId="0" borderId="122" xfId="0" applyNumberFormat="1" applyBorder="1" applyAlignment="1">
      <alignment horizontal="center" vertical="center"/>
    </xf>
    <xf numFmtId="185" fontId="0" fillId="0" borderId="103" xfId="0" applyNumberFormat="1" applyBorder="1" applyAlignment="1">
      <alignment horizontal="center" vertical="center"/>
    </xf>
    <xf numFmtId="185" fontId="0" fillId="0" borderId="47" xfId="0" applyNumberFormat="1" applyBorder="1" applyAlignment="1">
      <alignment horizontal="center" vertical="center"/>
    </xf>
    <xf numFmtId="185" fontId="0" fillId="0" borderId="107" xfId="0" applyNumberFormat="1" applyBorder="1" applyAlignment="1">
      <alignment horizontal="center" vertical="center"/>
    </xf>
    <xf numFmtId="185" fontId="18" fillId="0" borderId="81" xfId="0" applyNumberFormat="1" applyFont="1" applyBorder="1" applyAlignment="1">
      <alignment horizontal="center" vertical="center"/>
    </xf>
    <xf numFmtId="185" fontId="18" fillId="0" borderId="83" xfId="0" applyNumberFormat="1" applyFont="1" applyBorder="1" applyAlignment="1">
      <alignment horizontal="center" vertical="center"/>
    </xf>
    <xf numFmtId="0" fontId="20" fillId="0" borderId="45" xfId="0" applyFont="1" applyFill="1" applyBorder="1" applyAlignment="1">
      <alignment horizontal="center" vertical="center"/>
    </xf>
    <xf numFmtId="0" fontId="0" fillId="0" borderId="46" xfId="0" applyFill="1" applyBorder="1" applyAlignment="1">
      <alignment horizontal="center" vertical="center"/>
    </xf>
    <xf numFmtId="0" fontId="0" fillId="0" borderId="125" xfId="0" applyFill="1" applyBorder="1" applyAlignment="1">
      <alignment horizontal="center" vertical="center"/>
    </xf>
    <xf numFmtId="0" fontId="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5" fillId="0" borderId="81" xfId="0" applyFont="1" applyBorder="1" applyAlignment="1">
      <alignment horizontal="center" vertical="center"/>
    </xf>
    <xf numFmtId="0" fontId="26" fillId="0" borderId="83" xfId="0" applyFont="1" applyBorder="1" applyAlignment="1">
      <alignment horizontal="center" vertical="center"/>
    </xf>
    <xf numFmtId="0" fontId="0" fillId="0" borderId="84" xfId="0" applyFont="1" applyFill="1" applyBorder="1" applyAlignment="1">
      <alignment horizontal="center" vertical="center"/>
    </xf>
    <xf numFmtId="0" fontId="20" fillId="0" borderId="85"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51"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Border="1" applyAlignment="1">
      <alignment horizontal="center" vertical="center"/>
    </xf>
    <xf numFmtId="0" fontId="0" fillId="0" borderId="85" xfId="0" applyFont="1" applyBorder="1" applyAlignment="1">
      <alignment horizontal="center" vertical="center"/>
    </xf>
    <xf numFmtId="0" fontId="0" fillId="0" borderId="54" xfId="0" applyFont="1" applyBorder="1" applyAlignment="1">
      <alignment horizontal="center" vertical="center"/>
    </xf>
    <xf numFmtId="0" fontId="0" fillId="0" borderId="128" xfId="0" applyFont="1" applyFill="1" applyBorder="1" applyAlignment="1">
      <alignment horizontal="center" vertical="center"/>
    </xf>
    <xf numFmtId="0" fontId="20" fillId="0" borderId="123" xfId="0" applyFont="1" applyFill="1" applyBorder="1" applyAlignment="1">
      <alignment horizontal="center" vertical="center"/>
    </xf>
    <xf numFmtId="0" fontId="22" fillId="0" borderId="0" xfId="0" applyFont="1" applyBorder="1" applyAlignment="1">
      <alignment horizontal="right" vertical="center"/>
    </xf>
    <xf numFmtId="0" fontId="24" fillId="0" borderId="0" xfId="0" applyFont="1" applyBorder="1" applyAlignment="1">
      <alignment horizontal="right" vertical="center"/>
    </xf>
    <xf numFmtId="0" fontId="24" fillId="0" borderId="92" xfId="0" applyFont="1" applyBorder="1" applyAlignment="1">
      <alignment horizontal="right" vertical="center"/>
    </xf>
    <xf numFmtId="0" fontId="1" fillId="0" borderId="0" xfId="0" applyFont="1" applyFill="1" applyBorder="1" applyAlignment="1">
      <alignment horizontal="right" vertical="center"/>
    </xf>
    <xf numFmtId="0" fontId="20" fillId="3" borderId="0" xfId="0" applyFont="1" applyFill="1" applyAlignment="1">
      <alignment horizontal="justify" vertical="top" wrapText="1"/>
    </xf>
    <xf numFmtId="0" fontId="0" fillId="3" borderId="0" xfId="0" applyFill="1" applyAlignment="1">
      <alignment horizontal="justify" vertical="top" wrapText="1"/>
    </xf>
    <xf numFmtId="0" fontId="0" fillId="3" borderId="0" xfId="0" applyFill="1" applyAlignment="1">
      <alignment horizontal="justify" vertical="top"/>
    </xf>
    <xf numFmtId="0" fontId="0" fillId="0" borderId="21" xfId="0" applyFill="1" applyBorder="1" applyAlignment="1">
      <alignment horizontal="center" vertical="center"/>
    </xf>
    <xf numFmtId="0" fontId="0" fillId="0" borderId="84" xfId="0" applyFill="1" applyBorder="1" applyAlignment="1">
      <alignment horizontal="center" vertical="center"/>
    </xf>
    <xf numFmtId="0" fontId="0" fillId="0" borderId="47" xfId="0" applyBorder="1" applyAlignment="1">
      <alignment horizontal="center" vertical="center" wrapText="1"/>
    </xf>
    <xf numFmtId="0" fontId="0" fillId="0" borderId="107" xfId="0" applyBorder="1" applyAlignment="1">
      <alignment horizontal="center" vertical="center" wrapText="1"/>
    </xf>
    <xf numFmtId="0" fontId="0" fillId="0" borderId="35" xfId="0" applyFill="1" applyBorder="1" applyAlignment="1">
      <alignment horizontal="center" vertical="center"/>
    </xf>
    <xf numFmtId="0" fontId="0" fillId="0" borderId="49" xfId="0" applyFill="1" applyBorder="1" applyAlignment="1">
      <alignment horizontal="center" vertical="center"/>
    </xf>
    <xf numFmtId="0" fontId="20" fillId="0" borderId="145" xfId="99" applyFill="1" applyBorder="1" applyAlignment="1">
      <alignment horizontal="center" vertical="center" wrapText="1"/>
    </xf>
    <xf numFmtId="0" fontId="20" fillId="0" borderId="123" xfId="99" applyFill="1" applyBorder="1" applyAlignment="1">
      <alignment horizontal="center" vertical="center"/>
    </xf>
    <xf numFmtId="0" fontId="24" fillId="4" borderId="0" xfId="0" applyFont="1" applyFill="1" applyBorder="1" applyAlignment="1">
      <alignment horizontal="right" vertical="center"/>
    </xf>
    <xf numFmtId="0" fontId="24" fillId="4" borderId="92" xfId="0" applyFont="1" applyFill="1" applyBorder="1" applyAlignment="1">
      <alignment horizontal="right" vertical="center"/>
    </xf>
    <xf numFmtId="0" fontId="22" fillId="4" borderId="0" xfId="0" applyFont="1" applyFill="1" applyBorder="1" applyAlignment="1">
      <alignment horizontal="right" vertical="center"/>
    </xf>
    <xf numFmtId="0" fontId="0" fillId="3" borderId="0" xfId="0" applyFont="1" applyFill="1" applyAlignment="1">
      <alignment horizontal="left" vertical="top" wrapText="1"/>
    </xf>
    <xf numFmtId="0" fontId="20" fillId="4" borderId="121" xfId="0" applyFont="1" applyFill="1" applyBorder="1" applyAlignment="1">
      <alignment horizontal="center" vertical="center"/>
    </xf>
    <xf numFmtId="0" fontId="20" fillId="4" borderId="49" xfId="0" applyFont="1" applyFill="1" applyBorder="1" applyAlignment="1">
      <alignment horizontal="center" vertical="center"/>
    </xf>
    <xf numFmtId="0" fontId="20" fillId="4" borderId="122" xfId="0" applyFont="1" applyFill="1" applyBorder="1" applyAlignment="1">
      <alignment horizontal="center" vertical="center"/>
    </xf>
    <xf numFmtId="0" fontId="20" fillId="4" borderId="52" xfId="0" applyFont="1" applyFill="1" applyBorder="1" applyAlignment="1">
      <alignment horizontal="center" vertical="center"/>
    </xf>
    <xf numFmtId="0" fontId="0" fillId="4" borderId="36" xfId="0" applyFont="1" applyFill="1" applyBorder="1" applyAlignment="1">
      <alignment horizontal="center" vertical="center"/>
    </xf>
    <xf numFmtId="0" fontId="20" fillId="4" borderId="51" xfId="0" applyFont="1" applyFill="1" applyBorder="1" applyAlignment="1">
      <alignment horizontal="center" vertical="center"/>
    </xf>
    <xf numFmtId="0" fontId="25" fillId="4" borderId="81" xfId="0" applyFont="1" applyFill="1" applyBorder="1" applyAlignment="1">
      <alignment horizontal="center" vertical="center"/>
    </xf>
    <xf numFmtId="0" fontId="26" fillId="4" borderId="83" xfId="0" applyFont="1" applyFill="1" applyBorder="1" applyAlignment="1">
      <alignment horizontal="center" vertical="center"/>
    </xf>
    <xf numFmtId="0" fontId="21" fillId="3" borderId="0" xfId="0" applyFont="1" applyFill="1" applyAlignment="1">
      <alignment horizontal="center" vertical="center" wrapText="1"/>
    </xf>
    <xf numFmtId="0" fontId="22" fillId="3" borderId="0" xfId="0" applyFont="1" applyFill="1" applyAlignment="1">
      <alignment horizontal="center" vertical="center"/>
    </xf>
    <xf numFmtId="0" fontId="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20" fillId="4" borderId="47" xfId="0" applyFont="1" applyFill="1" applyBorder="1" applyAlignment="1">
      <alignment horizontal="center" vertical="center"/>
    </xf>
    <xf numFmtId="0" fontId="20" fillId="4" borderId="45" xfId="0" applyFont="1" applyFill="1" applyBorder="1" applyAlignment="1">
      <alignment horizontal="center" vertical="center"/>
    </xf>
    <xf numFmtId="0" fontId="0" fillId="4" borderId="84" xfId="0" applyFont="1" applyFill="1" applyBorder="1" applyAlignment="1">
      <alignment horizontal="center" vertical="center"/>
    </xf>
    <xf numFmtId="0" fontId="20" fillId="4" borderId="85" xfId="0" applyFont="1" applyFill="1" applyBorder="1" applyAlignment="1">
      <alignment horizontal="center" vertical="center"/>
    </xf>
    <xf numFmtId="0" fontId="20" fillId="4" borderId="50"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85" xfId="0" applyFont="1" applyFill="1" applyBorder="1" applyAlignment="1">
      <alignment horizontal="center" vertical="center"/>
    </xf>
    <xf numFmtId="0" fontId="0" fillId="4" borderId="50" xfId="0" applyFont="1" applyFill="1" applyBorder="1" applyAlignment="1">
      <alignment horizontal="center" vertical="center"/>
    </xf>
    <xf numFmtId="0" fontId="0" fillId="4" borderId="54" xfId="0" applyFont="1" applyFill="1" applyBorder="1" applyAlignment="1">
      <alignment horizontal="center" vertical="center"/>
    </xf>
    <xf numFmtId="0" fontId="20" fillId="0" borderId="3" xfId="99" applyBorder="1" applyAlignment="1">
      <alignment horizontal="center" vertical="center" wrapText="1"/>
    </xf>
    <xf numFmtId="0" fontId="20" fillId="0" borderId="4" xfId="99" applyBorder="1" applyAlignment="1">
      <alignment horizontal="center" vertical="center"/>
    </xf>
    <xf numFmtId="0" fontId="20" fillId="0" borderId="6" xfId="99" applyBorder="1" applyAlignment="1">
      <alignment horizontal="center" vertical="center"/>
    </xf>
    <xf numFmtId="0" fontId="20" fillId="0" borderId="7" xfId="99" applyBorder="1" applyAlignment="1">
      <alignment horizontal="center" vertical="center"/>
    </xf>
    <xf numFmtId="0" fontId="20" fillId="0" borderId="8" xfId="99" applyBorder="1" applyAlignment="1">
      <alignment horizontal="center" vertical="center"/>
    </xf>
    <xf numFmtId="0" fontId="20" fillId="0" borderId="9" xfId="99" applyBorder="1" applyAlignment="1">
      <alignment horizontal="center" vertical="center"/>
    </xf>
    <xf numFmtId="0" fontId="20" fillId="2" borderId="3" xfId="99" applyFill="1" applyBorder="1" applyAlignment="1">
      <alignment horizontal="center" vertical="center"/>
    </xf>
    <xf numFmtId="0" fontId="20" fillId="2" borderId="5" xfId="99" applyFill="1" applyBorder="1" applyAlignment="1">
      <alignment horizontal="center" vertical="center"/>
    </xf>
    <xf numFmtId="0" fontId="1" fillId="0" borderId="0" xfId="99" applyFont="1" applyAlignment="1">
      <alignment horizontal="center" vertical="center"/>
    </xf>
    <xf numFmtId="179" fontId="20" fillId="2" borderId="1" xfId="99" applyNumberFormat="1" applyFill="1" applyBorder="1" applyAlignment="1">
      <alignment horizontal="left" vertical="center"/>
    </xf>
    <xf numFmtId="0" fontId="5" fillId="0" borderId="1" xfId="99" applyFont="1" applyBorder="1" applyAlignment="1">
      <alignment horizontal="left" vertical="center" wrapText="1"/>
    </xf>
    <xf numFmtId="179" fontId="5" fillId="3" borderId="2" xfId="99" applyNumberFormat="1" applyFont="1" applyFill="1" applyBorder="1" applyAlignment="1">
      <alignment horizontal="left" vertical="center" wrapText="1"/>
    </xf>
    <xf numFmtId="177" fontId="5" fillId="3" borderId="2" xfId="99" applyNumberFormat="1" applyFont="1" applyFill="1" applyBorder="1" applyAlignment="1">
      <alignment horizontal="left" vertical="center"/>
    </xf>
    <xf numFmtId="0" fontId="20" fillId="0" borderId="3" xfId="99" applyBorder="1" applyAlignment="1">
      <alignment horizontal="center" vertical="center"/>
    </xf>
    <xf numFmtId="0" fontId="8" fillId="0" borderId="0" xfId="99" applyFont="1" applyAlignment="1">
      <alignment horizontal="left" vertical="center" wrapText="1"/>
    </xf>
    <xf numFmtId="0" fontId="8" fillId="0" borderId="0" xfId="99" applyFont="1" applyAlignment="1">
      <alignment horizontal="left" vertical="center"/>
    </xf>
    <xf numFmtId="0" fontId="20" fillId="0" borderId="4" xfId="99" applyBorder="1" applyAlignment="1">
      <alignment horizontal="center" vertical="center" wrapText="1"/>
    </xf>
    <xf numFmtId="0" fontId="20" fillId="0" borderId="6" xfId="99" applyBorder="1" applyAlignment="1">
      <alignment horizontal="center" vertical="center" wrapText="1"/>
    </xf>
    <xf numFmtId="0" fontId="20" fillId="0" borderId="7" xfId="99" applyBorder="1" applyAlignment="1">
      <alignment horizontal="center" vertical="center" wrapText="1"/>
    </xf>
    <xf numFmtId="0" fontId="20" fillId="0" borderId="8" xfId="99" applyBorder="1" applyAlignment="1">
      <alignment horizontal="center" vertical="center" wrapText="1"/>
    </xf>
    <xf numFmtId="0" fontId="20" fillId="0" borderId="9" xfId="99" applyBorder="1" applyAlignment="1">
      <alignment horizontal="center" vertical="center" wrapText="1"/>
    </xf>
    <xf numFmtId="0" fontId="9" fillId="0" borderId="40" xfId="100" applyFont="1" applyBorder="1" applyAlignment="1">
      <alignment horizontal="right" vertical="center"/>
    </xf>
    <xf numFmtId="0" fontId="9" fillId="0" borderId="41" xfId="100" applyFont="1" applyBorder="1" applyAlignment="1">
      <alignment horizontal="right" vertical="center"/>
    </xf>
    <xf numFmtId="0" fontId="9" fillId="0" borderId="42" xfId="100" applyFont="1" applyBorder="1" applyAlignment="1">
      <alignment horizontal="right" vertical="center"/>
    </xf>
    <xf numFmtId="183" fontId="5" fillId="0" borderId="0" xfId="62" applyNumberFormat="1" applyFont="1" applyBorder="1" applyAlignment="1">
      <alignment horizontal="center" vertical="center"/>
    </xf>
    <xf numFmtId="0" fontId="82" fillId="0" borderId="20" xfId="0" applyFont="1" applyBorder="1" applyAlignment="1">
      <alignment horizontal="center" vertical="center"/>
    </xf>
    <xf numFmtId="183" fontId="5" fillId="0" borderId="16" xfId="62" applyNumberFormat="1" applyFont="1" applyBorder="1" applyAlignment="1">
      <alignment horizontal="center" vertical="center"/>
    </xf>
    <xf numFmtId="183" fontId="5" fillId="0" borderId="92" xfId="62" applyNumberFormat="1" applyFont="1" applyBorder="1" applyAlignment="1">
      <alignment horizontal="center" vertical="center"/>
    </xf>
    <xf numFmtId="183" fontId="5" fillId="0" borderId="23" xfId="62" applyNumberFormat="1" applyFont="1" applyBorder="1" applyAlignment="1">
      <alignment horizontal="center" vertical="center"/>
    </xf>
    <xf numFmtId="183" fontId="5" fillId="0" borderId="5" xfId="62" applyNumberFormat="1" applyFont="1" applyBorder="1" applyAlignment="1">
      <alignment horizontal="center" vertical="center"/>
    </xf>
    <xf numFmtId="183" fontId="5" fillId="0" borderId="68" xfId="62" applyNumberFormat="1" applyFont="1" applyBorder="1" applyAlignment="1">
      <alignment horizontal="center" vertical="center"/>
    </xf>
    <xf numFmtId="0" fontId="9" fillId="0" borderId="100" xfId="100" applyFont="1" applyBorder="1" applyAlignment="1">
      <alignment horizontal="right" vertical="center"/>
    </xf>
    <xf numFmtId="0" fontId="9" fillId="0" borderId="101" xfId="100" applyFont="1" applyBorder="1" applyAlignment="1">
      <alignment horizontal="right" vertical="center"/>
    </xf>
    <xf numFmtId="0" fontId="9" fillId="0" borderId="102" xfId="100" applyFont="1" applyBorder="1" applyAlignment="1">
      <alignment horizontal="right" vertical="center"/>
    </xf>
    <xf numFmtId="183" fontId="5" fillId="0" borderId="82" xfId="62" applyNumberFormat="1" applyFont="1" applyBorder="1" applyAlignment="1">
      <alignment horizontal="center" vertical="center"/>
    </xf>
    <xf numFmtId="0" fontId="11" fillId="0" borderId="80" xfId="62" applyFont="1" applyBorder="1" applyAlignment="1">
      <alignment horizontal="center" vertical="center"/>
    </xf>
    <xf numFmtId="0" fontId="11" fillId="0" borderId="52" xfId="62" applyFont="1" applyBorder="1" applyAlignment="1">
      <alignment horizontal="center" vertical="center"/>
    </xf>
    <xf numFmtId="0" fontId="11" fillId="0" borderId="80" xfId="62" applyFont="1" applyFill="1" applyBorder="1" applyAlignment="1">
      <alignment horizontal="center" vertical="center"/>
    </xf>
    <xf numFmtId="0" fontId="11" fillId="0" borderId="52" xfId="62" applyFont="1" applyFill="1" applyBorder="1" applyAlignment="1">
      <alignment horizontal="center" vertical="center"/>
    </xf>
    <xf numFmtId="0" fontId="11" fillId="0" borderId="44" xfId="62" applyFont="1" applyFill="1" applyBorder="1" applyAlignment="1">
      <alignment horizontal="center" vertical="center" wrapText="1"/>
    </xf>
    <xf numFmtId="0" fontId="11" fillId="0" borderId="51" xfId="62" applyFont="1" applyFill="1" applyBorder="1" applyAlignment="1">
      <alignment horizontal="center" vertical="center"/>
    </xf>
    <xf numFmtId="0" fontId="11" fillId="0" borderId="81" xfId="62" applyFont="1" applyFill="1" applyBorder="1" applyAlignment="1">
      <alignment horizontal="center" vertical="center"/>
    </xf>
    <xf numFmtId="0" fontId="11" fillId="0" borderId="83" xfId="62" applyFont="1" applyFill="1" applyBorder="1" applyAlignment="1">
      <alignment horizontal="center" vertical="center"/>
    </xf>
    <xf numFmtId="0" fontId="11" fillId="0" borderId="21" xfId="62" applyFont="1" applyBorder="1" applyAlignment="1">
      <alignment horizontal="center" vertical="center" wrapText="1"/>
    </xf>
    <xf numFmtId="0" fontId="11" fillId="0" borderId="82" xfId="62" applyFont="1" applyBorder="1" applyAlignment="1">
      <alignment horizontal="center" vertical="center" wrapText="1"/>
    </xf>
    <xf numFmtId="0" fontId="11" fillId="0" borderId="48" xfId="62" applyFont="1" applyBorder="1" applyAlignment="1">
      <alignment horizontal="center" vertical="center" wrapText="1"/>
    </xf>
    <xf numFmtId="0" fontId="11" fillId="0" borderId="84" xfId="62" applyFont="1" applyBorder="1" applyAlignment="1">
      <alignment horizontal="center" vertical="center" wrapText="1"/>
    </xf>
    <xf numFmtId="0" fontId="11" fillId="0" borderId="85" xfId="62" applyFont="1" applyBorder="1" applyAlignment="1">
      <alignment horizontal="center" vertical="center" wrapText="1"/>
    </xf>
    <xf numFmtId="0" fontId="11" fillId="0" borderId="54" xfId="62" applyFont="1" applyBorder="1" applyAlignment="1">
      <alignment horizontal="center" vertical="center" wrapText="1"/>
    </xf>
    <xf numFmtId="0" fontId="1" fillId="0" borderId="0" xfId="60" applyFont="1" applyAlignment="1">
      <alignment horizontal="center" vertical="center"/>
    </xf>
    <xf numFmtId="0" fontId="0" fillId="0" borderId="40" xfId="60" applyFont="1" applyBorder="1" applyAlignment="1">
      <alignment horizontal="center" vertical="center"/>
    </xf>
    <xf numFmtId="0" fontId="0" fillId="0" borderId="41" xfId="60" applyFont="1" applyBorder="1" applyAlignment="1">
      <alignment horizontal="center" vertical="center"/>
    </xf>
    <xf numFmtId="0" fontId="0" fillId="0" borderId="42" xfId="60" applyFont="1" applyBorder="1" applyAlignment="1">
      <alignment horizontal="center" vertical="center"/>
    </xf>
    <xf numFmtId="0" fontId="1" fillId="0" borderId="40" xfId="60" applyFont="1" applyBorder="1" applyAlignment="1">
      <alignment horizontal="center" vertical="center"/>
    </xf>
    <xf numFmtId="0" fontId="1" fillId="0" borderId="41" xfId="60" applyFont="1" applyBorder="1" applyAlignment="1">
      <alignment horizontal="center" vertical="center"/>
    </xf>
    <xf numFmtId="0" fontId="1" fillId="0" borderId="42" xfId="60" applyFont="1" applyBorder="1" applyAlignment="1">
      <alignment horizontal="center" vertical="center"/>
    </xf>
    <xf numFmtId="0" fontId="60" fillId="0" borderId="0" xfId="60" applyAlignment="1">
      <alignment horizontal="justify" vertical="top"/>
    </xf>
    <xf numFmtId="0" fontId="1" fillId="0" borderId="81" xfId="60" applyFont="1" applyBorder="1" applyAlignment="1">
      <alignment horizontal="center" vertical="center"/>
    </xf>
    <xf numFmtId="0" fontId="1" fillId="0" borderId="83" xfId="60" applyFont="1" applyBorder="1" applyAlignment="1">
      <alignment horizontal="center" vertical="center"/>
    </xf>
    <xf numFmtId="183" fontId="5" fillId="0" borderId="40" xfId="100" applyNumberFormat="1" applyFont="1" applyFill="1" applyBorder="1" applyAlignment="1">
      <alignment horizontal="right" vertical="center"/>
    </xf>
    <xf numFmtId="183" fontId="5" fillId="0" borderId="41" xfId="100" applyNumberFormat="1" applyFont="1" applyFill="1" applyBorder="1" applyAlignment="1">
      <alignment horizontal="right" vertical="center"/>
    </xf>
    <xf numFmtId="183" fontId="5" fillId="0" borderId="42" xfId="100" applyNumberFormat="1" applyFont="1" applyFill="1" applyBorder="1" applyAlignment="1">
      <alignment horizontal="right" vertical="center"/>
    </xf>
    <xf numFmtId="0" fontId="11" fillId="0" borderId="0" xfId="100" applyFont="1" applyBorder="1" applyAlignment="1">
      <alignment horizontal="left" vertical="center" wrapText="1"/>
    </xf>
    <xf numFmtId="0" fontId="11" fillId="0" borderId="0" xfId="100" applyFont="1" applyBorder="1" applyAlignment="1">
      <alignment horizontal="left" vertical="center"/>
    </xf>
    <xf numFmtId="0" fontId="7" fillId="0" borderId="0" xfId="100" applyFont="1" applyFill="1" applyBorder="1" applyAlignment="1">
      <alignment horizontal="center" vertical="center"/>
    </xf>
    <xf numFmtId="0" fontId="11" fillId="0" borderId="21" xfId="100" applyFont="1" applyFill="1" applyBorder="1" applyAlignment="1">
      <alignment horizontal="center" vertical="center"/>
    </xf>
    <xf numFmtId="0" fontId="11" fillId="0" borderId="84" xfId="100" applyFont="1" applyFill="1" applyBorder="1" applyAlignment="1">
      <alignment horizontal="center" vertical="center"/>
    </xf>
    <xf numFmtId="0" fontId="11" fillId="0" borderId="80" xfId="100" applyFont="1" applyFill="1" applyBorder="1" applyAlignment="1">
      <alignment horizontal="center" vertical="center"/>
    </xf>
    <xf numFmtId="0" fontId="11" fillId="0" borderId="52" xfId="100" applyFont="1" applyFill="1" applyBorder="1" applyAlignment="1">
      <alignment horizontal="center" vertical="center"/>
    </xf>
    <xf numFmtId="0" fontId="11" fillId="0" borderId="44" xfId="100" applyFont="1" applyFill="1" applyBorder="1" applyAlignment="1">
      <alignment horizontal="center" vertical="center" wrapText="1"/>
    </xf>
    <xf numFmtId="0" fontId="11" fillId="0" borderId="51" xfId="100" applyFont="1" applyFill="1" applyBorder="1" applyAlignment="1">
      <alignment horizontal="center" vertical="center"/>
    </xf>
    <xf numFmtId="0" fontId="11" fillId="0" borderId="45" xfId="100" applyFont="1" applyFill="1" applyBorder="1" applyAlignment="1">
      <alignment horizontal="center" vertical="center"/>
    </xf>
    <xf numFmtId="0" fontId="11" fillId="0" borderId="46" xfId="100" applyFont="1" applyFill="1" applyBorder="1" applyAlignment="1">
      <alignment horizontal="center" vertical="center"/>
    </xf>
    <xf numFmtId="0" fontId="11" fillId="0" borderId="47" xfId="100" applyFont="1" applyFill="1" applyBorder="1" applyAlignment="1">
      <alignment horizontal="center" vertical="center"/>
    </xf>
    <xf numFmtId="0" fontId="11" fillId="0" borderId="48" xfId="100" applyFont="1" applyFill="1" applyBorder="1" applyAlignment="1">
      <alignment horizontal="center" vertical="center"/>
    </xf>
    <xf numFmtId="0" fontId="11" fillId="0" borderId="54" xfId="100" applyFont="1" applyFill="1" applyBorder="1" applyAlignment="1">
      <alignment horizontal="center" vertical="center"/>
    </xf>
    <xf numFmtId="0" fontId="7" fillId="0" borderId="0" xfId="100" applyFont="1" applyBorder="1" applyAlignment="1">
      <alignment horizontal="center" vertical="center"/>
    </xf>
    <xf numFmtId="0" fontId="11" fillId="0" borderId="129" xfId="100" applyFont="1" applyBorder="1" applyAlignment="1">
      <alignment horizontal="center" vertical="center"/>
    </xf>
    <xf numFmtId="0" fontId="11" fillId="0" borderId="131" xfId="100" applyFont="1" applyBorder="1" applyAlignment="1">
      <alignment horizontal="center" vertical="center"/>
    </xf>
    <xf numFmtId="0" fontId="5" fillId="0" borderId="28" xfId="100" applyFont="1" applyFill="1" applyBorder="1" applyAlignment="1">
      <alignment horizontal="center" vertical="center"/>
    </xf>
    <xf numFmtId="0" fontId="5" fillId="0" borderId="146" xfId="100" applyFont="1" applyFill="1" applyBorder="1" applyAlignment="1">
      <alignment horizontal="center" vertical="center"/>
    </xf>
    <xf numFmtId="0" fontId="5" fillId="0" borderId="31" xfId="100" applyFont="1" applyFill="1" applyBorder="1" applyAlignment="1">
      <alignment horizontal="center" vertical="center"/>
    </xf>
    <xf numFmtId="0" fontId="5" fillId="0" borderId="126" xfId="100" applyFont="1" applyFill="1" applyBorder="1" applyAlignment="1">
      <alignment horizontal="center" vertical="center"/>
    </xf>
    <xf numFmtId="0" fontId="5" fillId="0" borderId="94" xfId="100" applyFont="1" applyFill="1" applyBorder="1" applyAlignment="1">
      <alignment horizontal="center" vertical="center"/>
    </xf>
    <xf numFmtId="0" fontId="5" fillId="0" borderId="127" xfId="100" applyFont="1" applyFill="1" applyBorder="1" applyAlignment="1">
      <alignment horizontal="center" vertical="center"/>
    </xf>
    <xf numFmtId="0" fontId="11" fillId="0" borderId="0" xfId="100" applyFont="1" applyFill="1" applyAlignment="1">
      <alignment horizontal="left" vertical="center" wrapText="1"/>
    </xf>
    <xf numFmtId="0" fontId="11" fillId="0" borderId="35" xfId="62" applyFont="1" applyFill="1" applyBorder="1" applyAlignment="1">
      <alignment horizontal="center" vertical="center"/>
    </xf>
    <xf numFmtId="0" fontId="11" fillId="0" borderId="49" xfId="62" applyFont="1" applyFill="1" applyBorder="1" applyAlignment="1">
      <alignment horizontal="center" vertical="center"/>
    </xf>
    <xf numFmtId="0" fontId="11" fillId="0" borderId="35" xfId="62" applyFont="1" applyBorder="1" applyAlignment="1">
      <alignment horizontal="center" vertical="center"/>
    </xf>
    <xf numFmtId="0" fontId="11" fillId="0" borderId="49" xfId="62" applyFont="1" applyBorder="1" applyAlignment="1">
      <alignment horizontal="center" vertical="center"/>
    </xf>
    <xf numFmtId="0" fontId="11" fillId="0" borderId="44" xfId="62" applyFont="1" applyBorder="1" applyAlignment="1">
      <alignment horizontal="center" vertical="center" wrapText="1"/>
    </xf>
    <xf numFmtId="0" fontId="11" fillId="0" borderId="51" xfId="62" applyFont="1" applyBorder="1" applyAlignment="1">
      <alignment horizontal="center" vertical="center"/>
    </xf>
    <xf numFmtId="0" fontId="11" fillId="0" borderId="81" xfId="62" applyFont="1" applyBorder="1" applyAlignment="1">
      <alignment horizontal="center" vertical="center"/>
    </xf>
    <xf numFmtId="0" fontId="11" fillId="0" borderId="83" xfId="62" applyFont="1" applyBorder="1" applyAlignment="1">
      <alignment horizontal="center" vertical="center"/>
    </xf>
    <xf numFmtId="0" fontId="14" fillId="0" borderId="48" xfId="62" applyFont="1" applyFill="1" applyBorder="1" applyAlignment="1">
      <alignment horizontal="center" vertical="center" wrapText="1"/>
    </xf>
    <xf numFmtId="0" fontId="14" fillId="0" borderId="54" xfId="62" applyFont="1" applyFill="1" applyBorder="1" applyAlignment="1">
      <alignment horizontal="center" vertical="center"/>
    </xf>
    <xf numFmtId="0" fontId="11" fillId="0" borderId="81" xfId="62" applyFont="1" applyFill="1" applyBorder="1" applyAlignment="1">
      <alignment horizontal="center" vertical="center" wrapText="1"/>
    </xf>
    <xf numFmtId="0" fontId="11" fillId="0" borderId="83" xfId="62" applyFont="1" applyFill="1" applyBorder="1" applyAlignment="1">
      <alignment horizontal="center" vertical="center" wrapText="1"/>
    </xf>
    <xf numFmtId="0" fontId="11" fillId="0" borderId="48" xfId="62" applyFont="1" applyFill="1" applyBorder="1" applyAlignment="1">
      <alignment horizontal="center" vertical="center"/>
    </xf>
    <xf numFmtId="0" fontId="11" fillId="0" borderId="54" xfId="62" applyFont="1" applyFill="1" applyBorder="1" applyAlignment="1">
      <alignment horizontal="center" vertical="center"/>
    </xf>
    <xf numFmtId="0" fontId="13" fillId="0" borderId="0" xfId="62" applyFont="1" applyBorder="1" applyAlignment="1">
      <alignment horizontal="center" vertical="center"/>
    </xf>
    <xf numFmtId="0" fontId="9" fillId="0" borderId="100" xfId="100" applyFont="1" applyFill="1" applyBorder="1" applyAlignment="1">
      <alignment horizontal="right" vertical="center"/>
    </xf>
    <xf numFmtId="0" fontId="9" fillId="0" borderId="101" xfId="100" applyFont="1" applyFill="1" applyBorder="1" applyAlignment="1">
      <alignment horizontal="right" vertical="center"/>
    </xf>
    <xf numFmtId="0" fontId="9" fillId="0" borderId="102" xfId="100" applyFont="1" applyFill="1" applyBorder="1" applyAlignment="1">
      <alignment horizontal="right" vertical="center"/>
    </xf>
    <xf numFmtId="0" fontId="9" fillId="0" borderId="40" xfId="100" applyFont="1" applyFill="1" applyBorder="1" applyAlignment="1">
      <alignment horizontal="right" vertical="center"/>
    </xf>
    <xf numFmtId="0" fontId="9" fillId="0" borderId="41" xfId="100" applyFont="1" applyFill="1" applyBorder="1" applyAlignment="1">
      <alignment horizontal="right" vertical="center"/>
    </xf>
    <xf numFmtId="0" fontId="9" fillId="0" borderId="42" xfId="100" applyFont="1" applyFill="1" applyBorder="1" applyAlignment="1">
      <alignment horizontal="right" vertical="center"/>
    </xf>
    <xf numFmtId="0" fontId="11" fillId="0" borderId="21" xfId="62" applyFont="1" applyFill="1" applyBorder="1" applyAlignment="1">
      <alignment horizontal="center" vertical="center" wrapText="1"/>
    </xf>
    <xf numFmtId="0" fontId="11" fillId="0" borderId="82" xfId="62" applyFont="1" applyFill="1" applyBorder="1" applyAlignment="1">
      <alignment horizontal="center" vertical="center" wrapText="1"/>
    </xf>
    <xf numFmtId="0" fontId="11" fillId="0" borderId="48" xfId="62" applyFont="1" applyFill="1" applyBorder="1" applyAlignment="1">
      <alignment horizontal="center" vertical="center" wrapText="1"/>
    </xf>
    <xf numFmtId="0" fontId="11" fillId="0" borderId="84" xfId="62" applyFont="1" applyFill="1" applyBorder="1" applyAlignment="1">
      <alignment horizontal="center" vertical="center" wrapText="1"/>
    </xf>
    <xf numFmtId="0" fontId="11" fillId="0" borderId="85" xfId="62" applyFont="1" applyFill="1" applyBorder="1" applyAlignment="1">
      <alignment horizontal="center" vertical="center" wrapText="1"/>
    </xf>
    <xf numFmtId="0" fontId="11" fillId="0" borderId="54" xfId="62" applyFont="1" applyFill="1" applyBorder="1" applyAlignment="1">
      <alignment horizontal="center" vertical="center" wrapText="1"/>
    </xf>
    <xf numFmtId="0" fontId="11" fillId="0" borderId="44" xfId="62" applyFont="1" applyFill="1" applyBorder="1" applyAlignment="1">
      <alignment horizontal="center" vertical="center"/>
    </xf>
    <xf numFmtId="0" fontId="11" fillId="0" borderId="43" xfId="62" applyFont="1" applyFill="1" applyBorder="1" applyAlignment="1">
      <alignment horizontal="center" vertical="center"/>
    </xf>
    <xf numFmtId="0" fontId="11" fillId="0" borderId="50" xfId="62" applyFont="1" applyFill="1" applyBorder="1" applyAlignment="1">
      <alignment horizontal="center" vertical="center"/>
    </xf>
    <xf numFmtId="0" fontId="14" fillId="0" borderId="28" xfId="62" applyFont="1" applyFill="1" applyBorder="1" applyAlignment="1">
      <alignment horizontal="center" vertical="center"/>
    </xf>
    <xf numFmtId="0" fontId="14" fillId="0" borderId="146" xfId="62" applyFont="1" applyFill="1" applyBorder="1" applyAlignment="1">
      <alignment horizontal="center" vertical="center"/>
    </xf>
    <xf numFmtId="0" fontId="14" fillId="0" borderId="31" xfId="62" applyFont="1" applyFill="1" applyBorder="1" applyAlignment="1">
      <alignment horizontal="center" vertical="center"/>
    </xf>
    <xf numFmtId="0" fontId="14" fillId="0" borderId="126" xfId="62" applyFont="1" applyFill="1" applyBorder="1" applyAlignment="1">
      <alignment horizontal="center" vertical="center"/>
    </xf>
    <xf numFmtId="0" fontId="14" fillId="0" borderId="32" xfId="62" applyFont="1" applyFill="1" applyBorder="1" applyAlignment="1">
      <alignment horizontal="center" vertical="center"/>
    </xf>
    <xf numFmtId="0" fontId="14" fillId="0" borderId="147" xfId="62" applyFont="1" applyFill="1" applyBorder="1" applyAlignment="1">
      <alignment horizontal="center" vertical="center"/>
    </xf>
    <xf numFmtId="0" fontId="11" fillId="0" borderId="44" xfId="62" applyFont="1" applyBorder="1" applyAlignment="1">
      <alignment horizontal="center" vertical="center"/>
    </xf>
    <xf numFmtId="0" fontId="11" fillId="0" borderId="43" xfId="62" applyFont="1" applyBorder="1" applyAlignment="1">
      <alignment horizontal="center" vertical="center"/>
    </xf>
    <xf numFmtId="0" fontId="11" fillId="0" borderId="50" xfId="62" applyFont="1" applyBorder="1" applyAlignment="1">
      <alignment horizontal="center" vertical="center"/>
    </xf>
    <xf numFmtId="0" fontId="5" fillId="0" borderId="0" xfId="104" applyFont="1" applyFill="1" applyAlignment="1">
      <alignment horizontal="left" vertical="top" wrapText="1"/>
    </xf>
    <xf numFmtId="0" fontId="14" fillId="0" borderId="90" xfId="62" applyFont="1" applyFill="1" applyBorder="1" applyAlignment="1">
      <alignment horizontal="left" vertical="center"/>
    </xf>
    <xf numFmtId="0" fontId="14" fillId="0" borderId="95" xfId="62" applyFont="1" applyFill="1" applyBorder="1" applyAlignment="1">
      <alignment horizontal="left" vertical="center"/>
    </xf>
    <xf numFmtId="0" fontId="14" fillId="0" borderId="16" xfId="62" applyFont="1" applyBorder="1" applyAlignment="1">
      <alignment horizontal="center" vertical="center"/>
    </xf>
    <xf numFmtId="0" fontId="14" fillId="0" borderId="0" xfId="62" applyFont="1" applyBorder="1" applyAlignment="1">
      <alignment horizontal="center" vertical="center"/>
    </xf>
    <xf numFmtId="0" fontId="14" fillId="0" borderId="92" xfId="62" applyFont="1" applyBorder="1" applyAlignment="1">
      <alignment horizontal="center" vertical="center"/>
    </xf>
    <xf numFmtId="0" fontId="14" fillId="0" borderId="38" xfId="62" applyFont="1" applyBorder="1" applyAlignment="1">
      <alignment horizontal="center" vertical="center"/>
    </xf>
    <xf numFmtId="0" fontId="14" fillId="0" borderId="20" xfId="62" applyFont="1" applyBorder="1" applyAlignment="1">
      <alignment horizontal="center" vertical="center"/>
    </xf>
    <xf numFmtId="0" fontId="14" fillId="0" borderId="76" xfId="62" applyFont="1" applyBorder="1" applyAlignment="1">
      <alignment horizontal="center" vertical="center"/>
    </xf>
    <xf numFmtId="0" fontId="14" fillId="0" borderId="86" xfId="62" applyFont="1" applyFill="1" applyBorder="1" applyAlignment="1">
      <alignment horizontal="left" vertical="center"/>
    </xf>
    <xf numFmtId="0" fontId="14" fillId="0" borderId="12" xfId="62" applyFont="1" applyBorder="1" applyAlignment="1">
      <alignment horizontal="center" vertical="center"/>
    </xf>
    <xf numFmtId="0" fontId="14" fillId="0" borderId="88" xfId="62" applyFont="1" applyBorder="1" applyAlignment="1">
      <alignment horizontal="center" vertical="center"/>
    </xf>
    <xf numFmtId="0" fontId="14" fillId="0" borderId="89" xfId="62" applyFont="1" applyBorder="1" applyAlignment="1">
      <alignment horizontal="center" vertical="center"/>
    </xf>
    <xf numFmtId="0" fontId="9" fillId="3" borderId="40" xfId="100" applyFont="1" applyFill="1" applyBorder="1" applyAlignment="1">
      <alignment horizontal="right" vertical="center"/>
    </xf>
    <xf numFmtId="0" fontId="9" fillId="3" borderId="41" xfId="100" applyFont="1" applyFill="1" applyBorder="1" applyAlignment="1">
      <alignment horizontal="right" vertical="center"/>
    </xf>
    <xf numFmtId="0" fontId="9" fillId="3" borderId="42" xfId="100" applyFont="1" applyFill="1" applyBorder="1" applyAlignment="1">
      <alignment horizontal="right" vertical="center"/>
    </xf>
    <xf numFmtId="0" fontId="9" fillId="0" borderId="40" xfId="62" applyFont="1" applyFill="1" applyBorder="1" applyAlignment="1">
      <alignment horizontal="right" vertical="center"/>
    </xf>
    <xf numFmtId="0" fontId="9" fillId="0" borderId="41" xfId="62" applyFont="1" applyFill="1" applyBorder="1" applyAlignment="1">
      <alignment horizontal="right" vertical="center"/>
    </xf>
    <xf numFmtId="183" fontId="5" fillId="0" borderId="0" xfId="100" applyNumberFormat="1" applyFont="1" applyFill="1" applyBorder="1" applyAlignment="1">
      <alignment horizontal="center" vertical="top"/>
    </xf>
    <xf numFmtId="0" fontId="11" fillId="0" borderId="81" xfId="62" applyFont="1" applyBorder="1" applyAlignment="1">
      <alignment horizontal="center" vertical="center" wrapText="1"/>
    </xf>
    <xf numFmtId="0" fontId="11" fillId="0" borderId="48" xfId="62" applyFont="1" applyBorder="1" applyAlignment="1">
      <alignment horizontal="center" vertical="center"/>
    </xf>
    <xf numFmtId="0" fontId="11" fillId="0" borderId="54" xfId="62" applyFont="1" applyBorder="1" applyAlignment="1">
      <alignment horizontal="center" vertical="center"/>
    </xf>
    <xf numFmtId="0" fontId="11" fillId="0" borderId="21" xfId="62" applyFont="1" applyBorder="1" applyAlignment="1">
      <alignment horizontal="center" vertical="center"/>
    </xf>
    <xf numFmtId="0" fontId="11" fillId="0" borderId="82" xfId="62" applyFont="1" applyBorder="1" applyAlignment="1">
      <alignment horizontal="center" vertical="center"/>
    </xf>
    <xf numFmtId="0" fontId="11" fillId="0" borderId="84" xfId="62" applyFont="1" applyBorder="1" applyAlignment="1">
      <alignment horizontal="center" vertical="center"/>
    </xf>
    <xf numFmtId="0" fontId="11" fillId="0" borderId="85" xfId="62" applyFont="1" applyBorder="1" applyAlignment="1">
      <alignment horizontal="center" vertical="center"/>
    </xf>
    <xf numFmtId="0" fontId="10" fillId="0" borderId="17" xfId="62" applyFont="1" applyFill="1" applyBorder="1" applyAlignment="1">
      <alignment horizontal="right" vertical="center"/>
    </xf>
    <xf numFmtId="0" fontId="14" fillId="0" borderId="72" xfId="62" applyFont="1" applyFill="1" applyBorder="1" applyAlignment="1">
      <alignment horizontal="right" vertical="center"/>
    </xf>
    <xf numFmtId="0" fontId="14" fillId="0" borderId="73" xfId="62" applyFont="1" applyFill="1" applyBorder="1" applyAlignment="1">
      <alignment horizontal="right" vertical="center"/>
    </xf>
    <xf numFmtId="0" fontId="9" fillId="0" borderId="0" xfId="62" applyFont="1" applyBorder="1" applyAlignment="1">
      <alignment horizontal="center" vertical="center"/>
    </xf>
    <xf numFmtId="0" fontId="9" fillId="0" borderId="0" xfId="62" applyFont="1" applyBorder="1" applyAlignment="1">
      <alignment vertical="center"/>
    </xf>
    <xf numFmtId="0" fontId="9" fillId="0" borderId="40" xfId="62" applyFont="1" applyBorder="1" applyAlignment="1">
      <alignment horizontal="right" vertical="center"/>
    </xf>
    <xf numFmtId="0" fontId="9" fillId="0" borderId="41" xfId="62" applyFont="1" applyBorder="1" applyAlignment="1">
      <alignment horizontal="right" vertical="center"/>
    </xf>
    <xf numFmtId="0" fontId="9" fillId="0" borderId="79" xfId="62" applyFont="1" applyBorder="1" applyAlignment="1">
      <alignment horizontal="right" vertical="center"/>
    </xf>
    <xf numFmtId="0" fontId="9" fillId="0" borderId="0" xfId="62" applyFont="1" applyBorder="1" applyAlignment="1">
      <alignment horizontal="center" vertical="center" wrapText="1"/>
    </xf>
    <xf numFmtId="0" fontId="11" fillId="0" borderId="45" xfId="62" applyFont="1" applyBorder="1" applyAlignment="1">
      <alignment horizontal="center" vertical="center"/>
    </xf>
    <xf numFmtId="0" fontId="11" fillId="0" borderId="46" xfId="62" applyFont="1" applyBorder="1" applyAlignment="1">
      <alignment horizontal="center" vertical="center"/>
    </xf>
    <xf numFmtId="0" fontId="11" fillId="0" borderId="47" xfId="62" applyFont="1" applyBorder="1" applyAlignment="1">
      <alignment horizontal="center" vertical="center"/>
    </xf>
    <xf numFmtId="0" fontId="10" fillId="0" borderId="72" xfId="62" applyFont="1" applyFill="1" applyBorder="1" applyAlignment="1">
      <alignment horizontal="right" vertical="center"/>
    </xf>
    <xf numFmtId="0" fontId="10" fillId="0" borderId="73" xfId="62" applyFont="1" applyFill="1" applyBorder="1" applyAlignment="1">
      <alignment horizontal="right" vertical="center"/>
    </xf>
    <xf numFmtId="0" fontId="5" fillId="0" borderId="10" xfId="104" applyFont="1" applyFill="1" applyBorder="1" applyAlignment="1">
      <alignment horizontal="center" vertical="center"/>
    </xf>
    <xf numFmtId="0" fontId="5" fillId="0" borderId="26" xfId="104" applyFont="1" applyFill="1" applyBorder="1" applyAlignment="1">
      <alignment horizontal="center" vertical="center"/>
    </xf>
    <xf numFmtId="0" fontId="7" fillId="0" borderId="0" xfId="104" applyFont="1" applyAlignment="1">
      <alignment horizontal="center" vertical="center"/>
    </xf>
    <xf numFmtId="0" fontId="5" fillId="0" borderId="10" xfId="104" applyFont="1" applyBorder="1" applyAlignment="1">
      <alignment horizontal="center" vertical="center"/>
    </xf>
    <xf numFmtId="0" fontId="5" fillId="0" borderId="26" xfId="104" applyFont="1" applyBorder="1" applyAlignment="1">
      <alignment horizontal="center" vertical="center"/>
    </xf>
    <xf numFmtId="0" fontId="5" fillId="0" borderId="27" xfId="104" applyFont="1" applyBorder="1" applyAlignment="1">
      <alignment horizontal="left" vertical="center"/>
    </xf>
    <xf numFmtId="0" fontId="5" fillId="0" borderId="29" xfId="104" applyFont="1" applyBorder="1" applyAlignment="1">
      <alignment horizontal="left" vertical="center"/>
    </xf>
    <xf numFmtId="0" fontId="5" fillId="0" borderId="34" xfId="104" applyFont="1" applyBorder="1" applyAlignment="1">
      <alignment horizontal="left" vertical="center"/>
    </xf>
    <xf numFmtId="0" fontId="5" fillId="0" borderId="35" xfId="104" applyFont="1" applyBorder="1" applyAlignment="1">
      <alignment horizontal="left" vertical="center"/>
    </xf>
    <xf numFmtId="0" fontId="5" fillId="0" borderId="16" xfId="104" applyFont="1" applyBorder="1" applyAlignment="1">
      <alignment horizontal="left" vertical="center"/>
    </xf>
    <xf numFmtId="0" fontId="5" fillId="0" borderId="38" xfId="104" applyFont="1" applyBorder="1" applyAlignment="1">
      <alignment horizontal="left" vertical="center"/>
    </xf>
    <xf numFmtId="0" fontId="11" fillId="0" borderId="0" xfId="104" applyFont="1" applyFill="1" applyAlignment="1">
      <alignment horizontal="justify" vertical="top" wrapText="1"/>
    </xf>
    <xf numFmtId="0" fontId="5" fillId="0" borderId="12" xfId="104" applyFont="1" applyFill="1" applyBorder="1" applyAlignment="1">
      <alignment horizontal="left" vertical="center"/>
    </xf>
    <xf numFmtId="0" fontId="5" fillId="0" borderId="89" xfId="104" applyFont="1" applyFill="1" applyBorder="1" applyAlignment="1">
      <alignment horizontal="left" vertical="center"/>
    </xf>
    <xf numFmtId="0" fontId="5" fillId="0" borderId="23" xfId="104" applyFont="1" applyFill="1" applyBorder="1" applyAlignment="1">
      <alignment horizontal="left" vertical="center"/>
    </xf>
    <xf numFmtId="0" fontId="5" fillId="0" borderId="68" xfId="104" applyFont="1" applyFill="1" applyBorder="1" applyAlignment="1">
      <alignment horizontal="left" vertical="center"/>
    </xf>
    <xf numFmtId="0" fontId="5" fillId="0" borderId="17" xfId="104" applyFont="1" applyFill="1" applyBorder="1" applyAlignment="1">
      <alignment horizontal="left" vertical="center"/>
    </xf>
    <xf numFmtId="0" fontId="5" fillId="0" borderId="96" xfId="104" applyFont="1" applyFill="1" applyBorder="1" applyAlignment="1">
      <alignment horizontal="left" vertical="center"/>
    </xf>
    <xf numFmtId="183" fontId="5" fillId="0" borderId="122" xfId="62" applyNumberFormat="1" applyFont="1" applyFill="1" applyBorder="1" applyAlignment="1">
      <alignment horizontal="center" vertical="center"/>
    </xf>
    <xf numFmtId="183" fontId="5" fillId="0" borderId="36" xfId="62" applyNumberFormat="1" applyFont="1" applyFill="1" applyBorder="1" applyAlignment="1">
      <alignment horizontal="center" vertical="center"/>
    </xf>
    <xf numFmtId="185" fontId="18" fillId="0" borderId="81" xfId="0" applyNumberFormat="1" applyFont="1" applyFill="1" applyBorder="1" applyAlignment="1">
      <alignment horizontal="center" vertical="center"/>
    </xf>
    <xf numFmtId="185" fontId="18" fillId="0" borderId="83" xfId="0" applyNumberFormat="1" applyFont="1" applyFill="1" applyBorder="1" applyAlignment="1">
      <alignment horizontal="center" vertical="center"/>
    </xf>
    <xf numFmtId="38" fontId="20" fillId="0" borderId="0" xfId="2" applyFont="1" applyFill="1" applyAlignment="1">
      <alignment horizontal="left" vertical="top" wrapText="1"/>
    </xf>
    <xf numFmtId="38" fontId="0" fillId="0" borderId="0" xfId="2" applyFont="1" applyFill="1" applyAlignment="1">
      <alignment horizontal="left" vertical="top"/>
    </xf>
    <xf numFmtId="185" fontId="20" fillId="0" borderId="121" xfId="0" applyNumberFormat="1" applyFont="1" applyFill="1" applyBorder="1" applyAlignment="1">
      <alignment horizontal="center" vertical="center"/>
    </xf>
    <xf numFmtId="185" fontId="0" fillId="0" borderId="99" xfId="0" applyNumberFormat="1" applyFill="1" applyBorder="1" applyAlignment="1">
      <alignment horizontal="center" vertical="center"/>
    </xf>
    <xf numFmtId="185" fontId="20" fillId="0" borderId="36" xfId="0" applyNumberFormat="1" applyFont="1" applyFill="1" applyBorder="1" applyAlignment="1">
      <alignment horizontal="center" vertical="center"/>
    </xf>
    <xf numFmtId="185" fontId="0" fillId="0" borderId="32" xfId="0" applyNumberFormat="1" applyFill="1" applyBorder="1" applyAlignment="1">
      <alignment horizontal="center" vertical="center"/>
    </xf>
    <xf numFmtId="185" fontId="0" fillId="0" borderId="122" xfId="0" applyNumberFormat="1" applyFill="1" applyBorder="1" applyAlignment="1">
      <alignment horizontal="center" vertical="center"/>
    </xf>
    <xf numFmtId="185" fontId="0" fillId="0" borderId="103" xfId="0" applyNumberFormat="1" applyFill="1" applyBorder="1" applyAlignment="1">
      <alignment horizontal="center" vertical="center"/>
    </xf>
    <xf numFmtId="0" fontId="9" fillId="0" borderId="38" xfId="100" applyFont="1" applyFill="1" applyBorder="1" applyAlignment="1">
      <alignment horizontal="right" vertical="center"/>
    </xf>
    <xf numFmtId="0" fontId="9" fillId="0" borderId="20" xfId="100" applyFont="1" applyFill="1" applyBorder="1" applyAlignment="1">
      <alignment horizontal="right" vertical="center"/>
    </xf>
    <xf numFmtId="0" fontId="9" fillId="0" borderId="76" xfId="100" applyFont="1" applyFill="1" applyBorder="1" applyAlignment="1">
      <alignment horizontal="right" vertical="center"/>
    </xf>
    <xf numFmtId="183" fontId="5" fillId="0" borderId="0" xfId="62" applyNumberFormat="1" applyFont="1" applyFill="1" applyBorder="1" applyAlignment="1">
      <alignment horizontal="center" vertical="center"/>
    </xf>
    <xf numFmtId="183" fontId="5" fillId="0" borderId="97" xfId="62" applyNumberFormat="1" applyFont="1" applyFill="1" applyBorder="1" applyAlignment="1">
      <alignment horizontal="center" vertical="center"/>
    </xf>
    <xf numFmtId="183" fontId="5" fillId="0" borderId="59" xfId="62" applyNumberFormat="1" applyFont="1" applyFill="1" applyBorder="1" applyAlignment="1">
      <alignment horizontal="center" vertical="center"/>
    </xf>
    <xf numFmtId="183" fontId="5" fillId="0" borderId="14" xfId="62" applyNumberFormat="1" applyFont="1" applyFill="1" applyBorder="1" applyAlignment="1">
      <alignment horizontal="center" vertical="center"/>
    </xf>
    <xf numFmtId="183" fontId="5" fillId="0" borderId="98" xfId="62" applyNumberFormat="1" applyFont="1" applyFill="1" applyBorder="1" applyAlignment="1">
      <alignment horizontal="center" vertical="center"/>
    </xf>
    <xf numFmtId="183" fontId="5" fillId="0" borderId="17" xfId="62" applyNumberFormat="1" applyFont="1" applyFill="1" applyBorder="1" applyAlignment="1">
      <alignment horizontal="center" vertical="center"/>
    </xf>
    <xf numFmtId="183" fontId="5" fillId="0" borderId="96" xfId="62" applyNumberFormat="1" applyFont="1" applyFill="1" applyBorder="1" applyAlignment="1">
      <alignment horizontal="center" vertical="center"/>
    </xf>
    <xf numFmtId="185" fontId="18" fillId="0" borderId="40" xfId="0" applyNumberFormat="1" applyFont="1" applyFill="1" applyBorder="1" applyAlignment="1">
      <alignment horizontal="right" vertical="center"/>
    </xf>
    <xf numFmtId="185" fontId="18" fillId="0" borderId="42" xfId="0" applyNumberFormat="1" applyFont="1" applyFill="1" applyBorder="1" applyAlignment="1">
      <alignment horizontal="right" vertical="center"/>
    </xf>
    <xf numFmtId="188" fontId="18" fillId="0" borderId="38" xfId="0" applyNumberFormat="1" applyFont="1" applyFill="1" applyBorder="1" applyAlignment="1">
      <alignment horizontal="right" vertical="center"/>
    </xf>
    <xf numFmtId="188" fontId="18" fillId="0" borderId="76" xfId="0" applyNumberFormat="1" applyFont="1" applyFill="1" applyBorder="1" applyAlignment="1">
      <alignment horizontal="right" vertical="center"/>
    </xf>
    <xf numFmtId="38" fontId="17" fillId="0" borderId="0" xfId="2" applyFont="1" applyFill="1" applyAlignment="1">
      <alignment horizontal="left" vertical="center" wrapText="1"/>
    </xf>
    <xf numFmtId="185" fontId="20" fillId="0" borderId="47" xfId="0" applyNumberFormat="1" applyFont="1" applyFill="1" applyBorder="1" applyAlignment="1">
      <alignment horizontal="center" vertical="center" wrapText="1"/>
    </xf>
    <xf numFmtId="185" fontId="0" fillId="0" borderId="107" xfId="0" applyNumberFormat="1" applyFill="1" applyBorder="1" applyAlignment="1">
      <alignment horizontal="center" vertical="center"/>
    </xf>
    <xf numFmtId="0" fontId="72" fillId="0" borderId="0" xfId="9" applyFont="1" applyFill="1" applyAlignment="1">
      <alignment horizontal="center" vertical="center"/>
    </xf>
    <xf numFmtId="185" fontId="0" fillId="0" borderId="121" xfId="0" applyNumberFormat="1" applyFill="1" applyBorder="1" applyAlignment="1">
      <alignment horizontal="center" vertical="center"/>
    </xf>
    <xf numFmtId="185" fontId="0" fillId="0" borderId="36" xfId="0" applyNumberFormat="1" applyFill="1" applyBorder="1" applyAlignment="1">
      <alignment horizontal="center" vertical="center"/>
    </xf>
    <xf numFmtId="0" fontId="11" fillId="0" borderId="22" xfId="62" applyFont="1" applyFill="1" applyBorder="1" applyAlignment="1">
      <alignment horizontal="center" vertical="center" wrapText="1"/>
    </xf>
    <xf numFmtId="0" fontId="11" fillId="0" borderId="33" xfId="62" applyFont="1" applyFill="1" applyBorder="1" applyAlignment="1">
      <alignment horizontal="center" vertical="center"/>
    </xf>
    <xf numFmtId="183" fontId="5" fillId="0" borderId="82" xfId="62" applyNumberFormat="1" applyFont="1" applyFill="1" applyBorder="1" applyAlignment="1">
      <alignment horizontal="center" vertical="center"/>
    </xf>
    <xf numFmtId="0" fontId="8" fillId="3" borderId="0" xfId="99" applyFont="1" applyFill="1" applyAlignment="1">
      <alignment horizontal="left" vertical="center" wrapText="1"/>
    </xf>
    <xf numFmtId="0" fontId="20" fillId="0" borderId="111" xfId="103" applyFont="1" applyFill="1" applyBorder="1" applyAlignment="1">
      <alignment horizontal="left" vertical="center" wrapText="1"/>
    </xf>
    <xf numFmtId="0" fontId="20" fillId="0" borderId="90" xfId="103" applyFont="1" applyFill="1" applyBorder="1" applyAlignment="1">
      <alignment horizontal="left" vertical="center" wrapText="1"/>
    </xf>
    <xf numFmtId="0" fontId="20" fillId="0" borderId="62" xfId="103" applyFont="1" applyFill="1" applyBorder="1" applyAlignment="1">
      <alignment horizontal="left" vertical="center" wrapText="1"/>
    </xf>
    <xf numFmtId="0" fontId="5" fillId="0" borderId="111" xfId="103" applyFont="1" applyFill="1" applyBorder="1" applyAlignment="1">
      <alignment horizontal="left" vertical="center" wrapText="1"/>
    </xf>
    <xf numFmtId="0" fontId="5" fillId="0" borderId="62" xfId="103" applyFont="1" applyFill="1" applyBorder="1" applyAlignment="1">
      <alignment horizontal="left" vertical="center" wrapText="1"/>
    </xf>
    <xf numFmtId="0" fontId="20" fillId="0" borderId="111" xfId="103" applyFont="1" applyFill="1" applyBorder="1" applyAlignment="1">
      <alignment vertical="center" wrapText="1"/>
    </xf>
    <xf numFmtId="0" fontId="20" fillId="0" borderId="90" xfId="103" applyFont="1" applyFill="1" applyBorder="1" applyAlignment="1">
      <alignment vertical="center" wrapText="1"/>
    </xf>
    <xf numFmtId="0" fontId="20" fillId="0" borderId="111" xfId="103" applyFont="1" applyBorder="1" applyAlignment="1">
      <alignment horizontal="left" vertical="center"/>
    </xf>
    <xf numFmtId="0" fontId="20" fillId="0" borderId="62" xfId="103" applyFont="1" applyBorder="1" applyAlignment="1">
      <alignment horizontal="left" vertical="center"/>
    </xf>
  </cellXfs>
  <cellStyles count="105">
    <cellStyle name="スタイル 1" xfId="1"/>
    <cellStyle name="パーセント 2" xfId="18"/>
    <cellStyle name="ハイパーリンク 10" xfId="19"/>
    <cellStyle name="ハイパーリンク 11" xfId="11"/>
    <cellStyle name="ハイパーリンク 12" xfId="4"/>
    <cellStyle name="ハイパーリンク 13" xfId="20"/>
    <cellStyle name="ハイパーリンク 14" xfId="8"/>
    <cellStyle name="ハイパーリンク 15" xfId="6"/>
    <cellStyle name="ハイパーリンク 16" xfId="22"/>
    <cellStyle name="ハイパーリンク 17" xfId="24"/>
    <cellStyle name="ハイパーリンク 18" xfId="25"/>
    <cellStyle name="ハイパーリンク 19" xfId="27"/>
    <cellStyle name="ハイパーリンク 2" xfId="29"/>
    <cellStyle name="ハイパーリンク 20" xfId="7"/>
    <cellStyle name="ハイパーリンク 21" xfId="21"/>
    <cellStyle name="ハイパーリンク 22" xfId="23"/>
    <cellStyle name="ハイパーリンク 23" xfId="26"/>
    <cellStyle name="ハイパーリンク 24" xfId="28"/>
    <cellStyle name="ハイパーリンク 25" xfId="30"/>
    <cellStyle name="ハイパーリンク 26" xfId="32"/>
    <cellStyle name="ハイパーリンク 27" xfId="34"/>
    <cellStyle name="ハイパーリンク 28" xfId="36"/>
    <cellStyle name="ハイパーリンク 29" xfId="38"/>
    <cellStyle name="ハイパーリンク 3" xfId="40"/>
    <cellStyle name="ハイパーリンク 30" xfId="31"/>
    <cellStyle name="ハイパーリンク 31" xfId="33"/>
    <cellStyle name="ハイパーリンク 32" xfId="35"/>
    <cellStyle name="ハイパーリンク 33" xfId="37"/>
    <cellStyle name="ハイパーリンク 34" xfId="39"/>
    <cellStyle name="ハイパーリンク 35" xfId="41"/>
    <cellStyle name="ハイパーリンク 36" xfId="42"/>
    <cellStyle name="ハイパーリンク 37" xfId="43"/>
    <cellStyle name="ハイパーリンク 38" xfId="44"/>
    <cellStyle name="ハイパーリンク 39" xfId="45"/>
    <cellStyle name="ハイパーリンク 4" xfId="46"/>
    <cellStyle name="ハイパーリンク 5" xfId="47"/>
    <cellStyle name="ハイパーリンク 6" xfId="10"/>
    <cellStyle name="ハイパーリンク 7" xfId="13"/>
    <cellStyle name="ハイパーリンク 8" xfId="15"/>
    <cellStyle name="ハイパーリンク 9" xfId="17"/>
    <cellStyle name="桁区切り" xfId="2" builtinId="6"/>
    <cellStyle name="桁区切り 2" xfId="48"/>
    <cellStyle name="桁区切り 2 2" xfId="49"/>
    <cellStyle name="桁区切り 3" xfId="50"/>
    <cellStyle name="桁区切り 4" xfId="51"/>
    <cellStyle name="桁区切り 5" xfId="52"/>
    <cellStyle name="桁区切り 6" xfId="102"/>
    <cellStyle name="標準" xfId="0" builtinId="0"/>
    <cellStyle name="標準 10" xfId="9"/>
    <cellStyle name="標準 10 2" xfId="104"/>
    <cellStyle name="標準 2" xfId="53"/>
    <cellStyle name="標準 2 2" xfId="54"/>
    <cellStyle name="標準 2 3" xfId="101"/>
    <cellStyle name="標準 3" xfId="55"/>
    <cellStyle name="標準 4" xfId="56"/>
    <cellStyle name="標準 4 2" xfId="57"/>
    <cellStyle name="標準 5" xfId="58"/>
    <cellStyle name="標準 6" xfId="59"/>
    <cellStyle name="標準 7" xfId="3"/>
    <cellStyle name="標準 8" xfId="60"/>
    <cellStyle name="標準 8 2" xfId="103"/>
    <cellStyle name="標準 9" xfId="61"/>
    <cellStyle name="標準 9 2" xfId="99"/>
    <cellStyle name="標準_Sheet1" xfId="62"/>
    <cellStyle name="標準_Sheet1 2" xfId="100"/>
    <cellStyle name="標準_ﾀﾝｻﾞﾆｱ3年次概算040412旧.xls" xfId="63"/>
    <cellStyle name="標準_最終見積書-備考欄なし(提出版).xls" xfId="64"/>
    <cellStyle name="表示済みのハイパーリンク 10" xfId="65"/>
    <cellStyle name="表示済みのハイパーリンク 11" xfId="66"/>
    <cellStyle name="表示済みのハイパーリンク 12" xfId="67"/>
    <cellStyle name="表示済みのハイパーリンク 13" xfId="68"/>
    <cellStyle name="表示済みのハイパーリンク 14" xfId="69"/>
    <cellStyle name="表示済みのハイパーリンク 15" xfId="70"/>
    <cellStyle name="表示済みのハイパーリンク 16" xfId="72"/>
    <cellStyle name="表示済みのハイパーリンク 17" xfId="74"/>
    <cellStyle name="表示済みのハイパーリンク 18" xfId="76"/>
    <cellStyle name="表示済みのハイパーリンク 19" xfId="78"/>
    <cellStyle name="表示済みのハイパーリンク 2" xfId="80"/>
    <cellStyle name="表示済みのハイパーリンク 20" xfId="71"/>
    <cellStyle name="表示済みのハイパーリンク 21" xfId="73"/>
    <cellStyle name="表示済みのハイパーリンク 22" xfId="75"/>
    <cellStyle name="表示済みのハイパーリンク 23" xfId="77"/>
    <cellStyle name="表示済みのハイパーリンク 24" xfId="79"/>
    <cellStyle name="表示済みのハイパーリンク 25" xfId="81"/>
    <cellStyle name="表示済みのハイパーリンク 26" xfId="83"/>
    <cellStyle name="表示済みのハイパーリンク 27" xfId="85"/>
    <cellStyle name="表示済みのハイパーリンク 28" xfId="87"/>
    <cellStyle name="表示済みのハイパーリンク 29" xfId="89"/>
    <cellStyle name="表示済みのハイパーリンク 3" xfId="91"/>
    <cellStyle name="表示済みのハイパーリンク 30" xfId="82"/>
    <cellStyle name="表示済みのハイパーリンク 31" xfId="84"/>
    <cellStyle name="表示済みのハイパーリンク 32" xfId="86"/>
    <cellStyle name="表示済みのハイパーリンク 33" xfId="88"/>
    <cellStyle name="表示済みのハイパーリンク 34" xfId="90"/>
    <cellStyle name="表示済みのハイパーリンク 35" xfId="92"/>
    <cellStyle name="表示済みのハイパーリンク 36" xfId="12"/>
    <cellStyle name="表示済みのハイパーリンク 37" xfId="5"/>
    <cellStyle name="表示済みのハイパーリンク 38" xfId="14"/>
    <cellStyle name="表示済みのハイパーリンク 39" xfId="16"/>
    <cellStyle name="表示済みのハイパーリンク 4" xfId="93"/>
    <cellStyle name="表示済みのハイパーリンク 5" xfId="94"/>
    <cellStyle name="表示済みのハイパーリンク 6" xfId="95"/>
    <cellStyle name="表示済みのハイパーリンク 7" xfId="96"/>
    <cellStyle name="表示済みのハイパーリンク 8" xfId="97"/>
    <cellStyle name="表示済みのハイパーリンク 9" xfId="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Users\nt-seki05\Desktop\&#31934;&#31639;&#22577;&#21578;&#26360;&#27096;&#24335;&#25913;&#23450;\&#31934;&#31639;&#22577;&#21578;&#26360;&#27096;&#24335;&#12288;2021.4&#29256;&#65288;2020&#24180;4&#26376;&#20197;&#38477;&#22865;&#32004;&#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t-seki05/Desktop/&#31934;&#31639;&#22577;&#21578;&#26360;&#27096;&#24335;&#25913;&#23450;&#12501;&#12455;&#12540;&#12474;&#65298;/&#31934;&#31639;&#22577;&#21578;&#26360;_QCBS&#65288;2021&#24180;&#29256;&#65289;ECF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02012181&#27096;&#24335;&#38598;EFCA&#12467;&#12513;&#12531;&#12488;&#20837;&#12426;\&#27096;&#24335;4-22\&#12463;&#12522;&#12540;&#12531;&#29256;_&#27096;&#24335;4-22_seisan_2021022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表"/>
      <sheetName val="様式９（航空賃 、旅費（その他））"/>
      <sheetName val="様式12 戦争特約保険料"/>
      <sheetName val="様式13 一般業務費"/>
      <sheetName val="様式- 通訳傭上費"/>
      <sheetName val="様式16 報告書作成費 "/>
      <sheetName val="様式17 機材費"/>
      <sheetName val="様式18 再委託費 "/>
      <sheetName val="様式19 国内業務費（技術研修費）"/>
      <sheetName val="様式20 国内業務費（招へい費） "/>
      <sheetName val="様式７ 業務従事者名簿 "/>
      <sheetName val="様式９（航空賃 、旅費（その他）） 特例"/>
      <sheetName val="様式10 証拠書類（航空賃） "/>
      <sheetName val="様式11 欠番"/>
      <sheetName val="様式14 一般業務費出納簿 "/>
      <sheetName val="様式15 欠番"/>
      <sheetName val="【参考】様式21 証書添付台紙 "/>
      <sheetName val="新様式の変更内容"/>
      <sheetName val="機材仕切紙"/>
      <sheetName val="再委託費仕切紙"/>
    </sheetNames>
    <sheetDataSet>
      <sheetData sheetId="0">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メント箇所メモ"/>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合意単価適用分"/>
      <sheetName val="様式11 一般業務費"/>
      <sheetName val="様式12 一般業務費出納簿 "/>
      <sheetName val="様式13 機材費"/>
      <sheetName val="様式14 再委託費"/>
      <sheetName val="様式15 国内業務費"/>
      <sheetName val="様式16 その他の直接経費"/>
      <sheetName val="【参考様式】 証拠書類（航空賃） "/>
      <sheetName val="【参考】様式21 証書添付台紙 "/>
    </sheetNames>
    <sheetDataSet>
      <sheetData sheetId="0"/>
      <sheetData sheetId="1">
        <row r="4">
          <cell r="A4">
            <v>1</v>
          </cell>
          <cell r="B4" t="str">
            <v>交差点設計</v>
          </cell>
          <cell r="C4" t="str">
            <v>□原　×子</v>
          </cell>
          <cell r="D4" t="str">
            <v>新宿プラニング</v>
          </cell>
          <cell r="E4">
            <v>2</v>
          </cell>
          <cell r="F4" t="str">
            <v>　○○工業大学卒
　△△△大学院修了</v>
          </cell>
          <cell r="G4" t="str">
            <v>19**年3月
200*年9月</v>
          </cell>
        </row>
        <row r="5">
          <cell r="A5">
            <v>2</v>
          </cell>
          <cell r="B5" t="str">
            <v>交通計画Ⅱ</v>
          </cell>
          <cell r="C5" t="str">
            <v>○山　△男</v>
          </cell>
          <cell r="D5" t="str">
            <v>麹町設計(補強：○×企画)</v>
          </cell>
          <cell r="E5">
            <v>2</v>
          </cell>
          <cell r="F5" t="str">
            <v>　○○工業高校卒</v>
          </cell>
          <cell r="G5" t="str">
            <v>19**年3月</v>
          </cell>
        </row>
        <row r="6">
          <cell r="A6">
            <v>3</v>
          </cell>
          <cell r="B6" t="str">
            <v>ジェンダー分析</v>
          </cell>
          <cell r="C6" t="str">
            <v>○野　△子（前任）</v>
          </cell>
          <cell r="D6" t="str">
            <v>３Ｊコンサルタンツ（株）</v>
          </cell>
          <cell r="E6">
            <v>3</v>
          </cell>
          <cell r="F6" t="str">
            <v xml:space="preserve"> ○○○○○○大学卒</v>
          </cell>
          <cell r="G6" t="str">
            <v>19**年3月</v>
          </cell>
          <cell r="I6">
            <v>1</v>
          </cell>
          <cell r="J6">
            <v>4541000</v>
          </cell>
          <cell r="K6">
            <v>5100</v>
          </cell>
          <cell r="L6">
            <v>15500</v>
          </cell>
        </row>
        <row r="7">
          <cell r="A7">
            <v>4</v>
          </cell>
          <cell r="B7" t="str">
            <v>ジェンダー分析</v>
          </cell>
          <cell r="C7" t="str">
            <v>▽田　□美（後任）</v>
          </cell>
          <cell r="D7" t="str">
            <v>３Ｊコンサルタンツ（株）</v>
          </cell>
          <cell r="E7">
            <v>4</v>
          </cell>
          <cell r="F7" t="str">
            <v xml:space="preserve"> ○○○○○○大学卒</v>
          </cell>
          <cell r="G7" t="str">
            <v>19**年3月</v>
          </cell>
          <cell r="I7">
            <v>2</v>
          </cell>
          <cell r="J7">
            <v>4191000</v>
          </cell>
          <cell r="K7">
            <v>4500</v>
          </cell>
          <cell r="L7">
            <v>13500</v>
          </cell>
        </row>
        <row r="8">
          <cell r="A8">
            <v>5</v>
          </cell>
          <cell r="I8">
            <v>3</v>
          </cell>
          <cell r="J8">
            <v>3551000</v>
          </cell>
          <cell r="K8">
            <v>4500</v>
          </cell>
          <cell r="L8">
            <v>13500</v>
          </cell>
        </row>
        <row r="9">
          <cell r="A9">
            <v>6</v>
          </cell>
          <cell r="I9">
            <v>4</v>
          </cell>
          <cell r="J9">
            <v>3135000</v>
          </cell>
          <cell r="K9">
            <v>3800</v>
          </cell>
          <cell r="L9">
            <v>11600</v>
          </cell>
        </row>
        <row r="10">
          <cell r="A10">
            <v>7</v>
          </cell>
          <cell r="I10">
            <v>5</v>
          </cell>
          <cell r="J10">
            <v>2112000</v>
          </cell>
          <cell r="K10">
            <v>3800</v>
          </cell>
          <cell r="L10">
            <v>11600</v>
          </cell>
        </row>
        <row r="11">
          <cell r="A11">
            <v>8</v>
          </cell>
          <cell r="I11">
            <v>6</v>
          </cell>
          <cell r="J11">
            <v>1742000</v>
          </cell>
          <cell r="K11">
            <v>3200</v>
          </cell>
          <cell r="L11">
            <v>9700</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の変更内容"/>
      <sheetName val="従事者基礎情報"/>
      <sheetName val="様式４ 内訳書"/>
      <sheetName val="様式５ 流用明細"/>
      <sheetName val="様式６ 直接人件費明細書 "/>
      <sheetName val="様式７ 業務従事者名簿 "/>
      <sheetName val="様式８ その他原価及び管理費等"/>
      <sheetName val="様式９（航空賃 、旅費（その他））"/>
      <sheetName val="様式９（航空賃 、旅費（その他）） 特例"/>
      <sheetName val="様式10 証拠書類（航空賃） "/>
      <sheetName val="様式11 欠番"/>
      <sheetName val="様式12 戦争特約保険料"/>
      <sheetName val="様式13 一般業務費"/>
      <sheetName val="様式14 一般業務費出納簿 "/>
      <sheetName val="様式15 欠番"/>
      <sheetName val="様式16 成果品作成費 "/>
      <sheetName val="様式17 機材費"/>
      <sheetName val="様式18 再委託費 "/>
      <sheetName val="様式19 国内業務費（技術研修費）"/>
      <sheetName val="様式20 国内業務費（招へい費） "/>
      <sheetName val="【参考】様式21 証書添付台紙"/>
      <sheetName val="様式22 削除"/>
    </sheetNames>
    <sheetDataSet>
      <sheetData sheetId="0"/>
      <sheetData sheetId="1">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fitToPage="1"/>
  </sheetPr>
  <dimension ref="A1:N42"/>
  <sheetViews>
    <sheetView tabSelected="1" zoomScale="90" zoomScaleNormal="90" workbookViewId="0"/>
  </sheetViews>
  <sheetFormatPr defaultColWidth="9" defaultRowHeight="14.25"/>
  <cols>
    <col min="1" max="1" width="11.25" customWidth="1"/>
    <col min="2" max="2" width="23.75" customWidth="1"/>
    <col min="3" max="3" width="29.5" customWidth="1"/>
    <col min="4" max="4" width="25.75" customWidth="1"/>
    <col min="5" max="5" width="9.125" customWidth="1"/>
    <col min="6" max="6" width="19.25" customWidth="1"/>
    <col min="7" max="7" width="12.75" customWidth="1"/>
    <col min="9" max="9" width="6.625" customWidth="1"/>
    <col min="10" max="12" width="12.625" customWidth="1"/>
    <col min="13" max="13" width="12.75" customWidth="1"/>
    <col min="14" max="14" width="12.625" customWidth="1"/>
  </cols>
  <sheetData>
    <row r="1" spans="1:12" ht="24" customHeight="1">
      <c r="A1" s="270" t="s">
        <v>0</v>
      </c>
      <c r="B1" s="270"/>
      <c r="C1" s="270"/>
      <c r="D1" s="270"/>
      <c r="E1" s="270"/>
      <c r="F1" s="270"/>
      <c r="G1" s="270"/>
    </row>
    <row r="2" spans="1:12" ht="24" customHeight="1">
      <c r="A2" s="271" t="s">
        <v>1</v>
      </c>
      <c r="B2" s="272"/>
      <c r="C2" s="272"/>
      <c r="D2" s="272"/>
      <c r="E2" s="273"/>
      <c r="F2" s="273"/>
      <c r="G2" s="273"/>
    </row>
    <row r="3" spans="1:12" ht="24" customHeight="1">
      <c r="A3" s="274" t="s">
        <v>2</v>
      </c>
      <c r="B3" s="274" t="s">
        <v>3</v>
      </c>
      <c r="C3" s="274" t="s">
        <v>4</v>
      </c>
      <c r="D3" s="274" t="s">
        <v>5</v>
      </c>
      <c r="E3" s="274" t="s">
        <v>6</v>
      </c>
      <c r="F3" s="275" t="s">
        <v>7</v>
      </c>
      <c r="G3" s="275" t="s">
        <v>8</v>
      </c>
      <c r="I3" s="800" t="s">
        <v>9</v>
      </c>
      <c r="J3" s="800"/>
      <c r="K3" s="800"/>
      <c r="L3" s="800"/>
    </row>
    <row r="4" spans="1:12" ht="24" customHeight="1">
      <c r="A4" s="128">
        <v>1</v>
      </c>
      <c r="B4" s="276" t="s">
        <v>10</v>
      </c>
      <c r="C4" s="277" t="s">
        <v>11</v>
      </c>
      <c r="D4" s="276" t="s">
        <v>12</v>
      </c>
      <c r="E4" s="278">
        <v>2</v>
      </c>
      <c r="F4" s="279" t="s">
        <v>13</v>
      </c>
      <c r="G4" s="280" t="s">
        <v>289</v>
      </c>
      <c r="I4" s="286"/>
      <c r="J4" s="286"/>
      <c r="K4" s="286"/>
      <c r="L4" s="286"/>
    </row>
    <row r="5" spans="1:12" ht="24" customHeight="1">
      <c r="A5" s="128">
        <v>2</v>
      </c>
      <c r="B5" s="276" t="s">
        <v>14</v>
      </c>
      <c r="C5" s="277" t="s">
        <v>15</v>
      </c>
      <c r="D5" s="276" t="s">
        <v>16</v>
      </c>
      <c r="E5" s="278">
        <v>2</v>
      </c>
      <c r="F5" s="281" t="s">
        <v>17</v>
      </c>
      <c r="G5" s="282" t="s">
        <v>18</v>
      </c>
      <c r="I5" s="287" t="s">
        <v>19</v>
      </c>
      <c r="J5" s="287" t="s">
        <v>20</v>
      </c>
      <c r="K5" s="288" t="s">
        <v>21</v>
      </c>
      <c r="L5" s="288" t="s">
        <v>22</v>
      </c>
    </row>
    <row r="6" spans="1:12" ht="24" customHeight="1">
      <c r="A6" s="128">
        <v>3</v>
      </c>
      <c r="B6" s="276" t="s">
        <v>23</v>
      </c>
      <c r="C6" s="283" t="s">
        <v>24</v>
      </c>
      <c r="D6" s="276" t="s">
        <v>25</v>
      </c>
      <c r="E6" s="278">
        <v>3</v>
      </c>
      <c r="F6" s="281" t="s">
        <v>26</v>
      </c>
      <c r="G6" s="282" t="s">
        <v>18</v>
      </c>
      <c r="I6" s="289">
        <v>1</v>
      </c>
      <c r="J6" s="290"/>
      <c r="K6" s="291">
        <v>5100</v>
      </c>
      <c r="L6" s="291">
        <v>15500</v>
      </c>
    </row>
    <row r="7" spans="1:12" ht="24" customHeight="1">
      <c r="A7" s="128">
        <v>4</v>
      </c>
      <c r="B7" s="276" t="s">
        <v>23</v>
      </c>
      <c r="C7" s="283" t="s">
        <v>27</v>
      </c>
      <c r="D7" s="276" t="s">
        <v>25</v>
      </c>
      <c r="E7" s="278">
        <v>4</v>
      </c>
      <c r="F7" s="281" t="s">
        <v>26</v>
      </c>
      <c r="G7" s="282" t="s">
        <v>18</v>
      </c>
      <c r="I7" s="289">
        <v>2</v>
      </c>
      <c r="J7" s="292"/>
      <c r="K7" s="291">
        <v>4500</v>
      </c>
      <c r="L7" s="291">
        <v>13500</v>
      </c>
    </row>
    <row r="8" spans="1:12" ht="24" customHeight="1">
      <c r="A8" s="128">
        <v>5</v>
      </c>
      <c r="B8" s="276" t="s">
        <v>301</v>
      </c>
      <c r="C8" s="549" t="s">
        <v>302</v>
      </c>
      <c r="D8" s="276" t="s">
        <v>288</v>
      </c>
      <c r="E8" s="278">
        <v>4</v>
      </c>
      <c r="F8" s="280" t="s">
        <v>304</v>
      </c>
      <c r="G8" s="278" t="s">
        <v>305</v>
      </c>
      <c r="I8" s="289">
        <v>3</v>
      </c>
      <c r="J8" s="292"/>
      <c r="K8" s="291">
        <v>4500</v>
      </c>
      <c r="L8" s="291">
        <v>13500</v>
      </c>
    </row>
    <row r="9" spans="1:12" ht="24" customHeight="1">
      <c r="A9" s="128">
        <v>6</v>
      </c>
      <c r="B9" s="276" t="s">
        <v>300</v>
      </c>
      <c r="C9" s="549" t="s">
        <v>303</v>
      </c>
      <c r="D9" s="276" t="s">
        <v>288</v>
      </c>
      <c r="E9" s="278">
        <v>4</v>
      </c>
      <c r="F9" s="278" t="s">
        <v>304</v>
      </c>
      <c r="G9" s="278" t="s">
        <v>306</v>
      </c>
      <c r="I9" s="289">
        <v>4</v>
      </c>
      <c r="J9" s="292"/>
      <c r="K9" s="291">
        <v>3800</v>
      </c>
      <c r="L9" s="291">
        <v>11600</v>
      </c>
    </row>
    <row r="10" spans="1:12" ht="24" customHeight="1">
      <c r="A10" s="128">
        <v>7</v>
      </c>
      <c r="B10" s="276"/>
      <c r="C10" s="549"/>
      <c r="D10" s="276"/>
      <c r="E10" s="278"/>
      <c r="F10" s="278"/>
      <c r="G10" s="278"/>
      <c r="I10" s="289">
        <v>5</v>
      </c>
      <c r="J10" s="292"/>
      <c r="K10" s="291">
        <v>3800</v>
      </c>
      <c r="L10" s="291">
        <v>11600</v>
      </c>
    </row>
    <row r="11" spans="1:12" ht="24" customHeight="1">
      <c r="A11" s="128">
        <v>8</v>
      </c>
      <c r="B11" s="276"/>
      <c r="C11" s="277"/>
      <c r="D11" s="276"/>
      <c r="E11" s="278"/>
      <c r="F11" s="278"/>
      <c r="G11" s="278"/>
      <c r="I11" s="289">
        <v>6</v>
      </c>
      <c r="J11" s="292"/>
      <c r="K11" s="291">
        <v>3200</v>
      </c>
      <c r="L11" s="291">
        <v>9700</v>
      </c>
    </row>
    <row r="12" spans="1:12" ht="24" customHeight="1">
      <c r="A12" s="128">
        <v>9</v>
      </c>
      <c r="B12" s="276"/>
      <c r="C12" s="277"/>
      <c r="D12" s="276"/>
      <c r="E12" s="278"/>
      <c r="F12" s="278"/>
      <c r="G12" s="278"/>
    </row>
    <row r="13" spans="1:12" ht="24" customHeight="1">
      <c r="A13" s="128">
        <v>10</v>
      </c>
      <c r="B13" s="276"/>
      <c r="C13" s="277"/>
      <c r="D13" s="276"/>
      <c r="E13" s="278"/>
      <c r="F13" s="278"/>
      <c r="G13" s="278"/>
    </row>
    <row r="14" spans="1:12" ht="24" customHeight="1">
      <c r="A14" s="128">
        <v>11</v>
      </c>
      <c r="B14" s="276"/>
      <c r="C14" s="277"/>
      <c r="D14" s="276"/>
      <c r="E14" s="278"/>
      <c r="F14" s="278"/>
      <c r="G14" s="278"/>
    </row>
    <row r="15" spans="1:12" ht="24" customHeight="1">
      <c r="A15" s="128">
        <v>12</v>
      </c>
      <c r="B15" s="276"/>
      <c r="C15" s="277"/>
      <c r="D15" s="276"/>
      <c r="E15" s="278"/>
      <c r="F15" s="278"/>
      <c r="G15" s="278"/>
    </row>
    <row r="16" spans="1:12" ht="24" customHeight="1">
      <c r="A16" s="128">
        <v>13</v>
      </c>
      <c r="B16" s="276"/>
      <c r="C16" s="277"/>
      <c r="D16" s="276"/>
      <c r="E16" s="278"/>
      <c r="F16" s="278"/>
      <c r="G16" s="278"/>
    </row>
    <row r="17" spans="1:14" ht="24" customHeight="1">
      <c r="A17" s="128">
        <v>14</v>
      </c>
      <c r="B17" s="276"/>
      <c r="C17" s="277"/>
      <c r="D17" s="276"/>
      <c r="E17" s="278"/>
      <c r="F17" s="278"/>
      <c r="G17" s="278"/>
    </row>
    <row r="18" spans="1:14" ht="24" customHeight="1">
      <c r="A18" s="128">
        <v>15</v>
      </c>
      <c r="B18" s="276"/>
      <c r="C18" s="277"/>
      <c r="D18" s="276"/>
      <c r="E18" s="278"/>
      <c r="F18" s="278"/>
      <c r="G18" s="278"/>
    </row>
    <row r="19" spans="1:14" ht="24" customHeight="1">
      <c r="A19" s="128">
        <v>16</v>
      </c>
      <c r="B19" s="276"/>
      <c r="C19" s="277"/>
      <c r="D19" s="276"/>
      <c r="E19" s="278"/>
      <c r="F19" s="278"/>
      <c r="G19" s="278"/>
    </row>
    <row r="20" spans="1:14" ht="24" customHeight="1">
      <c r="A20" s="128">
        <v>17</v>
      </c>
      <c r="B20" s="276"/>
      <c r="C20" s="277"/>
      <c r="D20" s="276"/>
      <c r="E20" s="278"/>
      <c r="F20" s="278"/>
      <c r="G20" s="278"/>
    </row>
    <row r="21" spans="1:14" ht="24" customHeight="1">
      <c r="A21" s="128">
        <v>18</v>
      </c>
      <c r="B21" s="276"/>
      <c r="C21" s="277"/>
      <c r="D21" s="276"/>
      <c r="E21" s="278"/>
      <c r="F21" s="278"/>
      <c r="G21" s="278"/>
    </row>
    <row r="22" spans="1:14" ht="24" customHeight="1">
      <c r="A22" s="128">
        <v>19</v>
      </c>
      <c r="B22" s="276"/>
      <c r="C22" s="277"/>
      <c r="D22" s="276"/>
      <c r="E22" s="278"/>
      <c r="F22" s="278"/>
      <c r="G22" s="278"/>
    </row>
    <row r="23" spans="1:14" ht="24" customHeight="1">
      <c r="A23" s="128">
        <v>20</v>
      </c>
      <c r="B23" s="276"/>
      <c r="C23" s="277"/>
      <c r="D23" s="276"/>
      <c r="E23" s="278"/>
      <c r="F23" s="278"/>
      <c r="G23" s="282"/>
    </row>
    <row r="24" spans="1:14" ht="24" customHeight="1"/>
    <row r="25" spans="1:14" ht="24" customHeight="1"/>
    <row r="26" spans="1:14" ht="24" customHeight="1">
      <c r="A26" t="s">
        <v>28</v>
      </c>
    </row>
    <row r="27" spans="1:14" ht="24" customHeight="1"/>
    <row r="28" spans="1:14" ht="24" customHeight="1">
      <c r="A28" s="284" t="s">
        <v>29</v>
      </c>
      <c r="B28" s="285"/>
      <c r="C28" s="285"/>
      <c r="D28" s="285"/>
      <c r="E28" s="285"/>
      <c r="F28" s="285"/>
      <c r="G28" s="285"/>
      <c r="H28" s="285"/>
      <c r="I28" s="285"/>
      <c r="J28" s="285"/>
      <c r="K28" s="285"/>
      <c r="L28" s="285"/>
      <c r="M28" s="285"/>
      <c r="N28" s="285"/>
    </row>
    <row r="42" spans="7:7">
      <c r="G42" s="211"/>
    </row>
  </sheetData>
  <mergeCells count="1">
    <mergeCell ref="I3:L3"/>
  </mergeCells>
  <phoneticPr fontId="63"/>
  <dataValidations count="1">
    <dataValidation type="list" allowBlank="1" showInputMessage="1" showErrorMessage="1" sqref="E4:E23">
      <formula1>$I$6:$I$11</formula1>
    </dataValidation>
  </dataValidations>
  <printOptions horizontalCentered="1"/>
  <pageMargins left="0.70866141732283472" right="0.70866141732283472" top="0.55118110236220474" bottom="0.35433070866141736" header="0.31496062992125984" footer="0.31496062992125984"/>
  <pageSetup paperSize="9" scale="64" orientation="landscape" blackAndWhite="1" r:id="rId1"/>
  <headerFooter>
    <oddHeader>&amp;R&amp;K0000002020年4月1日公示以降（2021.6月版）</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8"/>
  <sheetViews>
    <sheetView workbookViewId="0"/>
  </sheetViews>
  <sheetFormatPr defaultRowHeight="14.25"/>
  <cols>
    <col min="1" max="1" width="18.25" customWidth="1"/>
    <col min="2" max="2" width="16.75" customWidth="1"/>
    <col min="3" max="3" width="17.375" customWidth="1"/>
    <col min="4" max="4" width="16.75" customWidth="1"/>
  </cols>
  <sheetData>
    <row r="1" spans="1:7" ht="17.25">
      <c r="G1" s="445" t="s">
        <v>207</v>
      </c>
    </row>
    <row r="2" spans="1:7" ht="65.45" customHeight="1" thickBot="1">
      <c r="A2" s="912" t="s">
        <v>292</v>
      </c>
      <c r="B2" s="912"/>
      <c r="C2" s="912"/>
      <c r="D2" s="912"/>
      <c r="E2" s="912"/>
      <c r="F2" s="912"/>
      <c r="G2" s="912"/>
    </row>
    <row r="3" spans="1:7">
      <c r="A3" s="922" t="s">
        <v>123</v>
      </c>
      <c r="B3" s="924" t="s">
        <v>282</v>
      </c>
      <c r="C3" s="926" t="s">
        <v>294</v>
      </c>
      <c r="D3" s="928" t="s">
        <v>116</v>
      </c>
      <c r="E3" s="930" t="s">
        <v>284</v>
      </c>
      <c r="F3" s="931"/>
      <c r="G3" s="932"/>
    </row>
    <row r="4" spans="1:7" ht="15" thickBot="1">
      <c r="A4" s="923"/>
      <c r="B4" s="925"/>
      <c r="C4" s="927"/>
      <c r="D4" s="929"/>
      <c r="E4" s="933"/>
      <c r="F4" s="934"/>
      <c r="G4" s="935"/>
    </row>
    <row r="5" spans="1:7" ht="15" thickTop="1">
      <c r="A5" s="46" t="s">
        <v>293</v>
      </c>
      <c r="B5" s="69"/>
      <c r="C5" s="45"/>
      <c r="D5" s="89">
        <f>B5*C5</f>
        <v>0</v>
      </c>
      <c r="E5" s="913"/>
      <c r="F5" s="911"/>
      <c r="G5" s="914"/>
    </row>
    <row r="6" spans="1:7" ht="15" thickBot="1">
      <c r="A6" s="91"/>
      <c r="B6" s="92"/>
      <c r="C6" s="93"/>
      <c r="D6" s="94">
        <f>B6*C6</f>
        <v>0</v>
      </c>
      <c r="E6" s="915"/>
      <c r="F6" s="916"/>
      <c r="G6" s="917"/>
    </row>
    <row r="7" spans="1:7" ht="15.75" thickTop="1" thickBot="1">
      <c r="A7" s="918" t="s">
        <v>291</v>
      </c>
      <c r="B7" s="919"/>
      <c r="C7" s="920"/>
      <c r="D7" s="96">
        <f>SUM(D5:D6)</f>
        <v>0</v>
      </c>
      <c r="E7" s="921"/>
      <c r="F7" s="921"/>
      <c r="G7" s="921"/>
    </row>
    <row r="8" spans="1:7" ht="15" thickBot="1">
      <c r="A8" s="908" t="s">
        <v>290</v>
      </c>
      <c r="B8" s="909"/>
      <c r="C8" s="910"/>
      <c r="D8" s="81">
        <f>ROUNDDOWN(D7,-3)</f>
        <v>0</v>
      </c>
      <c r="E8" s="911"/>
      <c r="F8" s="911"/>
      <c r="G8" s="911"/>
    </row>
  </sheetData>
  <mergeCells count="12">
    <mergeCell ref="A8:C8"/>
    <mergeCell ref="E8:G8"/>
    <mergeCell ref="A2:G2"/>
    <mergeCell ref="E5:G5"/>
    <mergeCell ref="E6:G6"/>
    <mergeCell ref="A7:C7"/>
    <mergeCell ref="E7:G7"/>
    <mergeCell ref="A3:A4"/>
    <mergeCell ref="B3:B4"/>
    <mergeCell ref="C3:C4"/>
    <mergeCell ref="D3:D4"/>
    <mergeCell ref="E3:G4"/>
  </mergeCells>
  <phoneticPr fontId="63"/>
  <printOptions horizontalCentered="1"/>
  <pageMargins left="0.70866141732283472" right="0.70866141732283472" top="0.55118110236220474" bottom="0.35433070866141736" header="0.31496062992125984" footer="0.31496062992125984"/>
  <pageSetup paperSize="9" orientation="landscape" blackAndWhite="1" r:id="rId1"/>
  <headerFooter>
    <oddHeader>&amp;R&amp;K0000002020年4月1日公示以降（2021.6月版）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17"/>
  <sheetViews>
    <sheetView zoomScaleNormal="100" workbookViewId="0"/>
  </sheetViews>
  <sheetFormatPr defaultColWidth="9" defaultRowHeight="14.25"/>
  <cols>
    <col min="1" max="1" width="25.5" style="100" customWidth="1"/>
    <col min="2" max="12" width="9.25" style="100" customWidth="1"/>
    <col min="13" max="13" width="12.625" style="100" customWidth="1"/>
    <col min="14" max="16384" width="9" style="100"/>
  </cols>
  <sheetData>
    <row r="1" spans="1:13" ht="18" customHeight="1">
      <c r="M1" s="107" t="s">
        <v>206</v>
      </c>
    </row>
    <row r="2" spans="1:13" ht="24" customHeight="1">
      <c r="A2" s="936" t="s">
        <v>103</v>
      </c>
      <c r="B2" s="936"/>
      <c r="C2" s="936"/>
      <c r="D2" s="936"/>
      <c r="E2" s="936"/>
      <c r="F2" s="936"/>
      <c r="G2" s="936"/>
      <c r="H2" s="936"/>
      <c r="I2" s="936"/>
      <c r="J2" s="936"/>
      <c r="K2" s="936"/>
      <c r="L2" s="936"/>
      <c r="M2" s="936"/>
    </row>
    <row r="3" spans="1:13" ht="15" customHeight="1"/>
    <row r="4" spans="1:13" ht="24" customHeight="1">
      <c r="A4" s="944" t="s">
        <v>104</v>
      </c>
      <c r="B4" s="937" t="s">
        <v>105</v>
      </c>
      <c r="C4" s="938"/>
      <c r="D4" s="938"/>
      <c r="E4" s="938"/>
      <c r="F4" s="938"/>
      <c r="G4" s="938"/>
      <c r="H4" s="938"/>
      <c r="I4" s="938"/>
      <c r="J4" s="938"/>
      <c r="K4" s="938"/>
      <c r="L4" s="939"/>
      <c r="M4" s="944" t="s">
        <v>106</v>
      </c>
    </row>
    <row r="5" spans="1:13" ht="24" customHeight="1" thickBot="1">
      <c r="A5" s="945"/>
      <c r="B5" s="101">
        <v>43983</v>
      </c>
      <c r="C5" s="101">
        <v>44013</v>
      </c>
      <c r="D5" s="101">
        <v>44044</v>
      </c>
      <c r="E5" s="655">
        <v>44075</v>
      </c>
      <c r="F5" s="101">
        <v>44105</v>
      </c>
      <c r="G5" s="101">
        <v>44136</v>
      </c>
      <c r="H5" s="101">
        <v>44166</v>
      </c>
      <c r="I5" s="101">
        <v>44197</v>
      </c>
      <c r="J5" s="101">
        <v>44228</v>
      </c>
      <c r="K5" s="101">
        <v>44256</v>
      </c>
      <c r="L5" s="101">
        <v>44287</v>
      </c>
      <c r="M5" s="945"/>
    </row>
    <row r="6" spans="1:13" ht="24" customHeight="1" thickTop="1">
      <c r="A6" s="102" t="s">
        <v>107</v>
      </c>
      <c r="B6" s="103"/>
      <c r="C6" s="103"/>
      <c r="D6" s="103"/>
      <c r="E6" s="103"/>
      <c r="F6" s="103"/>
      <c r="G6" s="103"/>
      <c r="H6" s="103"/>
      <c r="I6" s="103"/>
      <c r="J6" s="103"/>
      <c r="K6" s="103"/>
      <c r="L6" s="103"/>
      <c r="M6" s="108">
        <f>SUM(B6:L6)</f>
        <v>0</v>
      </c>
    </row>
    <row r="7" spans="1:13" ht="24" customHeight="1">
      <c r="A7" s="102" t="s">
        <v>108</v>
      </c>
      <c r="B7" s="103"/>
      <c r="C7" s="103"/>
      <c r="D7" s="103"/>
      <c r="E7" s="103"/>
      <c r="F7" s="103"/>
      <c r="G7" s="103"/>
      <c r="H7" s="103"/>
      <c r="I7" s="103"/>
      <c r="J7" s="103"/>
      <c r="K7" s="103"/>
      <c r="L7" s="103"/>
      <c r="M7" s="108">
        <f t="shared" ref="M7:M13" si="0">SUM(B7:L7)</f>
        <v>0</v>
      </c>
    </row>
    <row r="8" spans="1:13" ht="24" customHeight="1">
      <c r="A8" s="446" t="s">
        <v>203</v>
      </c>
      <c r="B8" s="103"/>
      <c r="C8" s="103"/>
      <c r="D8" s="103"/>
      <c r="E8" s="103"/>
      <c r="F8" s="103"/>
      <c r="G8" s="103"/>
      <c r="H8" s="103"/>
      <c r="I8" s="103"/>
      <c r="J8" s="103"/>
      <c r="K8" s="103"/>
      <c r="L8" s="103"/>
      <c r="M8" s="108">
        <f t="shared" si="0"/>
        <v>0</v>
      </c>
    </row>
    <row r="9" spans="1:13" ht="24" customHeight="1">
      <c r="A9" s="446" t="s">
        <v>204</v>
      </c>
      <c r="B9" s="103"/>
      <c r="C9" s="103"/>
      <c r="D9" s="103"/>
      <c r="E9" s="103"/>
      <c r="F9" s="103"/>
      <c r="G9" s="103"/>
      <c r="H9" s="103"/>
      <c r="I9" s="103"/>
      <c r="J9" s="103"/>
      <c r="K9" s="103"/>
      <c r="L9" s="103"/>
      <c r="M9" s="108">
        <f t="shared" si="0"/>
        <v>0</v>
      </c>
    </row>
    <row r="10" spans="1:13" ht="24" customHeight="1">
      <c r="A10" s="102" t="s">
        <v>109</v>
      </c>
      <c r="B10" s="103"/>
      <c r="C10" s="103"/>
      <c r="D10" s="103"/>
      <c r="E10" s="103"/>
      <c r="F10" s="103"/>
      <c r="G10" s="103"/>
      <c r="H10" s="103"/>
      <c r="I10" s="103"/>
      <c r="J10" s="103"/>
      <c r="K10" s="103"/>
      <c r="L10" s="103"/>
      <c r="M10" s="108">
        <f t="shared" si="0"/>
        <v>0</v>
      </c>
    </row>
    <row r="11" spans="1:13" ht="24" customHeight="1">
      <c r="A11" s="446" t="s">
        <v>205</v>
      </c>
      <c r="B11" s="103"/>
      <c r="C11" s="103"/>
      <c r="D11" s="103"/>
      <c r="E11" s="103"/>
      <c r="F11" s="103"/>
      <c r="G11" s="103"/>
      <c r="H11" s="103"/>
      <c r="I11" s="103"/>
      <c r="J11" s="103"/>
      <c r="K11" s="103"/>
      <c r="L11" s="103"/>
      <c r="M11" s="108">
        <f t="shared" si="0"/>
        <v>0</v>
      </c>
    </row>
    <row r="12" spans="1:13" ht="24" customHeight="1">
      <c r="A12" s="102" t="s">
        <v>110</v>
      </c>
      <c r="B12" s="103"/>
      <c r="C12" s="103"/>
      <c r="D12" s="103"/>
      <c r="E12" s="103"/>
      <c r="F12" s="103"/>
      <c r="G12" s="103"/>
      <c r="H12" s="103"/>
      <c r="I12" s="103"/>
      <c r="J12" s="103"/>
      <c r="K12" s="103"/>
      <c r="L12" s="103"/>
      <c r="M12" s="108">
        <f t="shared" si="0"/>
        <v>0</v>
      </c>
    </row>
    <row r="13" spans="1:13" ht="24" customHeight="1" thickBot="1">
      <c r="A13" s="104" t="s">
        <v>111</v>
      </c>
      <c r="B13" s="105"/>
      <c r="C13" s="105"/>
      <c r="D13" s="105"/>
      <c r="E13" s="105"/>
      <c r="F13" s="105"/>
      <c r="G13" s="105"/>
      <c r="H13" s="105"/>
      <c r="I13" s="105"/>
      <c r="J13" s="105"/>
      <c r="K13" s="105"/>
      <c r="L13" s="105"/>
      <c r="M13" s="109">
        <f t="shared" si="0"/>
        <v>0</v>
      </c>
    </row>
    <row r="14" spans="1:13" ht="30" customHeight="1">
      <c r="A14" s="106"/>
      <c r="B14" s="106"/>
      <c r="C14" s="106"/>
      <c r="D14" s="106"/>
      <c r="E14" s="106"/>
      <c r="F14" s="106"/>
      <c r="G14" s="106"/>
      <c r="H14" s="106"/>
      <c r="I14" s="940" t="s">
        <v>78</v>
      </c>
      <c r="J14" s="941"/>
      <c r="K14" s="941"/>
      <c r="L14" s="942"/>
      <c r="M14" s="110">
        <f>SUM(M6:M13)</f>
        <v>0</v>
      </c>
    </row>
    <row r="15" spans="1:13" ht="30" customHeight="1">
      <c r="A15" s="106"/>
      <c r="B15" s="106"/>
      <c r="C15" s="106"/>
      <c r="D15" s="106"/>
      <c r="E15" s="106"/>
      <c r="F15" s="106"/>
      <c r="G15" s="106"/>
      <c r="H15" s="106"/>
      <c r="I15" s="940" t="s">
        <v>112</v>
      </c>
      <c r="J15" s="941"/>
      <c r="K15" s="941"/>
      <c r="L15" s="942"/>
      <c r="M15" s="110">
        <f>ROUNDDOWN(M14,-3)</f>
        <v>0</v>
      </c>
    </row>
    <row r="17" spans="1:13" ht="60" customHeight="1">
      <c r="A17" s="943"/>
      <c r="B17" s="943"/>
      <c r="C17" s="943"/>
      <c r="D17" s="943"/>
      <c r="E17" s="943"/>
      <c r="F17" s="943"/>
      <c r="G17" s="943"/>
      <c r="H17" s="943"/>
      <c r="I17" s="943"/>
      <c r="J17" s="943"/>
      <c r="K17" s="943"/>
      <c r="L17" s="943"/>
      <c r="M17" s="943"/>
    </row>
  </sheetData>
  <mergeCells count="7">
    <mergeCell ref="A2:M2"/>
    <mergeCell ref="B4:L4"/>
    <mergeCell ref="I14:L14"/>
    <mergeCell ref="I15:L15"/>
    <mergeCell ref="A17:M17"/>
    <mergeCell ref="A4:A5"/>
    <mergeCell ref="M4:M5"/>
  </mergeCells>
  <phoneticPr fontId="63"/>
  <printOptions horizontalCentered="1"/>
  <pageMargins left="0.70866141732283472" right="0.70866141732283472" top="0.55118110236220474" bottom="0.35433070866141736" header="0.31496062992125984" footer="0.31496062992125984"/>
  <pageSetup paperSize="9" scale="84" orientation="landscape" blackAndWhite="1" r:id="rId1"/>
  <headerFooter>
    <oddHeader>&amp;R&amp;K0000002020年4月1日公示以降（2021.6月版）</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G40"/>
  <sheetViews>
    <sheetView view="pageBreakPreview" zoomScale="80" zoomScaleNormal="100" zoomScaleSheetLayoutView="80" workbookViewId="0"/>
  </sheetViews>
  <sheetFormatPr defaultColWidth="9" defaultRowHeight="14.25"/>
  <cols>
    <col min="1" max="1" width="8.625" style="293" customWidth="1"/>
    <col min="2" max="2" width="26.625" style="293" customWidth="1"/>
    <col min="3" max="3" width="8.625" style="293" customWidth="1"/>
    <col min="4" max="6" width="13.875" style="293" customWidth="1"/>
    <col min="7" max="7" width="24.625" style="293" customWidth="1"/>
    <col min="8" max="16384" width="9" style="293"/>
  </cols>
  <sheetData>
    <row r="1" spans="1:7" ht="18" customHeight="1">
      <c r="G1" s="107" t="s">
        <v>208</v>
      </c>
    </row>
    <row r="2" spans="1:7" ht="30" customHeight="1">
      <c r="A2" s="951" t="s">
        <v>154</v>
      </c>
      <c r="B2" s="951"/>
      <c r="C2" s="951"/>
      <c r="D2" s="951"/>
      <c r="E2" s="951"/>
      <c r="F2" s="951"/>
      <c r="G2" s="951"/>
    </row>
    <row r="3" spans="1:7" ht="30" customHeight="1" thickBot="1">
      <c r="A3" s="294" t="s">
        <v>155</v>
      </c>
      <c r="B3" s="295"/>
      <c r="C3" s="295"/>
      <c r="D3" s="295"/>
      <c r="E3" s="295"/>
      <c r="F3" s="295"/>
      <c r="G3" s="666">
        <f>A6</f>
        <v>43832</v>
      </c>
    </row>
    <row r="4" spans="1:7" ht="18" customHeight="1">
      <c r="A4" s="952" t="s">
        <v>156</v>
      </c>
      <c r="B4" s="954" t="s">
        <v>157</v>
      </c>
      <c r="C4" s="956" t="s">
        <v>158</v>
      </c>
      <c r="D4" s="958" t="s">
        <v>159</v>
      </c>
      <c r="E4" s="959"/>
      <c r="F4" s="960"/>
      <c r="G4" s="961" t="s">
        <v>160</v>
      </c>
    </row>
    <row r="5" spans="1:7" ht="18" customHeight="1" thickBot="1">
      <c r="A5" s="953"/>
      <c r="B5" s="955"/>
      <c r="C5" s="957"/>
      <c r="D5" s="296" t="s">
        <v>161</v>
      </c>
      <c r="E5" s="297" t="s">
        <v>162</v>
      </c>
      <c r="F5" s="298" t="s">
        <v>163</v>
      </c>
      <c r="G5" s="962"/>
    </row>
    <row r="6" spans="1:7" ht="24" customHeight="1" thickTop="1">
      <c r="A6" s="299">
        <v>43832</v>
      </c>
      <c r="B6" s="300"/>
      <c r="C6" s="301"/>
      <c r="D6" s="302">
        <v>140</v>
      </c>
      <c r="E6" s="303"/>
      <c r="F6" s="304"/>
      <c r="G6" s="305"/>
    </row>
    <row r="7" spans="1:7" ht="24" customHeight="1">
      <c r="A7" s="299">
        <v>43832</v>
      </c>
      <c r="B7" s="306"/>
      <c r="C7" s="307"/>
      <c r="D7" s="308"/>
      <c r="E7" s="309">
        <v>20000</v>
      </c>
      <c r="F7" s="310"/>
      <c r="G7" s="311"/>
    </row>
    <row r="8" spans="1:7" ht="24" customHeight="1">
      <c r="A8" s="299">
        <v>43834</v>
      </c>
      <c r="B8" s="306"/>
      <c r="C8" s="307"/>
      <c r="D8" s="308"/>
      <c r="E8" s="309"/>
      <c r="F8" s="310">
        <v>300500</v>
      </c>
      <c r="G8" s="311"/>
    </row>
    <row r="9" spans="1:7" ht="24" customHeight="1">
      <c r="A9" s="312"/>
      <c r="B9" s="306"/>
      <c r="C9" s="313"/>
      <c r="D9" s="308"/>
      <c r="E9" s="309"/>
      <c r="F9" s="310"/>
      <c r="G9" s="311"/>
    </row>
    <row r="10" spans="1:7" ht="24" customHeight="1">
      <c r="A10" s="312"/>
      <c r="B10" s="306"/>
      <c r="C10" s="313"/>
      <c r="D10" s="308"/>
      <c r="E10" s="309"/>
      <c r="F10" s="310"/>
      <c r="G10" s="311"/>
    </row>
    <row r="11" spans="1:7" ht="24" customHeight="1">
      <c r="A11" s="312"/>
      <c r="B11" s="306"/>
      <c r="C11" s="313"/>
      <c r="D11" s="308"/>
      <c r="E11" s="309"/>
      <c r="F11" s="310"/>
      <c r="G11" s="311"/>
    </row>
    <row r="12" spans="1:7" ht="24" customHeight="1">
      <c r="A12" s="312"/>
      <c r="B12" s="306"/>
      <c r="C12" s="313"/>
      <c r="D12" s="308"/>
      <c r="E12" s="309"/>
      <c r="F12" s="310"/>
      <c r="G12" s="311"/>
    </row>
    <row r="13" spans="1:7" ht="24" customHeight="1">
      <c r="A13" s="312"/>
      <c r="B13" s="306"/>
      <c r="C13" s="313"/>
      <c r="D13" s="308"/>
      <c r="E13" s="309"/>
      <c r="F13" s="310"/>
      <c r="G13" s="311"/>
    </row>
    <row r="14" spans="1:7" ht="24" customHeight="1">
      <c r="A14" s="312"/>
      <c r="B14" s="306"/>
      <c r="C14" s="313"/>
      <c r="D14" s="308"/>
      <c r="E14" s="309"/>
      <c r="F14" s="310"/>
      <c r="G14" s="311"/>
    </row>
    <row r="15" spans="1:7" ht="24" customHeight="1">
      <c r="A15" s="312"/>
      <c r="B15" s="306"/>
      <c r="C15" s="313"/>
      <c r="D15" s="308"/>
      <c r="E15" s="309"/>
      <c r="F15" s="310"/>
      <c r="G15" s="311"/>
    </row>
    <row r="16" spans="1:7" ht="24" customHeight="1">
      <c r="A16" s="312"/>
      <c r="B16" s="306"/>
      <c r="C16" s="307"/>
      <c r="D16" s="308"/>
      <c r="E16" s="309"/>
      <c r="F16" s="310"/>
      <c r="G16" s="311"/>
    </row>
    <row r="17" spans="1:7" ht="24" customHeight="1">
      <c r="A17" s="312"/>
      <c r="B17" s="306"/>
      <c r="C17" s="307"/>
      <c r="D17" s="308"/>
      <c r="E17" s="309"/>
      <c r="F17" s="310"/>
      <c r="G17" s="311"/>
    </row>
    <row r="18" spans="1:7" ht="24" customHeight="1">
      <c r="A18" s="312"/>
      <c r="B18" s="306"/>
      <c r="C18" s="307"/>
      <c r="D18" s="308"/>
      <c r="E18" s="309"/>
      <c r="F18" s="310"/>
      <c r="G18" s="311"/>
    </row>
    <row r="19" spans="1:7" ht="24" customHeight="1">
      <c r="A19" s="312"/>
      <c r="B19" s="306"/>
      <c r="C19" s="307"/>
      <c r="D19" s="308"/>
      <c r="E19" s="309"/>
      <c r="F19" s="310"/>
      <c r="G19" s="311"/>
    </row>
    <row r="20" spans="1:7" ht="24" customHeight="1">
      <c r="A20" s="312"/>
      <c r="B20" s="306"/>
      <c r="C20" s="313"/>
      <c r="D20" s="308"/>
      <c r="E20" s="309"/>
      <c r="F20" s="310"/>
      <c r="G20" s="311"/>
    </row>
    <row r="21" spans="1:7" ht="24" customHeight="1">
      <c r="A21" s="312"/>
      <c r="B21" s="306"/>
      <c r="C21" s="313"/>
      <c r="D21" s="308"/>
      <c r="E21" s="309"/>
      <c r="F21" s="310"/>
      <c r="G21" s="311"/>
    </row>
    <row r="22" spans="1:7" ht="24" customHeight="1">
      <c r="A22" s="312"/>
      <c r="B22" s="306"/>
      <c r="C22" s="313"/>
      <c r="D22" s="308"/>
      <c r="E22" s="309"/>
      <c r="F22" s="310"/>
      <c r="G22" s="311"/>
    </row>
    <row r="23" spans="1:7" ht="24" customHeight="1">
      <c r="A23" s="312"/>
      <c r="B23" s="306"/>
      <c r="C23" s="313"/>
      <c r="D23" s="308"/>
      <c r="E23" s="309"/>
      <c r="F23" s="310"/>
      <c r="G23" s="311"/>
    </row>
    <row r="24" spans="1:7" ht="24" customHeight="1">
      <c r="A24" s="312"/>
      <c r="B24" s="306"/>
      <c r="C24" s="313"/>
      <c r="D24" s="308"/>
      <c r="E24" s="309"/>
      <c r="F24" s="310"/>
      <c r="G24" s="311"/>
    </row>
    <row r="25" spans="1:7" ht="24" customHeight="1">
      <c r="A25" s="312"/>
      <c r="B25" s="306"/>
      <c r="C25" s="313"/>
      <c r="D25" s="308"/>
      <c r="E25" s="309"/>
      <c r="F25" s="310"/>
      <c r="G25" s="311"/>
    </row>
    <row r="26" spans="1:7" ht="24" customHeight="1">
      <c r="A26" s="312"/>
      <c r="B26" s="306"/>
      <c r="C26" s="313"/>
      <c r="D26" s="308"/>
      <c r="E26" s="309"/>
      <c r="F26" s="310"/>
      <c r="G26" s="311"/>
    </row>
    <row r="27" spans="1:7" ht="24" customHeight="1">
      <c r="A27" s="312"/>
      <c r="B27" s="306"/>
      <c r="C27" s="313"/>
      <c r="D27" s="308"/>
      <c r="E27" s="309"/>
      <c r="F27" s="310"/>
      <c r="G27" s="311"/>
    </row>
    <row r="28" spans="1:7" ht="24" customHeight="1" thickBot="1">
      <c r="A28" s="314"/>
      <c r="B28" s="315"/>
      <c r="C28" s="316"/>
      <c r="D28" s="317"/>
      <c r="E28" s="318"/>
      <c r="F28" s="319"/>
      <c r="G28" s="320"/>
    </row>
    <row r="29" spans="1:7" ht="15" thickTop="1">
      <c r="A29" s="321" t="s">
        <v>164</v>
      </c>
      <c r="B29" s="322"/>
      <c r="C29" s="323"/>
      <c r="D29" s="302">
        <f>SUM(D6:D28)</f>
        <v>140</v>
      </c>
      <c r="E29" s="303">
        <f>SUM(E6:E28)</f>
        <v>20000</v>
      </c>
      <c r="F29" s="304">
        <f>SUM(F6:F28)</f>
        <v>300500</v>
      </c>
      <c r="G29" s="324"/>
    </row>
    <row r="30" spans="1:7" ht="30" customHeight="1" thickBot="1">
      <c r="A30" s="325" t="s">
        <v>165</v>
      </c>
      <c r="B30" s="326"/>
      <c r="C30" s="327"/>
      <c r="D30" s="328">
        <f>ROUNDDOWN(D29*E33,0)</f>
        <v>14155</v>
      </c>
      <c r="E30" s="329">
        <f>ROUNDDOWN(E29*E34,0)</f>
        <v>21508</v>
      </c>
      <c r="F30" s="330"/>
      <c r="G30" s="331"/>
    </row>
    <row r="31" spans="1:7" ht="30" customHeight="1" thickBot="1">
      <c r="A31" s="332" t="s">
        <v>166</v>
      </c>
      <c r="B31" s="333"/>
      <c r="C31" s="334"/>
      <c r="D31" s="946">
        <f>D30+E30+F29</f>
        <v>336163</v>
      </c>
      <c r="E31" s="947"/>
      <c r="F31" s="948"/>
      <c r="G31" s="335"/>
    </row>
    <row r="32" spans="1:7" ht="16.5" customHeight="1">
      <c r="A32" s="336"/>
      <c r="B32" s="336"/>
      <c r="C32" s="336"/>
      <c r="D32" s="337"/>
      <c r="E32" s="337"/>
      <c r="F32" s="337"/>
      <c r="G32" s="338"/>
    </row>
    <row r="33" spans="1:7" s="340" customFormat="1" ht="18" customHeight="1">
      <c r="A33" s="339"/>
      <c r="B33" s="656">
        <v>1</v>
      </c>
      <c r="C33" s="657" t="str">
        <f>D5</f>
        <v>US$</v>
      </c>
      <c r="D33" s="658" t="s">
        <v>167</v>
      </c>
      <c r="E33" s="659">
        <v>101.11</v>
      </c>
      <c r="F33" s="660" t="s">
        <v>168</v>
      </c>
      <c r="G33" s="661" t="s">
        <v>169</v>
      </c>
    </row>
    <row r="34" spans="1:7" s="340" customFormat="1" ht="18" customHeight="1">
      <c r="A34" s="339"/>
      <c r="B34" s="656">
        <v>1</v>
      </c>
      <c r="C34" s="662" t="str">
        <f>E5</f>
        <v>現地通貨注４</v>
      </c>
      <c r="D34" s="658" t="s">
        <v>167</v>
      </c>
      <c r="E34" s="663">
        <v>1.0754319999999999</v>
      </c>
      <c r="F34" s="660" t="s">
        <v>168</v>
      </c>
      <c r="G34" s="664" t="s">
        <v>120</v>
      </c>
    </row>
    <row r="35" spans="1:7" s="340" customFormat="1" ht="18" customHeight="1">
      <c r="A35" s="339"/>
      <c r="B35" s="339"/>
      <c r="C35" s="341"/>
      <c r="D35" s="339"/>
      <c r="E35" s="339"/>
      <c r="F35" s="665"/>
      <c r="G35" s="339"/>
    </row>
    <row r="36" spans="1:7" s="340" customFormat="1" ht="18" customHeight="1">
      <c r="A36" s="339"/>
      <c r="B36" s="339"/>
      <c r="C36" s="339"/>
      <c r="D36" s="339"/>
      <c r="E36" s="342"/>
      <c r="F36" s="339"/>
      <c r="G36" s="339"/>
    </row>
    <row r="37" spans="1:7" s="340" customFormat="1" ht="70.5" customHeight="1">
      <c r="A37" s="949" t="s">
        <v>170</v>
      </c>
      <c r="B37" s="950"/>
      <c r="C37" s="950"/>
      <c r="D37" s="950"/>
      <c r="E37" s="950"/>
      <c r="F37" s="950"/>
      <c r="G37" s="950"/>
    </row>
    <row r="38" spans="1:7" s="340" customFormat="1" ht="18" customHeight="1"/>
    <row r="39" spans="1:7" ht="18" customHeight="1"/>
    <row r="40" spans="1:7" ht="18" customHeight="1"/>
  </sheetData>
  <mergeCells count="8">
    <mergeCell ref="D31:F31"/>
    <mergeCell ref="A37:G37"/>
    <mergeCell ref="A2:G2"/>
    <mergeCell ref="A4:A5"/>
    <mergeCell ref="B4:B5"/>
    <mergeCell ref="C4:C5"/>
    <mergeCell ref="D4:F4"/>
    <mergeCell ref="G4:G5"/>
  </mergeCells>
  <phoneticPr fontId="63"/>
  <dataValidations count="1">
    <dataValidation type="list" allowBlank="1" showInputMessage="1" showErrorMessage="1" sqref="G34">
      <formula1>"JICA指定レート,OANDAレート,その他のレート"</formula1>
    </dataValidation>
  </dataValidations>
  <printOptions horizontalCentered="1"/>
  <pageMargins left="0.70866141732283472" right="0.70866141732283472" top="0.55118110236220474" bottom="0.35433070866141736" header="0.31496062992125984" footer="0.31496062992125984"/>
  <pageSetup paperSize="9" scale="68" orientation="portrait" blackAndWhite="1" r:id="rId1"/>
  <headerFooter>
    <oddHeader>&amp;R&amp;K0000002020年4月1日公示以降（2021.6月版）</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F27"/>
  <sheetViews>
    <sheetView zoomScale="99" zoomScaleNormal="99" zoomScaleSheetLayoutView="100" workbookViewId="0"/>
  </sheetViews>
  <sheetFormatPr defaultColWidth="9" defaultRowHeight="14.25"/>
  <cols>
    <col min="1" max="1" width="8.625" style="293" customWidth="1"/>
    <col min="2" max="2" width="27.5" style="293" customWidth="1"/>
    <col min="3" max="3" width="13.875" style="293" customWidth="1"/>
    <col min="4" max="4" width="8.625" style="293" customWidth="1"/>
    <col min="5" max="5" width="16.625" style="293" customWidth="1"/>
    <col min="6" max="6" width="28.625" style="293" customWidth="1"/>
    <col min="7" max="16384" width="9" style="293"/>
  </cols>
  <sheetData>
    <row r="1" spans="1:6" ht="18" customHeight="1">
      <c r="F1" s="476" t="s">
        <v>212</v>
      </c>
    </row>
    <row r="2" spans="1:6" ht="27" customHeight="1">
      <c r="A2" s="963" t="s">
        <v>214</v>
      </c>
      <c r="B2" s="963"/>
      <c r="C2" s="963"/>
      <c r="D2" s="963"/>
      <c r="E2" s="963"/>
      <c r="F2" s="963"/>
    </row>
    <row r="3" spans="1:6" ht="15" customHeight="1" thickBot="1">
      <c r="A3" s="447"/>
      <c r="B3" s="448"/>
      <c r="C3" s="448"/>
      <c r="D3" s="448"/>
      <c r="E3" s="449"/>
      <c r="F3" s="450"/>
    </row>
    <row r="4" spans="1:6" ht="30" customHeight="1" thickBot="1">
      <c r="A4" s="451" t="s">
        <v>156</v>
      </c>
      <c r="B4" s="452" t="s">
        <v>157</v>
      </c>
      <c r="C4" s="667" t="s">
        <v>282</v>
      </c>
      <c r="D4" s="668" t="s">
        <v>285</v>
      </c>
      <c r="E4" s="545" t="s">
        <v>209</v>
      </c>
      <c r="F4" s="454" t="s">
        <v>160</v>
      </c>
    </row>
    <row r="5" spans="1:6" ht="24" customHeight="1" thickTop="1">
      <c r="A5" s="455"/>
      <c r="B5" s="456"/>
      <c r="C5" s="538"/>
      <c r="D5" s="541"/>
      <c r="E5" s="546">
        <f>C5*D5</f>
        <v>0</v>
      </c>
      <c r="F5" s="459"/>
    </row>
    <row r="6" spans="1:6" ht="24" customHeight="1">
      <c r="A6" s="460"/>
      <c r="B6" s="461"/>
      <c r="C6" s="539"/>
      <c r="D6" s="542"/>
      <c r="E6" s="547">
        <f t="shared" ref="E6:E7" si="0">C6*D6</f>
        <v>0</v>
      </c>
      <c r="F6" s="464"/>
    </row>
    <row r="7" spans="1:6" ht="24" customHeight="1">
      <c r="A7" s="465"/>
      <c r="B7" s="461"/>
      <c r="C7" s="539"/>
      <c r="D7" s="543"/>
      <c r="E7" s="547">
        <f t="shared" si="0"/>
        <v>0</v>
      </c>
      <c r="F7" s="464"/>
    </row>
    <row r="8" spans="1:6" ht="24" customHeight="1">
      <c r="A8" s="465"/>
      <c r="B8" s="461"/>
      <c r="C8" s="539"/>
      <c r="D8" s="543"/>
      <c r="E8" s="547">
        <f>C8*D8</f>
        <v>0</v>
      </c>
      <c r="F8" s="464"/>
    </row>
    <row r="9" spans="1:6" ht="24" customHeight="1" thickBot="1">
      <c r="A9" s="467"/>
      <c r="B9" s="468"/>
      <c r="C9" s="540"/>
      <c r="D9" s="544"/>
      <c r="E9" s="548">
        <f>C9*D9</f>
        <v>0</v>
      </c>
      <c r="F9" s="471"/>
    </row>
    <row r="10" spans="1:6" ht="30" customHeight="1" thickBot="1">
      <c r="A10" s="908" t="s">
        <v>215</v>
      </c>
      <c r="B10" s="909"/>
      <c r="C10" s="909"/>
      <c r="D10" s="910"/>
      <c r="E10" s="472">
        <f>SUM(E5:E9)</f>
        <v>0</v>
      </c>
      <c r="F10" s="473"/>
    </row>
    <row r="11" spans="1:6" ht="30" customHeight="1" thickBot="1">
      <c r="A11" s="908" t="s">
        <v>210</v>
      </c>
      <c r="B11" s="909"/>
      <c r="C11" s="909"/>
      <c r="D11" s="910"/>
      <c r="E11" s="474">
        <f>E10*100/110</f>
        <v>0</v>
      </c>
      <c r="F11" s="475"/>
    </row>
    <row r="12" spans="1:6" ht="30" customHeight="1" thickBot="1">
      <c r="A12" s="908" t="s">
        <v>211</v>
      </c>
      <c r="B12" s="909"/>
      <c r="C12" s="909"/>
      <c r="D12" s="910"/>
      <c r="E12" s="472">
        <f>ROUNDDOWN(E11, -3)</f>
        <v>0</v>
      </c>
      <c r="F12" s="473"/>
    </row>
    <row r="13" spans="1:6" ht="30" customHeight="1">
      <c r="A13" s="477"/>
      <c r="B13" s="477"/>
      <c r="C13" s="477"/>
      <c r="D13" s="477"/>
      <c r="E13" s="478"/>
      <c r="F13" s="473"/>
    </row>
    <row r="14" spans="1:6" ht="30" customHeight="1">
      <c r="A14" s="963" t="s">
        <v>213</v>
      </c>
      <c r="B14" s="963"/>
      <c r="C14" s="963"/>
      <c r="D14" s="963"/>
      <c r="E14" s="963"/>
      <c r="F14" s="963"/>
    </row>
    <row r="15" spans="1:6" ht="30" customHeight="1" thickBot="1">
      <c r="A15" s="447"/>
      <c r="B15" s="448"/>
      <c r="C15" s="448"/>
      <c r="D15" s="448"/>
      <c r="E15" s="479"/>
      <c r="F15" s="450"/>
    </row>
    <row r="16" spans="1:6" ht="30" customHeight="1" thickBot="1">
      <c r="A16" s="451" t="s">
        <v>156</v>
      </c>
      <c r="B16" s="964" t="s">
        <v>157</v>
      </c>
      <c r="C16" s="965"/>
      <c r="D16" s="453" t="s">
        <v>158</v>
      </c>
      <c r="E16" s="454" t="s">
        <v>209</v>
      </c>
      <c r="F16" s="454" t="s">
        <v>160</v>
      </c>
    </row>
    <row r="17" spans="1:6" ht="30" customHeight="1" thickTop="1">
      <c r="A17" s="455"/>
      <c r="B17" s="966"/>
      <c r="C17" s="967"/>
      <c r="D17" s="457"/>
      <c r="E17" s="458"/>
      <c r="F17" s="459"/>
    </row>
    <row r="18" spans="1:6" ht="30" customHeight="1">
      <c r="A18" s="460"/>
      <c r="B18" s="968"/>
      <c r="C18" s="969"/>
      <c r="D18" s="462"/>
      <c r="E18" s="463"/>
      <c r="F18" s="464"/>
    </row>
    <row r="19" spans="1:6" ht="30" customHeight="1">
      <c r="A19" s="465"/>
      <c r="B19" s="968"/>
      <c r="C19" s="969"/>
      <c r="D19" s="466"/>
      <c r="E19" s="463"/>
      <c r="F19" s="464"/>
    </row>
    <row r="20" spans="1:6" ht="30" customHeight="1">
      <c r="A20" s="465"/>
      <c r="B20" s="968"/>
      <c r="C20" s="969"/>
      <c r="D20" s="466"/>
      <c r="E20" s="463"/>
      <c r="F20" s="464"/>
    </row>
    <row r="21" spans="1:6" ht="30" customHeight="1" thickBot="1">
      <c r="A21" s="467"/>
      <c r="B21" s="970"/>
      <c r="C21" s="971"/>
      <c r="D21" s="469"/>
      <c r="E21" s="470"/>
      <c r="F21" s="471"/>
    </row>
    <row r="22" spans="1:6" ht="30.6" customHeight="1" thickBot="1">
      <c r="A22" s="908" t="s">
        <v>215</v>
      </c>
      <c r="B22" s="909"/>
      <c r="C22" s="909"/>
      <c r="D22" s="910"/>
      <c r="E22" s="472">
        <f>SUM(E17:E21)</f>
        <v>0</v>
      </c>
      <c r="F22" s="473"/>
    </row>
    <row r="23" spans="1:6" s="340" customFormat="1" ht="30.6" customHeight="1" thickBot="1">
      <c r="A23" s="908" t="s">
        <v>210</v>
      </c>
      <c r="B23" s="909"/>
      <c r="C23" s="909"/>
      <c r="D23" s="910"/>
      <c r="E23" s="474">
        <f>E22*100/110</f>
        <v>0</v>
      </c>
      <c r="F23" s="475"/>
    </row>
    <row r="24" spans="1:6" s="340" customFormat="1" ht="30.6" customHeight="1" thickBot="1">
      <c r="A24" s="908" t="s">
        <v>211</v>
      </c>
      <c r="B24" s="909"/>
      <c r="C24" s="909"/>
      <c r="D24" s="910"/>
      <c r="E24" s="472">
        <f>ROUNDDOWN(E23, -3)</f>
        <v>0</v>
      </c>
      <c r="F24" s="473"/>
    </row>
    <row r="25" spans="1:6" ht="18" customHeight="1">
      <c r="A25" s="480"/>
      <c r="B25" s="480"/>
      <c r="C25" s="480"/>
      <c r="D25" s="480"/>
      <c r="E25" s="480"/>
      <c r="F25" s="480"/>
    </row>
    <row r="26" spans="1:6" ht="18" customHeight="1">
      <c r="A26" s="480"/>
      <c r="B26" s="480"/>
      <c r="C26" s="480"/>
      <c r="D26" s="480"/>
      <c r="E26" s="480"/>
      <c r="F26" s="480"/>
    </row>
    <row r="27" spans="1:6" ht="132" customHeight="1">
      <c r="A27" s="901" t="s">
        <v>216</v>
      </c>
      <c r="B27" s="901"/>
      <c r="C27" s="901"/>
      <c r="D27" s="901"/>
      <c r="E27" s="901"/>
      <c r="F27" s="901"/>
    </row>
  </sheetData>
  <mergeCells count="15">
    <mergeCell ref="A24:D24"/>
    <mergeCell ref="A27:F27"/>
    <mergeCell ref="A2:F2"/>
    <mergeCell ref="A10:D10"/>
    <mergeCell ref="A11:D11"/>
    <mergeCell ref="A12:D12"/>
    <mergeCell ref="A14:F14"/>
    <mergeCell ref="A22:D22"/>
    <mergeCell ref="A23:D23"/>
    <mergeCell ref="B16:C16"/>
    <mergeCell ref="B17:C17"/>
    <mergeCell ref="B18:C18"/>
    <mergeCell ref="B19:C19"/>
    <mergeCell ref="B20:C20"/>
    <mergeCell ref="B21:C21"/>
  </mergeCells>
  <phoneticPr fontId="63"/>
  <printOptions horizontalCentered="1"/>
  <pageMargins left="0.70866141732283472" right="0.70866141732283472" top="0.55118110236220474" bottom="0.35433070866141736" header="0.31496062992125984" footer="0.31496062992125984"/>
  <pageSetup paperSize="9" scale="76" orientation="portrait" blackAndWhite="1" r:id="rId1"/>
  <headerFooter>
    <oddHeader>&amp;R&amp;K0000002020年4月1日公示以降（2021.6月版）</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H39"/>
  <sheetViews>
    <sheetView zoomScaleNormal="100" workbookViewId="0"/>
  </sheetViews>
  <sheetFormatPr defaultColWidth="9" defaultRowHeight="14.25"/>
  <cols>
    <col min="1" max="1" width="6.75" style="82" customWidth="1"/>
    <col min="2" max="2" width="21.25" style="82" customWidth="1"/>
    <col min="3" max="3" width="11.125" style="82" customWidth="1"/>
    <col min="4" max="4" width="8.625" style="82" customWidth="1"/>
    <col min="5" max="5" width="16.625" style="82" customWidth="1"/>
    <col min="6" max="6" width="8.625" style="82" customWidth="1"/>
    <col min="7" max="7" width="12.625" style="82" customWidth="1"/>
    <col min="8" max="8" width="24.625" style="82" customWidth="1"/>
    <col min="9" max="16384" width="9" style="82"/>
  </cols>
  <sheetData>
    <row r="1" spans="1:8" ht="24" customHeight="1">
      <c r="H1" s="84" t="s">
        <v>217</v>
      </c>
    </row>
    <row r="2" spans="1:8" ht="30" customHeight="1">
      <c r="A2" s="987" t="s">
        <v>121</v>
      </c>
      <c r="B2" s="987"/>
      <c r="C2" s="987"/>
      <c r="D2" s="987"/>
      <c r="E2" s="987"/>
      <c r="F2" s="987"/>
      <c r="G2" s="987"/>
      <c r="H2" s="987"/>
    </row>
    <row r="3" spans="1:8" ht="23.25" customHeight="1" thickBot="1">
      <c r="A3" s="5" t="s">
        <v>122</v>
      </c>
      <c r="B3" s="8"/>
      <c r="C3" s="8"/>
      <c r="D3" s="8"/>
      <c r="E3" s="8"/>
      <c r="F3" s="8"/>
      <c r="G3" s="8"/>
      <c r="H3" s="9"/>
    </row>
    <row r="4" spans="1:8" ht="18" customHeight="1">
      <c r="A4" s="973" t="s">
        <v>113</v>
      </c>
      <c r="B4" s="1000" t="s">
        <v>123</v>
      </c>
      <c r="C4" s="1001"/>
      <c r="D4" s="926" t="s">
        <v>115</v>
      </c>
      <c r="E4" s="928" t="s">
        <v>220</v>
      </c>
      <c r="F4" s="981" t="s">
        <v>125</v>
      </c>
      <c r="G4" s="983" t="s">
        <v>221</v>
      </c>
      <c r="H4" s="985" t="s">
        <v>117</v>
      </c>
    </row>
    <row r="5" spans="1:8" ht="18" customHeight="1" thickBot="1">
      <c r="A5" s="974"/>
      <c r="B5" s="927"/>
      <c r="C5" s="1002"/>
      <c r="D5" s="927"/>
      <c r="E5" s="929"/>
      <c r="F5" s="982"/>
      <c r="G5" s="984"/>
      <c r="H5" s="986"/>
    </row>
    <row r="6" spans="1:8" ht="24" customHeight="1" thickTop="1">
      <c r="A6" s="13"/>
      <c r="B6" s="1003"/>
      <c r="C6" s="1004"/>
      <c r="D6" s="563"/>
      <c r="E6" s="85"/>
      <c r="F6" s="669"/>
      <c r="G6" s="86"/>
      <c r="H6" s="670"/>
    </row>
    <row r="7" spans="1:8" ht="24" customHeight="1">
      <c r="A7" s="29"/>
      <c r="B7" s="1005"/>
      <c r="C7" s="1006"/>
      <c r="D7" s="23"/>
      <c r="E7" s="87"/>
      <c r="F7" s="671"/>
      <c r="G7" s="88"/>
      <c r="H7" s="672"/>
    </row>
    <row r="8" spans="1:8" ht="24" customHeight="1">
      <c r="A8" s="46"/>
      <c r="B8" s="1005"/>
      <c r="C8" s="1006"/>
      <c r="D8" s="45"/>
      <c r="E8" s="89"/>
      <c r="F8" s="90"/>
      <c r="G8" s="90"/>
      <c r="H8" s="673"/>
    </row>
    <row r="9" spans="1:8" ht="24" customHeight="1">
      <c r="A9" s="46"/>
      <c r="B9" s="1005"/>
      <c r="C9" s="1006"/>
      <c r="D9" s="45"/>
      <c r="E9" s="89"/>
      <c r="F9" s="90"/>
      <c r="G9" s="90"/>
      <c r="H9" s="673"/>
    </row>
    <row r="10" spans="1:8" ht="24" customHeight="1">
      <c r="A10" s="46"/>
      <c r="B10" s="1005"/>
      <c r="C10" s="1006"/>
      <c r="D10" s="45"/>
      <c r="E10" s="89"/>
      <c r="F10" s="90"/>
      <c r="G10" s="90"/>
      <c r="H10" s="673"/>
    </row>
    <row r="11" spans="1:8" ht="24" customHeight="1">
      <c r="A11" s="29"/>
      <c r="B11" s="1005"/>
      <c r="C11" s="1006"/>
      <c r="D11" s="45"/>
      <c r="E11" s="89"/>
      <c r="F11" s="90"/>
      <c r="G11" s="90"/>
      <c r="H11" s="674"/>
    </row>
    <row r="12" spans="1:8" ht="24" customHeight="1" thickBot="1">
      <c r="A12" s="91"/>
      <c r="B12" s="1007"/>
      <c r="C12" s="1008"/>
      <c r="D12" s="93"/>
      <c r="E12" s="94"/>
      <c r="F12" s="74"/>
      <c r="G12" s="95"/>
      <c r="H12" s="675"/>
    </row>
    <row r="13" spans="1:8" ht="30" customHeight="1" thickTop="1" thickBot="1">
      <c r="A13" s="988" t="s">
        <v>222</v>
      </c>
      <c r="B13" s="989"/>
      <c r="C13" s="989"/>
      <c r="D13" s="990"/>
      <c r="E13" s="676">
        <f>SUM(E6:E12)</f>
        <v>0</v>
      </c>
      <c r="F13" s="677"/>
      <c r="G13" s="677"/>
      <c r="H13" s="678"/>
    </row>
    <row r="14" spans="1:8" ht="30" customHeight="1" thickBot="1">
      <c r="A14" s="991" t="s">
        <v>223</v>
      </c>
      <c r="B14" s="992"/>
      <c r="C14" s="992"/>
      <c r="D14" s="993"/>
      <c r="E14" s="679">
        <f>ROUNDDOWN(E13,-3)</f>
        <v>0</v>
      </c>
      <c r="F14" s="677"/>
      <c r="G14" s="677"/>
      <c r="H14" s="678"/>
    </row>
    <row r="15" spans="1:8" s="83" customFormat="1" ht="12" customHeight="1">
      <c r="A15" s="680"/>
      <c r="B15" s="680"/>
      <c r="C15" s="680"/>
      <c r="D15" s="680"/>
      <c r="E15" s="680"/>
      <c r="F15" s="680"/>
      <c r="G15" s="680"/>
      <c r="H15" s="680"/>
    </row>
    <row r="16" spans="1:8" s="83" customFormat="1" ht="25.9" customHeight="1" thickBot="1">
      <c r="A16" s="681" t="s">
        <v>313</v>
      </c>
      <c r="B16" s="682"/>
      <c r="C16" s="682"/>
      <c r="D16" s="683"/>
      <c r="E16" s="683"/>
      <c r="F16" s="683"/>
      <c r="G16" s="683"/>
      <c r="H16" s="683"/>
    </row>
    <row r="17" spans="1:8" s="83" customFormat="1" ht="25.9" customHeight="1">
      <c r="A17" s="973" t="s">
        <v>113</v>
      </c>
      <c r="B17" s="924" t="s">
        <v>123</v>
      </c>
      <c r="C17" s="924" t="s">
        <v>238</v>
      </c>
      <c r="D17" s="926" t="s">
        <v>283</v>
      </c>
      <c r="E17" s="928" t="s">
        <v>116</v>
      </c>
      <c r="F17" s="994" t="s">
        <v>284</v>
      </c>
      <c r="G17" s="995"/>
      <c r="H17" s="996"/>
    </row>
    <row r="18" spans="1:8" s="83" customFormat="1" ht="25.9" customHeight="1" thickBot="1">
      <c r="A18" s="974"/>
      <c r="B18" s="925"/>
      <c r="C18" s="925"/>
      <c r="D18" s="927"/>
      <c r="E18" s="929"/>
      <c r="F18" s="997"/>
      <c r="G18" s="998"/>
      <c r="H18" s="999"/>
    </row>
    <row r="19" spans="1:8" s="83" customFormat="1" ht="25.9" customHeight="1" thickTop="1">
      <c r="A19" s="46"/>
      <c r="B19" s="69"/>
      <c r="C19" s="69"/>
      <c r="D19" s="45"/>
      <c r="E19" s="89">
        <f>C19*D19</f>
        <v>0</v>
      </c>
      <c r="F19" s="913"/>
      <c r="G19" s="911"/>
      <c r="H19" s="914"/>
    </row>
    <row r="20" spans="1:8" s="83" customFormat="1" ht="25.9" customHeight="1">
      <c r="A20" s="46"/>
      <c r="B20" s="69"/>
      <c r="C20" s="69"/>
      <c r="D20" s="45"/>
      <c r="E20" s="89">
        <f>C20*D20</f>
        <v>0</v>
      </c>
      <c r="F20" s="915"/>
      <c r="G20" s="916"/>
      <c r="H20" s="917"/>
    </row>
    <row r="21" spans="1:8" s="83" customFormat="1" ht="25.9" customHeight="1">
      <c r="A21" s="46"/>
      <c r="B21" s="69"/>
      <c r="C21" s="69"/>
      <c r="D21" s="45"/>
      <c r="E21" s="89">
        <f t="shared" ref="E21:E22" si="0">C21*D21</f>
        <v>0</v>
      </c>
      <c r="F21" s="915"/>
      <c r="G21" s="916"/>
      <c r="H21" s="917"/>
    </row>
    <row r="22" spans="1:8" s="83" customFormat="1" ht="25.9" customHeight="1">
      <c r="A22" s="29"/>
      <c r="B22" s="69"/>
      <c r="C22" s="69"/>
      <c r="D22" s="45"/>
      <c r="E22" s="89">
        <f t="shared" si="0"/>
        <v>0</v>
      </c>
      <c r="F22" s="915"/>
      <c r="G22" s="916"/>
      <c r="H22" s="917"/>
    </row>
    <row r="23" spans="1:8" s="83" customFormat="1" ht="25.9" customHeight="1" thickBot="1">
      <c r="A23" s="91"/>
      <c r="B23" s="92"/>
      <c r="C23" s="92"/>
      <c r="D23" s="93"/>
      <c r="E23" s="94">
        <f>C23*D23</f>
        <v>0</v>
      </c>
      <c r="F23" s="915"/>
      <c r="G23" s="916"/>
      <c r="H23" s="917"/>
    </row>
    <row r="24" spans="1:8" s="83" customFormat="1" ht="25.9" customHeight="1" thickTop="1" thickBot="1">
      <c r="A24" s="918" t="s">
        <v>222</v>
      </c>
      <c r="B24" s="919"/>
      <c r="C24" s="919"/>
      <c r="D24" s="920"/>
      <c r="E24" s="96">
        <f>SUM(E19:E23)</f>
        <v>0</v>
      </c>
      <c r="F24" s="921"/>
      <c r="G24" s="921"/>
      <c r="H24" s="921"/>
    </row>
    <row r="25" spans="1:8" s="83" customFormat="1" ht="25.9" customHeight="1" thickBot="1">
      <c r="A25" s="908" t="s">
        <v>223</v>
      </c>
      <c r="B25" s="909"/>
      <c r="C25" s="909"/>
      <c r="D25" s="910"/>
      <c r="E25" s="81">
        <f>ROUNDDOWN(E24,-3)</f>
        <v>0</v>
      </c>
      <c r="F25" s="911"/>
      <c r="G25" s="911"/>
      <c r="H25" s="911"/>
    </row>
    <row r="26" spans="1:8" s="83" customFormat="1" ht="20.45" customHeight="1">
      <c r="A26" s="97"/>
      <c r="B26" s="97"/>
      <c r="C26" s="97"/>
      <c r="D26" s="97"/>
      <c r="E26" s="97"/>
      <c r="F26" s="97"/>
      <c r="G26" s="97"/>
      <c r="H26" s="97"/>
    </row>
    <row r="27" spans="1:8" ht="24" customHeight="1" thickBot="1">
      <c r="A27" s="481" t="s">
        <v>219</v>
      </c>
      <c r="B27" s="482"/>
      <c r="C27" s="482"/>
      <c r="D27" s="483"/>
      <c r="E27" s="483"/>
      <c r="F27" s="483"/>
      <c r="G27" s="483"/>
      <c r="H27" s="483"/>
    </row>
    <row r="28" spans="1:8" s="83" customFormat="1" ht="18" customHeight="1">
      <c r="A28" s="975" t="s">
        <v>113</v>
      </c>
      <c r="B28" s="1009" t="s">
        <v>123</v>
      </c>
      <c r="C28" s="1010"/>
      <c r="D28" s="977" t="s">
        <v>115</v>
      </c>
      <c r="E28" s="979" t="s">
        <v>116</v>
      </c>
      <c r="F28" s="930" t="s">
        <v>117</v>
      </c>
      <c r="G28" s="931"/>
      <c r="H28" s="932"/>
    </row>
    <row r="29" spans="1:8" s="83" customFormat="1" ht="18" customHeight="1" thickBot="1">
      <c r="A29" s="976"/>
      <c r="B29" s="978"/>
      <c r="C29" s="1011"/>
      <c r="D29" s="978"/>
      <c r="E29" s="980"/>
      <c r="F29" s="933"/>
      <c r="G29" s="934"/>
      <c r="H29" s="935"/>
    </row>
    <row r="30" spans="1:8" ht="24" customHeight="1" thickTop="1">
      <c r="A30" s="46"/>
      <c r="B30" s="1003"/>
      <c r="C30" s="1004"/>
      <c r="D30" s="45"/>
      <c r="E30" s="89"/>
      <c r="F30" s="913"/>
      <c r="G30" s="911"/>
      <c r="H30" s="914"/>
    </row>
    <row r="31" spans="1:8" ht="24" customHeight="1">
      <c r="A31" s="46"/>
      <c r="B31" s="1005"/>
      <c r="C31" s="1006"/>
      <c r="D31" s="45"/>
      <c r="E31" s="89"/>
      <c r="F31" s="915"/>
      <c r="G31" s="916"/>
      <c r="H31" s="917"/>
    </row>
    <row r="32" spans="1:8" ht="24" customHeight="1">
      <c r="A32" s="46"/>
      <c r="B32" s="1005"/>
      <c r="C32" s="1006"/>
      <c r="D32" s="45"/>
      <c r="E32" s="89"/>
      <c r="F32" s="915"/>
      <c r="G32" s="916"/>
      <c r="H32" s="917"/>
    </row>
    <row r="33" spans="1:8" ht="24" customHeight="1">
      <c r="A33" s="29"/>
      <c r="B33" s="1005"/>
      <c r="C33" s="1006"/>
      <c r="D33" s="45"/>
      <c r="E33" s="89"/>
      <c r="F33" s="915"/>
      <c r="G33" s="916"/>
      <c r="H33" s="917"/>
    </row>
    <row r="34" spans="1:8" ht="24" customHeight="1" thickBot="1">
      <c r="A34" s="91"/>
      <c r="B34" s="1007"/>
      <c r="C34" s="1008"/>
      <c r="D34" s="93"/>
      <c r="E34" s="94"/>
      <c r="F34" s="915"/>
      <c r="G34" s="916"/>
      <c r="H34" s="917"/>
    </row>
    <row r="35" spans="1:8" ht="30" customHeight="1" thickTop="1" thickBot="1">
      <c r="A35" s="918" t="s">
        <v>222</v>
      </c>
      <c r="B35" s="919"/>
      <c r="C35" s="919"/>
      <c r="D35" s="920"/>
      <c r="E35" s="96">
        <f>SUM(E30:E34)</f>
        <v>0</v>
      </c>
      <c r="F35" s="921"/>
      <c r="G35" s="921"/>
      <c r="H35" s="921"/>
    </row>
    <row r="36" spans="1:8" ht="30" customHeight="1" thickBot="1">
      <c r="A36" s="908" t="s">
        <v>223</v>
      </c>
      <c r="B36" s="909"/>
      <c r="C36" s="909"/>
      <c r="D36" s="910"/>
      <c r="E36" s="81">
        <f>ROUNDDOWN(E35,-3)</f>
        <v>0</v>
      </c>
      <c r="F36" s="911"/>
      <c r="G36" s="911"/>
      <c r="H36" s="911"/>
    </row>
    <row r="37" spans="1:8" ht="29.25" customHeight="1" thickBot="1">
      <c r="G37" s="98" t="s">
        <v>126</v>
      </c>
      <c r="H37" s="684">
        <f>E14+E25+E36</f>
        <v>0</v>
      </c>
    </row>
    <row r="38" spans="1:8" ht="29.25" customHeight="1">
      <c r="H38" s="99"/>
    </row>
    <row r="39" spans="1:8" s="83" customFormat="1" ht="122.25" customHeight="1">
      <c r="A39" s="972" t="s">
        <v>327</v>
      </c>
      <c r="B39" s="972"/>
      <c r="C39" s="972"/>
      <c r="D39" s="972"/>
      <c r="E39" s="972"/>
      <c r="F39" s="972"/>
      <c r="G39" s="972"/>
      <c r="H39" s="972"/>
    </row>
  </sheetData>
  <mergeCells count="52">
    <mergeCell ref="B31:C31"/>
    <mergeCell ref="B32:C32"/>
    <mergeCell ref="B33:C33"/>
    <mergeCell ref="B34:C34"/>
    <mergeCell ref="B10:C10"/>
    <mergeCell ref="B11:C11"/>
    <mergeCell ref="B12:C12"/>
    <mergeCell ref="B28:C29"/>
    <mergeCell ref="B30:C30"/>
    <mergeCell ref="C17:C18"/>
    <mergeCell ref="A25:D25"/>
    <mergeCell ref="F22:H22"/>
    <mergeCell ref="F23:H23"/>
    <mergeCell ref="A24:D24"/>
    <mergeCell ref="F24:H24"/>
    <mergeCell ref="B4:C5"/>
    <mergeCell ref="B6:C6"/>
    <mergeCell ref="B7:C7"/>
    <mergeCell ref="B8:C8"/>
    <mergeCell ref="B9:C9"/>
    <mergeCell ref="A35:D35"/>
    <mergeCell ref="F35:H35"/>
    <mergeCell ref="A2:H2"/>
    <mergeCell ref="A13:D13"/>
    <mergeCell ref="A14:D14"/>
    <mergeCell ref="F30:H30"/>
    <mergeCell ref="F31:H31"/>
    <mergeCell ref="A17:A18"/>
    <mergeCell ref="B17:B18"/>
    <mergeCell ref="D17:D18"/>
    <mergeCell ref="E17:E18"/>
    <mergeCell ref="F17:H18"/>
    <mergeCell ref="F19:H19"/>
    <mergeCell ref="F20:H20"/>
    <mergeCell ref="F25:H25"/>
    <mergeCell ref="F21:H21"/>
    <mergeCell ref="A36:D36"/>
    <mergeCell ref="F36:H36"/>
    <mergeCell ref="A39:H39"/>
    <mergeCell ref="A4:A5"/>
    <mergeCell ref="A28:A29"/>
    <mergeCell ref="D4:D5"/>
    <mergeCell ref="D28:D29"/>
    <mergeCell ref="E4:E5"/>
    <mergeCell ref="E28:E29"/>
    <mergeCell ref="F4:F5"/>
    <mergeCell ref="G4:G5"/>
    <mergeCell ref="H4:H5"/>
    <mergeCell ref="F28:H29"/>
    <mergeCell ref="F32:H32"/>
    <mergeCell ref="F33:H33"/>
    <mergeCell ref="F34:H34"/>
  </mergeCells>
  <phoneticPr fontId="63"/>
  <dataValidations count="2">
    <dataValidation type="list" allowBlank="1" showInputMessage="1" showErrorMessage="1" sqref="G6:G12">
      <formula1>"本邦調達,現地調達,第三国調達"</formula1>
    </dataValidation>
    <dataValidation type="list" allowBlank="1" showInputMessage="1" showErrorMessage="1" sqref="F6:F12">
      <formula1>"有,無"</formula1>
    </dataValidation>
  </dataValidations>
  <printOptions horizontalCentered="1"/>
  <pageMargins left="0.70866141732283472" right="0.70866141732283472" top="0.55118110236220474" bottom="0.35433070866141736" header="0.31496062992125984" footer="0.31496062992125984"/>
  <pageSetup paperSize="9" scale="72" orientation="portrait" blackAndWhite="1" r:id="rId1"/>
  <headerFooter>
    <oddHeader>&amp;R&amp;K0000002020年4月1日公示以降（2021.6月版）</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38"/>
  <sheetViews>
    <sheetView topLeftCell="A16" zoomScaleNormal="100" workbookViewId="0"/>
  </sheetViews>
  <sheetFormatPr defaultColWidth="9" defaultRowHeight="14.25"/>
  <cols>
    <col min="1" max="1" width="9.125" style="6" customWidth="1"/>
    <col min="2" max="2" width="25.625" style="6" customWidth="1"/>
    <col min="3" max="3" width="8.625" style="6" customWidth="1"/>
    <col min="4" max="6" width="12.625" style="6" customWidth="1"/>
    <col min="7" max="7" width="16.25" style="6" customWidth="1"/>
    <col min="8" max="8" width="24.625" style="6" customWidth="1"/>
    <col min="9" max="16384" width="9" style="6"/>
  </cols>
  <sheetData>
    <row r="1" spans="1:8" ht="18" customHeight="1">
      <c r="H1" s="7" t="s">
        <v>218</v>
      </c>
    </row>
    <row r="2" spans="1:8" ht="30" customHeight="1">
      <c r="A2" s="987" t="s">
        <v>127</v>
      </c>
      <c r="B2" s="987"/>
      <c r="C2" s="987"/>
      <c r="D2" s="987"/>
      <c r="E2" s="987"/>
      <c r="F2" s="987"/>
      <c r="G2" s="987"/>
      <c r="H2" s="987"/>
    </row>
    <row r="3" spans="1:8" ht="24" customHeight="1">
      <c r="A3" s="5" t="s">
        <v>128</v>
      </c>
      <c r="B3" s="8"/>
      <c r="C3" s="8"/>
      <c r="D3" s="8"/>
      <c r="E3" s="8"/>
      <c r="F3" s="8"/>
      <c r="G3" s="8"/>
      <c r="H3" s="9"/>
    </row>
    <row r="4" spans="1:8" ht="18" customHeight="1">
      <c r="A4" s="975" t="s">
        <v>113</v>
      </c>
      <c r="B4" s="1010" t="s">
        <v>114</v>
      </c>
      <c r="C4" s="977" t="s">
        <v>115</v>
      </c>
      <c r="D4" s="1047" t="s">
        <v>124</v>
      </c>
      <c r="E4" s="1048"/>
      <c r="F4" s="1048"/>
      <c r="G4" s="1049"/>
      <c r="H4" s="1032" t="s">
        <v>117</v>
      </c>
    </row>
    <row r="5" spans="1:8" ht="18" customHeight="1">
      <c r="A5" s="976"/>
      <c r="B5" s="1011"/>
      <c r="C5" s="978"/>
      <c r="D5" s="10" t="s">
        <v>118</v>
      </c>
      <c r="E5" s="562" t="s">
        <v>129</v>
      </c>
      <c r="F5" s="11" t="s">
        <v>119</v>
      </c>
      <c r="G5" s="12" t="s">
        <v>130</v>
      </c>
      <c r="H5" s="1033"/>
    </row>
    <row r="6" spans="1:8" ht="24" customHeight="1">
      <c r="A6" s="13"/>
      <c r="B6" s="14"/>
      <c r="C6" s="15"/>
      <c r="D6" s="16"/>
      <c r="E6" s="17"/>
      <c r="F6" s="18"/>
      <c r="G6" s="19"/>
      <c r="H6" s="20"/>
    </row>
    <row r="7" spans="1:8" ht="24" customHeight="1">
      <c r="A7" s="21"/>
      <c r="B7" s="22"/>
      <c r="C7" s="23"/>
      <c r="D7" s="24"/>
      <c r="E7" s="25"/>
      <c r="F7" s="26"/>
      <c r="G7" s="27"/>
      <c r="H7" s="28"/>
    </row>
    <row r="8" spans="1:8" ht="24" customHeight="1">
      <c r="A8" s="29"/>
      <c r="B8" s="22"/>
      <c r="C8" s="30"/>
      <c r="D8" s="31"/>
      <c r="E8" s="32"/>
      <c r="F8" s="33"/>
      <c r="G8" s="34"/>
      <c r="H8" s="28"/>
    </row>
    <row r="9" spans="1:8" ht="24" customHeight="1">
      <c r="A9" s="35"/>
      <c r="B9" s="36"/>
      <c r="C9" s="37"/>
      <c r="D9" s="1038" t="s">
        <v>131</v>
      </c>
      <c r="E9" s="1050"/>
      <c r="F9" s="1051"/>
      <c r="G9" s="38">
        <f>SUM(G6:G8)</f>
        <v>0</v>
      </c>
      <c r="H9" s="39"/>
    </row>
    <row r="10" spans="1:8" ht="24" customHeight="1">
      <c r="A10" s="21"/>
      <c r="B10" s="22"/>
      <c r="C10" s="40"/>
      <c r="D10" s="41"/>
      <c r="E10" s="42"/>
      <c r="F10" s="43"/>
      <c r="G10" s="27"/>
      <c r="H10" s="44"/>
    </row>
    <row r="11" spans="1:8" ht="24" customHeight="1">
      <c r="A11" s="29"/>
      <c r="B11" s="22"/>
      <c r="C11" s="45"/>
      <c r="D11" s="46"/>
      <c r="E11" s="47"/>
      <c r="F11" s="48"/>
      <c r="G11" s="49"/>
      <c r="H11" s="28"/>
    </row>
    <row r="12" spans="1:8" ht="24" customHeight="1">
      <c r="A12" s="35"/>
      <c r="B12" s="36"/>
      <c r="C12" s="37"/>
      <c r="D12" s="1038" t="s">
        <v>131</v>
      </c>
      <c r="E12" s="1050"/>
      <c r="F12" s="1051"/>
      <c r="G12" s="50">
        <f>SUM(G10:G11)</f>
        <v>0</v>
      </c>
      <c r="H12" s="39"/>
    </row>
    <row r="13" spans="1:8" ht="24" customHeight="1">
      <c r="A13" s="21"/>
      <c r="B13" s="22"/>
      <c r="C13" s="40"/>
      <c r="D13" s="41"/>
      <c r="E13" s="42"/>
      <c r="F13" s="43"/>
      <c r="G13" s="51"/>
      <c r="H13" s="44"/>
    </row>
    <row r="14" spans="1:8" ht="24" customHeight="1">
      <c r="A14" s="29"/>
      <c r="B14" s="22"/>
      <c r="C14" s="45"/>
      <c r="D14" s="46"/>
      <c r="E14" s="47"/>
      <c r="F14" s="48"/>
      <c r="G14" s="49"/>
      <c r="H14" s="28"/>
    </row>
    <row r="15" spans="1:8" ht="24" customHeight="1">
      <c r="A15" s="35"/>
      <c r="B15" s="36"/>
      <c r="C15" s="52"/>
      <c r="D15" s="1038" t="s">
        <v>131</v>
      </c>
      <c r="E15" s="1050"/>
      <c r="F15" s="1051"/>
      <c r="G15" s="38">
        <f>SUM(G13:G14)</f>
        <v>0</v>
      </c>
      <c r="H15" s="39"/>
    </row>
    <row r="16" spans="1:8" ht="24" customHeight="1">
      <c r="A16" s="21"/>
      <c r="B16" s="22"/>
      <c r="C16" s="40"/>
      <c r="D16" s="41"/>
      <c r="E16" s="42"/>
      <c r="F16" s="43"/>
      <c r="G16" s="27"/>
      <c r="H16" s="53"/>
    </row>
    <row r="17" spans="1:8" ht="24" customHeight="1">
      <c r="A17" s="29"/>
      <c r="B17" s="22"/>
      <c r="C17" s="45"/>
      <c r="D17" s="46"/>
      <c r="E17" s="47"/>
      <c r="F17" s="48"/>
      <c r="G17" s="49"/>
      <c r="H17" s="44"/>
    </row>
    <row r="18" spans="1:8" ht="24" customHeight="1">
      <c r="A18" s="54"/>
      <c r="B18" s="36"/>
      <c r="C18" s="55"/>
      <c r="D18" s="1038" t="s">
        <v>131</v>
      </c>
      <c r="E18" s="1039"/>
      <c r="F18" s="1040"/>
      <c r="G18" s="50">
        <f>SUM(G16:G17)</f>
        <v>0</v>
      </c>
      <c r="H18" s="39"/>
    </row>
    <row r="19" spans="1:8" ht="30" customHeight="1">
      <c r="A19" s="1041"/>
      <c r="B19" s="1041"/>
      <c r="C19" s="1042"/>
      <c r="D19" s="1043" t="s">
        <v>96</v>
      </c>
      <c r="E19" s="1044"/>
      <c r="F19" s="1045"/>
      <c r="G19" s="58">
        <f>G9+G12+G15+G18</f>
        <v>0</v>
      </c>
      <c r="H19" s="59"/>
    </row>
    <row r="20" spans="1:8" ht="30" customHeight="1">
      <c r="A20" s="1046"/>
      <c r="B20" s="1046"/>
      <c r="C20" s="1042"/>
      <c r="D20" s="1043" t="s">
        <v>228</v>
      </c>
      <c r="E20" s="1044"/>
      <c r="F20" s="1045"/>
      <c r="G20" s="61">
        <f>ROUNDDOWN(G19,-3)</f>
        <v>0</v>
      </c>
      <c r="H20" s="59"/>
    </row>
    <row r="21" spans="1:8" ht="15" customHeight="1">
      <c r="A21" s="60"/>
      <c r="B21" s="60"/>
      <c r="C21" s="57"/>
      <c r="D21" s="56"/>
      <c r="E21" s="56"/>
      <c r="F21" s="56"/>
      <c r="G21" s="62"/>
      <c r="H21" s="59"/>
    </row>
    <row r="22" spans="1:8" ht="24" customHeight="1">
      <c r="A22" s="5" t="s">
        <v>132</v>
      </c>
      <c r="B22" s="8"/>
      <c r="C22" s="8"/>
      <c r="D22" s="8"/>
      <c r="E22" s="8"/>
      <c r="F22" s="8"/>
      <c r="G22" s="8"/>
      <c r="H22" s="9"/>
    </row>
    <row r="23" spans="1:8" ht="18" customHeight="1">
      <c r="A23" s="975" t="s">
        <v>113</v>
      </c>
      <c r="B23" s="922" t="s">
        <v>123</v>
      </c>
      <c r="C23" s="977" t="s">
        <v>115</v>
      </c>
      <c r="D23" s="1031" t="s">
        <v>133</v>
      </c>
      <c r="E23" s="1034" t="s">
        <v>117</v>
      </c>
      <c r="F23" s="1035"/>
      <c r="G23" s="1032"/>
    </row>
    <row r="24" spans="1:8" ht="18" customHeight="1">
      <c r="A24" s="976"/>
      <c r="B24" s="923"/>
      <c r="C24" s="978"/>
      <c r="D24" s="980"/>
      <c r="E24" s="1036"/>
      <c r="F24" s="1037"/>
      <c r="G24" s="1033"/>
    </row>
    <row r="25" spans="1:8" ht="24" customHeight="1">
      <c r="A25" s="63"/>
      <c r="B25" s="1021"/>
      <c r="C25" s="64"/>
      <c r="D25" s="65"/>
      <c r="E25" s="1022"/>
      <c r="F25" s="1023"/>
      <c r="G25" s="1024"/>
    </row>
    <row r="26" spans="1:8" ht="24" customHeight="1">
      <c r="A26" s="66"/>
      <c r="B26" s="1013"/>
      <c r="C26" s="67"/>
      <c r="D26" s="68"/>
      <c r="E26" s="1015"/>
      <c r="F26" s="1016"/>
      <c r="G26" s="1017"/>
    </row>
    <row r="27" spans="1:8" ht="24" customHeight="1">
      <c r="A27" s="69"/>
      <c r="B27" s="1013"/>
      <c r="C27" s="70"/>
      <c r="D27" s="71"/>
      <c r="E27" s="1015"/>
      <c r="F27" s="1016"/>
      <c r="G27" s="1017"/>
    </row>
    <row r="28" spans="1:8" ht="24" customHeight="1">
      <c r="A28" s="72"/>
      <c r="B28" s="1014"/>
      <c r="C28" s="73" t="s">
        <v>131</v>
      </c>
      <c r="D28" s="74">
        <f>SUM(D25:D27)</f>
        <v>0</v>
      </c>
      <c r="E28" s="1018"/>
      <c r="F28" s="1019"/>
      <c r="G28" s="1020"/>
    </row>
    <row r="29" spans="1:8" ht="24" customHeight="1">
      <c r="A29" s="66"/>
      <c r="B29" s="1013"/>
      <c r="C29" s="40"/>
      <c r="D29" s="68"/>
      <c r="E29" s="1015"/>
      <c r="F29" s="1016"/>
      <c r="G29" s="1017"/>
    </row>
    <row r="30" spans="1:8" ht="24" customHeight="1">
      <c r="A30" s="69"/>
      <c r="B30" s="1013"/>
      <c r="C30" s="45"/>
      <c r="D30" s="75"/>
      <c r="E30" s="1015"/>
      <c r="F30" s="1016"/>
      <c r="G30" s="1017"/>
    </row>
    <row r="31" spans="1:8" ht="24" customHeight="1">
      <c r="A31" s="76"/>
      <c r="B31" s="1014"/>
      <c r="C31" s="77" t="s">
        <v>131</v>
      </c>
      <c r="D31" s="78">
        <f>SUM(D29:D30)</f>
        <v>0</v>
      </c>
      <c r="E31" s="1018"/>
      <c r="F31" s="1019"/>
      <c r="G31" s="1020"/>
    </row>
    <row r="32" spans="1:8" ht="30" customHeight="1">
      <c r="A32" s="1025" t="s">
        <v>224</v>
      </c>
      <c r="B32" s="1026"/>
      <c r="C32" s="1027"/>
      <c r="D32" s="79">
        <f>D28+D31</f>
        <v>0</v>
      </c>
      <c r="E32" s="80"/>
      <c r="F32" s="484"/>
      <c r="G32" s="484"/>
      <c r="H32" s="3"/>
    </row>
    <row r="33" spans="1:8" ht="30" customHeight="1">
      <c r="A33" s="991" t="s">
        <v>271</v>
      </c>
      <c r="B33" s="992"/>
      <c r="C33" s="993"/>
      <c r="D33" s="685">
        <f>D32*100/110</f>
        <v>0</v>
      </c>
      <c r="E33" s="686"/>
      <c r="F33" s="687"/>
      <c r="G33" s="687"/>
      <c r="H33" s="688"/>
    </row>
    <row r="34" spans="1:8" ht="30" customHeight="1">
      <c r="A34" s="1028" t="s">
        <v>134</v>
      </c>
      <c r="B34" s="1029"/>
      <c r="C34" s="1029"/>
      <c r="D34" s="679">
        <f>ROUNDDOWN(D32,-3)</f>
        <v>0</v>
      </c>
      <c r="E34" s="678"/>
      <c r="F34" s="688"/>
      <c r="G34" s="688"/>
      <c r="H34" s="688"/>
    </row>
    <row r="35" spans="1:8" ht="30" customHeight="1">
      <c r="A35" s="689"/>
      <c r="B35" s="689"/>
      <c r="C35" s="689"/>
      <c r="D35" s="677"/>
      <c r="E35" s="678"/>
      <c r="F35" s="688"/>
      <c r="G35" s="688"/>
      <c r="H35" s="688"/>
    </row>
    <row r="36" spans="1:8" ht="30" customHeight="1">
      <c r="A36" s="689"/>
      <c r="B36" s="689"/>
      <c r="C36" s="689"/>
      <c r="D36" s="688"/>
      <c r="E36" s="688"/>
      <c r="F36" s="690" t="s">
        <v>135</v>
      </c>
      <c r="G36" s="679">
        <f>G20+D34</f>
        <v>0</v>
      </c>
      <c r="H36" s="688"/>
    </row>
    <row r="37" spans="1:8" ht="18" customHeight="1">
      <c r="A37" s="691"/>
      <c r="B37" s="692"/>
      <c r="C37" s="1030" t="s">
        <v>272</v>
      </c>
      <c r="D37" s="1030"/>
      <c r="E37" s="1030"/>
      <c r="F37" s="1030"/>
      <c r="G37" s="1030"/>
      <c r="H37" s="1030"/>
    </row>
    <row r="38" spans="1:8" ht="121.5" customHeight="1">
      <c r="A38" s="1012" t="s">
        <v>273</v>
      </c>
      <c r="B38" s="1012"/>
      <c r="C38" s="1012"/>
      <c r="D38" s="1012"/>
      <c r="E38" s="1012"/>
      <c r="F38" s="1012"/>
      <c r="G38" s="1012"/>
      <c r="H38" s="1012"/>
    </row>
  </sheetData>
  <mergeCells count="28">
    <mergeCell ref="A2:H2"/>
    <mergeCell ref="D4:G4"/>
    <mergeCell ref="D9:F9"/>
    <mergeCell ref="D12:F12"/>
    <mergeCell ref="D15:F15"/>
    <mergeCell ref="C4:C5"/>
    <mergeCell ref="C23:C24"/>
    <mergeCell ref="D23:D24"/>
    <mergeCell ref="H4:H5"/>
    <mergeCell ref="E23:G24"/>
    <mergeCell ref="D18:F18"/>
    <mergeCell ref="A19:C19"/>
    <mergeCell ref="D19:F19"/>
    <mergeCell ref="A20:C20"/>
    <mergeCell ref="D20:F20"/>
    <mergeCell ref="A4:A5"/>
    <mergeCell ref="A23:A24"/>
    <mergeCell ref="B4:B5"/>
    <mergeCell ref="B23:B24"/>
    <mergeCell ref="A38:H38"/>
    <mergeCell ref="B29:B31"/>
    <mergeCell ref="E29:G31"/>
    <mergeCell ref="B25:B28"/>
    <mergeCell ref="E25:G28"/>
    <mergeCell ref="A32:C32"/>
    <mergeCell ref="A33:C33"/>
    <mergeCell ref="A34:C34"/>
    <mergeCell ref="C37:H37"/>
  </mergeCells>
  <phoneticPr fontId="63"/>
  <printOptions horizontalCentered="1"/>
  <pageMargins left="0.70866141732283472" right="0.70866141732283472" top="0.55118110236220474" bottom="0.35433070866141736" header="0.31496062992125984" footer="0.31496062992125984"/>
  <pageSetup paperSize="9" scale="64" orientation="portrait" blackAndWhite="1" r:id="rId1"/>
  <headerFooter>
    <oddHeader>&amp;R&amp;K0000002020年4月1日公示以降（2021.6月版）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F39"/>
  <sheetViews>
    <sheetView zoomScaleNormal="100" workbookViewId="0"/>
  </sheetViews>
  <sheetFormatPr defaultColWidth="9" defaultRowHeight="14.25"/>
  <cols>
    <col min="1" max="1" width="14.625" style="505" customWidth="1"/>
    <col min="2" max="2" width="24.5" style="505" customWidth="1"/>
    <col min="3" max="3" width="14.625" style="535" customWidth="1"/>
    <col min="4" max="4" width="48.625" style="505" customWidth="1"/>
    <col min="5" max="16384" width="9" style="505"/>
  </cols>
  <sheetData>
    <row r="1" spans="1:5" ht="18" customHeight="1">
      <c r="A1" s="502"/>
      <c r="B1" s="502"/>
      <c r="C1" s="503"/>
      <c r="D1" s="504" t="s">
        <v>270</v>
      </c>
    </row>
    <row r="2" spans="1:5" ht="24" customHeight="1">
      <c r="A2" s="1054" t="s">
        <v>136</v>
      </c>
      <c r="B2" s="1054"/>
      <c r="C2" s="1054"/>
      <c r="D2" s="1054"/>
    </row>
    <row r="3" spans="1:5" ht="24" customHeight="1" thickBot="1">
      <c r="A3" s="502" t="s">
        <v>137</v>
      </c>
      <c r="B3" s="502"/>
      <c r="C3" s="503"/>
      <c r="D3" s="506"/>
    </row>
    <row r="4" spans="1:5" ht="30" customHeight="1" thickBot="1">
      <c r="A4" s="1055" t="s">
        <v>114</v>
      </c>
      <c r="B4" s="1056"/>
      <c r="C4" s="507" t="s">
        <v>116</v>
      </c>
      <c r="D4" s="508" t="s">
        <v>88</v>
      </c>
    </row>
    <row r="5" spans="1:5" ht="24" customHeight="1" thickTop="1">
      <c r="A5" s="1057" t="s">
        <v>138</v>
      </c>
      <c r="B5" s="509" t="s">
        <v>139</v>
      </c>
      <c r="C5" s="510"/>
      <c r="D5" s="511"/>
    </row>
    <row r="6" spans="1:5" ht="24" customHeight="1">
      <c r="A6" s="1058"/>
      <c r="B6" s="512" t="s">
        <v>140</v>
      </c>
      <c r="C6" s="513"/>
      <c r="D6" s="514"/>
    </row>
    <row r="7" spans="1:5" ht="24" customHeight="1">
      <c r="A7" s="1058"/>
      <c r="B7" s="515" t="s">
        <v>141</v>
      </c>
      <c r="C7" s="516"/>
      <c r="D7" s="514"/>
    </row>
    <row r="8" spans="1:5" ht="24" customHeight="1">
      <c r="A8" s="1058"/>
      <c r="B8" s="517" t="s">
        <v>142</v>
      </c>
      <c r="C8" s="518"/>
      <c r="D8" s="514"/>
    </row>
    <row r="9" spans="1:5" ht="24" customHeight="1" thickBot="1">
      <c r="A9" s="1058"/>
      <c r="B9" s="519"/>
      <c r="C9" s="520"/>
      <c r="D9" s="521"/>
    </row>
    <row r="10" spans="1:5" ht="24" customHeight="1" thickTop="1" thickBot="1">
      <c r="A10" s="1059"/>
      <c r="B10" s="522" t="s">
        <v>131</v>
      </c>
      <c r="C10" s="523">
        <f>SUM(C5:C9)</f>
        <v>0</v>
      </c>
      <c r="D10" s="524"/>
    </row>
    <row r="11" spans="1:5" ht="24" customHeight="1">
      <c r="A11" s="1060" t="s">
        <v>143</v>
      </c>
      <c r="B11" s="525" t="s">
        <v>144</v>
      </c>
      <c r="C11" s="526"/>
      <c r="D11" s="527"/>
    </row>
    <row r="12" spans="1:5" ht="24" customHeight="1">
      <c r="A12" s="1058"/>
      <c r="B12" s="512" t="s">
        <v>145</v>
      </c>
      <c r="C12" s="513"/>
      <c r="D12" s="514"/>
    </row>
    <row r="13" spans="1:5" ht="24" customHeight="1">
      <c r="A13" s="1058"/>
      <c r="B13" s="517" t="s">
        <v>146</v>
      </c>
      <c r="C13" s="518"/>
      <c r="D13" s="514"/>
    </row>
    <row r="14" spans="1:5" ht="24" customHeight="1">
      <c r="A14" s="1058"/>
      <c r="B14" s="515" t="s">
        <v>147</v>
      </c>
      <c r="C14" s="516"/>
      <c r="D14" s="514"/>
      <c r="E14" s="528"/>
    </row>
    <row r="15" spans="1:5" ht="24" customHeight="1">
      <c r="A15" s="1058"/>
      <c r="B15" s="529" t="s">
        <v>148</v>
      </c>
      <c r="C15" s="530"/>
      <c r="D15" s="514"/>
      <c r="E15" s="528"/>
    </row>
    <row r="16" spans="1:5" ht="24" customHeight="1" thickBot="1">
      <c r="A16" s="1058"/>
      <c r="B16" s="519"/>
      <c r="C16" s="520"/>
      <c r="D16" s="521"/>
    </row>
    <row r="17" spans="1:6" ht="24" customHeight="1" thickTop="1" thickBot="1">
      <c r="A17" s="1059"/>
      <c r="B17" s="522" t="s">
        <v>131</v>
      </c>
      <c r="C17" s="523">
        <f>SUM(C11:C16)</f>
        <v>0</v>
      </c>
      <c r="D17" s="524"/>
    </row>
    <row r="18" spans="1:6" ht="24" customHeight="1">
      <c r="A18" s="1061" t="s">
        <v>149</v>
      </c>
      <c r="B18" s="525"/>
      <c r="C18" s="526"/>
      <c r="D18" s="527"/>
    </row>
    <row r="19" spans="1:6" ht="24" customHeight="1">
      <c r="A19" s="1061"/>
      <c r="B19" s="531"/>
      <c r="C19" s="518"/>
      <c r="D19" s="514"/>
    </row>
    <row r="20" spans="1:6" ht="24" customHeight="1" thickBot="1">
      <c r="A20" s="1061"/>
      <c r="B20" s="519"/>
      <c r="C20" s="520"/>
      <c r="D20" s="521"/>
    </row>
    <row r="21" spans="1:6" ht="24" customHeight="1" thickTop="1" thickBot="1">
      <c r="A21" s="1062"/>
      <c r="B21" s="532" t="s">
        <v>131</v>
      </c>
      <c r="C21" s="533">
        <f>SUM(C18:C20)</f>
        <v>0</v>
      </c>
      <c r="D21" s="524"/>
    </row>
    <row r="22" spans="1:6" ht="24" customHeight="1">
      <c r="A22" s="1061" t="s">
        <v>150</v>
      </c>
      <c r="B22" s="525"/>
      <c r="C22" s="526"/>
      <c r="D22" s="527"/>
    </row>
    <row r="23" spans="1:6" ht="24" customHeight="1" thickBot="1">
      <c r="A23" s="1061"/>
      <c r="B23" s="519"/>
      <c r="C23" s="520"/>
      <c r="D23" s="521"/>
    </row>
    <row r="24" spans="1:6" ht="24" customHeight="1" thickTop="1" thickBot="1">
      <c r="A24" s="1062"/>
      <c r="B24" s="532" t="s">
        <v>131</v>
      </c>
      <c r="C24" s="533">
        <f>SUM(C22:C23)</f>
        <v>0</v>
      </c>
      <c r="D24" s="524"/>
    </row>
    <row r="25" spans="1:6" ht="30" customHeight="1" thickBot="1">
      <c r="A25" s="908" t="s">
        <v>261</v>
      </c>
      <c r="B25" s="910"/>
      <c r="C25" s="534">
        <f>C10+C17+C24</f>
        <v>0</v>
      </c>
      <c r="D25" s="5"/>
    </row>
    <row r="26" spans="1:6" ht="30" customHeight="1" thickBot="1">
      <c r="A26" s="1043" t="s">
        <v>134</v>
      </c>
      <c r="B26" s="1044"/>
      <c r="C26" s="534">
        <f>ROUNDDOWN(C25,-3)</f>
        <v>0</v>
      </c>
      <c r="D26" s="4"/>
    </row>
    <row r="27" spans="1:6" ht="15" customHeight="1">
      <c r="A27" s="502"/>
      <c r="B27" s="502"/>
      <c r="C27" s="503"/>
      <c r="D27" s="502"/>
    </row>
    <row r="28" spans="1:6" ht="20.100000000000001" customHeight="1" thickBot="1">
      <c r="A28" s="693" t="s">
        <v>262</v>
      </c>
      <c r="B28" s="693"/>
      <c r="C28" s="694"/>
      <c r="D28" s="693"/>
      <c r="E28" s="693"/>
      <c r="F28" s="695"/>
    </row>
    <row r="29" spans="1:6" ht="20.100000000000001" customHeight="1" thickBot="1">
      <c r="A29" s="1052" t="s">
        <v>263</v>
      </c>
      <c r="B29" s="1053"/>
      <c r="C29" s="696" t="s">
        <v>264</v>
      </c>
      <c r="D29" s="697" t="s">
        <v>265</v>
      </c>
      <c r="E29" s="697" t="s">
        <v>266</v>
      </c>
      <c r="F29" s="695"/>
    </row>
    <row r="30" spans="1:6" ht="20.100000000000001" customHeight="1" thickTop="1">
      <c r="A30" s="1064"/>
      <c r="B30" s="1065"/>
      <c r="C30" s="510">
        <v>80000</v>
      </c>
      <c r="D30" s="698"/>
      <c r="E30" s="699"/>
      <c r="F30" s="695"/>
    </row>
    <row r="31" spans="1:6" ht="20.100000000000001" customHeight="1">
      <c r="A31" s="1066"/>
      <c r="B31" s="1067"/>
      <c r="C31" s="513"/>
      <c r="D31" s="700"/>
      <c r="E31" s="701"/>
      <c r="F31" s="695"/>
    </row>
    <row r="32" spans="1:6" ht="20.100000000000001" customHeight="1">
      <c r="A32" s="1066"/>
      <c r="B32" s="1067"/>
      <c r="C32" s="518"/>
      <c r="D32" s="702"/>
      <c r="E32" s="703"/>
      <c r="F32" s="695"/>
    </row>
    <row r="33" spans="1:6" ht="20.100000000000001" customHeight="1" thickBot="1">
      <c r="A33" s="1068"/>
      <c r="B33" s="1069"/>
      <c r="C33" s="704"/>
      <c r="D33" s="705"/>
      <c r="E33" s="706"/>
      <c r="F33" s="695"/>
    </row>
    <row r="34" spans="1:6" ht="20.100000000000001" customHeight="1" thickBot="1">
      <c r="A34" s="991" t="s">
        <v>261</v>
      </c>
      <c r="B34" s="993"/>
      <c r="C34" s="707">
        <f>SUM(C30:C33)</f>
        <v>80000</v>
      </c>
      <c r="D34" s="708"/>
      <c r="E34" s="693"/>
      <c r="F34" s="695"/>
    </row>
    <row r="35" spans="1:6" ht="20.100000000000001" customHeight="1" thickBot="1">
      <c r="A35" s="991" t="s">
        <v>267</v>
      </c>
      <c r="B35" s="992"/>
      <c r="C35" s="707">
        <f>ROUNDDOWN(C34, -3)</f>
        <v>80000</v>
      </c>
      <c r="D35" s="709"/>
      <c r="E35" s="693"/>
      <c r="F35" s="695"/>
    </row>
    <row r="36" spans="1:6" ht="18.75" customHeight="1" thickBot="1">
      <c r="A36" s="693"/>
      <c r="B36" s="693"/>
      <c r="C36" s="710"/>
      <c r="D36" s="693"/>
      <c r="E36" s="695"/>
      <c r="F36" s="695"/>
    </row>
    <row r="37" spans="1:6" ht="29.45" customHeight="1" thickBot="1">
      <c r="A37" s="695"/>
      <c r="B37" s="711" t="s">
        <v>268</v>
      </c>
      <c r="C37" s="712">
        <f>C26+C35</f>
        <v>80000</v>
      </c>
      <c r="D37" s="695"/>
      <c r="E37" s="695"/>
      <c r="F37" s="695"/>
    </row>
    <row r="38" spans="1:6">
      <c r="A38" s="695"/>
      <c r="B38" s="695"/>
      <c r="C38" s="713"/>
      <c r="D38" s="695"/>
      <c r="E38" s="695"/>
      <c r="F38" s="695"/>
    </row>
    <row r="39" spans="1:6" ht="76.5" customHeight="1">
      <c r="A39" s="1063" t="s">
        <v>269</v>
      </c>
      <c r="B39" s="1063"/>
      <c r="C39" s="1063"/>
      <c r="D39" s="1063"/>
      <c r="E39" s="695"/>
      <c r="F39" s="695"/>
    </row>
  </sheetData>
  <mergeCells count="16">
    <mergeCell ref="A35:B35"/>
    <mergeCell ref="A39:D39"/>
    <mergeCell ref="A30:B30"/>
    <mergeCell ref="A31:B31"/>
    <mergeCell ref="A32:B32"/>
    <mergeCell ref="A33:B33"/>
    <mergeCell ref="A34:B34"/>
    <mergeCell ref="A29:B29"/>
    <mergeCell ref="A2:D2"/>
    <mergeCell ref="A4:B4"/>
    <mergeCell ref="A25:B25"/>
    <mergeCell ref="A26:B26"/>
    <mergeCell ref="A5:A10"/>
    <mergeCell ref="A11:A17"/>
    <mergeCell ref="A18:A21"/>
    <mergeCell ref="A22:A24"/>
  </mergeCells>
  <phoneticPr fontId="63"/>
  <printOptions horizontalCentered="1"/>
  <pageMargins left="0.70866141732283472" right="0.70866141732283472" top="0.55118110236220474" bottom="0.35433070866141736" header="0.31496062992125984" footer="0.31496062992125984"/>
  <pageSetup paperSize="9" scale="72" orientation="portrait" blackAndWhite="1" r:id="rId1"/>
  <headerFooter>
    <oddHeader>&amp;R&amp;K0000002020年4月1日公示以降（2021.6月版）</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I43"/>
  <sheetViews>
    <sheetView view="pageBreakPreview" zoomScaleNormal="85" zoomScaleSheetLayoutView="100" workbookViewId="0"/>
  </sheetViews>
  <sheetFormatPr defaultColWidth="9" defaultRowHeight="14.25"/>
  <cols>
    <col min="1" max="1" width="5.75" style="2" customWidth="1"/>
    <col min="2" max="2" width="14.625" style="767" customWidth="1"/>
    <col min="3" max="3" width="28" style="716" customWidth="1"/>
    <col min="4" max="4" width="8.125" style="716" customWidth="1"/>
    <col min="5" max="5" width="18.625" style="716" customWidth="1"/>
    <col min="6" max="6" width="9.75" style="716" customWidth="1"/>
    <col min="7" max="7" width="21.25" style="716" customWidth="1"/>
    <col min="8" max="8" width="8.875" style="716" customWidth="1"/>
    <col min="9" max="9" width="19.875" style="716" customWidth="1"/>
    <col min="10" max="16384" width="9" style="2"/>
  </cols>
  <sheetData>
    <row r="1" spans="1:9" ht="18.75" customHeight="1">
      <c r="A1" s="3"/>
      <c r="B1" s="714"/>
      <c r="C1" s="688"/>
      <c r="D1" s="715"/>
      <c r="G1" s="715"/>
      <c r="H1" s="715"/>
      <c r="I1" s="715" t="s">
        <v>225</v>
      </c>
    </row>
    <row r="2" spans="1:9" ht="24" customHeight="1">
      <c r="A2" s="487"/>
      <c r="B2" s="1099" t="s">
        <v>248</v>
      </c>
      <c r="C2" s="1099"/>
      <c r="D2" s="1099"/>
      <c r="E2" s="1099"/>
      <c r="F2" s="1099"/>
      <c r="G2" s="1099"/>
    </row>
    <row r="3" spans="1:9" ht="24" customHeight="1" thickBot="1">
      <c r="A3" s="3"/>
      <c r="B3" s="717" t="s">
        <v>234</v>
      </c>
      <c r="C3" s="688"/>
      <c r="D3" s="688"/>
    </row>
    <row r="4" spans="1:9" ht="30" customHeight="1">
      <c r="A4" s="177"/>
      <c r="B4" s="1100" t="s">
        <v>72</v>
      </c>
      <c r="C4" s="1101" t="s">
        <v>73</v>
      </c>
      <c r="D4" s="1080" t="s">
        <v>6</v>
      </c>
      <c r="E4" s="1097" t="s">
        <v>233</v>
      </c>
      <c r="F4" s="718" t="s">
        <v>74</v>
      </c>
      <c r="G4" s="1072" t="s">
        <v>75</v>
      </c>
    </row>
    <row r="5" spans="1:9" ht="24" customHeight="1" thickBot="1">
      <c r="A5" s="178"/>
      <c r="B5" s="1077"/>
      <c r="C5" s="1079"/>
      <c r="D5" s="1081"/>
      <c r="E5" s="1098"/>
      <c r="F5" s="569" t="s">
        <v>76</v>
      </c>
      <c r="G5" s="1073"/>
      <c r="I5" s="719" t="s">
        <v>314</v>
      </c>
    </row>
    <row r="6" spans="1:9" ht="24" customHeight="1" thickTop="1">
      <c r="A6" s="181">
        <v>1</v>
      </c>
      <c r="B6" s="720" t="str">
        <f t="shared" ref="B6:B14" si="0">IF($A6="","",VLOOKUP($A6,従事者基礎情報,2))</f>
        <v>交差点設計</v>
      </c>
      <c r="C6" s="721" t="str">
        <f t="shared" ref="C6:C14" si="1">IF($A6="","",VLOOKUP($A6,従事者基礎情報,3))</f>
        <v>□原　×子</v>
      </c>
      <c r="D6" s="722">
        <f t="shared" ref="D6:D14" si="2">IF($A6="","",VLOOKUP($A6,従事者基礎情報,5))</f>
        <v>2</v>
      </c>
      <c r="E6" s="723">
        <f>ROUND(I6/3.08,-3)</f>
        <v>0</v>
      </c>
      <c r="F6" s="724"/>
      <c r="G6" s="725">
        <f>E6*F6</f>
        <v>0</v>
      </c>
      <c r="I6" s="726">
        <f t="shared" ref="I6:I14" si="3">IF(A6="","",VLOOKUP(D6,単価表,2))</f>
        <v>0</v>
      </c>
    </row>
    <row r="7" spans="1:9" ht="24" customHeight="1">
      <c r="A7" s="181">
        <v>2</v>
      </c>
      <c r="B7" s="720" t="str">
        <f t="shared" si="0"/>
        <v>交通計画Ⅱ</v>
      </c>
      <c r="C7" s="721" t="str">
        <f t="shared" si="1"/>
        <v>○山　△男</v>
      </c>
      <c r="D7" s="722">
        <f t="shared" si="2"/>
        <v>2</v>
      </c>
      <c r="E7" s="727">
        <f t="shared" ref="E7:E14" si="4">ROUND(I7/3.08,-3)</f>
        <v>0</v>
      </c>
      <c r="F7" s="724"/>
      <c r="G7" s="567">
        <f>E7*F7</f>
        <v>0</v>
      </c>
      <c r="I7" s="728">
        <f t="shared" si="3"/>
        <v>0</v>
      </c>
    </row>
    <row r="8" spans="1:9" ht="24" customHeight="1">
      <c r="A8" s="181">
        <v>3</v>
      </c>
      <c r="B8" s="729" t="str">
        <f t="shared" si="0"/>
        <v>ジェンダー分析</v>
      </c>
      <c r="C8" s="730" t="str">
        <f t="shared" si="1"/>
        <v>○野　△子（前任）</v>
      </c>
      <c r="D8" s="731">
        <f t="shared" si="2"/>
        <v>3</v>
      </c>
      <c r="E8" s="727">
        <f t="shared" si="4"/>
        <v>0</v>
      </c>
      <c r="F8" s="724"/>
      <c r="G8" s="567">
        <f>E8*F8</f>
        <v>0</v>
      </c>
      <c r="I8" s="728">
        <f t="shared" si="3"/>
        <v>0</v>
      </c>
    </row>
    <row r="9" spans="1:9" ht="24" customHeight="1">
      <c r="A9" s="181">
        <v>4</v>
      </c>
      <c r="B9" s="729" t="str">
        <f t="shared" si="0"/>
        <v>ジェンダー分析</v>
      </c>
      <c r="C9" s="730" t="str">
        <f t="shared" si="1"/>
        <v>▽田　□美（後任）</v>
      </c>
      <c r="D9" s="731">
        <f t="shared" si="2"/>
        <v>4</v>
      </c>
      <c r="E9" s="727">
        <f t="shared" si="4"/>
        <v>0</v>
      </c>
      <c r="F9" s="724"/>
      <c r="G9" s="567">
        <f>E9*F9</f>
        <v>0</v>
      </c>
      <c r="I9" s="728">
        <f t="shared" si="3"/>
        <v>0</v>
      </c>
    </row>
    <row r="10" spans="1:9" ht="24" customHeight="1">
      <c r="A10" s="181">
        <v>1</v>
      </c>
      <c r="B10" s="720" t="str">
        <f t="shared" si="0"/>
        <v>交差点設計</v>
      </c>
      <c r="C10" s="721" t="str">
        <f t="shared" si="1"/>
        <v>□原　×子</v>
      </c>
      <c r="D10" s="722">
        <f t="shared" si="2"/>
        <v>2</v>
      </c>
      <c r="E10" s="723">
        <f>ROUND(I10/3.08,-3)</f>
        <v>0</v>
      </c>
      <c r="F10" s="724"/>
      <c r="G10" s="567">
        <f>E10*F10</f>
        <v>0</v>
      </c>
      <c r="I10" s="728">
        <f>IF(A10="","",VLOOKUP(D10,単価表,2))</f>
        <v>0</v>
      </c>
    </row>
    <row r="11" spans="1:9" ht="24" customHeight="1">
      <c r="A11" s="181">
        <v>2</v>
      </c>
      <c r="B11" s="729" t="str">
        <f t="shared" si="0"/>
        <v>交通計画Ⅱ</v>
      </c>
      <c r="C11" s="730" t="str">
        <f t="shared" si="1"/>
        <v>○山　△男</v>
      </c>
      <c r="D11" s="731">
        <f t="shared" si="2"/>
        <v>2</v>
      </c>
      <c r="E11" s="727">
        <f t="shared" si="4"/>
        <v>0</v>
      </c>
      <c r="F11" s="724"/>
      <c r="G11" s="568">
        <f t="shared" ref="G11:G14" si="5">E11*F11</f>
        <v>0</v>
      </c>
      <c r="I11" s="728">
        <f t="shared" si="3"/>
        <v>0</v>
      </c>
    </row>
    <row r="12" spans="1:9" ht="24" customHeight="1">
      <c r="A12" s="181">
        <v>3</v>
      </c>
      <c r="B12" s="729" t="str">
        <f t="shared" si="0"/>
        <v>ジェンダー分析</v>
      </c>
      <c r="C12" s="730" t="str">
        <f t="shared" si="1"/>
        <v>○野　△子（前任）</v>
      </c>
      <c r="D12" s="731">
        <f t="shared" si="2"/>
        <v>3</v>
      </c>
      <c r="E12" s="727">
        <f t="shared" si="4"/>
        <v>0</v>
      </c>
      <c r="F12" s="724"/>
      <c r="G12" s="373">
        <f t="shared" si="5"/>
        <v>0</v>
      </c>
      <c r="I12" s="728">
        <f t="shared" si="3"/>
        <v>0</v>
      </c>
    </row>
    <row r="13" spans="1:9" ht="24" customHeight="1">
      <c r="A13" s="181">
        <v>4</v>
      </c>
      <c r="B13" s="729" t="str">
        <f t="shared" si="0"/>
        <v>ジェンダー分析</v>
      </c>
      <c r="C13" s="730" t="str">
        <f t="shared" si="1"/>
        <v>▽田　□美（後任）</v>
      </c>
      <c r="D13" s="731">
        <f t="shared" si="2"/>
        <v>4</v>
      </c>
      <c r="E13" s="727">
        <f t="shared" si="4"/>
        <v>0</v>
      </c>
      <c r="F13" s="724"/>
      <c r="G13" s="373">
        <f t="shared" si="5"/>
        <v>0</v>
      </c>
      <c r="I13" s="728">
        <f t="shared" si="3"/>
        <v>0</v>
      </c>
    </row>
    <row r="14" spans="1:9" ht="24" customHeight="1" thickBot="1">
      <c r="A14" s="181">
        <v>5</v>
      </c>
      <c r="B14" s="732" t="str">
        <f t="shared" si="0"/>
        <v>道路計画</v>
      </c>
      <c r="C14" s="733" t="str">
        <f t="shared" si="1"/>
        <v>×木　〇子</v>
      </c>
      <c r="D14" s="734">
        <f t="shared" si="2"/>
        <v>4</v>
      </c>
      <c r="E14" s="735">
        <f t="shared" si="4"/>
        <v>0</v>
      </c>
      <c r="F14" s="736"/>
      <c r="G14" s="374">
        <f t="shared" si="5"/>
        <v>0</v>
      </c>
      <c r="I14" s="728">
        <f t="shared" si="3"/>
        <v>0</v>
      </c>
    </row>
    <row r="15" spans="1:9" ht="27.75" customHeight="1" thickBot="1">
      <c r="A15" s="197"/>
      <c r="B15" s="737"/>
      <c r="C15" s="738"/>
      <c r="D15" s="738"/>
      <c r="E15" s="1094" t="s">
        <v>227</v>
      </c>
      <c r="F15" s="1095"/>
      <c r="G15" s="739">
        <f>SUM(G6:G14)</f>
        <v>0</v>
      </c>
    </row>
    <row r="16" spans="1:9" ht="30.6" customHeight="1" thickBot="1">
      <c r="A16" s="200"/>
      <c r="B16" s="740"/>
      <c r="C16" s="740"/>
      <c r="D16" s="740"/>
      <c r="E16" s="1092" t="s">
        <v>228</v>
      </c>
      <c r="F16" s="1093"/>
      <c r="G16" s="741">
        <f>ROUNDDOWN(G15,-3)</f>
        <v>0</v>
      </c>
    </row>
    <row r="17" spans="1:9" ht="45" customHeight="1">
      <c r="A17" s="3"/>
      <c r="B17" s="1096" t="s">
        <v>315</v>
      </c>
      <c r="C17" s="1096"/>
      <c r="D17" s="1096"/>
      <c r="E17" s="1096"/>
      <c r="F17" s="1096"/>
      <c r="G17" s="1096"/>
      <c r="H17" s="1096"/>
    </row>
    <row r="18" spans="1:9" ht="33.6" customHeight="1" thickBot="1">
      <c r="B18" s="717" t="s">
        <v>232</v>
      </c>
      <c r="C18" s="682"/>
      <c r="D18" s="683"/>
      <c r="E18" s="683"/>
      <c r="F18" s="683"/>
      <c r="G18" s="683"/>
      <c r="H18" s="683"/>
    </row>
    <row r="19" spans="1:9">
      <c r="B19" s="973" t="s">
        <v>113</v>
      </c>
      <c r="C19" s="924" t="s">
        <v>123</v>
      </c>
      <c r="D19" s="926" t="s">
        <v>115</v>
      </c>
      <c r="E19" s="928" t="s">
        <v>116</v>
      </c>
      <c r="F19" s="994" t="s">
        <v>117</v>
      </c>
      <c r="G19" s="996"/>
      <c r="H19" s="742"/>
    </row>
    <row r="20" spans="1:9" ht="31.15" customHeight="1" thickBot="1">
      <c r="B20" s="974"/>
      <c r="C20" s="925"/>
      <c r="D20" s="927"/>
      <c r="E20" s="929"/>
      <c r="F20" s="997"/>
      <c r="G20" s="999"/>
      <c r="H20" s="742"/>
    </row>
    <row r="21" spans="1:9" ht="24" customHeight="1" thickTop="1">
      <c r="B21" s="46"/>
      <c r="C21" s="69"/>
      <c r="D21" s="45"/>
      <c r="E21" s="89"/>
      <c r="F21" s="1086"/>
      <c r="G21" s="1087"/>
      <c r="H21" s="692"/>
    </row>
    <row r="22" spans="1:9" ht="24" customHeight="1">
      <c r="B22" s="46"/>
      <c r="C22" s="69"/>
      <c r="D22" s="45"/>
      <c r="E22" s="89"/>
      <c r="F22" s="1088"/>
      <c r="G22" s="1089"/>
      <c r="H22" s="692"/>
    </row>
    <row r="23" spans="1:9" ht="24" customHeight="1">
      <c r="B23" s="46"/>
      <c r="C23" s="69"/>
      <c r="D23" s="45"/>
      <c r="E23" s="89"/>
      <c r="F23" s="1088"/>
      <c r="G23" s="1089"/>
      <c r="H23" s="692"/>
    </row>
    <row r="24" spans="1:9" ht="24" customHeight="1">
      <c r="B24" s="29"/>
      <c r="C24" s="69"/>
      <c r="D24" s="45"/>
      <c r="E24" s="89"/>
      <c r="F24" s="1088"/>
      <c r="G24" s="1089"/>
      <c r="H24" s="692"/>
    </row>
    <row r="25" spans="1:9" ht="24" customHeight="1" thickBot="1">
      <c r="B25" s="488"/>
      <c r="C25" s="489"/>
      <c r="D25" s="490"/>
      <c r="E25" s="74"/>
      <c r="F25" s="1090"/>
      <c r="G25" s="1091"/>
      <c r="H25" s="692"/>
    </row>
    <row r="26" spans="1:9" ht="32.450000000000003" customHeight="1" thickBot="1">
      <c r="B26" s="1082" t="s">
        <v>229</v>
      </c>
      <c r="C26" s="1083"/>
      <c r="D26" s="1084"/>
      <c r="E26" s="78">
        <f>SUM(E21:E25)</f>
        <v>0</v>
      </c>
      <c r="F26" s="1085"/>
      <c r="G26" s="1085"/>
      <c r="H26" s="1085"/>
    </row>
    <row r="27" spans="1:9" ht="32.450000000000003" customHeight="1" thickBot="1">
      <c r="B27" s="991" t="s">
        <v>230</v>
      </c>
      <c r="C27" s="992"/>
      <c r="D27" s="993"/>
      <c r="E27" s="679">
        <f>ROUNDDOWN(E26,-3)</f>
        <v>0</v>
      </c>
      <c r="F27" s="1085"/>
      <c r="G27" s="1085"/>
      <c r="H27" s="1085"/>
    </row>
    <row r="28" spans="1:9" ht="16.149999999999999" customHeight="1">
      <c r="B28" s="743"/>
      <c r="C28" s="743"/>
      <c r="D28" s="743"/>
      <c r="E28" s="677"/>
      <c r="F28" s="744"/>
      <c r="G28" s="744"/>
      <c r="H28" s="744"/>
    </row>
    <row r="29" spans="1:9" ht="32.450000000000003" customHeight="1" thickBot="1">
      <c r="B29" s="717" t="s">
        <v>235</v>
      </c>
      <c r="C29" s="743"/>
      <c r="D29" s="743"/>
      <c r="E29" s="677"/>
      <c r="F29" s="744"/>
      <c r="G29" s="744"/>
      <c r="H29" s="744"/>
    </row>
    <row r="30" spans="1:9" ht="23.45" customHeight="1">
      <c r="B30" s="1076" t="s">
        <v>241</v>
      </c>
      <c r="C30" s="1078" t="s">
        <v>237</v>
      </c>
      <c r="D30" s="1080" t="s">
        <v>6</v>
      </c>
      <c r="E30" s="1070" t="s">
        <v>236</v>
      </c>
      <c r="F30" s="1070"/>
      <c r="G30" s="1070" t="s">
        <v>240</v>
      </c>
      <c r="H30" s="1071"/>
      <c r="I30" s="1072" t="s">
        <v>75</v>
      </c>
    </row>
    <row r="31" spans="1:9" ht="23.45" customHeight="1" thickBot="1">
      <c r="B31" s="1077"/>
      <c r="C31" s="1079"/>
      <c r="D31" s="1081"/>
      <c r="E31" s="745" t="s">
        <v>238</v>
      </c>
      <c r="F31" s="745" t="s">
        <v>239</v>
      </c>
      <c r="G31" s="745" t="s">
        <v>238</v>
      </c>
      <c r="H31" s="746" t="s">
        <v>239</v>
      </c>
      <c r="I31" s="1073"/>
    </row>
    <row r="32" spans="1:9" ht="25.9" customHeight="1" thickTop="1">
      <c r="A32" s="501">
        <v>1</v>
      </c>
      <c r="B32" s="747" t="s">
        <v>242</v>
      </c>
      <c r="C32" s="721" t="str">
        <f t="shared" ref="C32:C37" si="6">IF($A32="","",VLOOKUP($A32,従事者基礎情報,3))</f>
        <v>□原　×子</v>
      </c>
      <c r="D32" s="722">
        <f t="shared" ref="D32:D37" si="7">IF($A32="","",VLOOKUP($A32,従事者基礎情報,5))</f>
        <v>2</v>
      </c>
      <c r="E32" s="748">
        <v>1000</v>
      </c>
      <c r="F32" s="749">
        <v>5</v>
      </c>
      <c r="G32" s="748">
        <v>13000</v>
      </c>
      <c r="H32" s="750">
        <v>5</v>
      </c>
      <c r="I32" s="751">
        <f>E32*F32+G32*H32</f>
        <v>70000</v>
      </c>
    </row>
    <row r="33" spans="1:9" ht="25.9" customHeight="1">
      <c r="A33" s="501">
        <v>2</v>
      </c>
      <c r="B33" s="752" t="s">
        <v>242</v>
      </c>
      <c r="C33" s="721" t="str">
        <f t="shared" si="6"/>
        <v>○山　△男</v>
      </c>
      <c r="D33" s="722">
        <f t="shared" si="7"/>
        <v>2</v>
      </c>
      <c r="E33" s="753"/>
      <c r="F33" s="754"/>
      <c r="G33" s="753"/>
      <c r="H33" s="755"/>
      <c r="I33" s="756">
        <f t="shared" ref="I33:I37" si="8">E33*F33+G33*H33</f>
        <v>0</v>
      </c>
    </row>
    <row r="34" spans="1:9" ht="25.9" customHeight="1">
      <c r="A34" s="501"/>
      <c r="B34" s="752" t="s">
        <v>242</v>
      </c>
      <c r="C34" s="721" t="str">
        <f t="shared" si="6"/>
        <v/>
      </c>
      <c r="D34" s="722" t="str">
        <f t="shared" si="7"/>
        <v/>
      </c>
      <c r="E34" s="753"/>
      <c r="F34" s="754"/>
      <c r="G34" s="753"/>
      <c r="H34" s="755"/>
      <c r="I34" s="756">
        <f t="shared" si="8"/>
        <v>0</v>
      </c>
    </row>
    <row r="35" spans="1:9" ht="25.9" customHeight="1">
      <c r="A35" s="501"/>
      <c r="B35" s="752" t="s">
        <v>242</v>
      </c>
      <c r="C35" s="721" t="str">
        <f t="shared" si="6"/>
        <v/>
      </c>
      <c r="D35" s="722" t="str">
        <f t="shared" si="7"/>
        <v/>
      </c>
      <c r="E35" s="753"/>
      <c r="F35" s="754"/>
      <c r="G35" s="753"/>
      <c r="H35" s="755"/>
      <c r="I35" s="756">
        <f t="shared" si="8"/>
        <v>0</v>
      </c>
    </row>
    <row r="36" spans="1:9" ht="25.9" customHeight="1">
      <c r="A36" s="501"/>
      <c r="B36" s="752" t="s">
        <v>242</v>
      </c>
      <c r="C36" s="721" t="str">
        <f t="shared" si="6"/>
        <v/>
      </c>
      <c r="D36" s="722" t="str">
        <f t="shared" si="7"/>
        <v/>
      </c>
      <c r="E36" s="753"/>
      <c r="F36" s="754"/>
      <c r="G36" s="753"/>
      <c r="H36" s="755"/>
      <c r="I36" s="756">
        <f t="shared" si="8"/>
        <v>0</v>
      </c>
    </row>
    <row r="37" spans="1:9" ht="25.9" customHeight="1" thickBot="1">
      <c r="A37" s="501"/>
      <c r="B37" s="757" t="s">
        <v>242</v>
      </c>
      <c r="C37" s="758" t="str">
        <f t="shared" si="6"/>
        <v/>
      </c>
      <c r="D37" s="759" t="str">
        <f t="shared" si="7"/>
        <v/>
      </c>
      <c r="E37" s="760"/>
      <c r="F37" s="761"/>
      <c r="G37" s="760"/>
      <c r="H37" s="762"/>
      <c r="I37" s="763">
        <f t="shared" si="8"/>
        <v>0</v>
      </c>
    </row>
    <row r="38" spans="1:9" ht="25.9" customHeight="1" thickBot="1">
      <c r="B38" s="764"/>
      <c r="C38" s="764"/>
      <c r="D38" s="764"/>
      <c r="E38" s="764"/>
      <c r="F38" s="764"/>
      <c r="G38" s="765"/>
      <c r="H38" s="766" t="s">
        <v>243</v>
      </c>
      <c r="I38" s="679">
        <f>SUM(I32:I37)</f>
        <v>70000</v>
      </c>
    </row>
    <row r="39" spans="1:9" ht="25.9" customHeight="1" thickBot="1">
      <c r="G39" s="768"/>
      <c r="H39" s="769" t="s">
        <v>228</v>
      </c>
      <c r="I39" s="679">
        <f>ROUNDDOWN(I38,-3)</f>
        <v>70000</v>
      </c>
    </row>
    <row r="40" spans="1:9" ht="16.149999999999999" customHeight="1" thickBot="1">
      <c r="G40" s="770"/>
      <c r="H40" s="771"/>
      <c r="I40" s="677"/>
    </row>
    <row r="41" spans="1:9" ht="39" customHeight="1" thickBot="1">
      <c r="E41" s="772"/>
      <c r="F41" s="773" t="s">
        <v>231</v>
      </c>
      <c r="G41" s="774">
        <f>G16+E27+I39</f>
        <v>70000</v>
      </c>
    </row>
    <row r="43" spans="1:9" ht="109.15" customHeight="1">
      <c r="B43" s="1074" t="s">
        <v>337</v>
      </c>
      <c r="C43" s="1075"/>
      <c r="D43" s="1075"/>
      <c r="E43" s="1075"/>
      <c r="F43" s="1075"/>
      <c r="G43" s="1075"/>
      <c r="H43" s="1075"/>
      <c r="I43" s="1075"/>
    </row>
  </sheetData>
  <mergeCells count="30">
    <mergeCell ref="E4:E5"/>
    <mergeCell ref="G4:G5"/>
    <mergeCell ref="B2:G2"/>
    <mergeCell ref="B4:B5"/>
    <mergeCell ref="C4:C5"/>
    <mergeCell ref="D4:D5"/>
    <mergeCell ref="E16:F16"/>
    <mergeCell ref="E15:F15"/>
    <mergeCell ref="B19:B20"/>
    <mergeCell ref="C19:C20"/>
    <mergeCell ref="D19:D20"/>
    <mergeCell ref="E19:E20"/>
    <mergeCell ref="B17:H17"/>
    <mergeCell ref="B26:D26"/>
    <mergeCell ref="F26:H26"/>
    <mergeCell ref="B27:D27"/>
    <mergeCell ref="F27:H27"/>
    <mergeCell ref="F19:G20"/>
    <mergeCell ref="F21:G21"/>
    <mergeCell ref="F22:G22"/>
    <mergeCell ref="F23:G23"/>
    <mergeCell ref="F24:G24"/>
    <mergeCell ref="F25:G25"/>
    <mergeCell ref="G30:H30"/>
    <mergeCell ref="I30:I31"/>
    <mergeCell ref="B43:I43"/>
    <mergeCell ref="B30:B31"/>
    <mergeCell ref="C30:C31"/>
    <mergeCell ref="D30:D31"/>
    <mergeCell ref="E30:F30"/>
  </mergeCells>
  <phoneticPr fontId="63"/>
  <printOptions horizontalCentered="1"/>
  <pageMargins left="0.70866141732283472" right="0.70866141732283472" top="0.55118110236220474" bottom="0.35433070866141736" header="0.31496062992125984" footer="0.31496062992125984"/>
  <pageSetup paperSize="9" scale="62" orientation="portrait" blackAndWhite="1" r:id="rId1"/>
  <headerFooter>
    <oddHeader>&amp;R&amp;K0000002020年4月1日公示以降（2021.6月版）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29"/>
  <sheetViews>
    <sheetView zoomScaleNormal="100" workbookViewId="0"/>
  </sheetViews>
  <sheetFormatPr defaultColWidth="9" defaultRowHeight="14.25"/>
  <cols>
    <col min="1" max="1" width="6.5" style="2" customWidth="1"/>
    <col min="2" max="2" width="14.625" style="767" customWidth="1"/>
    <col min="3" max="3" width="25" style="716" customWidth="1"/>
    <col min="4" max="4" width="8.125" style="716" customWidth="1"/>
    <col min="5" max="5" width="18.625" style="716" customWidth="1"/>
    <col min="6" max="6" width="9" style="716"/>
    <col min="7" max="7" width="21.25" style="716" customWidth="1"/>
    <col min="8" max="8" width="9" style="716"/>
    <col min="9" max="9" width="11.25" style="716" customWidth="1"/>
    <col min="10" max="11" width="9" style="716"/>
    <col min="12" max="16384" width="9" style="2"/>
  </cols>
  <sheetData>
    <row r="1" spans="1:10" ht="18.75" customHeight="1">
      <c r="A1" s="3"/>
      <c r="B1" s="714"/>
      <c r="C1" s="688"/>
      <c r="D1" s="715"/>
      <c r="G1" s="715"/>
      <c r="H1" s="715"/>
      <c r="I1" s="715" t="s">
        <v>245</v>
      </c>
    </row>
    <row r="2" spans="1:10" ht="24" customHeight="1">
      <c r="A2" s="487"/>
      <c r="B2" s="1099" t="s">
        <v>247</v>
      </c>
      <c r="C2" s="1099"/>
      <c r="D2" s="1099"/>
      <c r="E2" s="1099"/>
      <c r="F2" s="1099"/>
      <c r="G2" s="1099"/>
    </row>
    <row r="3" spans="1:10">
      <c r="A3" s="3"/>
      <c r="B3" s="714"/>
      <c r="C3" s="688"/>
      <c r="D3" s="688"/>
    </row>
    <row r="4" spans="1:10" ht="27.6" customHeight="1" thickBot="1">
      <c r="B4" s="717" t="s">
        <v>316</v>
      </c>
      <c r="C4" s="682"/>
      <c r="D4" s="683"/>
      <c r="E4" s="683"/>
      <c r="F4" s="683"/>
      <c r="G4" s="683"/>
      <c r="H4" s="683"/>
    </row>
    <row r="5" spans="1:10">
      <c r="B5" s="973" t="s">
        <v>113</v>
      </c>
      <c r="C5" s="924" t="s">
        <v>123</v>
      </c>
      <c r="D5" s="926" t="s">
        <v>115</v>
      </c>
      <c r="E5" s="928" t="s">
        <v>116</v>
      </c>
      <c r="F5" s="994" t="s">
        <v>117</v>
      </c>
      <c r="G5" s="996"/>
      <c r="H5" s="742"/>
    </row>
    <row r="6" spans="1:10" ht="31.15" customHeight="1" thickBot="1">
      <c r="B6" s="974"/>
      <c r="C6" s="925"/>
      <c r="D6" s="927"/>
      <c r="E6" s="929"/>
      <c r="F6" s="997"/>
      <c r="G6" s="999"/>
      <c r="H6" s="742"/>
    </row>
    <row r="7" spans="1:10" ht="24" customHeight="1" thickTop="1">
      <c r="B7" s="46"/>
      <c r="C7" s="69"/>
      <c r="D7" s="45"/>
      <c r="E7" s="89"/>
      <c r="F7" s="1086"/>
      <c r="G7" s="1087"/>
      <c r="H7" s="692"/>
    </row>
    <row r="8" spans="1:10" ht="24" customHeight="1">
      <c r="B8" s="46"/>
      <c r="C8" s="69"/>
      <c r="D8" s="45"/>
      <c r="E8" s="89"/>
      <c r="F8" s="1088"/>
      <c r="G8" s="1089"/>
      <c r="H8" s="692"/>
    </row>
    <row r="9" spans="1:10" ht="24" customHeight="1">
      <c r="B9" s="46"/>
      <c r="C9" s="69"/>
      <c r="D9" s="45"/>
      <c r="E9" s="89"/>
      <c r="F9" s="1088"/>
      <c r="G9" s="1089"/>
      <c r="H9" s="692"/>
    </row>
    <row r="10" spans="1:10" ht="24" customHeight="1">
      <c r="B10" s="29"/>
      <c r="C10" s="69"/>
      <c r="D10" s="45"/>
      <c r="E10" s="89"/>
      <c r="F10" s="1088"/>
      <c r="G10" s="1089"/>
      <c r="H10" s="692"/>
    </row>
    <row r="11" spans="1:10" ht="24" customHeight="1" thickBot="1">
      <c r="B11" s="91"/>
      <c r="C11" s="92"/>
      <c r="D11" s="93"/>
      <c r="E11" s="94"/>
      <c r="F11" s="1090"/>
      <c r="G11" s="1091"/>
      <c r="H11" s="692"/>
    </row>
    <row r="12" spans="1:10" ht="32.450000000000003" customHeight="1" thickTop="1" thickBot="1">
      <c r="B12" s="988" t="s">
        <v>229</v>
      </c>
      <c r="C12" s="989"/>
      <c r="D12" s="990"/>
      <c r="E12" s="676">
        <f>SUM(E7:E11)</f>
        <v>0</v>
      </c>
      <c r="F12" s="1104"/>
      <c r="G12" s="1104"/>
      <c r="H12" s="1085"/>
    </row>
    <row r="13" spans="1:10" ht="32.450000000000003" customHeight="1" thickBot="1">
      <c r="B13" s="991" t="s">
        <v>230</v>
      </c>
      <c r="C13" s="992"/>
      <c r="D13" s="993"/>
      <c r="E13" s="679">
        <f>ROUNDDOWN(E12,-3)</f>
        <v>0</v>
      </c>
      <c r="F13" s="1085"/>
      <c r="G13" s="1085"/>
      <c r="H13" s="1085"/>
    </row>
    <row r="14" spans="1:10" ht="18" customHeight="1">
      <c r="B14" s="764"/>
      <c r="C14" s="764"/>
      <c r="D14" s="764"/>
      <c r="E14" s="764"/>
      <c r="F14" s="764"/>
      <c r="G14" s="775"/>
      <c r="H14" s="776"/>
    </row>
    <row r="15" spans="1:10" ht="39" customHeight="1" thickBot="1">
      <c r="B15" s="717" t="s">
        <v>250</v>
      </c>
      <c r="C15" s="743"/>
      <c r="D15" s="743"/>
      <c r="E15" s="677"/>
      <c r="F15" s="744"/>
      <c r="G15" s="744"/>
      <c r="H15" s="744"/>
    </row>
    <row r="16" spans="1:10">
      <c r="B16" s="1076" t="s">
        <v>246</v>
      </c>
      <c r="C16" s="1078" t="s">
        <v>237</v>
      </c>
      <c r="D16" s="1080" t="s">
        <v>6</v>
      </c>
      <c r="E16" s="1070" t="s">
        <v>236</v>
      </c>
      <c r="F16" s="1070"/>
      <c r="G16" s="1070" t="s">
        <v>240</v>
      </c>
      <c r="H16" s="1071"/>
      <c r="I16" s="1072" t="s">
        <v>260</v>
      </c>
      <c r="J16" s="1102" t="s">
        <v>259</v>
      </c>
    </row>
    <row r="17" spans="1:10" ht="15" thickBot="1">
      <c r="B17" s="1077"/>
      <c r="C17" s="1079"/>
      <c r="D17" s="1081"/>
      <c r="E17" s="745" t="s">
        <v>238</v>
      </c>
      <c r="F17" s="745" t="s">
        <v>239</v>
      </c>
      <c r="G17" s="745" t="s">
        <v>238</v>
      </c>
      <c r="H17" s="746" t="s">
        <v>239</v>
      </c>
      <c r="I17" s="1073"/>
      <c r="J17" s="1103"/>
    </row>
    <row r="18" spans="1:10" ht="21.6" customHeight="1" thickTop="1">
      <c r="A18" s="501">
        <v>1</v>
      </c>
      <c r="B18" s="747" t="s">
        <v>242</v>
      </c>
      <c r="C18" s="721" t="str">
        <f t="shared" ref="C18:C23" si="0">IF($A18="","",VLOOKUP($A18,従事者基礎情報,3))</f>
        <v>□原　×子</v>
      </c>
      <c r="D18" s="722">
        <f t="shared" ref="D18:D23" si="1">IF($A18="","",VLOOKUP($A18,従事者基礎情報,5))</f>
        <v>2</v>
      </c>
      <c r="E18" s="748"/>
      <c r="F18" s="749"/>
      <c r="G18" s="749"/>
      <c r="H18" s="750"/>
      <c r="I18" s="751">
        <f>E18*F18+G18*H18</f>
        <v>0</v>
      </c>
      <c r="J18" s="777"/>
    </row>
    <row r="19" spans="1:10" ht="21.6" customHeight="1">
      <c r="A19" s="501">
        <v>2</v>
      </c>
      <c r="B19" s="752" t="s">
        <v>242</v>
      </c>
      <c r="C19" s="721" t="str">
        <f t="shared" si="0"/>
        <v>○山　△男</v>
      </c>
      <c r="D19" s="722">
        <f t="shared" si="1"/>
        <v>2</v>
      </c>
      <c r="E19" s="753"/>
      <c r="F19" s="754"/>
      <c r="G19" s="754"/>
      <c r="H19" s="755"/>
      <c r="I19" s="756">
        <f t="shared" ref="I19:I23" si="2">E19*F19+G19*H19</f>
        <v>0</v>
      </c>
      <c r="J19" s="673"/>
    </row>
    <row r="20" spans="1:10" ht="21.6" customHeight="1">
      <c r="A20" s="501"/>
      <c r="B20" s="752" t="s">
        <v>242</v>
      </c>
      <c r="C20" s="721" t="str">
        <f t="shared" si="0"/>
        <v/>
      </c>
      <c r="D20" s="722" t="str">
        <f t="shared" si="1"/>
        <v/>
      </c>
      <c r="E20" s="753"/>
      <c r="F20" s="754"/>
      <c r="G20" s="754"/>
      <c r="H20" s="755"/>
      <c r="I20" s="756">
        <f t="shared" si="2"/>
        <v>0</v>
      </c>
      <c r="J20" s="673"/>
    </row>
    <row r="21" spans="1:10" ht="21.6" customHeight="1">
      <c r="A21" s="501"/>
      <c r="B21" s="752" t="s">
        <v>242</v>
      </c>
      <c r="C21" s="721" t="str">
        <f t="shared" si="0"/>
        <v/>
      </c>
      <c r="D21" s="722" t="str">
        <f t="shared" si="1"/>
        <v/>
      </c>
      <c r="E21" s="753"/>
      <c r="F21" s="754"/>
      <c r="G21" s="754"/>
      <c r="H21" s="755"/>
      <c r="I21" s="756">
        <f t="shared" si="2"/>
        <v>0</v>
      </c>
      <c r="J21" s="673"/>
    </row>
    <row r="22" spans="1:10" ht="21.6" customHeight="1">
      <c r="A22" s="501"/>
      <c r="B22" s="752" t="s">
        <v>242</v>
      </c>
      <c r="C22" s="721" t="str">
        <f t="shared" si="0"/>
        <v/>
      </c>
      <c r="D22" s="722" t="str">
        <f t="shared" si="1"/>
        <v/>
      </c>
      <c r="E22" s="753"/>
      <c r="F22" s="754"/>
      <c r="G22" s="754"/>
      <c r="H22" s="755"/>
      <c r="I22" s="756">
        <f t="shared" si="2"/>
        <v>0</v>
      </c>
      <c r="J22" s="673"/>
    </row>
    <row r="23" spans="1:10" ht="21.6" customHeight="1" thickBot="1">
      <c r="A23" s="501"/>
      <c r="B23" s="757" t="s">
        <v>242</v>
      </c>
      <c r="C23" s="758" t="str">
        <f t="shared" si="0"/>
        <v/>
      </c>
      <c r="D23" s="759" t="str">
        <f t="shared" si="1"/>
        <v/>
      </c>
      <c r="E23" s="760"/>
      <c r="F23" s="761"/>
      <c r="G23" s="761"/>
      <c r="H23" s="762"/>
      <c r="I23" s="763">
        <f t="shared" si="2"/>
        <v>0</v>
      </c>
      <c r="J23" s="778"/>
    </row>
    <row r="24" spans="1:10" ht="20.25" customHeight="1" thickBot="1">
      <c r="B24" s="764"/>
      <c r="C24" s="764"/>
      <c r="D24" s="764"/>
      <c r="E24" s="764"/>
      <c r="F24" s="764"/>
      <c r="G24" s="765"/>
      <c r="H24" s="766" t="s">
        <v>243</v>
      </c>
      <c r="I24" s="679">
        <f>SUM(I18:I23)</f>
        <v>0</v>
      </c>
    </row>
    <row r="25" spans="1:10" ht="20.25" customHeight="1" thickBot="1">
      <c r="G25" s="768"/>
      <c r="H25" s="769" t="s">
        <v>228</v>
      </c>
      <c r="I25" s="679">
        <f>ROUNDDOWN(I24,-3)</f>
        <v>0</v>
      </c>
    </row>
    <row r="26" spans="1:10" ht="15" thickBot="1">
      <c r="G26" s="770"/>
      <c r="H26" s="771"/>
      <c r="I26" s="677"/>
    </row>
    <row r="27" spans="1:10" ht="32.450000000000003" customHeight="1" thickBot="1">
      <c r="E27" s="772"/>
      <c r="F27" s="773" t="s">
        <v>244</v>
      </c>
      <c r="G27" s="774">
        <f>E13+I25</f>
        <v>0</v>
      </c>
    </row>
    <row r="29" spans="1:10" ht="73.150000000000006" customHeight="1">
      <c r="B29" s="1074" t="s">
        <v>249</v>
      </c>
      <c r="C29" s="1075"/>
      <c r="D29" s="1075"/>
      <c r="E29" s="1075"/>
      <c r="F29" s="1075"/>
      <c r="G29" s="1075"/>
      <c r="H29" s="1075"/>
      <c r="I29" s="1075"/>
    </row>
  </sheetData>
  <mergeCells count="23">
    <mergeCell ref="B2:G2"/>
    <mergeCell ref="B12:D12"/>
    <mergeCell ref="F12:H12"/>
    <mergeCell ref="B5:B6"/>
    <mergeCell ref="C5:C6"/>
    <mergeCell ref="D5:D6"/>
    <mergeCell ref="E5:E6"/>
    <mergeCell ref="F5:G6"/>
    <mergeCell ref="F7:G7"/>
    <mergeCell ref="F8:G8"/>
    <mergeCell ref="F9:G9"/>
    <mergeCell ref="F10:G10"/>
    <mergeCell ref="F11:G11"/>
    <mergeCell ref="J16:J17"/>
    <mergeCell ref="I16:I17"/>
    <mergeCell ref="B29:I29"/>
    <mergeCell ref="B13:D13"/>
    <mergeCell ref="F13:H13"/>
    <mergeCell ref="B16:B17"/>
    <mergeCell ref="C16:C17"/>
    <mergeCell ref="D16:D17"/>
    <mergeCell ref="E16:F16"/>
    <mergeCell ref="G16:H16"/>
  </mergeCells>
  <phoneticPr fontId="63"/>
  <printOptions horizontalCentered="1"/>
  <pageMargins left="0.70866141732283472" right="0.70866141732283472" top="0.55118110236220474" bottom="0.35433070866141736" header="0.31496062992125984" footer="0.31496062992125984"/>
  <pageSetup paperSize="9" scale="62" orientation="portrait" blackAndWhite="1" r:id="rId1"/>
  <headerFooter>
    <oddHeader>&amp;R&amp;K0000002020年4月1日公示以降（2021.6月版）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E14"/>
  <sheetViews>
    <sheetView zoomScale="80" zoomScaleNormal="80" zoomScaleSheetLayoutView="90" workbookViewId="0"/>
  </sheetViews>
  <sheetFormatPr defaultColWidth="9" defaultRowHeight="14.25"/>
  <cols>
    <col min="1" max="1" width="25.75" style="480" customWidth="1"/>
    <col min="2" max="2" width="34.125" style="480" customWidth="1"/>
    <col min="3" max="3" width="9.5" style="480" bestFit="1" customWidth="1"/>
    <col min="4" max="4" width="21.125" style="480" customWidth="1"/>
    <col min="5" max="5" width="9" style="480"/>
    <col min="6" max="16384" width="9" style="343"/>
  </cols>
  <sheetData>
    <row r="1" spans="1:5">
      <c r="B1" s="784"/>
      <c r="C1" s="784"/>
      <c r="D1" s="785" t="s">
        <v>339</v>
      </c>
    </row>
    <row r="2" spans="1:5" ht="24.75" customHeight="1">
      <c r="A2" s="480" t="s">
        <v>274</v>
      </c>
      <c r="B2" s="786" t="s">
        <v>335</v>
      </c>
      <c r="C2" s="787"/>
      <c r="D2" s="787"/>
    </row>
    <row r="4" spans="1:5" ht="135.75" customHeight="1"/>
    <row r="5" spans="1:5" ht="156" customHeight="1"/>
    <row r="6" spans="1:5" ht="156" customHeight="1"/>
    <row r="7" spans="1:5" ht="107.25" customHeight="1">
      <c r="A7" s="788"/>
      <c r="B7" s="788"/>
      <c r="C7" s="788"/>
      <c r="D7" s="788"/>
    </row>
    <row r="8" spans="1:5" ht="16.5">
      <c r="A8" s="789" t="s">
        <v>336</v>
      </c>
      <c r="B8" s="790"/>
      <c r="C8" s="790"/>
      <c r="D8" s="791"/>
    </row>
    <row r="9" spans="1:5" ht="84.75" customHeight="1">
      <c r="A9" s="792"/>
      <c r="B9" s="793"/>
      <c r="C9" s="793"/>
      <c r="D9" s="794"/>
    </row>
    <row r="10" spans="1:5" s="536" customFormat="1" ht="18.95" customHeight="1">
      <c r="A10" s="795" t="s">
        <v>275</v>
      </c>
      <c r="B10" s="795"/>
      <c r="C10" s="795"/>
      <c r="D10" s="795"/>
      <c r="E10" s="796"/>
    </row>
    <row r="11" spans="1:5" s="536" customFormat="1" ht="18.95" customHeight="1">
      <c r="A11" s="795" t="s">
        <v>276</v>
      </c>
      <c r="B11" s="795"/>
      <c r="C11" s="795"/>
      <c r="D11" s="795"/>
      <c r="E11" s="796"/>
    </row>
    <row r="12" spans="1:5" s="536" customFormat="1" ht="40.5" customHeight="1">
      <c r="A12" s="1105" t="s">
        <v>277</v>
      </c>
      <c r="B12" s="1105"/>
      <c r="C12" s="1105"/>
      <c r="D12" s="1105"/>
      <c r="E12" s="796"/>
    </row>
    <row r="13" spans="1:5" s="536" customFormat="1" ht="34.9" customHeight="1">
      <c r="A13" s="1105" t="s">
        <v>278</v>
      </c>
      <c r="B13" s="1105"/>
      <c r="C13" s="1105"/>
      <c r="D13" s="1105"/>
      <c r="E13" s="796"/>
    </row>
    <row r="14" spans="1:5" s="536" customFormat="1" ht="17.25" customHeight="1">
      <c r="A14" s="795" t="s">
        <v>279</v>
      </c>
      <c r="B14" s="795"/>
      <c r="C14" s="795"/>
      <c r="D14" s="795"/>
      <c r="E14" s="796"/>
    </row>
  </sheetData>
  <mergeCells count="2">
    <mergeCell ref="A12:D12"/>
    <mergeCell ref="A13:D13"/>
  </mergeCells>
  <phoneticPr fontId="63"/>
  <printOptions horizontalCentered="1"/>
  <pageMargins left="0.70866141732283472" right="0.70866141732283472" top="0.55118110236220474" bottom="0.35433070866141736" header="0.31496062992125984" footer="0.31496062992125984"/>
  <pageSetup paperSize="9" scale="88" orientation="portrait" blackAndWhite="1" r:id="rId1"/>
  <headerFooter>
    <oddHeader>&amp;R&amp;K0000002020年4月1日公示以降（2021.6月版）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1"/>
  <sheetViews>
    <sheetView zoomScale="85" zoomScaleNormal="85" workbookViewId="0"/>
  </sheetViews>
  <sheetFormatPr defaultColWidth="9" defaultRowHeight="14.25"/>
  <cols>
    <col min="1" max="1" width="3.25" customWidth="1"/>
    <col min="2" max="2" width="28.625" customWidth="1"/>
    <col min="3" max="9" width="16.125" customWidth="1"/>
    <col min="10" max="10" width="14.75" customWidth="1"/>
  </cols>
  <sheetData>
    <row r="1" spans="1:9" ht="15" customHeight="1">
      <c r="I1" s="1" t="s">
        <v>30</v>
      </c>
    </row>
    <row r="2" spans="1:9" ht="24" customHeight="1">
      <c r="A2" s="801" t="s">
        <v>31</v>
      </c>
      <c r="B2" s="801"/>
      <c r="C2" s="801"/>
      <c r="D2" s="801"/>
      <c r="E2" s="801"/>
      <c r="F2" s="801"/>
      <c r="G2" s="801"/>
      <c r="H2" s="801"/>
      <c r="I2" s="801"/>
    </row>
    <row r="3" spans="1:9">
      <c r="A3" s="235"/>
      <c r="B3" s="235"/>
      <c r="C3" s="236"/>
      <c r="D3" s="236"/>
      <c r="E3" s="236"/>
      <c r="F3" s="236"/>
      <c r="G3" s="236"/>
      <c r="H3" s="237"/>
      <c r="I3" s="262" t="s">
        <v>32</v>
      </c>
    </row>
    <row r="4" spans="1:9" s="234" customFormat="1" ht="30" customHeight="1">
      <c r="A4" s="802" t="s">
        <v>33</v>
      </c>
      <c r="B4" s="803"/>
      <c r="C4" s="238" t="s">
        <v>34</v>
      </c>
      <c r="D4" s="238" t="s">
        <v>35</v>
      </c>
      <c r="E4" s="238" t="s">
        <v>36</v>
      </c>
      <c r="F4" s="238" t="s">
        <v>37</v>
      </c>
      <c r="G4" s="238" t="s">
        <v>38</v>
      </c>
      <c r="H4" s="238" t="s">
        <v>39</v>
      </c>
      <c r="I4" s="263" t="s">
        <v>40</v>
      </c>
    </row>
    <row r="5" spans="1:9" s="234" customFormat="1" ht="22.5" customHeight="1">
      <c r="A5" s="239" t="s">
        <v>41</v>
      </c>
      <c r="B5" s="240"/>
      <c r="C5" s="241"/>
      <c r="D5" s="242"/>
      <c r="E5" s="241"/>
      <c r="F5" s="242"/>
      <c r="G5" s="242"/>
      <c r="H5" s="242"/>
      <c r="I5" s="264"/>
    </row>
    <row r="6" spans="1:9" s="234" customFormat="1" ht="22.5" customHeight="1">
      <c r="A6" s="243" t="s">
        <v>42</v>
      </c>
      <c r="B6" s="244"/>
      <c r="C6" s="245">
        <f>SUM(C7:C16)</f>
        <v>0</v>
      </c>
      <c r="D6" s="246"/>
      <c r="E6" s="245">
        <f>SUM(E7:E16)</f>
        <v>0</v>
      </c>
      <c r="F6" s="246"/>
      <c r="G6" s="246"/>
      <c r="H6" s="246"/>
      <c r="I6" s="265"/>
    </row>
    <row r="7" spans="1:9" s="234" customFormat="1" ht="22.5" customHeight="1">
      <c r="A7" s="247"/>
      <c r="B7" s="248" t="s">
        <v>43</v>
      </c>
      <c r="C7" s="223"/>
      <c r="D7" s="223"/>
      <c r="E7" s="223"/>
      <c r="F7" s="249"/>
      <c r="G7" s="249"/>
      <c r="H7" s="249"/>
      <c r="I7" s="266"/>
    </row>
    <row r="8" spans="1:9" s="234" customFormat="1" ht="22.5" customHeight="1">
      <c r="A8" s="247"/>
      <c r="B8" s="250" t="s">
        <v>44</v>
      </c>
      <c r="C8" s="223"/>
      <c r="D8" s="223"/>
      <c r="E8" s="223"/>
      <c r="F8" s="249"/>
      <c r="G8" s="249"/>
      <c r="H8" s="249"/>
      <c r="I8" s="266"/>
    </row>
    <row r="9" spans="1:9" s="234" customFormat="1" ht="22.5" customHeight="1">
      <c r="A9" s="247"/>
      <c r="B9" s="250" t="s">
        <v>45</v>
      </c>
      <c r="C9" s="223"/>
      <c r="D9" s="223"/>
      <c r="E9" s="223"/>
      <c r="F9" s="249"/>
      <c r="G9" s="249"/>
      <c r="H9" s="249"/>
      <c r="I9" s="266"/>
    </row>
    <row r="10" spans="1:9" s="234" customFormat="1" ht="22.5" customHeight="1">
      <c r="A10" s="247"/>
      <c r="B10" s="250" t="s">
        <v>46</v>
      </c>
      <c r="C10" s="223"/>
      <c r="D10" s="223"/>
      <c r="E10" s="223"/>
      <c r="F10" s="249"/>
      <c r="G10" s="249"/>
      <c r="H10" s="249"/>
      <c r="I10" s="266"/>
    </row>
    <row r="11" spans="1:9" s="234" customFormat="1" ht="22.5" customHeight="1">
      <c r="A11" s="247"/>
      <c r="B11" s="251" t="s">
        <v>47</v>
      </c>
      <c r="C11" s="223"/>
      <c r="D11" s="223"/>
      <c r="E11" s="223"/>
      <c r="F11" s="249"/>
      <c r="G11" s="249"/>
      <c r="H11" s="249"/>
      <c r="I11" s="266"/>
    </row>
    <row r="12" spans="1:9" s="234" customFormat="1" ht="22.5" customHeight="1">
      <c r="A12" s="252"/>
      <c r="B12" s="253" t="s">
        <v>48</v>
      </c>
      <c r="C12" s="223"/>
      <c r="D12" s="223"/>
      <c r="E12" s="223"/>
      <c r="F12" s="254"/>
      <c r="G12" s="254"/>
      <c r="H12" s="254"/>
      <c r="I12" s="267"/>
    </row>
    <row r="13" spans="1:9" s="234" customFormat="1" ht="22.5" customHeight="1">
      <c r="A13" s="252"/>
      <c r="B13" s="253" t="s">
        <v>49</v>
      </c>
      <c r="C13" s="223"/>
      <c r="D13" s="223"/>
      <c r="E13" s="223"/>
      <c r="F13" s="254"/>
      <c r="G13" s="254"/>
      <c r="H13" s="254"/>
      <c r="I13" s="267"/>
    </row>
    <row r="14" spans="1:9" s="234" customFormat="1" ht="22.5" customHeight="1">
      <c r="A14" s="247"/>
      <c r="B14" s="442" t="s">
        <v>50</v>
      </c>
      <c r="C14" s="223"/>
      <c r="D14" s="223"/>
      <c r="E14" s="223"/>
      <c r="F14" s="249"/>
      <c r="G14" s="249"/>
      <c r="H14" s="249"/>
      <c r="I14" s="266"/>
    </row>
    <row r="15" spans="1:9" s="234" customFormat="1" ht="22.5" customHeight="1">
      <c r="A15" s="247"/>
      <c r="B15" s="443" t="s">
        <v>286</v>
      </c>
      <c r="C15" s="223"/>
      <c r="D15" s="223"/>
      <c r="E15" s="223"/>
      <c r="F15" s="249"/>
      <c r="G15" s="249"/>
      <c r="H15" s="249"/>
      <c r="I15" s="266"/>
    </row>
    <row r="16" spans="1:9" s="234" customFormat="1" ht="22.5" customHeight="1">
      <c r="A16" s="438"/>
      <c r="B16" s="444" t="s">
        <v>198</v>
      </c>
      <c r="C16" s="439"/>
      <c r="D16" s="439"/>
      <c r="E16" s="439"/>
      <c r="F16" s="440"/>
      <c r="G16" s="440"/>
      <c r="H16" s="440"/>
      <c r="I16" s="441"/>
    </row>
    <row r="17" spans="1:9" s="234" customFormat="1" ht="22.5" customHeight="1">
      <c r="A17" s="255" t="s">
        <v>51</v>
      </c>
      <c r="B17" s="256"/>
      <c r="C17" s="257">
        <f>C5+C6</f>
        <v>0</v>
      </c>
      <c r="D17" s="258"/>
      <c r="E17" s="257">
        <f>E5+E6</f>
        <v>0</v>
      </c>
      <c r="F17" s="258"/>
      <c r="G17" s="258"/>
      <c r="H17" s="258"/>
      <c r="I17" s="268"/>
    </row>
    <row r="18" spans="1:9" s="234" customFormat="1" ht="22.5" customHeight="1">
      <c r="A18" s="259" t="s">
        <v>52</v>
      </c>
      <c r="B18" s="256"/>
      <c r="C18" s="260">
        <f>C17*0.1</f>
        <v>0</v>
      </c>
      <c r="D18" s="258"/>
      <c r="E18" s="260">
        <f>E17*0.1</f>
        <v>0</v>
      </c>
      <c r="F18" s="258"/>
      <c r="G18" s="258"/>
      <c r="H18" s="258"/>
      <c r="I18" s="268"/>
    </row>
    <row r="19" spans="1:9" s="234" customFormat="1" ht="22.5" customHeight="1">
      <c r="A19" s="804" t="s">
        <v>53</v>
      </c>
      <c r="B19" s="805"/>
      <c r="C19" s="257">
        <f>SUM(C17:C18)</f>
        <v>0</v>
      </c>
      <c r="D19" s="258"/>
      <c r="E19" s="257">
        <f>SUM(E17:E18)</f>
        <v>0</v>
      </c>
      <c r="F19" s="257"/>
      <c r="G19" s="257"/>
      <c r="H19" s="257"/>
      <c r="I19" s="269">
        <f>E19-F19-G19-H19</f>
        <v>0</v>
      </c>
    </row>
    <row r="20" spans="1:9" ht="106.5" customHeight="1">
      <c r="A20" s="806" t="s">
        <v>287</v>
      </c>
      <c r="B20" s="807"/>
      <c r="C20" s="807"/>
      <c r="D20" s="807"/>
      <c r="E20" s="807"/>
      <c r="F20" s="807"/>
      <c r="G20" s="807"/>
      <c r="H20" s="807"/>
      <c r="I20" s="807"/>
    </row>
    <row r="21" spans="1:9" ht="14.65" customHeight="1">
      <c r="A21" s="261"/>
      <c r="B21" s="261"/>
      <c r="C21" s="261"/>
      <c r="D21" s="261"/>
      <c r="E21" s="261"/>
      <c r="F21" s="261"/>
      <c r="G21" s="261"/>
      <c r="H21" s="261"/>
      <c r="I21" s="261"/>
    </row>
  </sheetData>
  <mergeCells count="4">
    <mergeCell ref="A2:I2"/>
    <mergeCell ref="A4:B4"/>
    <mergeCell ref="A19:B19"/>
    <mergeCell ref="A20:I20"/>
  </mergeCells>
  <phoneticPr fontId="63"/>
  <printOptions horizontalCentered="1"/>
  <pageMargins left="0.70866141732283472" right="0.70866141732283472" top="0.55118110236220474" bottom="0.35433070866141736" header="0.31496062992125984" footer="0.31496062992125984"/>
  <pageSetup paperSize="9" scale="82" orientation="landscape" blackAndWhite="1" r:id="rId1"/>
  <headerFooter>
    <oddHeader>&amp;R&amp;K0000002020年4月1日公示以降（2021.6月版）</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B25"/>
  <sheetViews>
    <sheetView view="pageBreakPreview" zoomScale="60" zoomScaleNormal="100" workbookViewId="0"/>
  </sheetViews>
  <sheetFormatPr defaultColWidth="9" defaultRowHeight="14.25"/>
  <cols>
    <col min="1" max="1" width="31.625" style="491" customWidth="1"/>
    <col min="2" max="2" width="62" style="491" customWidth="1"/>
    <col min="3" max="16384" width="9" style="491"/>
  </cols>
  <sheetData>
    <row r="3" spans="1:2" ht="39" customHeight="1">
      <c r="A3" s="550" t="s">
        <v>317</v>
      </c>
      <c r="B3" s="799" t="s">
        <v>338</v>
      </c>
    </row>
    <row r="4" spans="1:2" ht="49.9" customHeight="1">
      <c r="A4" s="1113" t="s">
        <v>331</v>
      </c>
      <c r="B4" s="783" t="s">
        <v>332</v>
      </c>
    </row>
    <row r="5" spans="1:2" ht="49.9" customHeight="1">
      <c r="A5" s="1114"/>
      <c r="B5" s="782" t="s">
        <v>330</v>
      </c>
    </row>
    <row r="6" spans="1:2" ht="42.75">
      <c r="A6" s="492" t="s">
        <v>251</v>
      </c>
      <c r="B6" s="493" t="s">
        <v>333</v>
      </c>
    </row>
    <row r="7" spans="1:2" ht="34.15" customHeight="1">
      <c r="A7" s="559" t="s">
        <v>253</v>
      </c>
      <c r="B7" s="1106" t="s">
        <v>334</v>
      </c>
    </row>
    <row r="8" spans="1:2" ht="34.15" customHeight="1">
      <c r="A8" s="560" t="s">
        <v>252</v>
      </c>
      <c r="B8" s="1108"/>
    </row>
    <row r="9" spans="1:2" s="781" customFormat="1" ht="35.25" customHeight="1">
      <c r="A9" s="779" t="s">
        <v>280</v>
      </c>
      <c r="B9" s="780" t="s">
        <v>318</v>
      </c>
    </row>
    <row r="10" spans="1:2" s="496" customFormat="1" ht="48" customHeight="1">
      <c r="A10" s="1111" t="s">
        <v>322</v>
      </c>
      <c r="B10" s="494" t="s">
        <v>319</v>
      </c>
    </row>
    <row r="11" spans="1:2" s="496" customFormat="1" ht="28.15" customHeight="1">
      <c r="A11" s="1112"/>
      <c r="B11" s="537" t="s">
        <v>320</v>
      </c>
    </row>
    <row r="12" spans="1:2" s="496" customFormat="1" ht="28.15" customHeight="1">
      <c r="A12" s="1112"/>
      <c r="B12" s="537" t="s">
        <v>325</v>
      </c>
    </row>
    <row r="13" spans="1:2" customFormat="1" ht="28.15" customHeight="1">
      <c r="A13" s="1112"/>
      <c r="B13" s="537" t="s">
        <v>321</v>
      </c>
    </row>
    <row r="14" spans="1:2" ht="46.15" customHeight="1">
      <c r="A14" s="561" t="s">
        <v>323</v>
      </c>
      <c r="B14" s="500" t="s">
        <v>326</v>
      </c>
    </row>
    <row r="15" spans="1:2" ht="27" customHeight="1">
      <c r="A15" s="561" t="s">
        <v>254</v>
      </c>
      <c r="B15" s="494" t="s">
        <v>324</v>
      </c>
    </row>
    <row r="16" spans="1:2" ht="27" customHeight="1">
      <c r="A16" s="561" t="s">
        <v>255</v>
      </c>
      <c r="B16" s="494" t="s">
        <v>324</v>
      </c>
    </row>
    <row r="17" spans="1:2" ht="27" customHeight="1">
      <c r="A17" s="1106" t="s">
        <v>256</v>
      </c>
      <c r="B17" s="780" t="s">
        <v>281</v>
      </c>
    </row>
    <row r="18" spans="1:2" ht="27" customHeight="1">
      <c r="A18" s="1107"/>
      <c r="B18" s="494" t="s">
        <v>328</v>
      </c>
    </row>
    <row r="19" spans="1:2" customFormat="1">
      <c r="A19" s="561" t="s">
        <v>257</v>
      </c>
      <c r="B19" s="1109" t="s">
        <v>329</v>
      </c>
    </row>
    <row r="20" spans="1:2">
      <c r="A20" s="561" t="s">
        <v>258</v>
      </c>
      <c r="B20" s="1110"/>
    </row>
    <row r="21" spans="1:2" ht="36.75" customHeight="1">
      <c r="A21" s="558" t="s">
        <v>340</v>
      </c>
      <c r="B21" s="494" t="s">
        <v>341</v>
      </c>
    </row>
    <row r="25" spans="1:2">
      <c r="B25" s="495"/>
    </row>
  </sheetData>
  <mergeCells count="5">
    <mergeCell ref="A17:A18"/>
    <mergeCell ref="B7:B8"/>
    <mergeCell ref="B19:B20"/>
    <mergeCell ref="A10:A13"/>
    <mergeCell ref="A4:A5"/>
  </mergeCells>
  <phoneticPr fontId="63"/>
  <pageMargins left="0.7" right="0.7" top="0.75" bottom="0.75" header="0.3" footer="0.3"/>
  <pageSetup paperSize="9" scale="8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22"/>
  <sheetViews>
    <sheetView zoomScaleNormal="100" workbookViewId="0"/>
  </sheetViews>
  <sheetFormatPr defaultColWidth="9" defaultRowHeight="14.25"/>
  <cols>
    <col min="1" max="1" width="35.75" customWidth="1"/>
    <col min="2" max="7" width="16.25" customWidth="1"/>
  </cols>
  <sheetData>
    <row r="1" spans="1:7" ht="15" customHeight="1">
      <c r="A1" s="212"/>
      <c r="B1" s="213"/>
      <c r="C1" s="213"/>
      <c r="D1" s="213"/>
      <c r="E1" s="213"/>
      <c r="F1" s="214"/>
      <c r="G1" s="215" t="s">
        <v>54</v>
      </c>
    </row>
    <row r="2" spans="1:7" ht="42" customHeight="1">
      <c r="A2" s="808" t="s">
        <v>55</v>
      </c>
      <c r="B2" s="808"/>
      <c r="C2" s="808"/>
      <c r="D2" s="808"/>
      <c r="E2" s="808"/>
      <c r="F2" s="808"/>
      <c r="G2" s="808"/>
    </row>
    <row r="3" spans="1:7">
      <c r="A3" s="216"/>
      <c r="G3" s="216" t="s">
        <v>32</v>
      </c>
    </row>
    <row r="4" spans="1:7" ht="30" customHeight="1">
      <c r="A4" s="217" t="s">
        <v>56</v>
      </c>
      <c r="B4" s="218" t="s">
        <v>57</v>
      </c>
      <c r="C4" s="218" t="s">
        <v>58</v>
      </c>
      <c r="D4" s="218" t="s">
        <v>59</v>
      </c>
      <c r="E4" s="218" t="s">
        <v>60</v>
      </c>
      <c r="F4" s="218" t="s">
        <v>61</v>
      </c>
      <c r="G4" s="811" t="s">
        <v>62</v>
      </c>
    </row>
    <row r="5" spans="1:7" ht="15" customHeight="1">
      <c r="A5" s="219"/>
      <c r="B5" s="220" t="s">
        <v>63</v>
      </c>
      <c r="C5" s="221" t="s">
        <v>64</v>
      </c>
      <c r="D5" s="221" t="s">
        <v>65</v>
      </c>
      <c r="E5" s="221" t="s">
        <v>66</v>
      </c>
      <c r="F5" s="221" t="s">
        <v>67</v>
      </c>
      <c r="G5" s="812"/>
    </row>
    <row r="6" spans="1:7" ht="24" customHeight="1">
      <c r="A6" s="222" t="s">
        <v>43</v>
      </c>
      <c r="B6" s="223"/>
      <c r="C6" s="223"/>
      <c r="D6" s="223"/>
      <c r="E6" s="224">
        <f t="shared" ref="E6:E15" si="0">B6-D6</f>
        <v>0</v>
      </c>
      <c r="F6" s="223">
        <f t="shared" ref="F6:F15" si="1">IF(B6*0.05&lt;500000,B6*0.05,"500,000")</f>
        <v>0</v>
      </c>
      <c r="G6" s="225"/>
    </row>
    <row r="7" spans="1:7" ht="24" customHeight="1">
      <c r="A7" s="222" t="s">
        <v>44</v>
      </c>
      <c r="B7" s="223"/>
      <c r="C7" s="223"/>
      <c r="D7" s="223"/>
      <c r="E7" s="224">
        <f t="shared" si="0"/>
        <v>0</v>
      </c>
      <c r="F7" s="223">
        <f t="shared" si="1"/>
        <v>0</v>
      </c>
      <c r="G7" s="225"/>
    </row>
    <row r="8" spans="1:7" ht="24" customHeight="1">
      <c r="A8" s="564" t="s">
        <v>296</v>
      </c>
      <c r="B8" s="223"/>
      <c r="C8" s="223"/>
      <c r="D8" s="223"/>
      <c r="E8" s="224">
        <f t="shared" si="0"/>
        <v>0</v>
      </c>
      <c r="F8" s="223">
        <f t="shared" si="1"/>
        <v>0</v>
      </c>
      <c r="G8" s="225"/>
    </row>
    <row r="9" spans="1:7" ht="24" customHeight="1">
      <c r="A9" s="222" t="s">
        <v>46</v>
      </c>
      <c r="B9" s="223"/>
      <c r="C9" s="223"/>
      <c r="D9" s="223"/>
      <c r="E9" s="565">
        <f t="shared" si="0"/>
        <v>0</v>
      </c>
      <c r="F9" s="566">
        <f t="shared" si="1"/>
        <v>0</v>
      </c>
      <c r="G9" s="225"/>
    </row>
    <row r="10" spans="1:7" ht="24" customHeight="1">
      <c r="A10" s="222" t="s">
        <v>47</v>
      </c>
      <c r="B10" s="223"/>
      <c r="C10" s="223"/>
      <c r="D10" s="223"/>
      <c r="E10" s="224">
        <f t="shared" si="0"/>
        <v>0</v>
      </c>
      <c r="F10" s="223">
        <f t="shared" si="1"/>
        <v>0</v>
      </c>
      <c r="G10" s="225"/>
    </row>
    <row r="11" spans="1:7" ht="24" customHeight="1">
      <c r="A11" s="222" t="s">
        <v>48</v>
      </c>
      <c r="B11" s="223"/>
      <c r="C11" s="223"/>
      <c r="D11" s="223"/>
      <c r="E11" s="224">
        <f t="shared" si="0"/>
        <v>0</v>
      </c>
      <c r="F11" s="223">
        <f t="shared" si="1"/>
        <v>0</v>
      </c>
      <c r="G11" s="225"/>
    </row>
    <row r="12" spans="1:7" ht="24" customHeight="1">
      <c r="A12" s="222" t="s">
        <v>49</v>
      </c>
      <c r="B12" s="223"/>
      <c r="C12" s="223"/>
      <c r="D12" s="223"/>
      <c r="E12" s="224">
        <f t="shared" si="0"/>
        <v>0</v>
      </c>
      <c r="F12" s="223">
        <f t="shared" si="1"/>
        <v>0</v>
      </c>
      <c r="G12" s="225"/>
    </row>
    <row r="13" spans="1:7" ht="24" customHeight="1">
      <c r="A13" s="226" t="s">
        <v>50</v>
      </c>
      <c r="B13" s="223"/>
      <c r="C13" s="223"/>
      <c r="D13" s="223"/>
      <c r="E13" s="224">
        <f t="shared" si="0"/>
        <v>0</v>
      </c>
      <c r="F13" s="223">
        <f t="shared" si="1"/>
        <v>0</v>
      </c>
      <c r="G13" s="225"/>
    </row>
    <row r="14" spans="1:7" ht="24" customHeight="1">
      <c r="A14" s="797" t="s">
        <v>308</v>
      </c>
      <c r="B14" s="485"/>
      <c r="C14" s="485"/>
      <c r="D14" s="485"/>
      <c r="E14" s="565">
        <f t="shared" si="0"/>
        <v>0</v>
      </c>
      <c r="F14" s="566">
        <f t="shared" si="1"/>
        <v>0</v>
      </c>
      <c r="G14" s="486"/>
    </row>
    <row r="15" spans="1:7" ht="24" customHeight="1">
      <c r="A15" s="798" t="s">
        <v>309</v>
      </c>
      <c r="B15" s="485"/>
      <c r="C15" s="485"/>
      <c r="D15" s="485"/>
      <c r="E15" s="565">
        <f t="shared" si="0"/>
        <v>0</v>
      </c>
      <c r="F15" s="566">
        <f t="shared" si="1"/>
        <v>0</v>
      </c>
      <c r="G15" s="486"/>
    </row>
    <row r="16" spans="1:7" ht="24" customHeight="1">
      <c r="A16" s="227" t="s">
        <v>68</v>
      </c>
      <c r="B16" s="228">
        <f>SUM(B6:B13)</f>
        <v>0</v>
      </c>
      <c r="C16" s="229"/>
      <c r="D16" s="230">
        <f>SUM(D6:D13)</f>
        <v>0</v>
      </c>
      <c r="E16" s="229"/>
      <c r="F16" s="229"/>
      <c r="G16" s="231"/>
    </row>
    <row r="17" spans="1:7" ht="18" customHeight="1">
      <c r="A17" s="809" t="s">
        <v>69</v>
      </c>
      <c r="B17" s="809"/>
      <c r="C17" s="809"/>
      <c r="D17" s="809"/>
      <c r="E17" s="809"/>
      <c r="F17" s="809"/>
      <c r="G17" s="809"/>
    </row>
    <row r="18" spans="1:7" ht="18" customHeight="1">
      <c r="A18" s="232"/>
    </row>
    <row r="19" spans="1:7" s="211" customFormat="1" ht="167.25" customHeight="1">
      <c r="A19" s="810" t="s">
        <v>226</v>
      </c>
      <c r="B19" s="810"/>
      <c r="C19" s="810"/>
      <c r="D19" s="810"/>
      <c r="E19" s="810"/>
      <c r="F19" s="810"/>
      <c r="G19" s="810"/>
    </row>
    <row r="20" spans="1:7">
      <c r="A20" s="233"/>
      <c r="C20" s="233"/>
    </row>
    <row r="21" spans="1:7">
      <c r="C21" s="233"/>
    </row>
    <row r="22" spans="1:7">
      <c r="C22" s="233"/>
    </row>
  </sheetData>
  <mergeCells count="4">
    <mergeCell ref="A2:G2"/>
    <mergeCell ref="A17:G17"/>
    <mergeCell ref="A19:G19"/>
    <mergeCell ref="G4:G5"/>
  </mergeCells>
  <phoneticPr fontId="63"/>
  <printOptions horizontalCentered="1"/>
  <pageMargins left="0.70866141732283472" right="0.70866141732283472" top="0.55118110236220474" bottom="0.35433070866141736" header="0.31496062992125984" footer="0.31496062992125984"/>
  <pageSetup paperSize="9" scale="92" orientation="landscape" blackAndWhite="1" r:id="rId1"/>
  <headerFooter>
    <oddHeader>&amp;R&amp;K0000002020年4月1日公示以降（2021.6月版）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26"/>
  <sheetViews>
    <sheetView zoomScaleNormal="100" workbookViewId="0"/>
  </sheetViews>
  <sheetFormatPr defaultColWidth="9" defaultRowHeight="14.25"/>
  <cols>
    <col min="1" max="1" width="8.5" style="174" customWidth="1"/>
    <col min="2" max="2" width="20.625" style="174" customWidth="1"/>
    <col min="3" max="3" width="24.625" style="174" customWidth="1"/>
    <col min="4" max="4" width="6.625" style="174" customWidth="1"/>
    <col min="5" max="5" width="14.625" style="174" customWidth="1"/>
    <col min="6" max="8" width="8.625" style="175" customWidth="1"/>
    <col min="9" max="9" width="18.625" style="174" customWidth="1"/>
    <col min="10" max="16384" width="9" style="174"/>
  </cols>
  <sheetData>
    <row r="1" spans="1:9" ht="24" customHeight="1">
      <c r="B1" s="176"/>
      <c r="I1" s="206" t="s">
        <v>70</v>
      </c>
    </row>
    <row r="2" spans="1:9" ht="36" customHeight="1">
      <c r="A2" s="147"/>
      <c r="B2" s="813" t="s">
        <v>71</v>
      </c>
      <c r="C2" s="813"/>
      <c r="D2" s="813"/>
      <c r="E2" s="813"/>
      <c r="F2" s="813"/>
      <c r="G2" s="813"/>
      <c r="H2" s="813"/>
      <c r="I2" s="813"/>
    </row>
    <row r="3" spans="1:9" s="173" customFormat="1" ht="24" customHeight="1">
      <c r="A3" s="177"/>
      <c r="B3" s="818" t="s">
        <v>72</v>
      </c>
      <c r="C3" s="820" t="s">
        <v>73</v>
      </c>
      <c r="D3" s="822" t="s">
        <v>6</v>
      </c>
      <c r="E3" s="824" t="s">
        <v>20</v>
      </c>
      <c r="F3" s="814" t="s">
        <v>74</v>
      </c>
      <c r="G3" s="815"/>
      <c r="H3" s="815"/>
      <c r="I3" s="826" t="s">
        <v>75</v>
      </c>
    </row>
    <row r="4" spans="1:9" ht="24" customHeight="1">
      <c r="A4" s="178"/>
      <c r="B4" s="819"/>
      <c r="C4" s="821"/>
      <c r="D4" s="823"/>
      <c r="E4" s="825"/>
      <c r="F4" s="179" t="s">
        <v>76</v>
      </c>
      <c r="G4" s="180" t="s">
        <v>77</v>
      </c>
      <c r="H4" s="180" t="s">
        <v>78</v>
      </c>
      <c r="I4" s="827"/>
    </row>
    <row r="5" spans="1:9" ht="24" customHeight="1">
      <c r="A5" s="181">
        <v>1</v>
      </c>
      <c r="B5" s="182" t="str">
        <f t="shared" ref="B5:B23" si="0">IF($A5="","",VLOOKUP($A5,従事者基礎情報,2))</f>
        <v>交差点設計</v>
      </c>
      <c r="C5" s="183" t="str">
        <f t="shared" ref="C5:C23" si="1">IF($A5="","",VLOOKUP($A5,従事者基礎情報,3))</f>
        <v>□原　×子</v>
      </c>
      <c r="D5" s="184">
        <f t="shared" ref="D5:D23" si="2">IF($A5="","",VLOOKUP($A5,従事者基礎情報,5))</f>
        <v>2</v>
      </c>
      <c r="E5" s="185">
        <f>IF(A5="","",VLOOKUP(D5,単価表,2))</f>
        <v>0</v>
      </c>
      <c r="F5" s="186">
        <v>1.83</v>
      </c>
      <c r="G5" s="186">
        <v>1.1000000000000001</v>
      </c>
      <c r="H5" s="187">
        <f>F5+G5</f>
        <v>2.93</v>
      </c>
      <c r="I5" s="207">
        <f>E5*H5</f>
        <v>0</v>
      </c>
    </row>
    <row r="6" spans="1:9" ht="24" customHeight="1">
      <c r="A6" s="181">
        <v>2</v>
      </c>
      <c r="B6" s="182" t="str">
        <f t="shared" si="0"/>
        <v>交通計画Ⅱ</v>
      </c>
      <c r="C6" s="183" t="str">
        <f t="shared" si="1"/>
        <v>○山　△男</v>
      </c>
      <c r="D6" s="184">
        <f t="shared" si="2"/>
        <v>2</v>
      </c>
      <c r="E6" s="188">
        <f t="shared" ref="E6:E23" si="3">IF(A6="","",VLOOKUP(D6,単価表,2))</f>
        <v>0</v>
      </c>
      <c r="F6" s="186">
        <v>1.83</v>
      </c>
      <c r="G6" s="186">
        <v>0.82</v>
      </c>
      <c r="H6" s="187">
        <f>F6+G6</f>
        <v>2.65</v>
      </c>
      <c r="I6" s="208">
        <f>E6*H6</f>
        <v>0</v>
      </c>
    </row>
    <row r="7" spans="1:9" ht="24" customHeight="1">
      <c r="A7" s="181">
        <v>3</v>
      </c>
      <c r="B7" s="189" t="str">
        <f t="shared" si="0"/>
        <v>ジェンダー分析</v>
      </c>
      <c r="C7" s="190" t="str">
        <f t="shared" si="1"/>
        <v>○野　△子（前任）</v>
      </c>
      <c r="D7" s="191">
        <f t="shared" si="2"/>
        <v>3</v>
      </c>
      <c r="E7" s="188">
        <f t="shared" si="3"/>
        <v>0</v>
      </c>
      <c r="F7" s="186">
        <v>2.0299999999999998</v>
      </c>
      <c r="G7" s="186">
        <v>0</v>
      </c>
      <c r="H7" s="187">
        <f>F7+G7</f>
        <v>2.0299999999999998</v>
      </c>
      <c r="I7" s="208">
        <f>E7*H7</f>
        <v>0</v>
      </c>
    </row>
    <row r="8" spans="1:9" ht="24" customHeight="1">
      <c r="A8" s="181">
        <v>4</v>
      </c>
      <c r="B8" s="189" t="str">
        <f t="shared" si="0"/>
        <v>ジェンダー分析</v>
      </c>
      <c r="C8" s="190" t="str">
        <f t="shared" si="1"/>
        <v>▽田　□美（後任）</v>
      </c>
      <c r="D8" s="191">
        <f t="shared" si="2"/>
        <v>4</v>
      </c>
      <c r="E8" s="188">
        <f t="shared" si="3"/>
        <v>0</v>
      </c>
      <c r="F8" s="186">
        <v>3.07</v>
      </c>
      <c r="G8" s="186">
        <v>0</v>
      </c>
      <c r="H8" s="187">
        <f>F8+G8</f>
        <v>3.07</v>
      </c>
      <c r="I8" s="208">
        <f>E8*H8</f>
        <v>0</v>
      </c>
    </row>
    <row r="9" spans="1:9" ht="24" customHeight="1">
      <c r="A9" s="181">
        <v>5</v>
      </c>
      <c r="B9" s="182" t="str">
        <f t="shared" si="0"/>
        <v>道路計画</v>
      </c>
      <c r="C9" s="183" t="str">
        <f t="shared" si="1"/>
        <v>×木　〇子</v>
      </c>
      <c r="D9" s="184">
        <f t="shared" si="2"/>
        <v>4</v>
      </c>
      <c r="E9" s="185">
        <f t="shared" si="3"/>
        <v>0</v>
      </c>
      <c r="F9" s="186">
        <v>1</v>
      </c>
      <c r="G9" s="186"/>
      <c r="H9" s="187">
        <f>F9+G9</f>
        <v>1</v>
      </c>
      <c r="I9" s="567">
        <f>IF(A9="","",E9*H9)</f>
        <v>0</v>
      </c>
    </row>
    <row r="10" spans="1:9" ht="24" customHeight="1">
      <c r="A10" s="181">
        <v>6</v>
      </c>
      <c r="B10" s="189" t="str">
        <f t="shared" si="0"/>
        <v>道路計画（D枠）</v>
      </c>
      <c r="C10" s="190" t="str">
        <f t="shared" si="1"/>
        <v>□川　×代</v>
      </c>
      <c r="D10" s="191">
        <f t="shared" si="2"/>
        <v>4</v>
      </c>
      <c r="E10" s="188">
        <f t="shared" si="3"/>
        <v>0</v>
      </c>
      <c r="F10" s="186">
        <v>1</v>
      </c>
      <c r="G10" s="186"/>
      <c r="H10" s="187">
        <f t="shared" ref="H10:H23" si="4">F10+G10</f>
        <v>1</v>
      </c>
      <c r="I10" s="373">
        <f t="shared" ref="I10:I23" si="5">IF(A10="","",E10*H10)</f>
        <v>0</v>
      </c>
    </row>
    <row r="11" spans="1:9" ht="24" hidden="1" customHeight="1">
      <c r="A11" s="181"/>
      <c r="B11" s="189" t="str">
        <f t="shared" si="0"/>
        <v/>
      </c>
      <c r="C11" s="190" t="str">
        <f t="shared" si="1"/>
        <v/>
      </c>
      <c r="D11" s="191" t="str">
        <f t="shared" si="2"/>
        <v/>
      </c>
      <c r="E11" s="188" t="str">
        <f t="shared" si="3"/>
        <v/>
      </c>
      <c r="F11" s="186"/>
      <c r="G11" s="186"/>
      <c r="H11" s="187">
        <f t="shared" si="4"/>
        <v>0</v>
      </c>
      <c r="I11" s="373" t="str">
        <f t="shared" si="5"/>
        <v/>
      </c>
    </row>
    <row r="12" spans="1:9" ht="24" hidden="1" customHeight="1">
      <c r="A12" s="181"/>
      <c r="B12" s="189" t="str">
        <f t="shared" si="0"/>
        <v/>
      </c>
      <c r="C12" s="190" t="str">
        <f t="shared" si="1"/>
        <v/>
      </c>
      <c r="D12" s="191" t="str">
        <f t="shared" si="2"/>
        <v/>
      </c>
      <c r="E12" s="188" t="str">
        <f t="shared" si="3"/>
        <v/>
      </c>
      <c r="F12" s="186"/>
      <c r="G12" s="186"/>
      <c r="H12" s="187">
        <f t="shared" si="4"/>
        <v>0</v>
      </c>
      <c r="I12" s="373" t="str">
        <f t="shared" si="5"/>
        <v/>
      </c>
    </row>
    <row r="13" spans="1:9" ht="24" hidden="1" customHeight="1">
      <c r="A13" s="181"/>
      <c r="B13" s="189" t="str">
        <f t="shared" si="0"/>
        <v/>
      </c>
      <c r="C13" s="190" t="str">
        <f t="shared" si="1"/>
        <v/>
      </c>
      <c r="D13" s="191" t="str">
        <f t="shared" si="2"/>
        <v/>
      </c>
      <c r="E13" s="188" t="str">
        <f t="shared" si="3"/>
        <v/>
      </c>
      <c r="F13" s="186"/>
      <c r="G13" s="186"/>
      <c r="H13" s="187">
        <f t="shared" si="4"/>
        <v>0</v>
      </c>
      <c r="I13" s="567" t="str">
        <f t="shared" si="5"/>
        <v/>
      </c>
    </row>
    <row r="14" spans="1:9" ht="24" hidden="1" customHeight="1">
      <c r="A14" s="181"/>
      <c r="B14" s="189" t="str">
        <f t="shared" si="0"/>
        <v/>
      </c>
      <c r="C14" s="190" t="str">
        <f t="shared" si="1"/>
        <v/>
      </c>
      <c r="D14" s="191" t="str">
        <f t="shared" si="2"/>
        <v/>
      </c>
      <c r="E14" s="188" t="str">
        <f t="shared" ref="E14:E19" si="6">IF(A14="","",VLOOKUP(D14,単価表,2))</f>
        <v/>
      </c>
      <c r="F14" s="186"/>
      <c r="G14" s="186"/>
      <c r="H14" s="187">
        <f t="shared" si="4"/>
        <v>0</v>
      </c>
      <c r="I14" s="568" t="str">
        <f t="shared" si="5"/>
        <v/>
      </c>
    </row>
    <row r="15" spans="1:9" ht="24" hidden="1" customHeight="1">
      <c r="A15" s="181"/>
      <c r="B15" s="189" t="str">
        <f t="shared" si="0"/>
        <v/>
      </c>
      <c r="C15" s="190" t="str">
        <f t="shared" si="1"/>
        <v/>
      </c>
      <c r="D15" s="191" t="str">
        <f t="shared" si="2"/>
        <v/>
      </c>
      <c r="E15" s="188" t="str">
        <f t="shared" si="6"/>
        <v/>
      </c>
      <c r="F15" s="186"/>
      <c r="G15" s="186"/>
      <c r="H15" s="187">
        <f t="shared" si="4"/>
        <v>0</v>
      </c>
      <c r="I15" s="373" t="str">
        <f t="shared" si="5"/>
        <v/>
      </c>
    </row>
    <row r="16" spans="1:9" ht="24" hidden="1" customHeight="1">
      <c r="A16" s="181"/>
      <c r="B16" s="189" t="str">
        <f t="shared" si="0"/>
        <v/>
      </c>
      <c r="C16" s="190" t="str">
        <f t="shared" si="1"/>
        <v/>
      </c>
      <c r="D16" s="191" t="str">
        <f t="shared" si="2"/>
        <v/>
      </c>
      <c r="E16" s="188" t="str">
        <f t="shared" si="6"/>
        <v/>
      </c>
      <c r="F16" s="186"/>
      <c r="G16" s="186"/>
      <c r="H16" s="187">
        <f t="shared" si="4"/>
        <v>0</v>
      </c>
      <c r="I16" s="373" t="str">
        <f t="shared" si="5"/>
        <v/>
      </c>
    </row>
    <row r="17" spans="1:9" ht="24" hidden="1" customHeight="1">
      <c r="A17" s="181"/>
      <c r="B17" s="189" t="str">
        <f t="shared" si="0"/>
        <v/>
      </c>
      <c r="C17" s="190" t="str">
        <f t="shared" si="1"/>
        <v/>
      </c>
      <c r="D17" s="191" t="str">
        <f t="shared" si="2"/>
        <v/>
      </c>
      <c r="E17" s="188" t="str">
        <f t="shared" si="6"/>
        <v/>
      </c>
      <c r="F17" s="186"/>
      <c r="G17" s="186"/>
      <c r="H17" s="187">
        <f t="shared" si="4"/>
        <v>0</v>
      </c>
      <c r="I17" s="567" t="str">
        <f t="shared" si="5"/>
        <v/>
      </c>
    </row>
    <row r="18" spans="1:9" ht="24" hidden="1" customHeight="1">
      <c r="A18" s="181"/>
      <c r="B18" s="189" t="str">
        <f t="shared" si="0"/>
        <v/>
      </c>
      <c r="C18" s="190" t="str">
        <f t="shared" si="1"/>
        <v/>
      </c>
      <c r="D18" s="191" t="str">
        <f t="shared" si="2"/>
        <v/>
      </c>
      <c r="E18" s="188" t="str">
        <f t="shared" si="6"/>
        <v/>
      </c>
      <c r="F18" s="186"/>
      <c r="G18" s="186"/>
      <c r="H18" s="187">
        <f t="shared" si="4"/>
        <v>0</v>
      </c>
      <c r="I18" s="568" t="str">
        <f t="shared" si="5"/>
        <v/>
      </c>
    </row>
    <row r="19" spans="1:9" ht="24" hidden="1" customHeight="1">
      <c r="A19" s="181"/>
      <c r="B19" s="189" t="str">
        <f t="shared" si="0"/>
        <v/>
      </c>
      <c r="C19" s="190" t="str">
        <f t="shared" si="1"/>
        <v/>
      </c>
      <c r="D19" s="191" t="str">
        <f t="shared" si="2"/>
        <v/>
      </c>
      <c r="E19" s="188" t="str">
        <f t="shared" si="6"/>
        <v/>
      </c>
      <c r="F19" s="186"/>
      <c r="G19" s="186"/>
      <c r="H19" s="187">
        <f t="shared" si="4"/>
        <v>0</v>
      </c>
      <c r="I19" s="373" t="str">
        <f t="shared" si="5"/>
        <v/>
      </c>
    </row>
    <row r="20" spans="1:9" ht="24" hidden="1" customHeight="1">
      <c r="A20" s="181"/>
      <c r="B20" s="189" t="str">
        <f t="shared" si="0"/>
        <v/>
      </c>
      <c r="C20" s="190" t="str">
        <f t="shared" si="1"/>
        <v/>
      </c>
      <c r="D20" s="191" t="str">
        <f t="shared" si="2"/>
        <v/>
      </c>
      <c r="E20" s="188" t="str">
        <f t="shared" si="3"/>
        <v/>
      </c>
      <c r="F20" s="186"/>
      <c r="G20" s="186"/>
      <c r="H20" s="187">
        <f t="shared" si="4"/>
        <v>0</v>
      </c>
      <c r="I20" s="373" t="str">
        <f t="shared" si="5"/>
        <v/>
      </c>
    </row>
    <row r="21" spans="1:9" ht="24" customHeight="1">
      <c r="A21" s="181"/>
      <c r="B21" s="189" t="str">
        <f t="shared" si="0"/>
        <v/>
      </c>
      <c r="C21" s="190" t="str">
        <f t="shared" si="1"/>
        <v/>
      </c>
      <c r="D21" s="191" t="str">
        <f t="shared" si="2"/>
        <v/>
      </c>
      <c r="E21" s="188" t="str">
        <f>IF(A21="","",VLOOKUP(D21,単価表,2))</f>
        <v/>
      </c>
      <c r="F21" s="186"/>
      <c r="G21" s="186"/>
      <c r="H21" s="187">
        <f t="shared" si="4"/>
        <v>0</v>
      </c>
      <c r="I21" s="567" t="str">
        <f t="shared" si="5"/>
        <v/>
      </c>
    </row>
    <row r="22" spans="1:9" ht="24" customHeight="1">
      <c r="A22" s="181"/>
      <c r="B22" s="189" t="str">
        <f t="shared" si="0"/>
        <v/>
      </c>
      <c r="C22" s="190" t="str">
        <f t="shared" si="1"/>
        <v/>
      </c>
      <c r="D22" s="191" t="str">
        <f t="shared" si="2"/>
        <v/>
      </c>
      <c r="E22" s="188" t="str">
        <f>IF(A22="","",VLOOKUP(D22,単価表,2))</f>
        <v/>
      </c>
      <c r="F22" s="186"/>
      <c r="G22" s="186"/>
      <c r="H22" s="187">
        <f t="shared" si="4"/>
        <v>0</v>
      </c>
      <c r="I22" s="568" t="str">
        <f t="shared" si="5"/>
        <v/>
      </c>
    </row>
    <row r="23" spans="1:9" ht="24" customHeight="1">
      <c r="A23" s="181"/>
      <c r="B23" s="192" t="str">
        <f t="shared" si="0"/>
        <v/>
      </c>
      <c r="C23" s="193" t="str">
        <f t="shared" si="1"/>
        <v/>
      </c>
      <c r="D23" s="194" t="str">
        <f t="shared" si="2"/>
        <v/>
      </c>
      <c r="E23" s="195" t="str">
        <f t="shared" si="3"/>
        <v/>
      </c>
      <c r="F23" s="196"/>
      <c r="G23" s="196"/>
      <c r="H23" s="571">
        <f t="shared" si="4"/>
        <v>0</v>
      </c>
      <c r="I23" s="570" t="str">
        <f t="shared" si="5"/>
        <v/>
      </c>
    </row>
    <row r="24" spans="1:9" ht="24" customHeight="1">
      <c r="A24" s="197"/>
      <c r="B24" s="198"/>
      <c r="C24" s="199"/>
      <c r="D24" s="199"/>
      <c r="E24" s="199"/>
      <c r="F24" s="816" t="s">
        <v>79</v>
      </c>
      <c r="G24" s="817"/>
      <c r="H24" s="817"/>
      <c r="I24" s="209">
        <f>SUM(I5:I23)</f>
        <v>0</v>
      </c>
    </row>
    <row r="25" spans="1:9" ht="24" customHeight="1">
      <c r="A25" s="200"/>
      <c r="B25" s="201"/>
      <c r="C25" s="201"/>
      <c r="D25" s="201"/>
      <c r="E25" s="201"/>
      <c r="F25" s="202"/>
      <c r="G25" s="203"/>
      <c r="H25" s="204" t="s">
        <v>80</v>
      </c>
      <c r="I25" s="210">
        <f>ROUNDDOWN(I24,-3)</f>
        <v>0</v>
      </c>
    </row>
    <row r="26" spans="1:9" ht="24" customHeight="1">
      <c r="G26" s="205"/>
    </row>
  </sheetData>
  <mergeCells count="8">
    <mergeCell ref="B2:I2"/>
    <mergeCell ref="F3:H3"/>
    <mergeCell ref="F24:H24"/>
    <mergeCell ref="B3:B4"/>
    <mergeCell ref="C3:C4"/>
    <mergeCell ref="D3:D4"/>
    <mergeCell ref="E3:E4"/>
    <mergeCell ref="I3:I4"/>
  </mergeCells>
  <phoneticPr fontId="63"/>
  <printOptions horizontalCentered="1"/>
  <pageMargins left="0.70866141732283472" right="0.70866141732283472" top="0.55118110236220474" bottom="0.35433070866141736" header="0.31496062992125984" footer="0.31496062992125984"/>
  <pageSetup paperSize="9" orientation="landscape" blackAndWhite="1" r:id="rId1"/>
  <headerFooter>
    <oddHeader>&amp;R&amp;K0000002020年4月1日公示以降（2021.6月版）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7"/>
  <sheetViews>
    <sheetView zoomScaleNormal="100" workbookViewId="0"/>
  </sheetViews>
  <sheetFormatPr defaultColWidth="10.625" defaultRowHeight="16.5" customHeight="1" outlineLevelRow="1"/>
  <cols>
    <col min="1" max="1" width="6.625" style="144" customWidth="1"/>
    <col min="2" max="2" width="28.625" style="144" customWidth="1"/>
    <col min="3" max="3" width="24.625" style="144" customWidth="1"/>
    <col min="4" max="4" width="32.625" style="144" customWidth="1"/>
    <col min="5" max="5" width="6.625" style="144" customWidth="1"/>
    <col min="6" max="6" width="24.625" style="144" customWidth="1"/>
    <col min="7" max="7" width="14.625" style="144" customWidth="1"/>
    <col min="8" max="16384" width="10.625" style="144"/>
  </cols>
  <sheetData>
    <row r="1" spans="1:7" ht="16.5" customHeight="1">
      <c r="G1" s="145" t="s">
        <v>81</v>
      </c>
    </row>
    <row r="2" spans="1:7" s="142" customFormat="1" ht="24" customHeight="1">
      <c r="B2" s="146"/>
      <c r="C2" s="146" t="s">
        <v>82</v>
      </c>
      <c r="D2" s="146"/>
      <c r="E2" s="146"/>
      <c r="F2" s="146"/>
      <c r="G2" s="146"/>
    </row>
    <row r="3" spans="1:7" s="142" customFormat="1" ht="16.5" customHeight="1">
      <c r="A3" s="147"/>
      <c r="B3" s="148"/>
      <c r="C3" s="148"/>
      <c r="D3" s="148"/>
      <c r="E3" s="148"/>
      <c r="F3" s="148"/>
      <c r="G3" s="148"/>
    </row>
    <row r="4" spans="1:7" ht="33" customHeight="1">
      <c r="A4" s="149"/>
      <c r="B4" s="150" t="s">
        <v>72</v>
      </c>
      <c r="C4" s="151" t="s">
        <v>73</v>
      </c>
      <c r="D4" s="151" t="s">
        <v>5</v>
      </c>
      <c r="E4" s="151" t="s">
        <v>6</v>
      </c>
      <c r="F4" s="151" t="s">
        <v>83</v>
      </c>
      <c r="G4" s="152" t="s">
        <v>84</v>
      </c>
    </row>
    <row r="5" spans="1:7" ht="33" customHeight="1">
      <c r="A5" s="115">
        <v>1</v>
      </c>
      <c r="B5" s="153" t="str">
        <f t="shared" ref="B5:B23" si="0">IF($A5="","",VLOOKUP($A5,従事者基礎情報,2))</f>
        <v>交差点設計</v>
      </c>
      <c r="C5" s="154" t="str">
        <f t="shared" ref="C5:C24" si="1">IF($A5="","",VLOOKUP($A5,従事者基礎情報,3))</f>
        <v>□原　×子</v>
      </c>
      <c r="D5" s="155" t="str">
        <f t="shared" ref="D5:D24" si="2">IF($A5="","",VLOOKUP($A5,従事者基礎情報,4))</f>
        <v>新宿プラニング</v>
      </c>
      <c r="E5" s="156">
        <f>IF($A5="","",VLOOKUP($A5,従事者基礎情報,5))</f>
        <v>2</v>
      </c>
      <c r="F5" s="157" t="str">
        <f t="shared" ref="F5:F24" si="3">IF($A5="","",VLOOKUP($A5,従事者基礎情報,6))</f>
        <v>　○○工業大学卒
　△△△大学院修了</v>
      </c>
      <c r="G5" s="158" t="str">
        <f t="shared" ref="G5:G24" si="4">IF($A5="","",VLOOKUP($A5,従事者基礎情報,7))</f>
        <v>19**年3月
200*年9月</v>
      </c>
    </row>
    <row r="6" spans="1:7" ht="33" customHeight="1">
      <c r="A6" s="115">
        <v>2</v>
      </c>
      <c r="B6" s="153" t="str">
        <f t="shared" si="0"/>
        <v>交通計画Ⅱ</v>
      </c>
      <c r="C6" s="154" t="str">
        <f t="shared" si="1"/>
        <v>○山　△男</v>
      </c>
      <c r="D6" s="155" t="str">
        <f t="shared" si="2"/>
        <v>麹町設計(補強：○×企画)</v>
      </c>
      <c r="E6" s="156">
        <f t="shared" ref="E6:E24" si="5">IF($A6="","",VLOOKUP($A6,従事者基礎情報,5))</f>
        <v>2</v>
      </c>
      <c r="F6" s="157" t="str">
        <f t="shared" si="3"/>
        <v>　○○工業高校卒</v>
      </c>
      <c r="G6" s="158" t="str">
        <f t="shared" si="4"/>
        <v>19**年3月</v>
      </c>
    </row>
    <row r="7" spans="1:7" ht="33" customHeight="1">
      <c r="A7" s="115">
        <v>3</v>
      </c>
      <c r="B7" s="159" t="str">
        <f t="shared" si="0"/>
        <v>ジェンダー分析</v>
      </c>
      <c r="C7" s="154" t="str">
        <f t="shared" si="1"/>
        <v>○野　△子（前任）</v>
      </c>
      <c r="D7" s="155" t="str">
        <f t="shared" si="2"/>
        <v>３Ｊコンサルタンツ（株）</v>
      </c>
      <c r="E7" s="156">
        <f t="shared" si="5"/>
        <v>3</v>
      </c>
      <c r="F7" s="157" t="str">
        <f t="shared" si="3"/>
        <v xml:space="preserve"> ○○○○○○大学卒</v>
      </c>
      <c r="G7" s="158" t="str">
        <f t="shared" si="4"/>
        <v>19**年3月</v>
      </c>
    </row>
    <row r="8" spans="1:7" ht="33" customHeight="1">
      <c r="A8" s="115">
        <v>4</v>
      </c>
      <c r="B8" s="159" t="str">
        <f t="shared" si="0"/>
        <v>ジェンダー分析</v>
      </c>
      <c r="C8" s="154" t="str">
        <f t="shared" si="1"/>
        <v>▽田　□美（後任）</v>
      </c>
      <c r="D8" s="160" t="str">
        <f t="shared" si="2"/>
        <v>３Ｊコンサルタンツ（株）</v>
      </c>
      <c r="E8" s="156">
        <f t="shared" si="5"/>
        <v>4</v>
      </c>
      <c r="F8" s="157" t="str">
        <f t="shared" si="3"/>
        <v xml:space="preserve"> ○○○○○○大学卒</v>
      </c>
      <c r="G8" s="158" t="str">
        <f t="shared" si="4"/>
        <v>19**年3月</v>
      </c>
    </row>
    <row r="9" spans="1:7" ht="33" customHeight="1">
      <c r="A9" s="115">
        <v>5</v>
      </c>
      <c r="B9" s="551" t="str">
        <f>IF($A9="","",VLOOKUP($A9,従事者基礎情報,2))</f>
        <v>道路計画</v>
      </c>
      <c r="C9" s="552" t="str">
        <f t="shared" si="1"/>
        <v>×木　〇子</v>
      </c>
      <c r="D9" s="553" t="str">
        <f t="shared" si="2"/>
        <v>新宿プラニング</v>
      </c>
      <c r="E9" s="554">
        <f t="shared" si="5"/>
        <v>4</v>
      </c>
      <c r="F9" s="555" t="str">
        <f t="shared" si="3"/>
        <v>○○○○○○大学卒</v>
      </c>
      <c r="G9" s="556" t="str">
        <f t="shared" si="4"/>
        <v>19**年3月</v>
      </c>
    </row>
    <row r="10" spans="1:7" ht="33" customHeight="1" outlineLevel="1">
      <c r="A10" s="115">
        <v>6</v>
      </c>
      <c r="B10" s="557" t="str">
        <f>IF($A10="","",VLOOKUP($A10,従事者基礎情報,2))</f>
        <v>道路計画（D枠）</v>
      </c>
      <c r="C10" s="552" t="str">
        <f t="shared" si="1"/>
        <v>□川　×代</v>
      </c>
      <c r="D10" s="553" t="str">
        <f t="shared" si="2"/>
        <v>新宿プラニング</v>
      </c>
      <c r="E10" s="554">
        <f t="shared" si="5"/>
        <v>4</v>
      </c>
      <c r="F10" s="555" t="str">
        <f t="shared" si="3"/>
        <v>○○○○○○大学卒</v>
      </c>
      <c r="G10" s="556" t="str">
        <f t="shared" si="4"/>
        <v>200*年3月</v>
      </c>
    </row>
    <row r="11" spans="1:7" ht="33" customHeight="1" outlineLevel="1">
      <c r="A11" s="115"/>
      <c r="B11" s="161" t="str">
        <f t="shared" si="0"/>
        <v/>
      </c>
      <c r="C11" s="162" t="str">
        <f t="shared" si="1"/>
        <v/>
      </c>
      <c r="D11" s="163" t="str">
        <f t="shared" si="2"/>
        <v/>
      </c>
      <c r="E11" s="164" t="str">
        <f t="shared" si="5"/>
        <v/>
      </c>
      <c r="F11" s="165" t="str">
        <f t="shared" si="3"/>
        <v/>
      </c>
      <c r="G11" s="158" t="str">
        <f>IF($A11="","",VLOOKUP($A11,従事者基礎情報,7))</f>
        <v/>
      </c>
    </row>
    <row r="12" spans="1:7" ht="33" customHeight="1" outlineLevel="1">
      <c r="A12" s="115"/>
      <c r="B12" s="161" t="str">
        <f t="shared" si="0"/>
        <v/>
      </c>
      <c r="C12" s="162" t="str">
        <f t="shared" si="1"/>
        <v/>
      </c>
      <c r="D12" s="163" t="str">
        <f t="shared" si="2"/>
        <v/>
      </c>
      <c r="E12" s="164" t="str">
        <f t="shared" si="5"/>
        <v/>
      </c>
      <c r="F12" s="165" t="str">
        <f t="shared" si="3"/>
        <v/>
      </c>
      <c r="G12" s="158" t="str">
        <f t="shared" si="4"/>
        <v/>
      </c>
    </row>
    <row r="13" spans="1:7" ht="33" customHeight="1" outlineLevel="1">
      <c r="A13" s="115"/>
      <c r="B13" s="161" t="str">
        <f t="shared" si="0"/>
        <v/>
      </c>
      <c r="C13" s="162" t="str">
        <f t="shared" si="1"/>
        <v/>
      </c>
      <c r="D13" s="163" t="str">
        <f t="shared" si="2"/>
        <v/>
      </c>
      <c r="E13" s="164" t="str">
        <f t="shared" si="5"/>
        <v/>
      </c>
      <c r="F13" s="165" t="str">
        <f t="shared" si="3"/>
        <v/>
      </c>
      <c r="G13" s="158" t="str">
        <f t="shared" si="4"/>
        <v/>
      </c>
    </row>
    <row r="14" spans="1:7" ht="33" customHeight="1" outlineLevel="1">
      <c r="A14" s="115"/>
      <c r="B14" s="161" t="str">
        <f t="shared" si="0"/>
        <v/>
      </c>
      <c r="C14" s="162" t="str">
        <f t="shared" si="1"/>
        <v/>
      </c>
      <c r="D14" s="163" t="str">
        <f t="shared" si="2"/>
        <v/>
      </c>
      <c r="E14" s="164" t="str">
        <f t="shared" si="5"/>
        <v/>
      </c>
      <c r="F14" s="165" t="str">
        <f t="shared" si="3"/>
        <v/>
      </c>
      <c r="G14" s="158" t="str">
        <f t="shared" si="4"/>
        <v/>
      </c>
    </row>
    <row r="15" spans="1:7" ht="33" customHeight="1" outlineLevel="1">
      <c r="A15" s="115"/>
      <c r="B15" s="161" t="str">
        <f t="shared" si="0"/>
        <v/>
      </c>
      <c r="C15" s="162" t="str">
        <f t="shared" si="1"/>
        <v/>
      </c>
      <c r="D15" s="163" t="str">
        <f t="shared" si="2"/>
        <v/>
      </c>
      <c r="E15" s="164" t="str">
        <f t="shared" si="5"/>
        <v/>
      </c>
      <c r="F15" s="165" t="str">
        <f t="shared" si="3"/>
        <v/>
      </c>
      <c r="G15" s="158" t="str">
        <f t="shared" si="4"/>
        <v/>
      </c>
    </row>
    <row r="16" spans="1:7" ht="33" customHeight="1" outlineLevel="1">
      <c r="A16" s="115"/>
      <c r="B16" s="161" t="str">
        <f t="shared" si="0"/>
        <v/>
      </c>
      <c r="C16" s="162" t="str">
        <f t="shared" si="1"/>
        <v/>
      </c>
      <c r="D16" s="163" t="str">
        <f t="shared" si="2"/>
        <v/>
      </c>
      <c r="E16" s="164" t="str">
        <f t="shared" si="5"/>
        <v/>
      </c>
      <c r="F16" s="165" t="str">
        <f t="shared" si="3"/>
        <v/>
      </c>
      <c r="G16" s="158" t="str">
        <f t="shared" si="4"/>
        <v/>
      </c>
    </row>
    <row r="17" spans="1:7" ht="33" customHeight="1" outlineLevel="1">
      <c r="A17" s="115"/>
      <c r="B17" s="161" t="str">
        <f t="shared" si="0"/>
        <v/>
      </c>
      <c r="C17" s="162" t="str">
        <f t="shared" si="1"/>
        <v/>
      </c>
      <c r="D17" s="163" t="str">
        <f t="shared" si="2"/>
        <v/>
      </c>
      <c r="E17" s="164" t="str">
        <f t="shared" si="5"/>
        <v/>
      </c>
      <c r="F17" s="165" t="str">
        <f t="shared" si="3"/>
        <v/>
      </c>
      <c r="G17" s="158" t="str">
        <f t="shared" si="4"/>
        <v/>
      </c>
    </row>
    <row r="18" spans="1:7" ht="33" customHeight="1" outlineLevel="1">
      <c r="A18" s="115"/>
      <c r="B18" s="161" t="str">
        <f t="shared" si="0"/>
        <v/>
      </c>
      <c r="C18" s="162" t="str">
        <f t="shared" si="1"/>
        <v/>
      </c>
      <c r="D18" s="163" t="str">
        <f t="shared" si="2"/>
        <v/>
      </c>
      <c r="E18" s="164" t="str">
        <f t="shared" si="5"/>
        <v/>
      </c>
      <c r="F18" s="165" t="str">
        <f t="shared" si="3"/>
        <v/>
      </c>
      <c r="G18" s="158" t="str">
        <f t="shared" si="4"/>
        <v/>
      </c>
    </row>
    <row r="19" spans="1:7" ht="33" customHeight="1" outlineLevel="1">
      <c r="A19" s="115"/>
      <c r="B19" s="161" t="str">
        <f t="shared" si="0"/>
        <v/>
      </c>
      <c r="C19" s="162" t="str">
        <f t="shared" si="1"/>
        <v/>
      </c>
      <c r="D19" s="163" t="str">
        <f t="shared" si="2"/>
        <v/>
      </c>
      <c r="E19" s="164" t="str">
        <f t="shared" si="5"/>
        <v/>
      </c>
      <c r="F19" s="165" t="str">
        <f t="shared" si="3"/>
        <v/>
      </c>
      <c r="G19" s="158" t="str">
        <f t="shared" si="4"/>
        <v/>
      </c>
    </row>
    <row r="20" spans="1:7" ht="33" customHeight="1" outlineLevel="1">
      <c r="A20" s="115"/>
      <c r="B20" s="161" t="str">
        <f t="shared" si="0"/>
        <v/>
      </c>
      <c r="C20" s="162" t="str">
        <f t="shared" si="1"/>
        <v/>
      </c>
      <c r="D20" s="163" t="str">
        <f t="shared" si="2"/>
        <v/>
      </c>
      <c r="E20" s="164" t="str">
        <f t="shared" si="5"/>
        <v/>
      </c>
      <c r="F20" s="165" t="str">
        <f t="shared" si="3"/>
        <v/>
      </c>
      <c r="G20" s="158" t="str">
        <f t="shared" si="4"/>
        <v/>
      </c>
    </row>
    <row r="21" spans="1:7" ht="33" customHeight="1" outlineLevel="1">
      <c r="A21" s="115"/>
      <c r="B21" s="161" t="str">
        <f t="shared" si="0"/>
        <v/>
      </c>
      <c r="C21" s="162" t="str">
        <f t="shared" si="1"/>
        <v/>
      </c>
      <c r="D21" s="163" t="str">
        <f t="shared" si="2"/>
        <v/>
      </c>
      <c r="E21" s="164" t="str">
        <f t="shared" si="5"/>
        <v/>
      </c>
      <c r="F21" s="165" t="str">
        <f t="shared" si="3"/>
        <v/>
      </c>
      <c r="G21" s="158" t="str">
        <f t="shared" si="4"/>
        <v/>
      </c>
    </row>
    <row r="22" spans="1:7" ht="33" customHeight="1" outlineLevel="1">
      <c r="A22" s="115"/>
      <c r="B22" s="161" t="str">
        <f t="shared" si="0"/>
        <v/>
      </c>
      <c r="C22" s="162" t="str">
        <f t="shared" si="1"/>
        <v/>
      </c>
      <c r="D22" s="163" t="str">
        <f t="shared" si="2"/>
        <v/>
      </c>
      <c r="E22" s="164" t="str">
        <f t="shared" si="5"/>
        <v/>
      </c>
      <c r="F22" s="165" t="str">
        <f t="shared" si="3"/>
        <v/>
      </c>
      <c r="G22" s="158" t="str">
        <f t="shared" si="4"/>
        <v/>
      </c>
    </row>
    <row r="23" spans="1:7" ht="33" customHeight="1" outlineLevel="1">
      <c r="A23" s="115"/>
      <c r="B23" s="161" t="str">
        <f t="shared" si="0"/>
        <v/>
      </c>
      <c r="C23" s="162" t="str">
        <f t="shared" si="1"/>
        <v/>
      </c>
      <c r="D23" s="163" t="str">
        <f t="shared" si="2"/>
        <v/>
      </c>
      <c r="E23" s="164" t="str">
        <f t="shared" si="5"/>
        <v/>
      </c>
      <c r="F23" s="165" t="str">
        <f t="shared" si="3"/>
        <v/>
      </c>
      <c r="G23" s="158" t="str">
        <f t="shared" si="4"/>
        <v/>
      </c>
    </row>
    <row r="24" spans="1:7" ht="33" customHeight="1">
      <c r="A24" s="115"/>
      <c r="B24" s="166"/>
      <c r="C24" s="167" t="str">
        <f t="shared" si="1"/>
        <v/>
      </c>
      <c r="D24" s="168" t="str">
        <f t="shared" si="2"/>
        <v/>
      </c>
      <c r="E24" s="169" t="str">
        <f t="shared" si="5"/>
        <v/>
      </c>
      <c r="F24" s="170" t="str">
        <f t="shared" si="3"/>
        <v/>
      </c>
      <c r="G24" s="171" t="str">
        <f t="shared" si="4"/>
        <v/>
      </c>
    </row>
    <row r="25" spans="1:7" ht="18" customHeight="1">
      <c r="B25" s="172"/>
      <c r="C25" s="172" t="s">
        <v>85</v>
      </c>
      <c r="D25" s="172"/>
      <c r="E25" s="172"/>
      <c r="F25" s="172"/>
      <c r="G25" s="172"/>
    </row>
    <row r="26" spans="1:7" s="143" customFormat="1" ht="16.5" customHeight="1"/>
    <row r="27" spans="1:7" s="143" customFormat="1" ht="16.5" customHeight="1">
      <c r="B27" s="144"/>
      <c r="C27" s="144"/>
      <c r="D27" s="144"/>
      <c r="E27" s="144"/>
      <c r="F27" s="144"/>
      <c r="G27" s="144"/>
    </row>
  </sheetData>
  <phoneticPr fontId="63"/>
  <printOptions horizontalCentered="1"/>
  <pageMargins left="0.70866141732283472" right="0.70866141732283472" top="0.55118110236220474" bottom="0.35433070866141736" header="0.31496062992125984" footer="0.31496062992125984"/>
  <pageSetup paperSize="9" scale="74" orientation="landscape" blackAndWhite="1" r:id="rId1"/>
  <headerFooter>
    <oddHeader>&amp;R&amp;K0000002020年4月1日公示以降（2021.6月版）</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B34"/>
  <sheetViews>
    <sheetView zoomScale="70" zoomScaleNormal="70" workbookViewId="0"/>
  </sheetViews>
  <sheetFormatPr defaultColWidth="9" defaultRowHeight="14.25"/>
  <cols>
    <col min="1" max="1" width="7.5" customWidth="1"/>
    <col min="2" max="2" width="24.625" style="572" customWidth="1"/>
    <col min="3" max="3" width="20.625" style="572" customWidth="1"/>
    <col min="4" max="4" width="8" style="572" customWidth="1"/>
    <col min="5" max="6" width="12.625" style="572" customWidth="1"/>
    <col min="7" max="7" width="6.625" style="572" customWidth="1"/>
    <col min="8" max="8" width="18.625" style="572" customWidth="1"/>
    <col min="9" max="9" width="9" style="572" customWidth="1"/>
    <col min="10" max="10" width="9.625" style="572" customWidth="1"/>
    <col min="11" max="11" width="7.375" style="572" customWidth="1"/>
    <col min="12" max="12" width="9.625" style="572" customWidth="1"/>
    <col min="13" max="13" width="7.375" style="572" customWidth="1"/>
    <col min="14" max="14" width="9.625" style="572" customWidth="1"/>
    <col min="15" max="15" width="8.375" style="572" customWidth="1"/>
    <col min="16" max="16" width="9.625" style="572" customWidth="1"/>
    <col min="17" max="17" width="11.625" style="572" customWidth="1"/>
    <col min="18" max="18" width="7.375" style="572" customWidth="1"/>
    <col min="19" max="19" width="11.625" style="572" customWidth="1"/>
    <col min="20" max="20" width="7.375" style="572" customWidth="1"/>
    <col min="21" max="21" width="11.625" style="572" customWidth="1"/>
    <col min="22" max="22" width="7.375" style="572" customWidth="1"/>
    <col min="23" max="23" width="11.625" style="572" customWidth="1"/>
    <col min="24" max="26" width="13.75" hidden="1" customWidth="1"/>
    <col min="27" max="27" width="19" customWidth="1"/>
    <col min="28" max="28" width="36.625" customWidth="1"/>
  </cols>
  <sheetData>
    <row r="1" spans="1:28" ht="24" customHeight="1">
      <c r="AB1" s="120" t="s">
        <v>86</v>
      </c>
    </row>
    <row r="2" spans="1:28" ht="24" customHeight="1">
      <c r="B2" s="800" t="s">
        <v>195</v>
      </c>
      <c r="C2" s="800"/>
      <c r="D2" s="800"/>
      <c r="E2" s="800"/>
      <c r="F2" s="800"/>
      <c r="G2" s="800"/>
      <c r="H2" s="800"/>
      <c r="I2" s="800"/>
      <c r="J2" s="800"/>
      <c r="K2" s="800"/>
      <c r="L2" s="800"/>
      <c r="M2" s="800"/>
      <c r="N2" s="800"/>
      <c r="O2" s="800"/>
      <c r="P2" s="800"/>
      <c r="Q2" s="800"/>
      <c r="R2" s="800"/>
      <c r="S2" s="800"/>
      <c r="T2" s="800"/>
      <c r="U2" s="800"/>
      <c r="V2" s="800"/>
      <c r="W2" s="800"/>
      <c r="X2" s="800"/>
      <c r="Y2" s="800"/>
      <c r="Z2" s="800"/>
      <c r="AA2" s="800"/>
      <c r="AB2" s="800"/>
    </row>
    <row r="3" spans="1:28" ht="15" customHeight="1" thickBot="1"/>
    <row r="4" spans="1:28" s="128" customFormat="1" ht="24" customHeight="1">
      <c r="A4" s="129"/>
      <c r="B4" s="854" t="s">
        <v>3</v>
      </c>
      <c r="C4" s="858" t="s">
        <v>87</v>
      </c>
      <c r="D4" s="845" t="s">
        <v>6</v>
      </c>
      <c r="E4" s="828" t="s">
        <v>307</v>
      </c>
      <c r="F4" s="829"/>
      <c r="G4" s="830"/>
      <c r="H4" s="573" t="s">
        <v>295</v>
      </c>
      <c r="I4" s="860" t="s">
        <v>202</v>
      </c>
      <c r="J4" s="831" t="s">
        <v>95</v>
      </c>
      <c r="K4" s="832"/>
      <c r="L4" s="832"/>
      <c r="M4" s="832"/>
      <c r="N4" s="832"/>
      <c r="O4" s="832"/>
      <c r="P4" s="832"/>
      <c r="Q4" s="832"/>
      <c r="R4" s="832"/>
      <c r="S4" s="832"/>
      <c r="T4" s="832"/>
      <c r="U4" s="832"/>
      <c r="V4" s="832"/>
      <c r="W4" s="832"/>
      <c r="X4" s="832"/>
      <c r="Y4" s="832"/>
      <c r="Z4" s="833"/>
      <c r="AA4" s="834" t="s">
        <v>96</v>
      </c>
      <c r="AB4" s="856" t="s">
        <v>88</v>
      </c>
    </row>
    <row r="5" spans="1:28" ht="24" customHeight="1" thickBot="1">
      <c r="A5" s="114"/>
      <c r="B5" s="855"/>
      <c r="C5" s="859"/>
      <c r="D5" s="846"/>
      <c r="E5" s="574" t="s">
        <v>89</v>
      </c>
      <c r="F5" s="575" t="s">
        <v>90</v>
      </c>
      <c r="G5" s="576" t="s">
        <v>91</v>
      </c>
      <c r="H5" s="577" t="s">
        <v>92</v>
      </c>
      <c r="I5" s="861"/>
      <c r="J5" s="836" t="s">
        <v>99</v>
      </c>
      <c r="K5" s="837"/>
      <c r="L5" s="837"/>
      <c r="M5" s="837"/>
      <c r="N5" s="837"/>
      <c r="O5" s="837"/>
      <c r="P5" s="838"/>
      <c r="Q5" s="839" t="s">
        <v>297</v>
      </c>
      <c r="R5" s="840"/>
      <c r="S5" s="840"/>
      <c r="T5" s="840"/>
      <c r="U5" s="840"/>
      <c r="V5" s="840"/>
      <c r="W5" s="841"/>
      <c r="X5" s="842" t="s">
        <v>102</v>
      </c>
      <c r="Y5" s="843"/>
      <c r="Z5" s="844"/>
      <c r="AA5" s="835"/>
      <c r="AB5" s="857"/>
    </row>
    <row r="6" spans="1:28" ht="24" customHeight="1" thickTop="1">
      <c r="A6" s="115">
        <v>1</v>
      </c>
      <c r="B6" s="578" t="str">
        <f t="shared" ref="B6:B24" si="0">IF($A6="","",VLOOKUP($A6,従事者基礎情報,2))</f>
        <v>交差点設計</v>
      </c>
      <c r="C6" s="579" t="str">
        <f t="shared" ref="C6:C24" si="1">IF($A6="","",VLOOKUP($A6,従事者基礎情報,3))</f>
        <v>□原　×子</v>
      </c>
      <c r="D6" s="580">
        <f t="shared" ref="D6:D11" si="2">IF($A6="","",VLOOKUP($A6,従事者基礎情報,5))</f>
        <v>2</v>
      </c>
      <c r="E6" s="130">
        <v>43586</v>
      </c>
      <c r="F6" s="131">
        <v>43646</v>
      </c>
      <c r="G6" s="132">
        <f t="shared" ref="G6:G11" si="3">IF(ISBLANK(E6),"",F6-E6+1)</f>
        <v>61</v>
      </c>
      <c r="H6" s="377"/>
      <c r="I6" s="581"/>
      <c r="J6" s="582">
        <f t="shared" ref="J6:J12" si="4">IF($D6="","",VLOOKUP($D6,単価表,3))</f>
        <v>4500</v>
      </c>
      <c r="K6" s="583">
        <f t="shared" ref="K6:K11" si="5">IF($G6="","",IF($G6&lt;31,$G6,30))</f>
        <v>30</v>
      </c>
      <c r="L6" s="584">
        <f t="shared" ref="L6:L11" si="6">IF($D6="","",J6*0.9)</f>
        <v>4050</v>
      </c>
      <c r="M6" s="585">
        <f t="shared" ref="M6:M24" si="7">IF($D6="","",IF($G6&lt;31,0,IF($G6&lt;61,$G6-30,30)))</f>
        <v>30</v>
      </c>
      <c r="N6" s="584">
        <f>IF($D6="","",J6*0.8)</f>
        <v>3600</v>
      </c>
      <c r="O6" s="586">
        <f t="shared" ref="O6:O24" si="8">IF($D6="","",IF($G6&lt;61,0,$G6-60))</f>
        <v>1</v>
      </c>
      <c r="P6" s="587">
        <f>IF($E6="","",J6*K6+L6*M6+N6*O6)</f>
        <v>260100</v>
      </c>
      <c r="Q6" s="588">
        <f t="shared" ref="Q6:Q11" si="9">IF(E6="","",VLOOKUP($D6,単価表,4))</f>
        <v>13500</v>
      </c>
      <c r="R6" s="583">
        <f t="shared" ref="R6:R24" si="10">IF($D6="","",IF($G6&lt;33,$G6-2,30))</f>
        <v>30</v>
      </c>
      <c r="S6" s="584">
        <f>IF($D6="","",Q6*0.9)</f>
        <v>12150</v>
      </c>
      <c r="T6" s="585">
        <f t="shared" ref="T6:T24" si="11">IF($D6="","",IF($G6&lt;33,0,IF($G6&lt;62,$G6-32,30)))</f>
        <v>29</v>
      </c>
      <c r="U6" s="584">
        <f>IF($D6="","",Q6*0.8)</f>
        <v>10800</v>
      </c>
      <c r="V6" s="589">
        <f>IF($E6="","",IF($G6&lt;62,0,$G6-62))</f>
        <v>0</v>
      </c>
      <c r="W6" s="587">
        <f>IF($E6="","",Q6*R6+S6*T6+U6*V6)</f>
        <v>757350</v>
      </c>
      <c r="X6" s="116"/>
      <c r="Y6" s="117"/>
      <c r="Z6" s="121" t="str">
        <f t="shared" ref="Z6:Z11" si="12">IF(Y6="","",X6*Y6)</f>
        <v/>
      </c>
      <c r="AA6" s="122">
        <f t="shared" ref="AA6:AA24" si="13">IF(G6="","",P6+W6)</f>
        <v>1017450</v>
      </c>
      <c r="AB6" s="370"/>
    </row>
    <row r="7" spans="1:28" ht="24" customHeight="1">
      <c r="A7" s="115">
        <v>1</v>
      </c>
      <c r="B7" s="590" t="str">
        <f t="shared" si="0"/>
        <v>交差点設計</v>
      </c>
      <c r="C7" s="591" t="str">
        <f t="shared" si="1"/>
        <v>□原　×子</v>
      </c>
      <c r="D7" s="592">
        <f>IF($A7="","",VLOOKUP($A7,従事者基礎情報,5))</f>
        <v>2</v>
      </c>
      <c r="E7" s="133">
        <v>43678</v>
      </c>
      <c r="F7" s="134">
        <v>43769</v>
      </c>
      <c r="G7" s="135">
        <f t="shared" si="3"/>
        <v>92</v>
      </c>
      <c r="H7" s="368"/>
      <c r="I7" s="581"/>
      <c r="J7" s="582">
        <f t="shared" si="4"/>
        <v>4500</v>
      </c>
      <c r="K7" s="593">
        <f t="shared" si="5"/>
        <v>30</v>
      </c>
      <c r="L7" s="594">
        <f t="shared" si="6"/>
        <v>4050</v>
      </c>
      <c r="M7" s="595">
        <f t="shared" si="7"/>
        <v>30</v>
      </c>
      <c r="N7" s="594">
        <f t="shared" ref="N7:N24" si="14">IF($D7="","",J7*0.8)</f>
        <v>3600</v>
      </c>
      <c r="O7" s="596">
        <f t="shared" si="8"/>
        <v>32</v>
      </c>
      <c r="P7" s="597">
        <f>IF($F7="","",J7*K7+L7*M7+N7*O7)</f>
        <v>371700</v>
      </c>
      <c r="Q7" s="598">
        <f t="shared" si="9"/>
        <v>13500</v>
      </c>
      <c r="R7" s="593">
        <f t="shared" si="10"/>
        <v>30</v>
      </c>
      <c r="S7" s="594">
        <f t="shared" ref="S7:S24" si="15">IF($D7="","",Q7*0.9)</f>
        <v>12150</v>
      </c>
      <c r="T7" s="595">
        <f t="shared" si="11"/>
        <v>30</v>
      </c>
      <c r="U7" s="594">
        <f t="shared" ref="U7:U24" si="16">IF($D7="","",Q7*0.8)</f>
        <v>10800</v>
      </c>
      <c r="V7" s="599">
        <f t="shared" ref="V7:V24" si="17">IF($E7="","",IF($G7&lt;62,0,$G7-62))</f>
        <v>30</v>
      </c>
      <c r="W7" s="587">
        <f>IF($E7="","",Q7*R7+S7*T7+U7*V7)</f>
        <v>1093500</v>
      </c>
      <c r="X7" s="118"/>
      <c r="Y7" s="117"/>
      <c r="Z7" s="121" t="str">
        <f t="shared" si="12"/>
        <v/>
      </c>
      <c r="AA7" s="123">
        <f t="shared" si="13"/>
        <v>1465200</v>
      </c>
      <c r="AB7" s="371"/>
    </row>
    <row r="8" spans="1:28" ht="24" customHeight="1">
      <c r="A8" s="115">
        <v>2</v>
      </c>
      <c r="B8" s="590" t="str">
        <f t="shared" si="0"/>
        <v>交通計画Ⅱ</v>
      </c>
      <c r="C8" s="591" t="str">
        <f t="shared" si="1"/>
        <v>○山　△男</v>
      </c>
      <c r="D8" s="592">
        <f t="shared" si="2"/>
        <v>2</v>
      </c>
      <c r="E8" s="133">
        <v>43616</v>
      </c>
      <c r="F8" s="134">
        <v>43707</v>
      </c>
      <c r="G8" s="135">
        <f t="shared" si="3"/>
        <v>92</v>
      </c>
      <c r="H8" s="368"/>
      <c r="I8" s="581"/>
      <c r="J8" s="582">
        <f t="shared" si="4"/>
        <v>4500</v>
      </c>
      <c r="K8" s="593">
        <f t="shared" si="5"/>
        <v>30</v>
      </c>
      <c r="L8" s="594">
        <f t="shared" si="6"/>
        <v>4050</v>
      </c>
      <c r="M8" s="595">
        <f t="shared" si="7"/>
        <v>30</v>
      </c>
      <c r="N8" s="594">
        <f t="shared" si="14"/>
        <v>3600</v>
      </c>
      <c r="O8" s="596">
        <f t="shared" si="8"/>
        <v>32</v>
      </c>
      <c r="P8" s="597">
        <f>IF($F8="","",J8*K8+L8*M8+N8*O8)</f>
        <v>371700</v>
      </c>
      <c r="Q8" s="598">
        <f t="shared" si="9"/>
        <v>13500</v>
      </c>
      <c r="R8" s="593">
        <f t="shared" si="10"/>
        <v>30</v>
      </c>
      <c r="S8" s="594">
        <f t="shared" si="15"/>
        <v>12150</v>
      </c>
      <c r="T8" s="595">
        <f t="shared" si="11"/>
        <v>30</v>
      </c>
      <c r="U8" s="594">
        <f t="shared" si="16"/>
        <v>10800</v>
      </c>
      <c r="V8" s="599">
        <f t="shared" si="17"/>
        <v>30</v>
      </c>
      <c r="W8" s="587">
        <f t="shared" ref="W8:W24" si="18">IF($E8="","",Q8*R8+S8*T8+U8*V8)</f>
        <v>1093500</v>
      </c>
      <c r="X8" s="118"/>
      <c r="Y8" s="117"/>
      <c r="Z8" s="121" t="str">
        <f t="shared" si="12"/>
        <v/>
      </c>
      <c r="AA8" s="123">
        <f t="shared" si="13"/>
        <v>1465200</v>
      </c>
      <c r="AB8" s="371"/>
    </row>
    <row r="9" spans="1:28" ht="24" customHeight="1">
      <c r="A9" s="115">
        <v>2</v>
      </c>
      <c r="B9" s="590" t="str">
        <f t="shared" si="0"/>
        <v>交通計画Ⅱ</v>
      </c>
      <c r="C9" s="591" t="str">
        <f t="shared" si="1"/>
        <v>○山　△男</v>
      </c>
      <c r="D9" s="592">
        <f t="shared" si="2"/>
        <v>2</v>
      </c>
      <c r="E9" s="133">
        <v>43739</v>
      </c>
      <c r="F9" s="134">
        <v>43876</v>
      </c>
      <c r="G9" s="135">
        <f t="shared" si="3"/>
        <v>138</v>
      </c>
      <c r="H9" s="368"/>
      <c r="I9" s="581"/>
      <c r="J9" s="582">
        <f t="shared" si="4"/>
        <v>4500</v>
      </c>
      <c r="K9" s="593">
        <f t="shared" si="5"/>
        <v>30</v>
      </c>
      <c r="L9" s="594">
        <f t="shared" si="6"/>
        <v>4050</v>
      </c>
      <c r="M9" s="595">
        <f t="shared" si="7"/>
        <v>30</v>
      </c>
      <c r="N9" s="594">
        <f t="shared" si="14"/>
        <v>3600</v>
      </c>
      <c r="O9" s="596">
        <f t="shared" si="8"/>
        <v>78</v>
      </c>
      <c r="P9" s="597">
        <f>IF($F9="","",J9*K9+L9*M9+N9*O9)</f>
        <v>537300</v>
      </c>
      <c r="Q9" s="598">
        <f t="shared" si="9"/>
        <v>13500</v>
      </c>
      <c r="R9" s="593">
        <f t="shared" si="10"/>
        <v>30</v>
      </c>
      <c r="S9" s="594">
        <f t="shared" si="15"/>
        <v>12150</v>
      </c>
      <c r="T9" s="595">
        <f t="shared" si="11"/>
        <v>30</v>
      </c>
      <c r="U9" s="594">
        <f t="shared" si="16"/>
        <v>10800</v>
      </c>
      <c r="V9" s="599">
        <f t="shared" si="17"/>
        <v>76</v>
      </c>
      <c r="W9" s="587">
        <f t="shared" si="18"/>
        <v>1590300</v>
      </c>
      <c r="X9" s="118"/>
      <c r="Y9" s="117"/>
      <c r="Z9" s="121" t="str">
        <f t="shared" si="12"/>
        <v/>
      </c>
      <c r="AA9" s="123">
        <f t="shared" si="13"/>
        <v>2127600</v>
      </c>
      <c r="AB9" s="371"/>
    </row>
    <row r="10" spans="1:28" ht="24" customHeight="1">
      <c r="A10" s="115">
        <v>3</v>
      </c>
      <c r="B10" s="590" t="str">
        <f t="shared" si="0"/>
        <v>ジェンダー分析</v>
      </c>
      <c r="C10" s="591" t="str">
        <f t="shared" si="1"/>
        <v>○野　△子（前任）</v>
      </c>
      <c r="D10" s="592">
        <f t="shared" si="2"/>
        <v>3</v>
      </c>
      <c r="E10" s="130">
        <v>43586</v>
      </c>
      <c r="F10" s="131">
        <v>43646</v>
      </c>
      <c r="G10" s="135">
        <f t="shared" si="3"/>
        <v>61</v>
      </c>
      <c r="H10" s="368"/>
      <c r="I10" s="581"/>
      <c r="J10" s="582">
        <f t="shared" si="4"/>
        <v>4500</v>
      </c>
      <c r="K10" s="593">
        <f t="shared" si="5"/>
        <v>30</v>
      </c>
      <c r="L10" s="594">
        <f t="shared" si="6"/>
        <v>4050</v>
      </c>
      <c r="M10" s="595">
        <f t="shared" si="7"/>
        <v>30</v>
      </c>
      <c r="N10" s="594">
        <f t="shared" si="14"/>
        <v>3600</v>
      </c>
      <c r="O10" s="596">
        <f t="shared" si="8"/>
        <v>1</v>
      </c>
      <c r="P10" s="597">
        <f>IF($F10="","",J10*K10+L10*M10+N10*O10)</f>
        <v>260100</v>
      </c>
      <c r="Q10" s="598">
        <f t="shared" si="9"/>
        <v>13500</v>
      </c>
      <c r="R10" s="593">
        <f t="shared" si="10"/>
        <v>30</v>
      </c>
      <c r="S10" s="594">
        <f t="shared" si="15"/>
        <v>12150</v>
      </c>
      <c r="T10" s="595">
        <f t="shared" si="11"/>
        <v>29</v>
      </c>
      <c r="U10" s="594">
        <f t="shared" si="16"/>
        <v>10800</v>
      </c>
      <c r="V10" s="599">
        <f t="shared" si="17"/>
        <v>0</v>
      </c>
      <c r="W10" s="587">
        <f t="shared" si="18"/>
        <v>757350</v>
      </c>
      <c r="X10" s="118"/>
      <c r="Y10" s="117"/>
      <c r="Z10" s="121" t="str">
        <f t="shared" si="12"/>
        <v/>
      </c>
      <c r="AA10" s="123">
        <f t="shared" si="13"/>
        <v>1017450</v>
      </c>
      <c r="AB10" s="371"/>
    </row>
    <row r="11" spans="1:28" ht="24" customHeight="1">
      <c r="A11" s="115">
        <v>4</v>
      </c>
      <c r="B11" s="590" t="str">
        <f t="shared" si="0"/>
        <v>ジェンダー分析</v>
      </c>
      <c r="C11" s="591" t="str">
        <f t="shared" si="1"/>
        <v>▽田　□美（後任）</v>
      </c>
      <c r="D11" s="592">
        <f t="shared" si="2"/>
        <v>4</v>
      </c>
      <c r="E11" s="133">
        <v>43678</v>
      </c>
      <c r="F11" s="134">
        <v>43769</v>
      </c>
      <c r="G11" s="135">
        <f t="shared" si="3"/>
        <v>92</v>
      </c>
      <c r="H11" s="368"/>
      <c r="I11" s="581"/>
      <c r="J11" s="582">
        <f t="shared" si="4"/>
        <v>3800</v>
      </c>
      <c r="K11" s="593">
        <f t="shared" si="5"/>
        <v>30</v>
      </c>
      <c r="L11" s="594">
        <f t="shared" si="6"/>
        <v>3420</v>
      </c>
      <c r="M11" s="595">
        <f t="shared" si="7"/>
        <v>30</v>
      </c>
      <c r="N11" s="594">
        <f t="shared" si="14"/>
        <v>3040</v>
      </c>
      <c r="O11" s="596">
        <f t="shared" si="8"/>
        <v>32</v>
      </c>
      <c r="P11" s="597">
        <f>IF($F11="","",J11*K11+L11*M11+N11*O11)</f>
        <v>313880</v>
      </c>
      <c r="Q11" s="598">
        <f t="shared" si="9"/>
        <v>11600</v>
      </c>
      <c r="R11" s="593">
        <f t="shared" si="10"/>
        <v>30</v>
      </c>
      <c r="S11" s="594">
        <f t="shared" si="15"/>
        <v>10440</v>
      </c>
      <c r="T11" s="595">
        <f t="shared" si="11"/>
        <v>30</v>
      </c>
      <c r="U11" s="594">
        <f t="shared" si="16"/>
        <v>9280</v>
      </c>
      <c r="V11" s="599">
        <f t="shared" si="17"/>
        <v>30</v>
      </c>
      <c r="W11" s="587">
        <f t="shared" si="18"/>
        <v>939600</v>
      </c>
      <c r="X11" s="118"/>
      <c r="Y11" s="117"/>
      <c r="Z11" s="121" t="str">
        <f t="shared" si="12"/>
        <v/>
      </c>
      <c r="AA11" s="123">
        <f t="shared" si="13"/>
        <v>1253480</v>
      </c>
      <c r="AB11" s="371"/>
    </row>
    <row r="12" spans="1:28" ht="24" customHeight="1">
      <c r="A12" s="115"/>
      <c r="B12" s="590" t="str">
        <f t="shared" si="0"/>
        <v/>
      </c>
      <c r="C12" s="591" t="str">
        <f t="shared" si="1"/>
        <v/>
      </c>
      <c r="D12" s="600" t="str">
        <f t="shared" ref="D12:D24" si="19">IF($A12="","",VLOOKUP($A12,従事者基礎情報,5))</f>
        <v/>
      </c>
      <c r="E12" s="133"/>
      <c r="F12" s="134"/>
      <c r="G12" s="135" t="str">
        <f t="shared" ref="G12:G24" si="20">IF(ISBLANK(E12),"",F12-E12+1)</f>
        <v/>
      </c>
      <c r="H12" s="368"/>
      <c r="I12" s="581"/>
      <c r="J12" s="601" t="str">
        <f t="shared" si="4"/>
        <v/>
      </c>
      <c r="K12" s="602" t="str">
        <f t="shared" ref="K12:K24" si="21">IF($G12="","",IF($G12&lt;31,$G12,30))</f>
        <v/>
      </c>
      <c r="L12" s="603" t="str">
        <f t="shared" ref="L12:L24" si="22">IF($D12="","",J12*0.9)</f>
        <v/>
      </c>
      <c r="M12" s="604" t="str">
        <f t="shared" si="7"/>
        <v/>
      </c>
      <c r="N12" s="603" t="str">
        <f t="shared" si="14"/>
        <v/>
      </c>
      <c r="O12" s="605" t="str">
        <f t="shared" si="8"/>
        <v/>
      </c>
      <c r="P12" s="606" t="str">
        <f t="shared" ref="P12:P24" si="23">IF($F12="","",J12*K12+L12*M12+N12*O12)</f>
        <v/>
      </c>
      <c r="Q12" s="607" t="str">
        <f t="shared" ref="Q12:Q24" si="24">IF(E12="","",VLOOKUP($D12,単価表,4))</f>
        <v/>
      </c>
      <c r="R12" s="602" t="str">
        <f t="shared" si="10"/>
        <v/>
      </c>
      <c r="S12" s="603" t="str">
        <f t="shared" si="15"/>
        <v/>
      </c>
      <c r="T12" s="604" t="str">
        <f t="shared" si="11"/>
        <v/>
      </c>
      <c r="U12" s="603" t="str">
        <f t="shared" si="16"/>
        <v/>
      </c>
      <c r="V12" s="608" t="str">
        <f t="shared" si="17"/>
        <v/>
      </c>
      <c r="W12" s="609" t="str">
        <f t="shared" si="18"/>
        <v/>
      </c>
      <c r="X12" s="366"/>
      <c r="Y12" s="366"/>
      <c r="Z12" s="368"/>
      <c r="AA12" s="373" t="str">
        <f t="shared" si="13"/>
        <v/>
      </c>
      <c r="AB12" s="371"/>
    </row>
    <row r="13" spans="1:28" ht="24" customHeight="1">
      <c r="A13" s="115"/>
      <c r="B13" s="590" t="str">
        <f t="shared" si="0"/>
        <v/>
      </c>
      <c r="C13" s="591" t="str">
        <f t="shared" si="1"/>
        <v/>
      </c>
      <c r="D13" s="600" t="str">
        <f t="shared" si="19"/>
        <v/>
      </c>
      <c r="E13" s="136"/>
      <c r="F13" s="137"/>
      <c r="G13" s="135" t="str">
        <f t="shared" si="20"/>
        <v/>
      </c>
      <c r="H13" s="368"/>
      <c r="I13" s="581"/>
      <c r="J13" s="601" t="str">
        <f t="shared" ref="J13:J24" si="25">IF($D13="","",VLOOKUP($D13,単価表,3))</f>
        <v/>
      </c>
      <c r="K13" s="602" t="str">
        <f t="shared" si="21"/>
        <v/>
      </c>
      <c r="L13" s="603" t="str">
        <f t="shared" si="22"/>
        <v/>
      </c>
      <c r="M13" s="604" t="str">
        <f t="shared" si="7"/>
        <v/>
      </c>
      <c r="N13" s="603" t="str">
        <f t="shared" si="14"/>
        <v/>
      </c>
      <c r="O13" s="605" t="str">
        <f t="shared" si="8"/>
        <v/>
      </c>
      <c r="P13" s="606" t="str">
        <f t="shared" si="23"/>
        <v/>
      </c>
      <c r="Q13" s="607" t="str">
        <f t="shared" si="24"/>
        <v/>
      </c>
      <c r="R13" s="602" t="str">
        <f t="shared" si="10"/>
        <v/>
      </c>
      <c r="S13" s="603" t="str">
        <f t="shared" si="15"/>
        <v/>
      </c>
      <c r="T13" s="604" t="str">
        <f t="shared" si="11"/>
        <v/>
      </c>
      <c r="U13" s="603" t="str">
        <f t="shared" si="16"/>
        <v/>
      </c>
      <c r="V13" s="608" t="str">
        <f t="shared" si="17"/>
        <v/>
      </c>
      <c r="W13" s="609" t="str">
        <f t="shared" si="18"/>
        <v/>
      </c>
      <c r="X13" s="366"/>
      <c r="Y13" s="366"/>
      <c r="Z13" s="368"/>
      <c r="AA13" s="373" t="str">
        <f t="shared" si="13"/>
        <v/>
      </c>
      <c r="AB13" s="371"/>
    </row>
    <row r="14" spans="1:28" ht="24" customHeight="1">
      <c r="A14" s="115"/>
      <c r="B14" s="590" t="str">
        <f t="shared" si="0"/>
        <v/>
      </c>
      <c r="C14" s="591" t="str">
        <f t="shared" si="1"/>
        <v/>
      </c>
      <c r="D14" s="600" t="str">
        <f t="shared" si="19"/>
        <v/>
      </c>
      <c r="E14" s="136"/>
      <c r="F14" s="137"/>
      <c r="G14" s="135" t="str">
        <f t="shared" si="20"/>
        <v/>
      </c>
      <c r="H14" s="368"/>
      <c r="I14" s="581"/>
      <c r="J14" s="601" t="str">
        <f t="shared" si="25"/>
        <v/>
      </c>
      <c r="K14" s="602" t="str">
        <f t="shared" si="21"/>
        <v/>
      </c>
      <c r="L14" s="603" t="str">
        <f t="shared" si="22"/>
        <v/>
      </c>
      <c r="M14" s="604" t="str">
        <f t="shared" si="7"/>
        <v/>
      </c>
      <c r="N14" s="603" t="str">
        <f t="shared" si="14"/>
        <v/>
      </c>
      <c r="O14" s="605" t="str">
        <f t="shared" si="8"/>
        <v/>
      </c>
      <c r="P14" s="606" t="str">
        <f t="shared" si="23"/>
        <v/>
      </c>
      <c r="Q14" s="607" t="str">
        <f t="shared" si="24"/>
        <v/>
      </c>
      <c r="R14" s="602" t="str">
        <f t="shared" si="10"/>
        <v/>
      </c>
      <c r="S14" s="603" t="str">
        <f t="shared" si="15"/>
        <v/>
      </c>
      <c r="T14" s="604" t="str">
        <f t="shared" si="11"/>
        <v/>
      </c>
      <c r="U14" s="603" t="str">
        <f t="shared" si="16"/>
        <v/>
      </c>
      <c r="V14" s="608" t="str">
        <f t="shared" si="17"/>
        <v/>
      </c>
      <c r="W14" s="609" t="str">
        <f t="shared" si="18"/>
        <v/>
      </c>
      <c r="X14" s="366"/>
      <c r="Y14" s="366"/>
      <c r="Z14" s="368"/>
      <c r="AA14" s="373" t="str">
        <f t="shared" si="13"/>
        <v/>
      </c>
      <c r="AB14" s="371"/>
    </row>
    <row r="15" spans="1:28" ht="24" customHeight="1">
      <c r="A15" s="115"/>
      <c r="B15" s="590" t="str">
        <f t="shared" si="0"/>
        <v/>
      </c>
      <c r="C15" s="591" t="str">
        <f t="shared" si="1"/>
        <v/>
      </c>
      <c r="D15" s="600" t="str">
        <f t="shared" si="19"/>
        <v/>
      </c>
      <c r="E15" s="133"/>
      <c r="F15" s="134"/>
      <c r="G15" s="135" t="str">
        <f t="shared" si="20"/>
        <v/>
      </c>
      <c r="H15" s="368"/>
      <c r="I15" s="581"/>
      <c r="J15" s="601" t="str">
        <f t="shared" si="25"/>
        <v/>
      </c>
      <c r="K15" s="602" t="str">
        <f t="shared" si="21"/>
        <v/>
      </c>
      <c r="L15" s="603" t="str">
        <f t="shared" si="22"/>
        <v/>
      </c>
      <c r="M15" s="604" t="str">
        <f t="shared" si="7"/>
        <v/>
      </c>
      <c r="N15" s="603" t="str">
        <f t="shared" si="14"/>
        <v/>
      </c>
      <c r="O15" s="605" t="str">
        <f t="shared" si="8"/>
        <v/>
      </c>
      <c r="P15" s="606" t="str">
        <f t="shared" si="23"/>
        <v/>
      </c>
      <c r="Q15" s="607" t="str">
        <f t="shared" si="24"/>
        <v/>
      </c>
      <c r="R15" s="602" t="str">
        <f t="shared" si="10"/>
        <v/>
      </c>
      <c r="S15" s="603" t="str">
        <f t="shared" si="15"/>
        <v/>
      </c>
      <c r="T15" s="604" t="str">
        <f t="shared" si="11"/>
        <v/>
      </c>
      <c r="U15" s="603" t="str">
        <f t="shared" si="16"/>
        <v/>
      </c>
      <c r="V15" s="608" t="str">
        <f t="shared" si="17"/>
        <v/>
      </c>
      <c r="W15" s="609" t="str">
        <f t="shared" si="18"/>
        <v/>
      </c>
      <c r="X15" s="366"/>
      <c r="Y15" s="366"/>
      <c r="Z15" s="368"/>
      <c r="AA15" s="373" t="str">
        <f t="shared" si="13"/>
        <v/>
      </c>
      <c r="AB15" s="371"/>
    </row>
    <row r="16" spans="1:28" ht="24" customHeight="1">
      <c r="A16" s="115"/>
      <c r="B16" s="590" t="str">
        <f t="shared" si="0"/>
        <v/>
      </c>
      <c r="C16" s="591" t="str">
        <f t="shared" si="1"/>
        <v/>
      </c>
      <c r="D16" s="600" t="str">
        <f t="shared" si="19"/>
        <v/>
      </c>
      <c r="E16" s="136"/>
      <c r="F16" s="137"/>
      <c r="G16" s="135" t="str">
        <f t="shared" si="20"/>
        <v/>
      </c>
      <c r="H16" s="368"/>
      <c r="I16" s="581"/>
      <c r="J16" s="601" t="str">
        <f t="shared" si="25"/>
        <v/>
      </c>
      <c r="K16" s="602" t="str">
        <f t="shared" si="21"/>
        <v/>
      </c>
      <c r="L16" s="603" t="str">
        <f t="shared" si="22"/>
        <v/>
      </c>
      <c r="M16" s="604" t="str">
        <f t="shared" si="7"/>
        <v/>
      </c>
      <c r="N16" s="603" t="str">
        <f t="shared" si="14"/>
        <v/>
      </c>
      <c r="O16" s="605" t="str">
        <f t="shared" si="8"/>
        <v/>
      </c>
      <c r="P16" s="606" t="str">
        <f t="shared" si="23"/>
        <v/>
      </c>
      <c r="Q16" s="607" t="str">
        <f t="shared" si="24"/>
        <v/>
      </c>
      <c r="R16" s="602" t="str">
        <f t="shared" si="10"/>
        <v/>
      </c>
      <c r="S16" s="603" t="str">
        <f t="shared" si="15"/>
        <v/>
      </c>
      <c r="T16" s="604" t="str">
        <f t="shared" si="11"/>
        <v/>
      </c>
      <c r="U16" s="603" t="str">
        <f t="shared" si="16"/>
        <v/>
      </c>
      <c r="V16" s="608" t="str">
        <f t="shared" si="17"/>
        <v/>
      </c>
      <c r="W16" s="609" t="str">
        <f t="shared" si="18"/>
        <v/>
      </c>
      <c r="X16" s="366"/>
      <c r="Y16" s="366"/>
      <c r="Z16" s="368"/>
      <c r="AA16" s="373" t="str">
        <f t="shared" si="13"/>
        <v/>
      </c>
      <c r="AB16" s="371"/>
    </row>
    <row r="17" spans="1:28" ht="24" customHeight="1">
      <c r="A17" s="115"/>
      <c r="B17" s="590" t="str">
        <f t="shared" si="0"/>
        <v/>
      </c>
      <c r="C17" s="591" t="str">
        <f t="shared" si="1"/>
        <v/>
      </c>
      <c r="D17" s="600" t="str">
        <f t="shared" si="19"/>
        <v/>
      </c>
      <c r="E17" s="136"/>
      <c r="F17" s="137"/>
      <c r="G17" s="135" t="str">
        <f t="shared" si="20"/>
        <v/>
      </c>
      <c r="H17" s="368"/>
      <c r="I17" s="581"/>
      <c r="J17" s="601" t="str">
        <f t="shared" si="25"/>
        <v/>
      </c>
      <c r="K17" s="602" t="str">
        <f t="shared" si="21"/>
        <v/>
      </c>
      <c r="L17" s="603" t="str">
        <f t="shared" si="22"/>
        <v/>
      </c>
      <c r="M17" s="604" t="str">
        <f t="shared" si="7"/>
        <v/>
      </c>
      <c r="N17" s="603" t="str">
        <f t="shared" si="14"/>
        <v/>
      </c>
      <c r="O17" s="605" t="str">
        <f t="shared" si="8"/>
        <v/>
      </c>
      <c r="P17" s="606" t="str">
        <f t="shared" si="23"/>
        <v/>
      </c>
      <c r="Q17" s="607" t="str">
        <f t="shared" si="24"/>
        <v/>
      </c>
      <c r="R17" s="602" t="str">
        <f t="shared" si="10"/>
        <v/>
      </c>
      <c r="S17" s="603" t="str">
        <f t="shared" si="15"/>
        <v/>
      </c>
      <c r="T17" s="604" t="str">
        <f t="shared" si="11"/>
        <v/>
      </c>
      <c r="U17" s="603" t="str">
        <f t="shared" si="16"/>
        <v/>
      </c>
      <c r="V17" s="608" t="str">
        <f t="shared" si="17"/>
        <v/>
      </c>
      <c r="W17" s="609" t="str">
        <f t="shared" si="18"/>
        <v/>
      </c>
      <c r="X17" s="366"/>
      <c r="Y17" s="366"/>
      <c r="Z17" s="368"/>
      <c r="AA17" s="373" t="str">
        <f t="shared" si="13"/>
        <v/>
      </c>
      <c r="AB17" s="371"/>
    </row>
    <row r="18" spans="1:28" ht="24" customHeight="1">
      <c r="A18" s="115"/>
      <c r="B18" s="590" t="str">
        <f t="shared" si="0"/>
        <v/>
      </c>
      <c r="C18" s="591" t="str">
        <f t="shared" si="1"/>
        <v/>
      </c>
      <c r="D18" s="600" t="str">
        <f t="shared" si="19"/>
        <v/>
      </c>
      <c r="E18" s="136"/>
      <c r="F18" s="137"/>
      <c r="G18" s="135" t="str">
        <f t="shared" si="20"/>
        <v/>
      </c>
      <c r="H18" s="368"/>
      <c r="I18" s="581"/>
      <c r="J18" s="610" t="str">
        <f t="shared" si="25"/>
        <v/>
      </c>
      <c r="K18" s="611" t="str">
        <f t="shared" si="21"/>
        <v/>
      </c>
      <c r="L18" s="612" t="str">
        <f t="shared" si="22"/>
        <v/>
      </c>
      <c r="M18" s="613" t="str">
        <f t="shared" si="7"/>
        <v/>
      </c>
      <c r="N18" s="612" t="str">
        <f t="shared" si="14"/>
        <v/>
      </c>
      <c r="O18" s="614" t="str">
        <f t="shared" si="8"/>
        <v/>
      </c>
      <c r="P18" s="606" t="str">
        <f t="shared" si="23"/>
        <v/>
      </c>
      <c r="Q18" s="615" t="str">
        <f t="shared" si="24"/>
        <v/>
      </c>
      <c r="R18" s="611" t="str">
        <f t="shared" si="10"/>
        <v/>
      </c>
      <c r="S18" s="612" t="str">
        <f t="shared" si="15"/>
        <v/>
      </c>
      <c r="T18" s="613" t="str">
        <f t="shared" si="11"/>
        <v/>
      </c>
      <c r="U18" s="612" t="str">
        <f t="shared" si="16"/>
        <v/>
      </c>
      <c r="V18" s="616" t="str">
        <f t="shared" si="17"/>
        <v/>
      </c>
      <c r="W18" s="606" t="str">
        <f t="shared" si="18"/>
        <v/>
      </c>
      <c r="X18" s="366"/>
      <c r="Y18" s="366"/>
      <c r="Z18" s="368"/>
      <c r="AA18" s="373" t="str">
        <f t="shared" si="13"/>
        <v/>
      </c>
      <c r="AB18" s="371"/>
    </row>
    <row r="19" spans="1:28" ht="24" customHeight="1">
      <c r="A19" s="115"/>
      <c r="B19" s="590" t="str">
        <f t="shared" si="0"/>
        <v/>
      </c>
      <c r="C19" s="591" t="str">
        <f t="shared" si="1"/>
        <v/>
      </c>
      <c r="D19" s="600" t="str">
        <f>IF($A19="","",VLOOKUP($A19,従事者基礎情報,5))</f>
        <v/>
      </c>
      <c r="E19" s="136"/>
      <c r="F19" s="137"/>
      <c r="G19" s="135" t="str">
        <f t="shared" si="20"/>
        <v/>
      </c>
      <c r="H19" s="368"/>
      <c r="I19" s="581"/>
      <c r="J19" s="601" t="str">
        <f t="shared" si="25"/>
        <v/>
      </c>
      <c r="K19" s="602" t="str">
        <f t="shared" si="21"/>
        <v/>
      </c>
      <c r="L19" s="603" t="str">
        <f t="shared" si="22"/>
        <v/>
      </c>
      <c r="M19" s="604" t="str">
        <f t="shared" si="7"/>
        <v/>
      </c>
      <c r="N19" s="603" t="str">
        <f t="shared" si="14"/>
        <v/>
      </c>
      <c r="O19" s="605" t="str">
        <f t="shared" si="8"/>
        <v/>
      </c>
      <c r="P19" s="606" t="str">
        <f t="shared" si="23"/>
        <v/>
      </c>
      <c r="Q19" s="607" t="str">
        <f t="shared" si="24"/>
        <v/>
      </c>
      <c r="R19" s="602" t="str">
        <f t="shared" si="10"/>
        <v/>
      </c>
      <c r="S19" s="603" t="str">
        <f t="shared" si="15"/>
        <v/>
      </c>
      <c r="T19" s="604" t="str">
        <f t="shared" si="11"/>
        <v/>
      </c>
      <c r="U19" s="603" t="str">
        <f t="shared" si="16"/>
        <v/>
      </c>
      <c r="V19" s="608" t="str">
        <f t="shared" si="17"/>
        <v/>
      </c>
      <c r="W19" s="609" t="str">
        <f t="shared" si="18"/>
        <v/>
      </c>
      <c r="X19" s="366"/>
      <c r="Y19" s="366"/>
      <c r="Z19" s="368"/>
      <c r="AA19" s="373" t="str">
        <f t="shared" si="13"/>
        <v/>
      </c>
      <c r="AB19" s="371"/>
    </row>
    <row r="20" spans="1:28" ht="24" customHeight="1">
      <c r="A20" s="115"/>
      <c r="B20" s="590" t="str">
        <f t="shared" si="0"/>
        <v/>
      </c>
      <c r="C20" s="591" t="str">
        <f t="shared" si="1"/>
        <v/>
      </c>
      <c r="D20" s="600" t="str">
        <f t="shared" si="19"/>
        <v/>
      </c>
      <c r="E20" s="136"/>
      <c r="F20" s="137"/>
      <c r="G20" s="135" t="str">
        <f t="shared" si="20"/>
        <v/>
      </c>
      <c r="H20" s="368"/>
      <c r="I20" s="581"/>
      <c r="J20" s="601" t="str">
        <f t="shared" si="25"/>
        <v/>
      </c>
      <c r="K20" s="602" t="str">
        <f t="shared" si="21"/>
        <v/>
      </c>
      <c r="L20" s="603" t="str">
        <f t="shared" si="22"/>
        <v/>
      </c>
      <c r="M20" s="604" t="str">
        <f t="shared" si="7"/>
        <v/>
      </c>
      <c r="N20" s="603" t="str">
        <f t="shared" si="14"/>
        <v/>
      </c>
      <c r="O20" s="605" t="str">
        <f t="shared" si="8"/>
        <v/>
      </c>
      <c r="P20" s="606" t="str">
        <f t="shared" si="23"/>
        <v/>
      </c>
      <c r="Q20" s="607" t="str">
        <f t="shared" si="24"/>
        <v/>
      </c>
      <c r="R20" s="602" t="str">
        <f t="shared" si="10"/>
        <v/>
      </c>
      <c r="S20" s="603" t="str">
        <f t="shared" si="15"/>
        <v/>
      </c>
      <c r="T20" s="604" t="str">
        <f t="shared" si="11"/>
        <v/>
      </c>
      <c r="U20" s="603" t="str">
        <f t="shared" si="16"/>
        <v/>
      </c>
      <c r="V20" s="608" t="str">
        <f t="shared" si="17"/>
        <v/>
      </c>
      <c r="W20" s="609" t="str">
        <f t="shared" si="18"/>
        <v/>
      </c>
      <c r="X20" s="366"/>
      <c r="Y20" s="366"/>
      <c r="Z20" s="368"/>
      <c r="AA20" s="373" t="str">
        <f t="shared" si="13"/>
        <v/>
      </c>
      <c r="AB20" s="371"/>
    </row>
    <row r="21" spans="1:28" ht="24" customHeight="1">
      <c r="A21" s="115"/>
      <c r="B21" s="590" t="str">
        <f t="shared" si="0"/>
        <v/>
      </c>
      <c r="C21" s="591" t="str">
        <f t="shared" si="1"/>
        <v/>
      </c>
      <c r="D21" s="600" t="str">
        <f t="shared" si="19"/>
        <v/>
      </c>
      <c r="E21" s="136"/>
      <c r="F21" s="137"/>
      <c r="G21" s="135" t="str">
        <f t="shared" si="20"/>
        <v/>
      </c>
      <c r="H21" s="368"/>
      <c r="I21" s="581"/>
      <c r="J21" s="601" t="str">
        <f t="shared" si="25"/>
        <v/>
      </c>
      <c r="K21" s="602" t="str">
        <f t="shared" si="21"/>
        <v/>
      </c>
      <c r="L21" s="603" t="str">
        <f t="shared" si="22"/>
        <v/>
      </c>
      <c r="M21" s="604" t="str">
        <f t="shared" si="7"/>
        <v/>
      </c>
      <c r="N21" s="603" t="str">
        <f t="shared" si="14"/>
        <v/>
      </c>
      <c r="O21" s="605" t="str">
        <f t="shared" si="8"/>
        <v/>
      </c>
      <c r="P21" s="606" t="str">
        <f t="shared" si="23"/>
        <v/>
      </c>
      <c r="Q21" s="607" t="str">
        <f t="shared" si="24"/>
        <v/>
      </c>
      <c r="R21" s="602" t="str">
        <f t="shared" si="10"/>
        <v/>
      </c>
      <c r="S21" s="603" t="str">
        <f t="shared" si="15"/>
        <v/>
      </c>
      <c r="T21" s="604" t="str">
        <f t="shared" si="11"/>
        <v/>
      </c>
      <c r="U21" s="603" t="str">
        <f t="shared" si="16"/>
        <v/>
      </c>
      <c r="V21" s="608" t="str">
        <f t="shared" si="17"/>
        <v/>
      </c>
      <c r="W21" s="609" t="str">
        <f t="shared" si="18"/>
        <v/>
      </c>
      <c r="X21" s="366"/>
      <c r="Y21" s="366"/>
      <c r="Z21" s="368"/>
      <c r="AA21" s="373" t="str">
        <f t="shared" si="13"/>
        <v/>
      </c>
      <c r="AB21" s="371"/>
    </row>
    <row r="22" spans="1:28" ht="24" customHeight="1">
      <c r="A22" s="115"/>
      <c r="B22" s="590" t="str">
        <f t="shared" si="0"/>
        <v/>
      </c>
      <c r="C22" s="591" t="str">
        <f t="shared" si="1"/>
        <v/>
      </c>
      <c r="D22" s="600" t="str">
        <f t="shared" si="19"/>
        <v/>
      </c>
      <c r="E22" s="136"/>
      <c r="F22" s="137"/>
      <c r="G22" s="135" t="str">
        <f t="shared" si="20"/>
        <v/>
      </c>
      <c r="H22" s="368"/>
      <c r="I22" s="581"/>
      <c r="J22" s="601" t="str">
        <f t="shared" si="25"/>
        <v/>
      </c>
      <c r="K22" s="602" t="str">
        <f t="shared" si="21"/>
        <v/>
      </c>
      <c r="L22" s="603" t="str">
        <f t="shared" si="22"/>
        <v/>
      </c>
      <c r="M22" s="604" t="str">
        <f t="shared" si="7"/>
        <v/>
      </c>
      <c r="N22" s="603" t="str">
        <f t="shared" si="14"/>
        <v/>
      </c>
      <c r="O22" s="605" t="str">
        <f t="shared" si="8"/>
        <v/>
      </c>
      <c r="P22" s="606" t="str">
        <f t="shared" si="23"/>
        <v/>
      </c>
      <c r="Q22" s="607" t="str">
        <f t="shared" si="24"/>
        <v/>
      </c>
      <c r="R22" s="602" t="str">
        <f t="shared" si="10"/>
        <v/>
      </c>
      <c r="S22" s="603" t="str">
        <f t="shared" si="15"/>
        <v/>
      </c>
      <c r="T22" s="604" t="str">
        <f t="shared" si="11"/>
        <v/>
      </c>
      <c r="U22" s="603" t="str">
        <f t="shared" si="16"/>
        <v/>
      </c>
      <c r="V22" s="608" t="str">
        <f t="shared" si="17"/>
        <v/>
      </c>
      <c r="W22" s="609" t="str">
        <f t="shared" si="18"/>
        <v/>
      </c>
      <c r="X22" s="366"/>
      <c r="Y22" s="366"/>
      <c r="Z22" s="368"/>
      <c r="AA22" s="373" t="str">
        <f t="shared" si="13"/>
        <v/>
      </c>
      <c r="AB22" s="371"/>
    </row>
    <row r="23" spans="1:28" ht="24" customHeight="1">
      <c r="A23" s="115"/>
      <c r="B23" s="590" t="str">
        <f t="shared" si="0"/>
        <v/>
      </c>
      <c r="C23" s="591" t="str">
        <f t="shared" si="1"/>
        <v/>
      </c>
      <c r="D23" s="600" t="str">
        <f t="shared" si="19"/>
        <v/>
      </c>
      <c r="E23" s="136"/>
      <c r="F23" s="137"/>
      <c r="G23" s="135" t="str">
        <f t="shared" si="20"/>
        <v/>
      </c>
      <c r="H23" s="368"/>
      <c r="I23" s="581"/>
      <c r="J23" s="601" t="str">
        <f t="shared" si="25"/>
        <v/>
      </c>
      <c r="K23" s="602" t="str">
        <f t="shared" si="21"/>
        <v/>
      </c>
      <c r="L23" s="603" t="str">
        <f t="shared" si="22"/>
        <v/>
      </c>
      <c r="M23" s="604" t="str">
        <f t="shared" si="7"/>
        <v/>
      </c>
      <c r="N23" s="603" t="str">
        <f t="shared" si="14"/>
        <v/>
      </c>
      <c r="O23" s="605" t="str">
        <f t="shared" si="8"/>
        <v/>
      </c>
      <c r="P23" s="606" t="str">
        <f t="shared" si="23"/>
        <v/>
      </c>
      <c r="Q23" s="607" t="str">
        <f t="shared" si="24"/>
        <v/>
      </c>
      <c r="R23" s="602" t="str">
        <f t="shared" si="10"/>
        <v/>
      </c>
      <c r="S23" s="603" t="str">
        <f t="shared" si="15"/>
        <v/>
      </c>
      <c r="T23" s="604" t="str">
        <f t="shared" si="11"/>
        <v/>
      </c>
      <c r="U23" s="603" t="str">
        <f t="shared" si="16"/>
        <v/>
      </c>
      <c r="V23" s="608" t="str">
        <f t="shared" si="17"/>
        <v/>
      </c>
      <c r="W23" s="609" t="str">
        <f t="shared" si="18"/>
        <v/>
      </c>
      <c r="X23" s="366"/>
      <c r="Y23" s="366"/>
      <c r="Z23" s="368"/>
      <c r="AA23" s="373" t="str">
        <f t="shared" si="13"/>
        <v/>
      </c>
      <c r="AB23" s="371"/>
    </row>
    <row r="24" spans="1:28" ht="24" customHeight="1" thickBot="1">
      <c r="A24" s="115"/>
      <c r="B24" s="617" t="str">
        <f t="shared" si="0"/>
        <v/>
      </c>
      <c r="C24" s="618" t="str">
        <f t="shared" si="1"/>
        <v/>
      </c>
      <c r="D24" s="619" t="str">
        <f t="shared" si="19"/>
        <v/>
      </c>
      <c r="E24" s="138"/>
      <c r="F24" s="139"/>
      <c r="G24" s="140" t="str">
        <f t="shared" si="20"/>
        <v/>
      </c>
      <c r="H24" s="369"/>
      <c r="I24" s="620"/>
      <c r="J24" s="621" t="str">
        <f t="shared" si="25"/>
        <v/>
      </c>
      <c r="K24" s="622" t="str">
        <f t="shared" si="21"/>
        <v/>
      </c>
      <c r="L24" s="623" t="str">
        <f t="shared" si="22"/>
        <v/>
      </c>
      <c r="M24" s="624" t="str">
        <f t="shared" si="7"/>
        <v/>
      </c>
      <c r="N24" s="623" t="str">
        <f t="shared" si="14"/>
        <v/>
      </c>
      <c r="O24" s="625" t="str">
        <f t="shared" si="8"/>
        <v/>
      </c>
      <c r="P24" s="626" t="str">
        <f t="shared" si="23"/>
        <v/>
      </c>
      <c r="Q24" s="627" t="str">
        <f t="shared" si="24"/>
        <v/>
      </c>
      <c r="R24" s="622" t="str">
        <f t="shared" si="10"/>
        <v/>
      </c>
      <c r="S24" s="623" t="str">
        <f t="shared" si="15"/>
        <v/>
      </c>
      <c r="T24" s="624" t="str">
        <f t="shared" si="11"/>
        <v/>
      </c>
      <c r="U24" s="623" t="str">
        <f t="shared" si="16"/>
        <v/>
      </c>
      <c r="V24" s="628" t="str">
        <f t="shared" si="17"/>
        <v/>
      </c>
      <c r="W24" s="629" t="str">
        <f t="shared" si="18"/>
        <v/>
      </c>
      <c r="X24" s="367"/>
      <c r="Y24" s="367"/>
      <c r="Z24" s="369"/>
      <c r="AA24" s="374" t="str">
        <f t="shared" si="13"/>
        <v/>
      </c>
      <c r="AB24" s="372"/>
    </row>
    <row r="25" spans="1:28" ht="30" customHeight="1" thickBot="1">
      <c r="E25" s="630"/>
      <c r="F25" s="631" t="s">
        <v>191</v>
      </c>
      <c r="G25" s="631"/>
      <c r="H25" s="632">
        <f>SUM(H6:H24)</f>
        <v>0</v>
      </c>
      <c r="I25" s="633"/>
      <c r="J25" s="633"/>
      <c r="K25" s="633"/>
      <c r="L25" s="633"/>
      <c r="M25" s="633"/>
      <c r="N25" s="633"/>
      <c r="O25" s="633"/>
      <c r="P25" s="633"/>
      <c r="Q25" s="633"/>
      <c r="R25" s="633"/>
      <c r="S25" s="847" t="s">
        <v>193</v>
      </c>
      <c r="T25" s="848"/>
      <c r="U25" s="848"/>
      <c r="V25" s="848"/>
      <c r="W25" s="848"/>
      <c r="X25" s="848"/>
      <c r="Y25" s="849"/>
      <c r="Z25" s="124" t="e">
        <f>SUM(#REF!)</f>
        <v>#REF!</v>
      </c>
      <c r="AA25" s="375">
        <f>SUM(AA6:AA24)</f>
        <v>8346380</v>
      </c>
    </row>
    <row r="26" spans="1:28" ht="30" customHeight="1" thickBot="1">
      <c r="E26" s="850" t="s">
        <v>192</v>
      </c>
      <c r="F26" s="850"/>
      <c r="G26" s="850"/>
      <c r="H26" s="634">
        <f>ROUNDDOWN(H25,-3)</f>
        <v>0</v>
      </c>
      <c r="I26" s="633"/>
      <c r="J26" s="633"/>
      <c r="K26" s="633"/>
      <c r="L26" s="633"/>
      <c r="M26" s="633"/>
      <c r="N26" s="633"/>
      <c r="O26" s="633"/>
      <c r="P26" s="633"/>
      <c r="Q26" s="633"/>
      <c r="R26" s="633"/>
      <c r="S26" s="635"/>
      <c r="T26" s="635"/>
      <c r="U26" s="636"/>
      <c r="V26" s="635"/>
      <c r="W26" s="636" t="s">
        <v>194</v>
      </c>
      <c r="X26" s="119"/>
      <c r="Y26" s="125"/>
      <c r="Z26" s="126" t="e">
        <f>ROUNDDOWN(Z25,-3)</f>
        <v>#REF!</v>
      </c>
      <c r="AA26" s="376">
        <f>ROUNDDOWN(AA25,-3)</f>
        <v>8346000</v>
      </c>
    </row>
    <row r="27" spans="1:28" ht="12" customHeight="1">
      <c r="E27" s="637"/>
      <c r="F27" s="638"/>
      <c r="G27" s="638"/>
      <c r="H27" s="639"/>
      <c r="I27" s="639"/>
      <c r="J27" s="639"/>
      <c r="K27" s="639"/>
      <c r="L27" s="639"/>
      <c r="M27" s="639"/>
      <c r="N27" s="639"/>
      <c r="O27" s="639"/>
      <c r="P27" s="639"/>
      <c r="Q27" s="639"/>
      <c r="R27" s="639"/>
      <c r="S27" s="639"/>
      <c r="T27" s="639"/>
      <c r="U27" s="639"/>
      <c r="V27" s="639"/>
      <c r="W27" s="639"/>
      <c r="X27" s="141"/>
      <c r="Y27" s="141"/>
      <c r="Z27" s="141"/>
      <c r="AA27" s="141"/>
    </row>
    <row r="28" spans="1:28" ht="227.25" customHeight="1">
      <c r="B28" s="851" t="s">
        <v>310</v>
      </c>
      <c r="C28" s="851"/>
      <c r="D28" s="852"/>
      <c r="E28" s="853"/>
      <c r="F28" s="853"/>
      <c r="G28" s="853"/>
      <c r="H28" s="853"/>
      <c r="I28" s="853"/>
      <c r="J28" s="853"/>
      <c r="K28" s="853"/>
      <c r="L28" s="853"/>
      <c r="M28" s="853"/>
      <c r="N28" s="853"/>
      <c r="O28" s="853"/>
      <c r="P28" s="853"/>
      <c r="Q28" s="853"/>
      <c r="R28" s="853"/>
      <c r="S28" s="853"/>
      <c r="T28" s="853"/>
      <c r="U28" s="853"/>
      <c r="V28" s="853"/>
      <c r="W28" s="853"/>
      <c r="X28" s="853"/>
      <c r="Y28" s="853"/>
      <c r="Z28" s="853"/>
      <c r="AA28" s="853"/>
      <c r="AB28" s="853"/>
    </row>
    <row r="29" spans="1:28" ht="18" customHeight="1"/>
    <row r="30" spans="1:28" ht="18" customHeight="1"/>
    <row r="31" spans="1:28" ht="18" customHeight="1"/>
    <row r="32" spans="1:28" ht="18" customHeight="1"/>
    <row r="33" ht="18" customHeight="1"/>
    <row r="34" ht="18" customHeight="1"/>
  </sheetData>
  <mergeCells count="15">
    <mergeCell ref="S25:Y25"/>
    <mergeCell ref="E26:G26"/>
    <mergeCell ref="B28:AB28"/>
    <mergeCell ref="B4:B5"/>
    <mergeCell ref="AB4:AB5"/>
    <mergeCell ref="C4:C5"/>
    <mergeCell ref="I4:I5"/>
    <mergeCell ref="B2:AB2"/>
    <mergeCell ref="E4:G4"/>
    <mergeCell ref="J4:Z4"/>
    <mergeCell ref="AA4:AA5"/>
    <mergeCell ref="J5:P5"/>
    <mergeCell ref="Q5:W5"/>
    <mergeCell ref="X5:Z5"/>
    <mergeCell ref="D4:D5"/>
  </mergeCells>
  <phoneticPr fontId="63"/>
  <dataValidations count="1">
    <dataValidation type="date" operator="greaterThanOrEqual" allowBlank="1" showInputMessage="1" showErrorMessage="1" errorTitle="日付を入力願います。" error="2014/4/1のように入力してください。" sqref="E6:F24">
      <formula1>40269</formula1>
    </dataValidation>
  </dataValidations>
  <printOptions horizontalCentered="1"/>
  <pageMargins left="0.70866141732283472" right="0.70866141732283472" top="0.55118110236220474" bottom="0.35433070866141736" header="0.31496062992125984" footer="0.31496062992125984"/>
  <pageSetup paperSize="9" scale="39" orientation="landscape" blackAndWhite="1" r:id="rId1"/>
  <headerFooter>
    <oddHeader>&amp;R&amp;K0000002020年4月1日公示以降（2021.6月版）</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34"/>
  <sheetViews>
    <sheetView zoomScale="60" zoomScaleNormal="60" zoomScaleSheetLayoutView="70" workbookViewId="0"/>
  </sheetViews>
  <sheetFormatPr defaultColWidth="9" defaultRowHeight="14.25"/>
  <cols>
    <col min="1" max="1" width="7.5" customWidth="1"/>
    <col min="2" max="2" width="24.625" style="572" customWidth="1"/>
    <col min="3" max="3" width="20.625" style="572" customWidth="1"/>
    <col min="4" max="4" width="8" style="572" customWidth="1"/>
    <col min="5" max="6" width="12.625" style="572" customWidth="1"/>
    <col min="7" max="7" width="6.625" style="572" customWidth="1"/>
    <col min="8" max="8" width="18.625" style="572" customWidth="1"/>
    <col min="9" max="9" width="9" style="572" customWidth="1"/>
    <col min="10" max="10" width="9.625" style="572" customWidth="1"/>
    <col min="11" max="11" width="7.375" style="572" customWidth="1"/>
    <col min="12" max="12" width="9.625" style="572" customWidth="1"/>
    <col min="13" max="13" width="7.375" style="572" customWidth="1"/>
    <col min="14" max="14" width="9.625" style="572" customWidth="1"/>
    <col min="15" max="15" width="7.375" style="572" customWidth="1"/>
    <col min="16" max="16" width="9.625" style="572" customWidth="1"/>
    <col min="17" max="17" width="11.625" style="572" customWidth="1"/>
    <col min="18" max="18" width="7.375" style="572" customWidth="1"/>
    <col min="19" max="19" width="11.625" style="572" customWidth="1"/>
    <col min="20" max="20" width="7.375" style="572" customWidth="1"/>
    <col min="21" max="21" width="11.625" style="572" customWidth="1"/>
    <col min="22" max="22" width="7.375" style="572" customWidth="1"/>
    <col min="23" max="23" width="11.625" style="572" customWidth="1"/>
    <col min="24" max="26" width="13.75" hidden="1" customWidth="1"/>
    <col min="27" max="27" width="19" customWidth="1"/>
    <col min="28" max="28" width="36.625" customWidth="1"/>
  </cols>
  <sheetData>
    <row r="1" spans="1:28" ht="24" customHeight="1">
      <c r="AB1" s="120" t="s">
        <v>86</v>
      </c>
    </row>
    <row r="2" spans="1:28" ht="24" customHeight="1">
      <c r="B2" s="800" t="s">
        <v>196</v>
      </c>
      <c r="C2" s="800"/>
      <c r="D2" s="800"/>
      <c r="E2" s="800"/>
      <c r="F2" s="800"/>
      <c r="G2" s="800"/>
      <c r="H2" s="800"/>
      <c r="I2" s="800"/>
      <c r="J2" s="800"/>
      <c r="K2" s="800"/>
      <c r="L2" s="800"/>
      <c r="M2" s="800"/>
      <c r="N2" s="800"/>
      <c r="O2" s="800"/>
      <c r="P2" s="800"/>
      <c r="Q2" s="800"/>
      <c r="R2" s="800"/>
      <c r="S2" s="800"/>
      <c r="T2" s="800"/>
      <c r="U2" s="800"/>
      <c r="V2" s="800"/>
      <c r="W2" s="800"/>
      <c r="X2" s="800"/>
      <c r="Y2" s="800"/>
      <c r="Z2" s="800"/>
      <c r="AA2" s="800"/>
      <c r="AB2" s="800"/>
    </row>
    <row r="3" spans="1:28" ht="15" customHeight="1" thickBot="1"/>
    <row r="4" spans="1:28" s="128" customFormat="1" ht="24" customHeight="1">
      <c r="A4" s="129"/>
      <c r="B4" s="854" t="s">
        <v>3</v>
      </c>
      <c r="C4" s="858" t="s">
        <v>87</v>
      </c>
      <c r="D4" s="845" t="s">
        <v>6</v>
      </c>
      <c r="E4" s="828" t="s">
        <v>307</v>
      </c>
      <c r="F4" s="829"/>
      <c r="G4" s="830"/>
      <c r="H4" s="640" t="s">
        <v>295</v>
      </c>
      <c r="I4" s="860" t="s">
        <v>202</v>
      </c>
      <c r="J4" s="831" t="s">
        <v>95</v>
      </c>
      <c r="K4" s="832"/>
      <c r="L4" s="832"/>
      <c r="M4" s="832"/>
      <c r="N4" s="832"/>
      <c r="O4" s="832"/>
      <c r="P4" s="832"/>
      <c r="Q4" s="832"/>
      <c r="R4" s="832"/>
      <c r="S4" s="832"/>
      <c r="T4" s="832"/>
      <c r="U4" s="832"/>
      <c r="V4" s="832"/>
      <c r="W4" s="832"/>
      <c r="X4" s="832"/>
      <c r="Y4" s="832"/>
      <c r="Z4" s="833"/>
      <c r="AA4" s="834" t="s">
        <v>96</v>
      </c>
      <c r="AB4" s="856" t="s">
        <v>88</v>
      </c>
    </row>
    <row r="5" spans="1:28" ht="24" customHeight="1" thickBot="1">
      <c r="A5" s="114"/>
      <c r="B5" s="855"/>
      <c r="C5" s="859"/>
      <c r="D5" s="846"/>
      <c r="E5" s="574" t="s">
        <v>89</v>
      </c>
      <c r="F5" s="575" t="s">
        <v>90</v>
      </c>
      <c r="G5" s="576" t="s">
        <v>91</v>
      </c>
      <c r="H5" s="577" t="s">
        <v>92</v>
      </c>
      <c r="I5" s="861"/>
      <c r="J5" s="836" t="s">
        <v>99</v>
      </c>
      <c r="K5" s="837"/>
      <c r="L5" s="837"/>
      <c r="M5" s="837"/>
      <c r="N5" s="837"/>
      <c r="O5" s="837"/>
      <c r="P5" s="838"/>
      <c r="Q5" s="839" t="s">
        <v>298</v>
      </c>
      <c r="R5" s="840"/>
      <c r="S5" s="840"/>
      <c r="T5" s="840"/>
      <c r="U5" s="840"/>
      <c r="V5" s="840"/>
      <c r="W5" s="841"/>
      <c r="X5" s="842" t="s">
        <v>102</v>
      </c>
      <c r="Y5" s="843"/>
      <c r="Z5" s="844"/>
      <c r="AA5" s="835"/>
      <c r="AB5" s="857"/>
    </row>
    <row r="6" spans="1:28" ht="24" customHeight="1" thickTop="1">
      <c r="A6" s="115">
        <v>1</v>
      </c>
      <c r="B6" s="578" t="str">
        <f t="shared" ref="B6:B24" si="0">IF($A6="","",VLOOKUP($A6,従事者基礎情報,2))</f>
        <v>交差点設計</v>
      </c>
      <c r="C6" s="579" t="str">
        <f t="shared" ref="C6:C24" si="1">IF($A6="","",VLOOKUP($A6,従事者基礎情報,3))</f>
        <v>□原　×子</v>
      </c>
      <c r="D6" s="580">
        <f t="shared" ref="D6:D11" si="2">IF($A6="","",VLOOKUP($A6,従事者基礎情報,5))</f>
        <v>2</v>
      </c>
      <c r="E6" s="130">
        <v>43525</v>
      </c>
      <c r="F6" s="131">
        <v>43554</v>
      </c>
      <c r="G6" s="132">
        <f>IF(ISBLANK(E6),"",F6-E6+1)</f>
        <v>30</v>
      </c>
      <c r="H6" s="377"/>
      <c r="I6" s="581"/>
      <c r="J6" s="601">
        <f>IF($D6="","",VLOOKUP($D6,単価表,3))</f>
        <v>4500</v>
      </c>
      <c r="K6" s="641">
        <f t="shared" ref="K6:K11" si="3">IF($G6="","",IF($G6&lt;31,$G6,30))</f>
        <v>30</v>
      </c>
      <c r="L6" s="642">
        <f t="shared" ref="L6:L11" si="4">IF($D6="","",J6*0.9)</f>
        <v>4050</v>
      </c>
      <c r="M6" s="643">
        <f t="shared" ref="M6:M24" si="5">IF($D6="","",IF($G6&lt;31,0,IF($G6&lt;61,$G6-30,30)))</f>
        <v>0</v>
      </c>
      <c r="N6" s="642">
        <f>IF($D6="","",J6*0.8)</f>
        <v>3600</v>
      </c>
      <c r="O6" s="644">
        <f t="shared" ref="O6:O24" si="6">IF($D6="","",IF($G6&lt;61,0,$G6-60))</f>
        <v>0</v>
      </c>
      <c r="P6" s="609">
        <f>IF($E6="","",J6*K6+L6*M6+N6*O6)</f>
        <v>135000</v>
      </c>
      <c r="Q6" s="645">
        <f t="shared" ref="Q6:Q11" si="7">IF(E6="","",VLOOKUP($D6,単価表,4))</f>
        <v>13500</v>
      </c>
      <c r="R6" s="641">
        <f t="shared" ref="R6:R24" si="8">IF($D6="","",IF($G6&lt;32,$G6-1,30))</f>
        <v>29</v>
      </c>
      <c r="S6" s="642">
        <f>IF($D6="","",Q6*0.9)</f>
        <v>12150</v>
      </c>
      <c r="T6" s="643">
        <f t="shared" ref="T6:T24" si="9">IF($D6="","",IF($G6&lt;32,0,IF($G6&lt;62,$G6-31,30)))</f>
        <v>0</v>
      </c>
      <c r="U6" s="642">
        <f>IF($D6="","",Q6*0.8)</f>
        <v>10800</v>
      </c>
      <c r="V6" s="646">
        <f>IF($E6="","",IF($G6&lt;62,0,$G6-61))</f>
        <v>0</v>
      </c>
      <c r="W6" s="609">
        <f>IF($E6="","",Q6*R6+S6*T6+U6*V6)</f>
        <v>391500</v>
      </c>
      <c r="X6" s="497"/>
      <c r="Y6" s="117"/>
      <c r="Z6" s="121" t="str">
        <f t="shared" ref="Z6:Z11" si="10">IF(Y6="","",X6*Y6)</f>
        <v/>
      </c>
      <c r="AA6" s="122">
        <f t="shared" ref="AA6:AA24" si="11">IF(G6="","",P6+W6)</f>
        <v>526500</v>
      </c>
      <c r="AB6" s="370"/>
    </row>
    <row r="7" spans="1:28" ht="24" customHeight="1">
      <c r="A7" s="115">
        <v>1</v>
      </c>
      <c r="B7" s="590" t="str">
        <f t="shared" si="0"/>
        <v>交差点設計</v>
      </c>
      <c r="C7" s="591" t="str">
        <f t="shared" si="1"/>
        <v>□原　×子</v>
      </c>
      <c r="D7" s="592">
        <f>IF($A7="","",VLOOKUP($A7,従事者基礎情報,5))</f>
        <v>2</v>
      </c>
      <c r="E7" s="133">
        <v>43678</v>
      </c>
      <c r="F7" s="134">
        <v>43769</v>
      </c>
      <c r="G7" s="135">
        <f t="shared" ref="G7:G12" si="12">IF(ISBLANK(E7),"",F7-E7+1)</f>
        <v>92</v>
      </c>
      <c r="H7" s="368"/>
      <c r="I7" s="581"/>
      <c r="J7" s="601">
        <f t="shared" ref="J7:J24" si="13">IF($D7="","",VLOOKUP($D7,単価表,3))</f>
        <v>4500</v>
      </c>
      <c r="K7" s="602">
        <f t="shared" si="3"/>
        <v>30</v>
      </c>
      <c r="L7" s="603">
        <f t="shared" si="4"/>
        <v>4050</v>
      </c>
      <c r="M7" s="604">
        <f t="shared" si="5"/>
        <v>30</v>
      </c>
      <c r="N7" s="603">
        <f t="shared" ref="N7:N24" si="14">IF($D7="","",J7*0.8)</f>
        <v>3600</v>
      </c>
      <c r="O7" s="605">
        <f t="shared" si="6"/>
        <v>32</v>
      </c>
      <c r="P7" s="606">
        <f>IF($F7="","",J7*K7+L7*M7+N7*O7)</f>
        <v>371700</v>
      </c>
      <c r="Q7" s="607">
        <f t="shared" si="7"/>
        <v>13500</v>
      </c>
      <c r="R7" s="602">
        <f t="shared" si="8"/>
        <v>30</v>
      </c>
      <c r="S7" s="603">
        <f t="shared" ref="S7:S24" si="15">IF($D7="","",Q7*0.9)</f>
        <v>12150</v>
      </c>
      <c r="T7" s="604">
        <f t="shared" si="9"/>
        <v>30</v>
      </c>
      <c r="U7" s="603">
        <f t="shared" ref="U7:U24" si="16">IF($D7="","",Q7*0.8)</f>
        <v>10800</v>
      </c>
      <c r="V7" s="608">
        <f t="shared" ref="V7:V24" si="17">IF($E7="","",IF($G7&lt;62,0,$G7-61))</f>
        <v>31</v>
      </c>
      <c r="W7" s="609">
        <f>IF($E7="","",Q7*R7+S7*T7+U7*V7)</f>
        <v>1104300</v>
      </c>
      <c r="X7" s="118"/>
      <c r="Y7" s="117"/>
      <c r="Z7" s="121" t="str">
        <f t="shared" si="10"/>
        <v/>
      </c>
      <c r="AA7" s="123">
        <f t="shared" si="11"/>
        <v>1476000</v>
      </c>
      <c r="AB7" s="371"/>
    </row>
    <row r="8" spans="1:28" ht="24" customHeight="1">
      <c r="A8" s="115">
        <v>2</v>
      </c>
      <c r="B8" s="590" t="str">
        <f t="shared" si="0"/>
        <v>交通計画Ⅱ</v>
      </c>
      <c r="C8" s="591" t="str">
        <f t="shared" si="1"/>
        <v>○山　△男</v>
      </c>
      <c r="D8" s="592">
        <f t="shared" si="2"/>
        <v>2</v>
      </c>
      <c r="E8" s="133">
        <v>43616</v>
      </c>
      <c r="F8" s="134">
        <v>43707</v>
      </c>
      <c r="G8" s="135">
        <f t="shared" si="12"/>
        <v>92</v>
      </c>
      <c r="H8" s="368"/>
      <c r="I8" s="581"/>
      <c r="J8" s="601">
        <f t="shared" si="13"/>
        <v>4500</v>
      </c>
      <c r="K8" s="602">
        <f t="shared" si="3"/>
        <v>30</v>
      </c>
      <c r="L8" s="603">
        <f t="shared" si="4"/>
        <v>4050</v>
      </c>
      <c r="M8" s="604">
        <f t="shared" si="5"/>
        <v>30</v>
      </c>
      <c r="N8" s="603">
        <f t="shared" si="14"/>
        <v>3600</v>
      </c>
      <c r="O8" s="605">
        <f t="shared" si="6"/>
        <v>32</v>
      </c>
      <c r="P8" s="606">
        <f>IF($F8="","",J8*K8+L8*M8+N8*O8)</f>
        <v>371700</v>
      </c>
      <c r="Q8" s="607">
        <f t="shared" si="7"/>
        <v>13500</v>
      </c>
      <c r="R8" s="602">
        <f t="shared" si="8"/>
        <v>30</v>
      </c>
      <c r="S8" s="603">
        <f t="shared" si="15"/>
        <v>12150</v>
      </c>
      <c r="T8" s="604">
        <f t="shared" si="9"/>
        <v>30</v>
      </c>
      <c r="U8" s="603">
        <f t="shared" si="16"/>
        <v>10800</v>
      </c>
      <c r="V8" s="608">
        <f t="shared" si="17"/>
        <v>31</v>
      </c>
      <c r="W8" s="609">
        <f t="shared" ref="W8:W24" si="18">IF($E8="","",Q8*R8+S8*T8+U8*V8)</f>
        <v>1104300</v>
      </c>
      <c r="X8" s="118"/>
      <c r="Y8" s="117"/>
      <c r="Z8" s="121" t="str">
        <f t="shared" si="10"/>
        <v/>
      </c>
      <c r="AA8" s="123">
        <f t="shared" si="11"/>
        <v>1476000</v>
      </c>
      <c r="AB8" s="371"/>
    </row>
    <row r="9" spans="1:28" ht="24" customHeight="1">
      <c r="A9" s="115">
        <v>2</v>
      </c>
      <c r="B9" s="590" t="str">
        <f t="shared" si="0"/>
        <v>交通計画Ⅱ</v>
      </c>
      <c r="C9" s="591" t="str">
        <f t="shared" si="1"/>
        <v>○山　△男</v>
      </c>
      <c r="D9" s="592">
        <f t="shared" si="2"/>
        <v>2</v>
      </c>
      <c r="E9" s="133">
        <v>43739</v>
      </c>
      <c r="F9" s="134">
        <v>43876</v>
      </c>
      <c r="G9" s="135">
        <f t="shared" si="12"/>
        <v>138</v>
      </c>
      <c r="H9" s="368"/>
      <c r="I9" s="581"/>
      <c r="J9" s="601">
        <f t="shared" si="13"/>
        <v>4500</v>
      </c>
      <c r="K9" s="602">
        <f t="shared" si="3"/>
        <v>30</v>
      </c>
      <c r="L9" s="603">
        <f t="shared" si="4"/>
        <v>4050</v>
      </c>
      <c r="M9" s="604">
        <f t="shared" si="5"/>
        <v>30</v>
      </c>
      <c r="N9" s="603">
        <f t="shared" si="14"/>
        <v>3600</v>
      </c>
      <c r="O9" s="605">
        <f t="shared" si="6"/>
        <v>78</v>
      </c>
      <c r="P9" s="606">
        <f>IF($F9="","",J9*K9+L9*M9+N9*O9)</f>
        <v>537300</v>
      </c>
      <c r="Q9" s="607">
        <f t="shared" si="7"/>
        <v>13500</v>
      </c>
      <c r="R9" s="602">
        <f t="shared" si="8"/>
        <v>30</v>
      </c>
      <c r="S9" s="603">
        <f t="shared" si="15"/>
        <v>12150</v>
      </c>
      <c r="T9" s="604">
        <f t="shared" si="9"/>
        <v>30</v>
      </c>
      <c r="U9" s="603">
        <f t="shared" si="16"/>
        <v>10800</v>
      </c>
      <c r="V9" s="608">
        <f t="shared" si="17"/>
        <v>77</v>
      </c>
      <c r="W9" s="609">
        <f t="shared" si="18"/>
        <v>1601100</v>
      </c>
      <c r="X9" s="118"/>
      <c r="Y9" s="117"/>
      <c r="Z9" s="121" t="str">
        <f t="shared" si="10"/>
        <v/>
      </c>
      <c r="AA9" s="123">
        <f t="shared" si="11"/>
        <v>2138400</v>
      </c>
      <c r="AB9" s="371"/>
    </row>
    <row r="10" spans="1:28" ht="24" customHeight="1">
      <c r="A10" s="115">
        <v>3</v>
      </c>
      <c r="B10" s="590" t="str">
        <f t="shared" si="0"/>
        <v>ジェンダー分析</v>
      </c>
      <c r="C10" s="591" t="str">
        <f t="shared" si="1"/>
        <v>○野　△子（前任）</v>
      </c>
      <c r="D10" s="592">
        <f t="shared" si="2"/>
        <v>3</v>
      </c>
      <c r="E10" s="130">
        <v>43586</v>
      </c>
      <c r="F10" s="131">
        <v>43646</v>
      </c>
      <c r="G10" s="135">
        <f t="shared" si="12"/>
        <v>61</v>
      </c>
      <c r="H10" s="368"/>
      <c r="I10" s="581"/>
      <c r="J10" s="601">
        <f t="shared" si="13"/>
        <v>4500</v>
      </c>
      <c r="K10" s="602">
        <f t="shared" si="3"/>
        <v>30</v>
      </c>
      <c r="L10" s="603">
        <f t="shared" si="4"/>
        <v>4050</v>
      </c>
      <c r="M10" s="604">
        <f t="shared" si="5"/>
        <v>30</v>
      </c>
      <c r="N10" s="603">
        <f t="shared" si="14"/>
        <v>3600</v>
      </c>
      <c r="O10" s="605">
        <f t="shared" si="6"/>
        <v>1</v>
      </c>
      <c r="P10" s="606">
        <f>IF($F10="","",J10*K10+L10*M10+N10*O10)</f>
        <v>260100</v>
      </c>
      <c r="Q10" s="607">
        <f t="shared" si="7"/>
        <v>13500</v>
      </c>
      <c r="R10" s="602">
        <f t="shared" si="8"/>
        <v>30</v>
      </c>
      <c r="S10" s="603">
        <f t="shared" si="15"/>
        <v>12150</v>
      </c>
      <c r="T10" s="604">
        <f t="shared" si="9"/>
        <v>30</v>
      </c>
      <c r="U10" s="603">
        <f t="shared" si="16"/>
        <v>10800</v>
      </c>
      <c r="V10" s="608">
        <f t="shared" si="17"/>
        <v>0</v>
      </c>
      <c r="W10" s="609">
        <f t="shared" si="18"/>
        <v>769500</v>
      </c>
      <c r="X10" s="118"/>
      <c r="Y10" s="117"/>
      <c r="Z10" s="121" t="str">
        <f t="shared" si="10"/>
        <v/>
      </c>
      <c r="AA10" s="123">
        <f t="shared" si="11"/>
        <v>1029600</v>
      </c>
      <c r="AB10" s="371"/>
    </row>
    <row r="11" spans="1:28" ht="24" customHeight="1">
      <c r="A11" s="115">
        <v>4</v>
      </c>
      <c r="B11" s="590" t="str">
        <f t="shared" si="0"/>
        <v>ジェンダー分析</v>
      </c>
      <c r="C11" s="591" t="str">
        <f t="shared" si="1"/>
        <v>▽田　□美（後任）</v>
      </c>
      <c r="D11" s="592">
        <f t="shared" si="2"/>
        <v>4</v>
      </c>
      <c r="E11" s="133">
        <v>43678</v>
      </c>
      <c r="F11" s="134">
        <v>43769</v>
      </c>
      <c r="G11" s="135">
        <f t="shared" si="12"/>
        <v>92</v>
      </c>
      <c r="H11" s="368"/>
      <c r="I11" s="581"/>
      <c r="J11" s="601">
        <f t="shared" si="13"/>
        <v>3800</v>
      </c>
      <c r="K11" s="602">
        <f t="shared" si="3"/>
        <v>30</v>
      </c>
      <c r="L11" s="603">
        <f t="shared" si="4"/>
        <v>3420</v>
      </c>
      <c r="M11" s="604">
        <f t="shared" si="5"/>
        <v>30</v>
      </c>
      <c r="N11" s="603">
        <f t="shared" si="14"/>
        <v>3040</v>
      </c>
      <c r="O11" s="605">
        <f t="shared" si="6"/>
        <v>32</v>
      </c>
      <c r="P11" s="606">
        <f>IF($F11="","",J11*K11+L11*M11+N11*O11)</f>
        <v>313880</v>
      </c>
      <c r="Q11" s="607">
        <f t="shared" si="7"/>
        <v>11600</v>
      </c>
      <c r="R11" s="602">
        <f t="shared" si="8"/>
        <v>30</v>
      </c>
      <c r="S11" s="603">
        <f t="shared" si="15"/>
        <v>10440</v>
      </c>
      <c r="T11" s="604">
        <f t="shared" si="9"/>
        <v>30</v>
      </c>
      <c r="U11" s="603">
        <f t="shared" si="16"/>
        <v>9280</v>
      </c>
      <c r="V11" s="608">
        <f t="shared" si="17"/>
        <v>31</v>
      </c>
      <c r="W11" s="609">
        <f t="shared" si="18"/>
        <v>948880</v>
      </c>
      <c r="X11" s="118"/>
      <c r="Y11" s="117"/>
      <c r="Z11" s="121" t="str">
        <f t="shared" si="10"/>
        <v/>
      </c>
      <c r="AA11" s="123">
        <f t="shared" si="11"/>
        <v>1262760</v>
      </c>
      <c r="AB11" s="371"/>
    </row>
    <row r="12" spans="1:28" ht="24" customHeight="1">
      <c r="A12" s="115"/>
      <c r="B12" s="590" t="str">
        <f t="shared" si="0"/>
        <v/>
      </c>
      <c r="C12" s="591" t="str">
        <f t="shared" si="1"/>
        <v/>
      </c>
      <c r="D12" s="600" t="str">
        <f>IF($A12="","",VLOOKUP($A12,従事者基礎情報,5))</f>
        <v/>
      </c>
      <c r="E12" s="130"/>
      <c r="F12" s="131"/>
      <c r="G12" s="135" t="str">
        <f t="shared" si="12"/>
        <v/>
      </c>
      <c r="H12" s="368"/>
      <c r="I12" s="581"/>
      <c r="J12" s="601" t="str">
        <f t="shared" si="13"/>
        <v/>
      </c>
      <c r="K12" s="602" t="str">
        <f t="shared" ref="K12:K24" si="19">IF($G12="","",IF($G12&lt;31,$G12,30))</f>
        <v/>
      </c>
      <c r="L12" s="603" t="str">
        <f t="shared" ref="L12:L24" si="20">IF($D12="","",J12*0.9)</f>
        <v/>
      </c>
      <c r="M12" s="604" t="str">
        <f t="shared" si="5"/>
        <v/>
      </c>
      <c r="N12" s="603" t="str">
        <f t="shared" si="14"/>
        <v/>
      </c>
      <c r="O12" s="605" t="str">
        <f t="shared" si="6"/>
        <v/>
      </c>
      <c r="P12" s="606" t="str">
        <f t="shared" ref="P12:P24" si="21">IF($F12="","",J12*K12+L12*M12+N12*O12)</f>
        <v/>
      </c>
      <c r="Q12" s="607" t="str">
        <f t="shared" ref="Q12:Q24" si="22">IF(E12="","",VLOOKUP($D12,単価表,4))</f>
        <v/>
      </c>
      <c r="R12" s="602" t="str">
        <f t="shared" si="8"/>
        <v/>
      </c>
      <c r="S12" s="603" t="str">
        <f t="shared" si="15"/>
        <v/>
      </c>
      <c r="T12" s="604" t="str">
        <f t="shared" si="9"/>
        <v/>
      </c>
      <c r="U12" s="603" t="str">
        <f t="shared" si="16"/>
        <v/>
      </c>
      <c r="V12" s="608" t="str">
        <f t="shared" si="17"/>
        <v/>
      </c>
      <c r="W12" s="609" t="str">
        <f t="shared" si="18"/>
        <v/>
      </c>
      <c r="X12" s="366"/>
      <c r="Y12" s="366"/>
      <c r="Z12" s="368"/>
      <c r="AA12" s="373" t="str">
        <f t="shared" si="11"/>
        <v/>
      </c>
      <c r="AB12" s="371"/>
    </row>
    <row r="13" spans="1:28" ht="24" customHeight="1">
      <c r="A13" s="115"/>
      <c r="B13" s="590" t="str">
        <f t="shared" si="0"/>
        <v/>
      </c>
      <c r="C13" s="591" t="str">
        <f t="shared" si="1"/>
        <v/>
      </c>
      <c r="D13" s="600" t="str">
        <f t="shared" ref="D13:D24" si="23">IF($A13="","",VLOOKUP($A13,従事者基礎情報,5))</f>
        <v/>
      </c>
      <c r="E13" s="133"/>
      <c r="F13" s="134"/>
      <c r="G13" s="135"/>
      <c r="H13" s="368"/>
      <c r="I13" s="581"/>
      <c r="J13" s="601" t="str">
        <f t="shared" si="13"/>
        <v/>
      </c>
      <c r="K13" s="602" t="str">
        <f t="shared" si="19"/>
        <v/>
      </c>
      <c r="L13" s="603" t="str">
        <f t="shared" si="20"/>
        <v/>
      </c>
      <c r="M13" s="604" t="str">
        <f t="shared" si="5"/>
        <v/>
      </c>
      <c r="N13" s="603" t="str">
        <f t="shared" si="14"/>
        <v/>
      </c>
      <c r="O13" s="605" t="str">
        <f t="shared" si="6"/>
        <v/>
      </c>
      <c r="P13" s="606" t="str">
        <f t="shared" si="21"/>
        <v/>
      </c>
      <c r="Q13" s="607" t="str">
        <f t="shared" si="22"/>
        <v/>
      </c>
      <c r="R13" s="602" t="str">
        <f t="shared" si="8"/>
        <v/>
      </c>
      <c r="S13" s="603" t="str">
        <f t="shared" si="15"/>
        <v/>
      </c>
      <c r="T13" s="604" t="str">
        <f t="shared" si="9"/>
        <v/>
      </c>
      <c r="U13" s="603" t="str">
        <f t="shared" si="16"/>
        <v/>
      </c>
      <c r="V13" s="608" t="str">
        <f t="shared" si="17"/>
        <v/>
      </c>
      <c r="W13" s="609" t="str">
        <f t="shared" si="18"/>
        <v/>
      </c>
      <c r="X13" s="366"/>
      <c r="Y13" s="366"/>
      <c r="Z13" s="368"/>
      <c r="AA13" s="373" t="str">
        <f t="shared" si="11"/>
        <v/>
      </c>
      <c r="AB13" s="371"/>
    </row>
    <row r="14" spans="1:28" ht="24" customHeight="1">
      <c r="A14" s="115"/>
      <c r="B14" s="590" t="str">
        <f t="shared" si="0"/>
        <v/>
      </c>
      <c r="C14" s="591" t="str">
        <f t="shared" si="1"/>
        <v/>
      </c>
      <c r="D14" s="600" t="str">
        <f t="shared" si="23"/>
        <v/>
      </c>
      <c r="E14" s="133"/>
      <c r="F14" s="134"/>
      <c r="G14" s="135"/>
      <c r="H14" s="368"/>
      <c r="I14" s="581"/>
      <c r="J14" s="601" t="str">
        <f t="shared" si="13"/>
        <v/>
      </c>
      <c r="K14" s="602" t="str">
        <f t="shared" si="19"/>
        <v/>
      </c>
      <c r="L14" s="603" t="str">
        <f t="shared" si="20"/>
        <v/>
      </c>
      <c r="M14" s="604" t="str">
        <f t="shared" si="5"/>
        <v/>
      </c>
      <c r="N14" s="603" t="str">
        <f t="shared" si="14"/>
        <v/>
      </c>
      <c r="O14" s="605" t="str">
        <f t="shared" si="6"/>
        <v/>
      </c>
      <c r="P14" s="606" t="str">
        <f t="shared" si="21"/>
        <v/>
      </c>
      <c r="Q14" s="607" t="str">
        <f t="shared" si="22"/>
        <v/>
      </c>
      <c r="R14" s="602" t="str">
        <f t="shared" si="8"/>
        <v/>
      </c>
      <c r="S14" s="603" t="str">
        <f t="shared" si="15"/>
        <v/>
      </c>
      <c r="T14" s="604" t="str">
        <f t="shared" si="9"/>
        <v/>
      </c>
      <c r="U14" s="603" t="str">
        <f t="shared" si="16"/>
        <v/>
      </c>
      <c r="V14" s="608" t="str">
        <f t="shared" si="17"/>
        <v/>
      </c>
      <c r="W14" s="609" t="str">
        <f t="shared" si="18"/>
        <v/>
      </c>
      <c r="X14" s="366"/>
      <c r="Y14" s="366"/>
      <c r="Z14" s="368"/>
      <c r="AA14" s="373" t="str">
        <f t="shared" si="11"/>
        <v/>
      </c>
      <c r="AB14" s="371"/>
    </row>
    <row r="15" spans="1:28" ht="24" customHeight="1">
      <c r="A15" s="115"/>
      <c r="B15" s="590" t="str">
        <f t="shared" si="0"/>
        <v/>
      </c>
      <c r="C15" s="591" t="str">
        <f t="shared" si="1"/>
        <v/>
      </c>
      <c r="D15" s="600" t="str">
        <f t="shared" si="23"/>
        <v/>
      </c>
      <c r="E15" s="133"/>
      <c r="F15" s="134"/>
      <c r="G15" s="135"/>
      <c r="H15" s="368"/>
      <c r="I15" s="581"/>
      <c r="J15" s="601" t="str">
        <f t="shared" si="13"/>
        <v/>
      </c>
      <c r="K15" s="602" t="str">
        <f t="shared" si="19"/>
        <v/>
      </c>
      <c r="L15" s="603" t="str">
        <f t="shared" si="20"/>
        <v/>
      </c>
      <c r="M15" s="604" t="str">
        <f t="shared" si="5"/>
        <v/>
      </c>
      <c r="N15" s="603" t="str">
        <f t="shared" si="14"/>
        <v/>
      </c>
      <c r="O15" s="605" t="str">
        <f t="shared" si="6"/>
        <v/>
      </c>
      <c r="P15" s="606" t="str">
        <f t="shared" si="21"/>
        <v/>
      </c>
      <c r="Q15" s="607" t="str">
        <f t="shared" si="22"/>
        <v/>
      </c>
      <c r="R15" s="602" t="str">
        <f t="shared" si="8"/>
        <v/>
      </c>
      <c r="S15" s="603" t="str">
        <f t="shared" si="15"/>
        <v/>
      </c>
      <c r="T15" s="604" t="str">
        <f t="shared" si="9"/>
        <v/>
      </c>
      <c r="U15" s="603" t="str">
        <f t="shared" si="16"/>
        <v/>
      </c>
      <c r="V15" s="608" t="str">
        <f t="shared" si="17"/>
        <v/>
      </c>
      <c r="W15" s="609" t="str">
        <f t="shared" si="18"/>
        <v/>
      </c>
      <c r="X15" s="366"/>
      <c r="Y15" s="366"/>
      <c r="Z15" s="368"/>
      <c r="AA15" s="373" t="str">
        <f t="shared" si="11"/>
        <v/>
      </c>
      <c r="AB15" s="371"/>
    </row>
    <row r="16" spans="1:28" ht="24" customHeight="1">
      <c r="A16" s="115"/>
      <c r="B16" s="590" t="str">
        <f t="shared" si="0"/>
        <v/>
      </c>
      <c r="C16" s="591" t="str">
        <f t="shared" si="1"/>
        <v/>
      </c>
      <c r="D16" s="600" t="str">
        <f t="shared" si="23"/>
        <v/>
      </c>
      <c r="E16" s="130"/>
      <c r="F16" s="131"/>
      <c r="G16" s="135"/>
      <c r="H16" s="368"/>
      <c r="I16" s="581"/>
      <c r="J16" s="601" t="str">
        <f t="shared" si="13"/>
        <v/>
      </c>
      <c r="K16" s="602" t="str">
        <f t="shared" si="19"/>
        <v/>
      </c>
      <c r="L16" s="603" t="str">
        <f t="shared" si="20"/>
        <v/>
      </c>
      <c r="M16" s="604" t="str">
        <f t="shared" si="5"/>
        <v/>
      </c>
      <c r="N16" s="603" t="str">
        <f t="shared" si="14"/>
        <v/>
      </c>
      <c r="O16" s="605" t="str">
        <f t="shared" si="6"/>
        <v/>
      </c>
      <c r="P16" s="606" t="str">
        <f t="shared" si="21"/>
        <v/>
      </c>
      <c r="Q16" s="607" t="str">
        <f t="shared" si="22"/>
        <v/>
      </c>
      <c r="R16" s="602" t="str">
        <f t="shared" si="8"/>
        <v/>
      </c>
      <c r="S16" s="603" t="str">
        <f t="shared" si="15"/>
        <v/>
      </c>
      <c r="T16" s="604" t="str">
        <f t="shared" si="9"/>
        <v/>
      </c>
      <c r="U16" s="603" t="str">
        <f t="shared" si="16"/>
        <v/>
      </c>
      <c r="V16" s="608" t="str">
        <f t="shared" si="17"/>
        <v/>
      </c>
      <c r="W16" s="609" t="str">
        <f t="shared" si="18"/>
        <v/>
      </c>
      <c r="X16" s="366"/>
      <c r="Y16" s="366"/>
      <c r="Z16" s="368"/>
      <c r="AA16" s="373" t="str">
        <f t="shared" si="11"/>
        <v/>
      </c>
      <c r="AB16" s="371"/>
    </row>
    <row r="17" spans="1:28" ht="24" customHeight="1">
      <c r="A17" s="115"/>
      <c r="B17" s="590" t="str">
        <f t="shared" si="0"/>
        <v/>
      </c>
      <c r="C17" s="591" t="str">
        <f t="shared" si="1"/>
        <v/>
      </c>
      <c r="D17" s="600" t="str">
        <f t="shared" si="23"/>
        <v/>
      </c>
      <c r="E17" s="133"/>
      <c r="F17" s="134"/>
      <c r="G17" s="135"/>
      <c r="H17" s="368"/>
      <c r="I17" s="581"/>
      <c r="J17" s="601" t="str">
        <f t="shared" si="13"/>
        <v/>
      </c>
      <c r="K17" s="602" t="str">
        <f t="shared" si="19"/>
        <v/>
      </c>
      <c r="L17" s="603" t="str">
        <f t="shared" si="20"/>
        <v/>
      </c>
      <c r="M17" s="604" t="str">
        <f t="shared" si="5"/>
        <v/>
      </c>
      <c r="N17" s="603" t="str">
        <f t="shared" si="14"/>
        <v/>
      </c>
      <c r="O17" s="605" t="str">
        <f t="shared" si="6"/>
        <v/>
      </c>
      <c r="P17" s="606" t="str">
        <f t="shared" si="21"/>
        <v/>
      </c>
      <c r="Q17" s="607" t="str">
        <f t="shared" si="22"/>
        <v/>
      </c>
      <c r="R17" s="602" t="str">
        <f t="shared" si="8"/>
        <v/>
      </c>
      <c r="S17" s="603" t="str">
        <f t="shared" si="15"/>
        <v/>
      </c>
      <c r="T17" s="604" t="str">
        <f t="shared" si="9"/>
        <v/>
      </c>
      <c r="U17" s="603" t="str">
        <f t="shared" si="16"/>
        <v/>
      </c>
      <c r="V17" s="608" t="str">
        <f t="shared" si="17"/>
        <v/>
      </c>
      <c r="W17" s="609" t="str">
        <f t="shared" si="18"/>
        <v/>
      </c>
      <c r="X17" s="366"/>
      <c r="Y17" s="366"/>
      <c r="Z17" s="368"/>
      <c r="AA17" s="373" t="str">
        <f t="shared" si="11"/>
        <v/>
      </c>
      <c r="AB17" s="371"/>
    </row>
    <row r="18" spans="1:28" ht="24" customHeight="1">
      <c r="A18" s="115"/>
      <c r="B18" s="590" t="str">
        <f t="shared" si="0"/>
        <v/>
      </c>
      <c r="C18" s="591" t="str">
        <f t="shared" si="1"/>
        <v/>
      </c>
      <c r="D18" s="600" t="str">
        <f t="shared" si="23"/>
        <v/>
      </c>
      <c r="E18" s="130"/>
      <c r="F18" s="131"/>
      <c r="G18" s="135"/>
      <c r="H18" s="368"/>
      <c r="I18" s="581"/>
      <c r="J18" s="601" t="str">
        <f t="shared" si="13"/>
        <v/>
      </c>
      <c r="K18" s="602" t="str">
        <f t="shared" si="19"/>
        <v/>
      </c>
      <c r="L18" s="603" t="str">
        <f t="shared" si="20"/>
        <v/>
      </c>
      <c r="M18" s="604" t="str">
        <f t="shared" si="5"/>
        <v/>
      </c>
      <c r="N18" s="603" t="str">
        <f t="shared" si="14"/>
        <v/>
      </c>
      <c r="O18" s="605" t="str">
        <f t="shared" si="6"/>
        <v/>
      </c>
      <c r="P18" s="606" t="str">
        <f t="shared" si="21"/>
        <v/>
      </c>
      <c r="Q18" s="607" t="str">
        <f t="shared" si="22"/>
        <v/>
      </c>
      <c r="R18" s="602" t="str">
        <f t="shared" si="8"/>
        <v/>
      </c>
      <c r="S18" s="603" t="str">
        <f t="shared" si="15"/>
        <v/>
      </c>
      <c r="T18" s="604" t="str">
        <f t="shared" si="9"/>
        <v/>
      </c>
      <c r="U18" s="603" t="str">
        <f t="shared" si="16"/>
        <v/>
      </c>
      <c r="V18" s="608" t="str">
        <f t="shared" si="17"/>
        <v/>
      </c>
      <c r="W18" s="609" t="str">
        <f t="shared" si="18"/>
        <v/>
      </c>
      <c r="X18" s="366"/>
      <c r="Y18" s="366"/>
      <c r="Z18" s="368"/>
      <c r="AA18" s="373" t="str">
        <f t="shared" si="11"/>
        <v/>
      </c>
      <c r="AB18" s="371"/>
    </row>
    <row r="19" spans="1:28" ht="24" customHeight="1">
      <c r="A19" s="115"/>
      <c r="B19" s="590" t="str">
        <f t="shared" si="0"/>
        <v/>
      </c>
      <c r="C19" s="591" t="str">
        <f t="shared" si="1"/>
        <v/>
      </c>
      <c r="D19" s="600" t="str">
        <f t="shared" si="23"/>
        <v/>
      </c>
      <c r="E19" s="133"/>
      <c r="F19" s="134"/>
      <c r="G19" s="135"/>
      <c r="H19" s="368"/>
      <c r="I19" s="581"/>
      <c r="J19" s="601" t="str">
        <f t="shared" si="13"/>
        <v/>
      </c>
      <c r="K19" s="602" t="str">
        <f t="shared" si="19"/>
        <v/>
      </c>
      <c r="L19" s="603" t="str">
        <f t="shared" si="20"/>
        <v/>
      </c>
      <c r="M19" s="604" t="str">
        <f t="shared" si="5"/>
        <v/>
      </c>
      <c r="N19" s="603" t="str">
        <f t="shared" si="14"/>
        <v/>
      </c>
      <c r="O19" s="605" t="str">
        <f t="shared" si="6"/>
        <v/>
      </c>
      <c r="P19" s="606" t="str">
        <f t="shared" si="21"/>
        <v/>
      </c>
      <c r="Q19" s="607" t="str">
        <f t="shared" si="22"/>
        <v/>
      </c>
      <c r="R19" s="602" t="str">
        <f t="shared" si="8"/>
        <v/>
      </c>
      <c r="S19" s="603" t="str">
        <f t="shared" si="15"/>
        <v/>
      </c>
      <c r="T19" s="604" t="str">
        <f t="shared" si="9"/>
        <v/>
      </c>
      <c r="U19" s="603" t="str">
        <f t="shared" si="16"/>
        <v/>
      </c>
      <c r="V19" s="608" t="str">
        <f t="shared" si="17"/>
        <v/>
      </c>
      <c r="W19" s="609" t="str">
        <f t="shared" si="18"/>
        <v/>
      </c>
      <c r="X19" s="366"/>
      <c r="Y19" s="366"/>
      <c r="Z19" s="368"/>
      <c r="AA19" s="373" t="str">
        <f t="shared" si="11"/>
        <v/>
      </c>
      <c r="AB19" s="371"/>
    </row>
    <row r="20" spans="1:28" ht="24" customHeight="1">
      <c r="A20" s="115"/>
      <c r="B20" s="590" t="str">
        <f t="shared" si="0"/>
        <v/>
      </c>
      <c r="C20" s="591" t="str">
        <f t="shared" si="1"/>
        <v/>
      </c>
      <c r="D20" s="600" t="str">
        <f t="shared" si="23"/>
        <v/>
      </c>
      <c r="E20" s="133"/>
      <c r="F20" s="134"/>
      <c r="G20" s="135"/>
      <c r="H20" s="368"/>
      <c r="I20" s="581"/>
      <c r="J20" s="601" t="str">
        <f t="shared" si="13"/>
        <v/>
      </c>
      <c r="K20" s="602" t="str">
        <f t="shared" si="19"/>
        <v/>
      </c>
      <c r="L20" s="603" t="str">
        <f t="shared" si="20"/>
        <v/>
      </c>
      <c r="M20" s="604" t="str">
        <f t="shared" si="5"/>
        <v/>
      </c>
      <c r="N20" s="603" t="str">
        <f t="shared" si="14"/>
        <v/>
      </c>
      <c r="O20" s="605" t="str">
        <f t="shared" si="6"/>
        <v/>
      </c>
      <c r="P20" s="606" t="str">
        <f t="shared" si="21"/>
        <v/>
      </c>
      <c r="Q20" s="607" t="str">
        <f t="shared" si="22"/>
        <v/>
      </c>
      <c r="R20" s="602" t="str">
        <f t="shared" si="8"/>
        <v/>
      </c>
      <c r="S20" s="603" t="str">
        <f t="shared" si="15"/>
        <v/>
      </c>
      <c r="T20" s="604" t="str">
        <f t="shared" si="9"/>
        <v/>
      </c>
      <c r="U20" s="603" t="str">
        <f t="shared" si="16"/>
        <v/>
      </c>
      <c r="V20" s="608" t="str">
        <f t="shared" si="17"/>
        <v/>
      </c>
      <c r="W20" s="609" t="str">
        <f t="shared" si="18"/>
        <v/>
      </c>
      <c r="X20" s="366"/>
      <c r="Y20" s="366"/>
      <c r="Z20" s="368"/>
      <c r="AA20" s="373" t="str">
        <f t="shared" si="11"/>
        <v/>
      </c>
      <c r="AB20" s="371"/>
    </row>
    <row r="21" spans="1:28" ht="24" customHeight="1">
      <c r="A21" s="115"/>
      <c r="B21" s="590" t="str">
        <f t="shared" si="0"/>
        <v/>
      </c>
      <c r="C21" s="591" t="str">
        <f t="shared" si="1"/>
        <v/>
      </c>
      <c r="D21" s="600" t="str">
        <f t="shared" si="23"/>
        <v/>
      </c>
      <c r="E21" s="133"/>
      <c r="F21" s="134"/>
      <c r="G21" s="135"/>
      <c r="H21" s="368"/>
      <c r="I21" s="581"/>
      <c r="J21" s="601" t="str">
        <f t="shared" si="13"/>
        <v/>
      </c>
      <c r="K21" s="602" t="str">
        <f t="shared" si="19"/>
        <v/>
      </c>
      <c r="L21" s="603" t="str">
        <f t="shared" si="20"/>
        <v/>
      </c>
      <c r="M21" s="604" t="str">
        <f t="shared" si="5"/>
        <v/>
      </c>
      <c r="N21" s="603" t="str">
        <f t="shared" si="14"/>
        <v/>
      </c>
      <c r="O21" s="605" t="str">
        <f t="shared" si="6"/>
        <v/>
      </c>
      <c r="P21" s="606" t="str">
        <f t="shared" si="21"/>
        <v/>
      </c>
      <c r="Q21" s="607" t="str">
        <f t="shared" si="22"/>
        <v/>
      </c>
      <c r="R21" s="602" t="str">
        <f t="shared" si="8"/>
        <v/>
      </c>
      <c r="S21" s="603" t="str">
        <f t="shared" si="15"/>
        <v/>
      </c>
      <c r="T21" s="604" t="str">
        <f t="shared" si="9"/>
        <v/>
      </c>
      <c r="U21" s="603" t="str">
        <f t="shared" si="16"/>
        <v/>
      </c>
      <c r="V21" s="608" t="str">
        <f t="shared" si="17"/>
        <v/>
      </c>
      <c r="W21" s="609" t="str">
        <f t="shared" si="18"/>
        <v/>
      </c>
      <c r="X21" s="366"/>
      <c r="Y21" s="366"/>
      <c r="Z21" s="368"/>
      <c r="AA21" s="373" t="str">
        <f t="shared" si="11"/>
        <v/>
      </c>
      <c r="AB21" s="371"/>
    </row>
    <row r="22" spans="1:28" ht="24" customHeight="1">
      <c r="A22" s="115"/>
      <c r="B22" s="590" t="str">
        <f t="shared" si="0"/>
        <v/>
      </c>
      <c r="C22" s="591" t="str">
        <f t="shared" si="1"/>
        <v/>
      </c>
      <c r="D22" s="600" t="str">
        <f t="shared" si="23"/>
        <v/>
      </c>
      <c r="E22" s="130"/>
      <c r="F22" s="131"/>
      <c r="G22" s="135"/>
      <c r="H22" s="368"/>
      <c r="I22" s="581"/>
      <c r="J22" s="601" t="str">
        <f t="shared" si="13"/>
        <v/>
      </c>
      <c r="K22" s="602" t="str">
        <f t="shared" si="19"/>
        <v/>
      </c>
      <c r="L22" s="603" t="str">
        <f t="shared" si="20"/>
        <v/>
      </c>
      <c r="M22" s="604" t="str">
        <f t="shared" si="5"/>
        <v/>
      </c>
      <c r="N22" s="603" t="str">
        <f t="shared" si="14"/>
        <v/>
      </c>
      <c r="O22" s="605" t="str">
        <f t="shared" si="6"/>
        <v/>
      </c>
      <c r="P22" s="606" t="str">
        <f t="shared" si="21"/>
        <v/>
      </c>
      <c r="Q22" s="607" t="str">
        <f t="shared" si="22"/>
        <v/>
      </c>
      <c r="R22" s="602" t="str">
        <f t="shared" si="8"/>
        <v/>
      </c>
      <c r="S22" s="603" t="str">
        <f t="shared" si="15"/>
        <v/>
      </c>
      <c r="T22" s="604" t="str">
        <f t="shared" si="9"/>
        <v/>
      </c>
      <c r="U22" s="603" t="str">
        <f t="shared" si="16"/>
        <v/>
      </c>
      <c r="V22" s="608" t="str">
        <f t="shared" si="17"/>
        <v/>
      </c>
      <c r="W22" s="609" t="str">
        <f t="shared" si="18"/>
        <v/>
      </c>
      <c r="X22" s="366"/>
      <c r="Y22" s="366"/>
      <c r="Z22" s="368"/>
      <c r="AA22" s="373" t="str">
        <f t="shared" si="11"/>
        <v/>
      </c>
      <c r="AB22" s="371"/>
    </row>
    <row r="23" spans="1:28" ht="24" customHeight="1">
      <c r="A23" s="115"/>
      <c r="B23" s="590" t="str">
        <f t="shared" si="0"/>
        <v/>
      </c>
      <c r="C23" s="591" t="str">
        <f t="shared" si="1"/>
        <v/>
      </c>
      <c r="D23" s="600" t="str">
        <f t="shared" si="23"/>
        <v/>
      </c>
      <c r="E23" s="133"/>
      <c r="F23" s="134"/>
      <c r="G23" s="135"/>
      <c r="H23" s="368"/>
      <c r="I23" s="581"/>
      <c r="J23" s="601" t="str">
        <f t="shared" si="13"/>
        <v/>
      </c>
      <c r="K23" s="602" t="str">
        <f t="shared" si="19"/>
        <v/>
      </c>
      <c r="L23" s="603" t="str">
        <f t="shared" si="20"/>
        <v/>
      </c>
      <c r="M23" s="604" t="str">
        <f t="shared" si="5"/>
        <v/>
      </c>
      <c r="N23" s="603" t="str">
        <f t="shared" si="14"/>
        <v/>
      </c>
      <c r="O23" s="605" t="str">
        <f t="shared" si="6"/>
        <v/>
      </c>
      <c r="P23" s="606" t="str">
        <f t="shared" si="21"/>
        <v/>
      </c>
      <c r="Q23" s="607" t="str">
        <f t="shared" si="22"/>
        <v/>
      </c>
      <c r="R23" s="602" t="str">
        <f t="shared" si="8"/>
        <v/>
      </c>
      <c r="S23" s="603" t="str">
        <f t="shared" si="15"/>
        <v/>
      </c>
      <c r="T23" s="604" t="str">
        <f t="shared" si="9"/>
        <v/>
      </c>
      <c r="U23" s="603" t="str">
        <f t="shared" si="16"/>
        <v/>
      </c>
      <c r="V23" s="608" t="str">
        <f t="shared" si="17"/>
        <v/>
      </c>
      <c r="W23" s="609" t="str">
        <f t="shared" si="18"/>
        <v/>
      </c>
      <c r="X23" s="366"/>
      <c r="Y23" s="366"/>
      <c r="Z23" s="368"/>
      <c r="AA23" s="373" t="str">
        <f t="shared" si="11"/>
        <v/>
      </c>
      <c r="AB23" s="371"/>
    </row>
    <row r="24" spans="1:28" ht="24" customHeight="1" thickBot="1">
      <c r="A24" s="115"/>
      <c r="B24" s="617" t="str">
        <f t="shared" si="0"/>
        <v/>
      </c>
      <c r="C24" s="618" t="str">
        <f t="shared" si="1"/>
        <v/>
      </c>
      <c r="D24" s="619" t="str">
        <f t="shared" si="23"/>
        <v/>
      </c>
      <c r="E24" s="498"/>
      <c r="F24" s="499"/>
      <c r="G24" s="140"/>
      <c r="H24" s="369"/>
      <c r="I24" s="620"/>
      <c r="J24" s="647" t="str">
        <f t="shared" si="13"/>
        <v/>
      </c>
      <c r="K24" s="648" t="str">
        <f t="shared" si="19"/>
        <v/>
      </c>
      <c r="L24" s="649" t="str">
        <f t="shared" si="20"/>
        <v/>
      </c>
      <c r="M24" s="650" t="str">
        <f t="shared" si="5"/>
        <v/>
      </c>
      <c r="N24" s="649" t="str">
        <f t="shared" si="14"/>
        <v/>
      </c>
      <c r="O24" s="651" t="str">
        <f t="shared" si="6"/>
        <v/>
      </c>
      <c r="P24" s="626" t="str">
        <f t="shared" si="21"/>
        <v/>
      </c>
      <c r="Q24" s="652" t="str">
        <f t="shared" si="22"/>
        <v/>
      </c>
      <c r="R24" s="648" t="str">
        <f t="shared" si="8"/>
        <v/>
      </c>
      <c r="S24" s="649" t="str">
        <f t="shared" si="15"/>
        <v/>
      </c>
      <c r="T24" s="650" t="str">
        <f t="shared" si="9"/>
        <v/>
      </c>
      <c r="U24" s="649" t="str">
        <f t="shared" si="16"/>
        <v/>
      </c>
      <c r="V24" s="653" t="str">
        <f t="shared" si="17"/>
        <v/>
      </c>
      <c r="W24" s="626" t="str">
        <f t="shared" si="18"/>
        <v/>
      </c>
      <c r="X24" s="367"/>
      <c r="Y24" s="367"/>
      <c r="Z24" s="369"/>
      <c r="AA24" s="374" t="str">
        <f t="shared" si="11"/>
        <v/>
      </c>
      <c r="AB24" s="372"/>
    </row>
    <row r="25" spans="1:28" ht="30" customHeight="1" thickBot="1">
      <c r="E25" s="630"/>
      <c r="F25" s="850" t="s">
        <v>191</v>
      </c>
      <c r="G25" s="850"/>
      <c r="H25" s="632">
        <f>SUM(H6:H24)</f>
        <v>0</v>
      </c>
      <c r="I25" s="633"/>
      <c r="J25" s="633"/>
      <c r="K25" s="633"/>
      <c r="L25" s="633"/>
      <c r="M25" s="633"/>
      <c r="N25" s="633"/>
      <c r="O25" s="633"/>
      <c r="P25" s="633"/>
      <c r="Q25" s="633"/>
      <c r="R25" s="633"/>
      <c r="S25" s="847" t="s">
        <v>193</v>
      </c>
      <c r="T25" s="848"/>
      <c r="U25" s="848"/>
      <c r="V25" s="848"/>
      <c r="W25" s="848"/>
      <c r="X25" s="848"/>
      <c r="Y25" s="849"/>
      <c r="Z25" s="124" t="e">
        <f>SUM(#REF!)</f>
        <v>#REF!</v>
      </c>
      <c r="AA25" s="375">
        <f>SUM(AA6:AA24)</f>
        <v>7909260</v>
      </c>
    </row>
    <row r="26" spans="1:28" ht="30" customHeight="1" thickBot="1">
      <c r="E26" s="850" t="s">
        <v>192</v>
      </c>
      <c r="F26" s="850"/>
      <c r="G26" s="850"/>
      <c r="H26" s="634">
        <f>ROUNDDOWN(H25,-3)</f>
        <v>0</v>
      </c>
      <c r="I26" s="633"/>
      <c r="J26" s="633"/>
      <c r="K26" s="633"/>
      <c r="L26" s="633"/>
      <c r="M26" s="633"/>
      <c r="N26" s="633"/>
      <c r="O26" s="633"/>
      <c r="P26" s="633"/>
      <c r="Q26" s="633"/>
      <c r="R26" s="633"/>
      <c r="S26" s="635"/>
      <c r="T26" s="635"/>
      <c r="U26" s="636"/>
      <c r="V26" s="635"/>
      <c r="W26" s="636" t="s">
        <v>194</v>
      </c>
      <c r="X26" s="119"/>
      <c r="Y26" s="125"/>
      <c r="Z26" s="126" t="e">
        <f>ROUNDDOWN(Z25,-3)</f>
        <v>#REF!</v>
      </c>
      <c r="AA26" s="376">
        <f>ROUNDDOWN(AA25,-3)</f>
        <v>7909000</v>
      </c>
    </row>
    <row r="27" spans="1:28" ht="12" customHeight="1">
      <c r="E27" s="637"/>
      <c r="F27" s="638"/>
      <c r="G27" s="638"/>
      <c r="H27" s="639"/>
      <c r="I27" s="639"/>
      <c r="J27" s="639"/>
      <c r="K27" s="639"/>
      <c r="L27" s="639"/>
      <c r="M27" s="639"/>
      <c r="N27" s="639"/>
      <c r="O27" s="639"/>
      <c r="P27" s="639"/>
      <c r="Q27" s="639"/>
      <c r="R27" s="639"/>
      <c r="S27" s="639"/>
      <c r="T27" s="639"/>
      <c r="U27" s="639"/>
      <c r="V27" s="639"/>
      <c r="W27" s="639"/>
      <c r="X27" s="141"/>
      <c r="Y27" s="141"/>
      <c r="Z27" s="141"/>
      <c r="AA27" s="141"/>
    </row>
    <row r="28" spans="1:28" ht="233.25" customHeight="1">
      <c r="B28" s="851" t="s">
        <v>299</v>
      </c>
      <c r="C28" s="852"/>
      <c r="D28" s="853"/>
      <c r="E28" s="853"/>
      <c r="F28" s="853"/>
      <c r="G28" s="853"/>
      <c r="H28" s="853"/>
      <c r="I28" s="853"/>
      <c r="J28" s="853"/>
      <c r="K28" s="853"/>
      <c r="L28" s="853"/>
      <c r="M28" s="853"/>
      <c r="N28" s="853"/>
      <c r="O28" s="853"/>
      <c r="P28" s="853"/>
      <c r="Q28" s="853"/>
      <c r="R28" s="853"/>
      <c r="S28" s="853"/>
      <c r="T28" s="853"/>
      <c r="U28" s="853"/>
      <c r="V28" s="853"/>
      <c r="W28" s="853"/>
      <c r="X28" s="853"/>
      <c r="Y28" s="853"/>
      <c r="Z28" s="853"/>
      <c r="AA28" s="853"/>
      <c r="AB28" s="853"/>
    </row>
    <row r="29" spans="1:28" ht="18" customHeight="1"/>
    <row r="30" spans="1:28" ht="18" customHeight="1"/>
    <row r="31" spans="1:28" ht="18" customHeight="1"/>
    <row r="32" spans="1:28" ht="18" customHeight="1"/>
    <row r="33" ht="18" customHeight="1"/>
    <row r="34" ht="18" customHeight="1"/>
  </sheetData>
  <mergeCells count="16">
    <mergeCell ref="S25:Y25"/>
    <mergeCell ref="E26:G26"/>
    <mergeCell ref="C4:C5"/>
    <mergeCell ref="I4:I5"/>
    <mergeCell ref="B28:AB28"/>
    <mergeCell ref="F25:G25"/>
    <mergeCell ref="B2:AB2"/>
    <mergeCell ref="B4:B5"/>
    <mergeCell ref="D4:D5"/>
    <mergeCell ref="E4:G4"/>
    <mergeCell ref="J4:Z4"/>
    <mergeCell ref="AA4:AA5"/>
    <mergeCell ref="AB4:AB5"/>
    <mergeCell ref="J5:P5"/>
    <mergeCell ref="Q5:W5"/>
    <mergeCell ref="X5:Z5"/>
  </mergeCells>
  <phoneticPr fontId="63"/>
  <dataValidations count="1">
    <dataValidation type="date" operator="greaterThanOrEqual" allowBlank="1" showInputMessage="1" showErrorMessage="1" errorTitle="日付を入力願います。" error="2014/4/1のように入力してください。" sqref="E6:F24">
      <formula1>40269</formula1>
    </dataValidation>
  </dataValidations>
  <printOptions horizontalCentered="1"/>
  <pageMargins left="0.70866141732283472" right="0.70866141732283472" top="0.55118110236220474" bottom="0.35433070866141736" header="0.31496062992125984" footer="0.31496062992125984"/>
  <pageSetup paperSize="9" scale="39" orientation="landscape" blackAndWhite="1" r:id="rId1"/>
  <headerFooter>
    <oddHeader>&amp;R&amp;K0000002020年4月1日公示以降（2021.6月版）</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G49"/>
  <sheetViews>
    <sheetView zoomScale="75" zoomScaleNormal="75" workbookViewId="0"/>
  </sheetViews>
  <sheetFormatPr defaultColWidth="9" defaultRowHeight="14.25"/>
  <cols>
    <col min="1" max="1" width="9.125" style="111" customWidth="1"/>
    <col min="2" max="2" width="20.625" style="111" customWidth="1"/>
    <col min="3" max="3" width="24.625" style="111" customWidth="1"/>
    <col min="4" max="4" width="6.625" style="111" customWidth="1"/>
    <col min="5" max="6" width="12.625" style="111" customWidth="1"/>
    <col min="7" max="7" width="6.625" style="111" customWidth="1"/>
    <col min="8" max="8" width="6.75" style="111" customWidth="1"/>
    <col min="9" max="9" width="4.625" style="111" customWidth="1"/>
    <col min="10" max="10" width="8.625" style="111" customWidth="1"/>
    <col min="11" max="11" width="4.625" style="111" customWidth="1"/>
    <col min="12" max="12" width="8.75" style="111" customWidth="1"/>
    <col min="13" max="13" width="6.75" style="111" customWidth="1"/>
    <col min="14" max="14" width="10.625" style="111" customWidth="1"/>
    <col min="15" max="15" width="7.625" style="111" customWidth="1"/>
    <col min="16" max="16" width="4.625" style="111" customWidth="1"/>
    <col min="17" max="17" width="9.625" style="111" customWidth="1"/>
    <col min="18" max="18" width="4.625" style="111" customWidth="1"/>
    <col min="19" max="19" width="9.75" style="111" customWidth="1"/>
    <col min="20" max="20" width="4.625" style="111" customWidth="1"/>
    <col min="21" max="21" width="10.625" style="111" customWidth="1"/>
    <col min="22" max="22" width="9.625" style="111" customWidth="1"/>
    <col min="23" max="24" width="6.625" style="111" customWidth="1"/>
    <col min="25" max="25" width="9.625" style="111" customWidth="1"/>
    <col min="26" max="26" width="16.625" style="111" customWidth="1"/>
    <col min="27" max="28" width="2.625" style="111" customWidth="1"/>
    <col min="29" max="29" width="6.625" style="111" customWidth="1"/>
    <col min="30" max="30" width="4.625" style="111" customWidth="1"/>
    <col min="31" max="31" width="2.625" style="111" customWidth="1"/>
    <col min="32" max="32" width="12.625" style="111" customWidth="1"/>
    <col min="33" max="33" width="16.625" style="111" customWidth="1"/>
    <col min="34" max="16384" width="9" style="111"/>
  </cols>
  <sheetData>
    <row r="1" spans="1:26" ht="24" customHeight="1">
      <c r="Z1" s="120" t="s">
        <v>93</v>
      </c>
    </row>
    <row r="2" spans="1:26" ht="50.25" customHeight="1">
      <c r="A2" s="437"/>
      <c r="B2" s="874" t="s">
        <v>197</v>
      </c>
      <c r="C2" s="875"/>
      <c r="D2" s="875"/>
      <c r="E2" s="875"/>
      <c r="F2" s="875"/>
      <c r="G2" s="875"/>
      <c r="H2" s="875"/>
      <c r="I2" s="875"/>
      <c r="J2" s="875"/>
      <c r="K2" s="875"/>
      <c r="L2" s="875"/>
      <c r="M2" s="875"/>
      <c r="N2" s="875"/>
      <c r="O2" s="875"/>
      <c r="P2" s="875"/>
      <c r="Q2" s="875"/>
      <c r="R2" s="875"/>
      <c r="S2" s="875"/>
      <c r="T2" s="875"/>
      <c r="U2" s="875"/>
      <c r="V2" s="875"/>
      <c r="W2" s="875"/>
      <c r="X2" s="875"/>
      <c r="Y2" s="875"/>
      <c r="Z2" s="875"/>
    </row>
    <row r="3" spans="1:26" ht="15" customHeight="1">
      <c r="A3" s="379"/>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s="112" customFormat="1" ht="24" customHeight="1">
      <c r="A4" s="380"/>
      <c r="B4" s="866" t="s">
        <v>72</v>
      </c>
      <c r="C4" s="868" t="s">
        <v>73</v>
      </c>
      <c r="D4" s="870" t="s">
        <v>6</v>
      </c>
      <c r="E4" s="876" t="s">
        <v>94</v>
      </c>
      <c r="F4" s="877"/>
      <c r="G4" s="878"/>
      <c r="H4" s="879" t="s">
        <v>190</v>
      </c>
      <c r="I4" s="877"/>
      <c r="J4" s="877"/>
      <c r="K4" s="877"/>
      <c r="L4" s="877"/>
      <c r="M4" s="877"/>
      <c r="N4" s="877"/>
      <c r="O4" s="877"/>
      <c r="P4" s="877"/>
      <c r="Q4" s="877"/>
      <c r="R4" s="877"/>
      <c r="S4" s="877"/>
      <c r="T4" s="877"/>
      <c r="U4" s="877"/>
      <c r="V4" s="877"/>
      <c r="W4" s="877"/>
      <c r="X4" s="877"/>
      <c r="Y4" s="878"/>
      <c r="Z4" s="872" t="s">
        <v>96</v>
      </c>
    </row>
    <row r="5" spans="1:26" s="112" customFormat="1" ht="24" customHeight="1">
      <c r="A5" s="380"/>
      <c r="B5" s="867"/>
      <c r="C5" s="869"/>
      <c r="D5" s="871"/>
      <c r="E5" s="381" t="s">
        <v>97</v>
      </c>
      <c r="F5" s="382" t="s">
        <v>98</v>
      </c>
      <c r="G5" s="383" t="s">
        <v>91</v>
      </c>
      <c r="H5" s="880" t="s">
        <v>99</v>
      </c>
      <c r="I5" s="881"/>
      <c r="J5" s="881"/>
      <c r="K5" s="881"/>
      <c r="L5" s="881"/>
      <c r="M5" s="881"/>
      <c r="N5" s="882"/>
      <c r="O5" s="883" t="s">
        <v>100</v>
      </c>
      <c r="P5" s="884"/>
      <c r="Q5" s="884"/>
      <c r="R5" s="884"/>
      <c r="S5" s="884"/>
      <c r="T5" s="884"/>
      <c r="U5" s="885"/>
      <c r="V5" s="384" t="s">
        <v>101</v>
      </c>
      <c r="W5" s="883" t="s">
        <v>102</v>
      </c>
      <c r="X5" s="884"/>
      <c r="Y5" s="886"/>
      <c r="Z5" s="873"/>
    </row>
    <row r="6" spans="1:26" ht="24" customHeight="1">
      <c r="A6" s="385">
        <f>IF(ISBLANK('様式８ 旅費（航空賃、その他）'!A6),"",'様式８ 旅費（航空賃、その他）'!A6)</f>
        <v>1</v>
      </c>
      <c r="B6" s="386"/>
      <c r="C6" s="387"/>
      <c r="D6" s="388"/>
      <c r="E6" s="389"/>
      <c r="F6" s="390"/>
      <c r="G6" s="391"/>
      <c r="H6" s="392"/>
      <c r="I6" s="393"/>
      <c r="J6" s="394"/>
      <c r="K6" s="395"/>
      <c r="L6" s="394"/>
      <c r="M6" s="396"/>
      <c r="N6" s="397"/>
      <c r="O6" s="398"/>
      <c r="P6" s="393"/>
      <c r="Q6" s="394"/>
      <c r="R6" s="395"/>
      <c r="S6" s="394"/>
      <c r="T6" s="399"/>
      <c r="U6" s="397"/>
      <c r="V6" s="400"/>
      <c r="W6" s="398"/>
      <c r="X6" s="401"/>
      <c r="Y6" s="402"/>
      <c r="Z6" s="403"/>
    </row>
    <row r="7" spans="1:26" ht="24" customHeight="1">
      <c r="A7" s="385">
        <f>IF(ISBLANK('様式８ 旅費（航空賃、その他）'!A7),"",'様式８ 旅費（航空賃、その他）'!A7)</f>
        <v>1</v>
      </c>
      <c r="B7" s="404"/>
      <c r="C7" s="405"/>
      <c r="D7" s="406"/>
      <c r="E7" s="389"/>
      <c r="F7" s="390"/>
      <c r="G7" s="391"/>
      <c r="H7" s="392"/>
      <c r="I7" s="393"/>
      <c r="J7" s="394"/>
      <c r="K7" s="395"/>
      <c r="L7" s="394"/>
      <c r="M7" s="396"/>
      <c r="N7" s="407"/>
      <c r="O7" s="408"/>
      <c r="P7" s="393"/>
      <c r="Q7" s="394"/>
      <c r="R7" s="395"/>
      <c r="S7" s="394"/>
      <c r="T7" s="399"/>
      <c r="U7" s="397"/>
      <c r="V7" s="409"/>
      <c r="W7" s="410"/>
      <c r="X7" s="401"/>
      <c r="Y7" s="402"/>
      <c r="Z7" s="411"/>
    </row>
    <row r="8" spans="1:26" ht="24" customHeight="1">
      <c r="A8" s="385">
        <f>IF(ISBLANK('様式８ 旅費（航空賃、その他）'!A8),"",'様式８ 旅費（航空賃、その他）'!A8)</f>
        <v>2</v>
      </c>
      <c r="B8" s="412"/>
      <c r="C8" s="405"/>
      <c r="D8" s="406"/>
      <c r="E8" s="389"/>
      <c r="F8" s="390"/>
      <c r="G8" s="391"/>
      <c r="H8" s="392"/>
      <c r="I8" s="393"/>
      <c r="J8" s="394"/>
      <c r="K8" s="395"/>
      <c r="L8" s="394"/>
      <c r="M8" s="396"/>
      <c r="N8" s="407"/>
      <c r="O8" s="408"/>
      <c r="P8" s="393"/>
      <c r="Q8" s="394"/>
      <c r="R8" s="395"/>
      <c r="S8" s="394"/>
      <c r="T8" s="399"/>
      <c r="U8" s="397"/>
      <c r="V8" s="400"/>
      <c r="W8" s="410"/>
      <c r="X8" s="401"/>
      <c r="Y8" s="402"/>
      <c r="Z8" s="411"/>
    </row>
    <row r="9" spans="1:26" ht="24" customHeight="1">
      <c r="A9" s="385">
        <f>IF(ISBLANK('様式８ 旅費（航空賃、その他）'!A9),"",'様式８ 旅費（航空賃、その他）'!A9)</f>
        <v>2</v>
      </c>
      <c r="B9" s="412"/>
      <c r="C9" s="405"/>
      <c r="D9" s="406"/>
      <c r="E9" s="389"/>
      <c r="F9" s="390"/>
      <c r="G9" s="391"/>
      <c r="H9" s="392"/>
      <c r="I9" s="393"/>
      <c r="J9" s="394"/>
      <c r="K9" s="395"/>
      <c r="L9" s="394"/>
      <c r="M9" s="396"/>
      <c r="N9" s="407"/>
      <c r="O9" s="408"/>
      <c r="P9" s="393"/>
      <c r="Q9" s="394"/>
      <c r="R9" s="395"/>
      <c r="S9" s="394"/>
      <c r="T9" s="399"/>
      <c r="U9" s="397"/>
      <c r="V9" s="409"/>
      <c r="W9" s="410"/>
      <c r="X9" s="401"/>
      <c r="Y9" s="402"/>
      <c r="Z9" s="411"/>
    </row>
    <row r="10" spans="1:26" ht="24" customHeight="1">
      <c r="A10" s="385">
        <f>IF(ISBLANK('様式８ 旅費（航空賃、その他）'!A10),"",'様式８ 旅費（航空賃、その他）'!A10)</f>
        <v>3</v>
      </c>
      <c r="B10" s="412"/>
      <c r="C10" s="405"/>
      <c r="D10" s="406"/>
      <c r="E10" s="389"/>
      <c r="F10" s="390"/>
      <c r="G10" s="391"/>
      <c r="H10" s="392"/>
      <c r="I10" s="393"/>
      <c r="J10" s="394"/>
      <c r="K10" s="395"/>
      <c r="L10" s="394"/>
      <c r="M10" s="396"/>
      <c r="N10" s="407"/>
      <c r="O10" s="408"/>
      <c r="P10" s="393"/>
      <c r="Q10" s="394"/>
      <c r="R10" s="395"/>
      <c r="S10" s="394"/>
      <c r="T10" s="399"/>
      <c r="U10" s="397"/>
      <c r="V10" s="400"/>
      <c r="W10" s="410"/>
      <c r="X10" s="401"/>
      <c r="Y10" s="402"/>
      <c r="Z10" s="411"/>
    </row>
    <row r="11" spans="1:26" ht="24" customHeight="1">
      <c r="A11" s="385">
        <f>IF(ISBLANK('様式８ 旅費（航空賃、その他）'!A11),"",'様式８ 旅費（航空賃、その他）'!A11)</f>
        <v>4</v>
      </c>
      <c r="B11" s="412"/>
      <c r="C11" s="405"/>
      <c r="D11" s="406"/>
      <c r="E11" s="389"/>
      <c r="F11" s="390"/>
      <c r="G11" s="391"/>
      <c r="H11" s="392"/>
      <c r="I11" s="393"/>
      <c r="J11" s="394"/>
      <c r="K11" s="395"/>
      <c r="L11" s="394"/>
      <c r="M11" s="396"/>
      <c r="N11" s="407"/>
      <c r="O11" s="408"/>
      <c r="P11" s="393"/>
      <c r="Q11" s="394"/>
      <c r="R11" s="395"/>
      <c r="S11" s="394"/>
      <c r="T11" s="399"/>
      <c r="U11" s="397"/>
      <c r="V11" s="400"/>
      <c r="W11" s="410"/>
      <c r="X11" s="401"/>
      <c r="Y11" s="402"/>
      <c r="Z11" s="411"/>
    </row>
    <row r="12" spans="1:26" ht="24" customHeight="1">
      <c r="A12" s="385"/>
      <c r="B12" s="412"/>
      <c r="C12" s="405"/>
      <c r="D12" s="406"/>
      <c r="E12" s="389"/>
      <c r="F12" s="390"/>
      <c r="G12" s="391"/>
      <c r="H12" s="392"/>
      <c r="I12" s="393"/>
      <c r="J12" s="394"/>
      <c r="K12" s="395"/>
      <c r="L12" s="394"/>
      <c r="M12" s="396"/>
      <c r="N12" s="407"/>
      <c r="O12" s="408"/>
      <c r="P12" s="393"/>
      <c r="Q12" s="394"/>
      <c r="R12" s="395"/>
      <c r="S12" s="394"/>
      <c r="T12" s="399"/>
      <c r="U12" s="397"/>
      <c r="V12" s="400"/>
      <c r="W12" s="410"/>
      <c r="X12" s="401"/>
      <c r="Y12" s="402"/>
      <c r="Z12" s="411"/>
    </row>
    <row r="13" spans="1:26" ht="24" customHeight="1">
      <c r="A13" s="385"/>
      <c r="B13" s="412"/>
      <c r="C13" s="405"/>
      <c r="D13" s="406"/>
      <c r="E13" s="389"/>
      <c r="F13" s="390"/>
      <c r="G13" s="391"/>
      <c r="H13" s="392"/>
      <c r="I13" s="393"/>
      <c r="J13" s="394"/>
      <c r="K13" s="395"/>
      <c r="L13" s="394"/>
      <c r="M13" s="396"/>
      <c r="N13" s="407"/>
      <c r="O13" s="408"/>
      <c r="P13" s="393"/>
      <c r="Q13" s="394"/>
      <c r="R13" s="395"/>
      <c r="S13" s="394"/>
      <c r="T13" s="399"/>
      <c r="U13" s="397"/>
      <c r="V13" s="400"/>
      <c r="W13" s="410"/>
      <c r="X13" s="401"/>
      <c r="Y13" s="402"/>
      <c r="Z13" s="411"/>
    </row>
    <row r="14" spans="1:26" ht="24" customHeight="1">
      <c r="A14" s="385"/>
      <c r="B14" s="412"/>
      <c r="C14" s="405"/>
      <c r="D14" s="406"/>
      <c r="E14" s="389"/>
      <c r="F14" s="390"/>
      <c r="G14" s="391"/>
      <c r="H14" s="392"/>
      <c r="I14" s="393"/>
      <c r="J14" s="394"/>
      <c r="K14" s="395"/>
      <c r="L14" s="394"/>
      <c r="M14" s="396"/>
      <c r="N14" s="407"/>
      <c r="O14" s="408"/>
      <c r="P14" s="393"/>
      <c r="Q14" s="394"/>
      <c r="R14" s="395"/>
      <c r="S14" s="394"/>
      <c r="T14" s="399"/>
      <c r="U14" s="397"/>
      <c r="V14" s="400"/>
      <c r="W14" s="410"/>
      <c r="X14" s="401"/>
      <c r="Y14" s="402"/>
      <c r="Z14" s="411"/>
    </row>
    <row r="15" spans="1:26" ht="24" customHeight="1">
      <c r="A15" s="385" t="str">
        <f>IF(ISBLANK('様式８ 旅費（航空賃、その他）'!A12),"",'様式８ 旅費（航空賃、その他）'!A12)</f>
        <v/>
      </c>
      <c r="B15" s="412"/>
      <c r="C15" s="405"/>
      <c r="D15" s="406"/>
      <c r="E15" s="389"/>
      <c r="F15" s="390"/>
      <c r="G15" s="391"/>
      <c r="H15" s="392"/>
      <c r="I15" s="393"/>
      <c r="J15" s="394"/>
      <c r="K15" s="395"/>
      <c r="L15" s="394"/>
      <c r="M15" s="396"/>
      <c r="N15" s="407"/>
      <c r="O15" s="408"/>
      <c r="P15" s="393"/>
      <c r="Q15" s="394"/>
      <c r="R15" s="395"/>
      <c r="S15" s="394"/>
      <c r="T15" s="399"/>
      <c r="U15" s="397"/>
      <c r="V15" s="400"/>
      <c r="W15" s="410"/>
      <c r="X15" s="401"/>
      <c r="Y15" s="402"/>
      <c r="Z15" s="411"/>
    </row>
    <row r="16" spans="1:26" ht="24" customHeight="1">
      <c r="A16" s="385" t="str">
        <f>IF(ISBLANK('様式８ 旅費（航空賃、その他）'!A13),"",'様式８ 旅費（航空賃、その他）'!A13)</f>
        <v/>
      </c>
      <c r="B16" s="412"/>
      <c r="C16" s="405"/>
      <c r="D16" s="406"/>
      <c r="E16" s="389"/>
      <c r="F16" s="390"/>
      <c r="G16" s="391"/>
      <c r="H16" s="392"/>
      <c r="I16" s="393"/>
      <c r="J16" s="394"/>
      <c r="K16" s="395"/>
      <c r="L16" s="394"/>
      <c r="M16" s="396"/>
      <c r="N16" s="407"/>
      <c r="O16" s="408"/>
      <c r="P16" s="393"/>
      <c r="Q16" s="394"/>
      <c r="R16" s="395"/>
      <c r="S16" s="394"/>
      <c r="T16" s="399"/>
      <c r="U16" s="397"/>
      <c r="V16" s="400"/>
      <c r="W16" s="410"/>
      <c r="X16" s="401"/>
      <c r="Y16" s="402"/>
      <c r="Z16" s="411"/>
    </row>
    <row r="17" spans="1:26" ht="24" hidden="1" customHeight="1">
      <c r="A17" s="385" t="str">
        <f>IF(ISBLANK('様式８ 旅費（航空賃、その他）'!A14),"",'様式８ 旅費（航空賃、その他）'!A14)</f>
        <v/>
      </c>
      <c r="B17" s="412"/>
      <c r="C17" s="405"/>
      <c r="D17" s="406"/>
      <c r="E17" s="389"/>
      <c r="F17" s="390"/>
      <c r="G17" s="391"/>
      <c r="H17" s="392"/>
      <c r="I17" s="393"/>
      <c r="J17" s="394"/>
      <c r="K17" s="395"/>
      <c r="L17" s="394"/>
      <c r="M17" s="396"/>
      <c r="N17" s="407"/>
      <c r="O17" s="408"/>
      <c r="P17" s="393"/>
      <c r="Q17" s="394"/>
      <c r="R17" s="395"/>
      <c r="S17" s="394"/>
      <c r="T17" s="399"/>
      <c r="U17" s="397"/>
      <c r="V17" s="400"/>
      <c r="W17" s="410"/>
      <c r="X17" s="401"/>
      <c r="Y17" s="402"/>
      <c r="Z17" s="411"/>
    </row>
    <row r="18" spans="1:26" ht="24" hidden="1" customHeight="1">
      <c r="A18" s="385" t="str">
        <f>IF(ISBLANK('様式８ 旅費（航空賃、その他）'!A15),"",'様式８ 旅費（航空賃、その他）'!A15)</f>
        <v/>
      </c>
      <c r="B18" s="412"/>
      <c r="C18" s="405"/>
      <c r="D18" s="406"/>
      <c r="E18" s="389"/>
      <c r="F18" s="390"/>
      <c r="G18" s="391"/>
      <c r="H18" s="392"/>
      <c r="I18" s="393"/>
      <c r="J18" s="394"/>
      <c r="K18" s="395"/>
      <c r="L18" s="394"/>
      <c r="M18" s="396"/>
      <c r="N18" s="407"/>
      <c r="O18" s="408"/>
      <c r="P18" s="393"/>
      <c r="Q18" s="394"/>
      <c r="R18" s="395"/>
      <c r="S18" s="394"/>
      <c r="T18" s="399"/>
      <c r="U18" s="397"/>
      <c r="V18" s="400"/>
      <c r="W18" s="410"/>
      <c r="X18" s="401"/>
      <c r="Y18" s="402"/>
      <c r="Z18" s="411"/>
    </row>
    <row r="19" spans="1:26" ht="24" hidden="1" customHeight="1">
      <c r="A19" s="385" t="str">
        <f>IF(ISBLANK('様式８ 旅費（航空賃、その他）'!A16),"",'様式８ 旅費（航空賃、その他）'!A16)</f>
        <v/>
      </c>
      <c r="B19" s="412"/>
      <c r="C19" s="405"/>
      <c r="D19" s="406"/>
      <c r="E19" s="389"/>
      <c r="F19" s="390"/>
      <c r="G19" s="391"/>
      <c r="H19" s="392"/>
      <c r="I19" s="393"/>
      <c r="J19" s="394"/>
      <c r="K19" s="395"/>
      <c r="L19" s="394"/>
      <c r="M19" s="396"/>
      <c r="N19" s="407"/>
      <c r="O19" s="408"/>
      <c r="P19" s="393"/>
      <c r="Q19" s="394"/>
      <c r="R19" s="395"/>
      <c r="S19" s="394"/>
      <c r="T19" s="399"/>
      <c r="U19" s="397"/>
      <c r="V19" s="400"/>
      <c r="W19" s="410"/>
      <c r="X19" s="401"/>
      <c r="Y19" s="402"/>
      <c r="Z19" s="411"/>
    </row>
    <row r="20" spans="1:26" ht="24" hidden="1" customHeight="1">
      <c r="A20" s="385" t="str">
        <f>IF(ISBLANK('様式８ 旅費（航空賃、その他）'!A17),"",'様式８ 旅費（航空賃、その他）'!A17)</f>
        <v/>
      </c>
      <c r="B20" s="412"/>
      <c r="C20" s="405"/>
      <c r="D20" s="406"/>
      <c r="E20" s="389"/>
      <c r="F20" s="390"/>
      <c r="G20" s="391"/>
      <c r="H20" s="392"/>
      <c r="I20" s="393"/>
      <c r="J20" s="394"/>
      <c r="K20" s="395"/>
      <c r="L20" s="394"/>
      <c r="M20" s="396"/>
      <c r="N20" s="407"/>
      <c r="O20" s="408"/>
      <c r="P20" s="393"/>
      <c r="Q20" s="394"/>
      <c r="R20" s="395"/>
      <c r="S20" s="394"/>
      <c r="T20" s="399"/>
      <c r="U20" s="397"/>
      <c r="V20" s="400"/>
      <c r="W20" s="410"/>
      <c r="X20" s="401"/>
      <c r="Y20" s="402"/>
      <c r="Z20" s="411"/>
    </row>
    <row r="21" spans="1:26" ht="24" hidden="1" customHeight="1">
      <c r="A21" s="385" t="str">
        <f>IF(ISBLANK('様式８ 旅費（航空賃、その他）'!A18),"",'様式８ 旅費（航空賃、その他）'!A18)</f>
        <v/>
      </c>
      <c r="B21" s="412"/>
      <c r="C21" s="405"/>
      <c r="D21" s="406"/>
      <c r="E21" s="389"/>
      <c r="F21" s="390"/>
      <c r="G21" s="391"/>
      <c r="H21" s="392"/>
      <c r="I21" s="393"/>
      <c r="J21" s="394"/>
      <c r="K21" s="395"/>
      <c r="L21" s="394"/>
      <c r="M21" s="396"/>
      <c r="N21" s="407"/>
      <c r="O21" s="408"/>
      <c r="P21" s="393"/>
      <c r="Q21" s="394"/>
      <c r="R21" s="395"/>
      <c r="S21" s="394"/>
      <c r="T21" s="399"/>
      <c r="U21" s="397"/>
      <c r="V21" s="400"/>
      <c r="W21" s="410"/>
      <c r="X21" s="401"/>
      <c r="Y21" s="402"/>
      <c r="Z21" s="411"/>
    </row>
    <row r="22" spans="1:26" ht="24" hidden="1" customHeight="1">
      <c r="A22" s="385" t="str">
        <f>IF(ISBLANK('様式８ 旅費（航空賃、その他）'!A19),"",'様式８ 旅費（航空賃、その他）'!A19)</f>
        <v/>
      </c>
      <c r="B22" s="412"/>
      <c r="C22" s="405"/>
      <c r="D22" s="406"/>
      <c r="E22" s="389"/>
      <c r="F22" s="390"/>
      <c r="G22" s="391"/>
      <c r="H22" s="392"/>
      <c r="I22" s="393"/>
      <c r="J22" s="394"/>
      <c r="K22" s="395"/>
      <c r="L22" s="394"/>
      <c r="M22" s="396"/>
      <c r="N22" s="407"/>
      <c r="O22" s="408"/>
      <c r="P22" s="393"/>
      <c r="Q22" s="394"/>
      <c r="R22" s="395"/>
      <c r="S22" s="394"/>
      <c r="T22" s="399"/>
      <c r="U22" s="397"/>
      <c r="V22" s="400"/>
      <c r="W22" s="410"/>
      <c r="X22" s="401"/>
      <c r="Y22" s="402"/>
      <c r="Z22" s="411"/>
    </row>
    <row r="23" spans="1:26" ht="24" hidden="1" customHeight="1">
      <c r="A23" s="385" t="str">
        <f>IF(ISBLANK('様式８ 旅費（航空賃、その他）'!A20),"",'様式８ 旅費（航空賃、その他）'!A20)</f>
        <v/>
      </c>
      <c r="B23" s="412"/>
      <c r="C23" s="405"/>
      <c r="D23" s="406"/>
      <c r="E23" s="389"/>
      <c r="F23" s="390"/>
      <c r="G23" s="391"/>
      <c r="H23" s="392"/>
      <c r="I23" s="393"/>
      <c r="J23" s="394"/>
      <c r="K23" s="395"/>
      <c r="L23" s="394"/>
      <c r="M23" s="396"/>
      <c r="N23" s="407"/>
      <c r="O23" s="408"/>
      <c r="P23" s="393"/>
      <c r="Q23" s="394"/>
      <c r="R23" s="395"/>
      <c r="S23" s="394"/>
      <c r="T23" s="399"/>
      <c r="U23" s="397"/>
      <c r="V23" s="400"/>
      <c r="W23" s="410"/>
      <c r="X23" s="401"/>
      <c r="Y23" s="402"/>
      <c r="Z23" s="411"/>
    </row>
    <row r="24" spans="1:26" ht="24" hidden="1" customHeight="1">
      <c r="A24" s="385" t="str">
        <f>IF(ISBLANK('様式８ 旅費（航空賃、その他）'!A21),"",'様式８ 旅費（航空賃、その他）'!A21)</f>
        <v/>
      </c>
      <c r="B24" s="412"/>
      <c r="C24" s="405"/>
      <c r="D24" s="406"/>
      <c r="E24" s="389"/>
      <c r="F24" s="390"/>
      <c r="G24" s="391"/>
      <c r="H24" s="392"/>
      <c r="I24" s="393"/>
      <c r="J24" s="394"/>
      <c r="K24" s="395"/>
      <c r="L24" s="394"/>
      <c r="M24" s="396"/>
      <c r="N24" s="407"/>
      <c r="O24" s="408"/>
      <c r="P24" s="393"/>
      <c r="Q24" s="394"/>
      <c r="R24" s="395"/>
      <c r="S24" s="394"/>
      <c r="T24" s="399"/>
      <c r="U24" s="397"/>
      <c r="V24" s="400"/>
      <c r="W24" s="410"/>
      <c r="X24" s="401"/>
      <c r="Y24" s="402"/>
      <c r="Z24" s="411"/>
    </row>
    <row r="25" spans="1:26" ht="24" hidden="1" customHeight="1">
      <c r="A25" s="385" t="str">
        <f>IF(ISBLANK('様式８ 旅費（航空賃、その他）'!A22),"",'様式８ 旅費（航空賃、その他）'!A22)</f>
        <v/>
      </c>
      <c r="B25" s="412"/>
      <c r="C25" s="405"/>
      <c r="D25" s="406"/>
      <c r="E25" s="389"/>
      <c r="F25" s="390"/>
      <c r="G25" s="391"/>
      <c r="H25" s="392"/>
      <c r="I25" s="393"/>
      <c r="J25" s="394"/>
      <c r="K25" s="395"/>
      <c r="L25" s="394"/>
      <c r="M25" s="396"/>
      <c r="N25" s="407"/>
      <c r="O25" s="408"/>
      <c r="P25" s="393"/>
      <c r="Q25" s="394"/>
      <c r="R25" s="395"/>
      <c r="S25" s="394"/>
      <c r="T25" s="399"/>
      <c r="U25" s="397"/>
      <c r="V25" s="400"/>
      <c r="W25" s="410"/>
      <c r="X25" s="401"/>
      <c r="Y25" s="402"/>
      <c r="Z25" s="411"/>
    </row>
    <row r="26" spans="1:26" ht="24" hidden="1" customHeight="1">
      <c r="A26" s="385" t="str">
        <f>IF(ISBLANK('様式８ 旅費（航空賃、その他）'!A23),"",'様式８ 旅費（航空賃、その他）'!A23)</f>
        <v/>
      </c>
      <c r="B26" s="412"/>
      <c r="C26" s="405"/>
      <c r="D26" s="406"/>
      <c r="E26" s="389"/>
      <c r="F26" s="390"/>
      <c r="G26" s="391"/>
      <c r="H26" s="392"/>
      <c r="I26" s="393"/>
      <c r="J26" s="394"/>
      <c r="K26" s="395"/>
      <c r="L26" s="394"/>
      <c r="M26" s="396"/>
      <c r="N26" s="407"/>
      <c r="O26" s="408"/>
      <c r="P26" s="393"/>
      <c r="Q26" s="394"/>
      <c r="R26" s="395"/>
      <c r="S26" s="394"/>
      <c r="T26" s="399"/>
      <c r="U26" s="397"/>
      <c r="V26" s="400"/>
      <c r="W26" s="410"/>
      <c r="X26" s="401"/>
      <c r="Y26" s="402"/>
      <c r="Z26" s="411"/>
    </row>
    <row r="27" spans="1:26" ht="24" hidden="1" customHeight="1">
      <c r="A27" s="385" t="str">
        <f>IF(ISBLANK('様式８ 旅費（航空賃、その他）'!A24),"",'様式８ 旅費（航空賃、その他）'!A24)</f>
        <v/>
      </c>
      <c r="B27" s="412"/>
      <c r="C27" s="405"/>
      <c r="D27" s="406"/>
      <c r="E27" s="389"/>
      <c r="F27" s="390"/>
      <c r="G27" s="391"/>
      <c r="H27" s="392"/>
      <c r="I27" s="393"/>
      <c r="J27" s="394"/>
      <c r="K27" s="395"/>
      <c r="L27" s="394"/>
      <c r="M27" s="396"/>
      <c r="N27" s="407"/>
      <c r="O27" s="408"/>
      <c r="P27" s="393"/>
      <c r="Q27" s="394"/>
      <c r="R27" s="395"/>
      <c r="S27" s="394"/>
      <c r="T27" s="399"/>
      <c r="U27" s="397"/>
      <c r="V27" s="400"/>
      <c r="W27" s="410"/>
      <c r="X27" s="401"/>
      <c r="Y27" s="402"/>
      <c r="Z27" s="411"/>
    </row>
    <row r="28" spans="1:26" ht="24" hidden="1" customHeight="1">
      <c r="A28" s="385" t="str">
        <f>IF(ISBLANK('様式８ 旅費（航空賃、その他）'!A25),"",'様式８ 旅費（航空賃、その他）'!A25)</f>
        <v/>
      </c>
      <c r="B28" s="412"/>
      <c r="C28" s="405"/>
      <c r="D28" s="406"/>
      <c r="E28" s="389"/>
      <c r="F28" s="390"/>
      <c r="G28" s="391"/>
      <c r="H28" s="392"/>
      <c r="I28" s="393"/>
      <c r="J28" s="394"/>
      <c r="K28" s="395"/>
      <c r="L28" s="394"/>
      <c r="M28" s="396"/>
      <c r="N28" s="407"/>
      <c r="O28" s="408"/>
      <c r="P28" s="393"/>
      <c r="Q28" s="394"/>
      <c r="R28" s="395"/>
      <c r="S28" s="394"/>
      <c r="T28" s="399"/>
      <c r="U28" s="397"/>
      <c r="V28" s="400"/>
      <c r="W28" s="410"/>
      <c r="X28" s="401"/>
      <c r="Y28" s="402"/>
      <c r="Z28" s="411"/>
    </row>
    <row r="29" spans="1:26" ht="24" hidden="1" customHeight="1">
      <c r="A29" s="385" t="str">
        <f>IF(ISBLANK('様式８ 旅費（航空賃、その他）'!A26),"",'様式８ 旅費（航空賃、その他）'!A26)</f>
        <v/>
      </c>
      <c r="B29" s="412"/>
      <c r="C29" s="405"/>
      <c r="D29" s="406"/>
      <c r="E29" s="389"/>
      <c r="F29" s="390"/>
      <c r="G29" s="391"/>
      <c r="H29" s="392"/>
      <c r="I29" s="393"/>
      <c r="J29" s="394"/>
      <c r="K29" s="395"/>
      <c r="L29" s="394"/>
      <c r="M29" s="396"/>
      <c r="N29" s="407"/>
      <c r="O29" s="408"/>
      <c r="P29" s="393"/>
      <c r="Q29" s="394"/>
      <c r="R29" s="395"/>
      <c r="S29" s="394"/>
      <c r="T29" s="399"/>
      <c r="U29" s="397"/>
      <c r="V29" s="400"/>
      <c r="W29" s="410"/>
      <c r="X29" s="401"/>
      <c r="Y29" s="402"/>
      <c r="Z29" s="411"/>
    </row>
    <row r="30" spans="1:26" ht="24" hidden="1" customHeight="1">
      <c r="A30" s="385" t="str">
        <f>IF(ISBLANK('様式８ 旅費（航空賃、その他）'!A29),"",'様式８ 旅費（航空賃、その他）'!A29)</f>
        <v/>
      </c>
      <c r="B30" s="412"/>
      <c r="C30" s="405"/>
      <c r="D30" s="406"/>
      <c r="E30" s="389"/>
      <c r="F30" s="390"/>
      <c r="G30" s="391"/>
      <c r="H30" s="392"/>
      <c r="I30" s="393"/>
      <c r="J30" s="394"/>
      <c r="K30" s="395"/>
      <c r="L30" s="394"/>
      <c r="M30" s="396"/>
      <c r="N30" s="407"/>
      <c r="O30" s="408"/>
      <c r="P30" s="393"/>
      <c r="Q30" s="394"/>
      <c r="R30" s="395"/>
      <c r="S30" s="394"/>
      <c r="T30" s="399"/>
      <c r="U30" s="397"/>
      <c r="V30" s="400"/>
      <c r="W30" s="410"/>
      <c r="X30" s="401"/>
      <c r="Y30" s="402"/>
      <c r="Z30" s="411"/>
    </row>
    <row r="31" spans="1:26" ht="24" hidden="1" customHeight="1">
      <c r="A31" s="385" t="str">
        <f>IF(ISBLANK('様式８ 旅費（航空賃、その他）'!A30),"",'様式８ 旅費（航空賃、その他）'!A30)</f>
        <v/>
      </c>
      <c r="B31" s="412"/>
      <c r="C31" s="405"/>
      <c r="D31" s="406"/>
      <c r="E31" s="389"/>
      <c r="F31" s="390"/>
      <c r="G31" s="391"/>
      <c r="H31" s="392"/>
      <c r="I31" s="393"/>
      <c r="J31" s="394"/>
      <c r="K31" s="395"/>
      <c r="L31" s="394"/>
      <c r="M31" s="396"/>
      <c r="N31" s="407"/>
      <c r="O31" s="408"/>
      <c r="P31" s="393"/>
      <c r="Q31" s="394"/>
      <c r="R31" s="395"/>
      <c r="S31" s="394"/>
      <c r="T31" s="399"/>
      <c r="U31" s="397"/>
      <c r="V31" s="400"/>
      <c r="W31" s="410"/>
      <c r="X31" s="401"/>
      <c r="Y31" s="402"/>
      <c r="Z31" s="411"/>
    </row>
    <row r="32" spans="1:26" ht="24" hidden="1" customHeight="1">
      <c r="A32" s="385" t="str">
        <f>IF(ISBLANK('様式８ 旅費（航空賃、その他）'!A31),"",'様式８ 旅費（航空賃、その他）'!A31)</f>
        <v/>
      </c>
      <c r="B32" s="412"/>
      <c r="C32" s="405"/>
      <c r="D32" s="406"/>
      <c r="E32" s="389"/>
      <c r="F32" s="390"/>
      <c r="G32" s="391"/>
      <c r="H32" s="392"/>
      <c r="I32" s="393"/>
      <c r="J32" s="394"/>
      <c r="K32" s="395"/>
      <c r="L32" s="394"/>
      <c r="M32" s="396"/>
      <c r="N32" s="407"/>
      <c r="O32" s="408"/>
      <c r="P32" s="393"/>
      <c r="Q32" s="394"/>
      <c r="R32" s="395"/>
      <c r="S32" s="394"/>
      <c r="T32" s="399"/>
      <c r="U32" s="397"/>
      <c r="V32" s="400"/>
      <c r="W32" s="410"/>
      <c r="X32" s="401"/>
      <c r="Y32" s="402"/>
      <c r="Z32" s="411"/>
    </row>
    <row r="33" spans="1:26" ht="24" hidden="1" customHeight="1">
      <c r="A33" s="385" t="str">
        <f>IF(ISBLANK('様式８ 旅費（航空賃、その他）'!A32),"",'様式８ 旅費（航空賃、その他）'!A32)</f>
        <v/>
      </c>
      <c r="B33" s="412"/>
      <c r="C33" s="405"/>
      <c r="D33" s="406"/>
      <c r="E33" s="389"/>
      <c r="F33" s="390"/>
      <c r="G33" s="391"/>
      <c r="H33" s="392"/>
      <c r="I33" s="393"/>
      <c r="J33" s="394"/>
      <c r="K33" s="395"/>
      <c r="L33" s="394"/>
      <c r="M33" s="396"/>
      <c r="N33" s="407"/>
      <c r="O33" s="408"/>
      <c r="P33" s="393"/>
      <c r="Q33" s="394"/>
      <c r="R33" s="395"/>
      <c r="S33" s="394"/>
      <c r="T33" s="399"/>
      <c r="U33" s="397"/>
      <c r="V33" s="400"/>
      <c r="W33" s="410"/>
      <c r="X33" s="401"/>
      <c r="Y33" s="402"/>
      <c r="Z33" s="411"/>
    </row>
    <row r="34" spans="1:26" ht="24" hidden="1" customHeight="1">
      <c r="A34" s="385" t="str">
        <f>IF(ISBLANK('様式８ 旅費（航空賃、その他）'!A33),"",'様式８ 旅費（航空賃、その他）'!A33)</f>
        <v/>
      </c>
      <c r="B34" s="412"/>
      <c r="C34" s="405"/>
      <c r="D34" s="406"/>
      <c r="E34" s="389"/>
      <c r="F34" s="390"/>
      <c r="G34" s="391"/>
      <c r="H34" s="392"/>
      <c r="I34" s="393"/>
      <c r="J34" s="394"/>
      <c r="K34" s="395"/>
      <c r="L34" s="394"/>
      <c r="M34" s="396"/>
      <c r="N34" s="407"/>
      <c r="O34" s="408"/>
      <c r="P34" s="393"/>
      <c r="Q34" s="394"/>
      <c r="R34" s="395"/>
      <c r="S34" s="394"/>
      <c r="T34" s="399"/>
      <c r="U34" s="397"/>
      <c r="V34" s="400"/>
      <c r="W34" s="410"/>
      <c r="X34" s="401"/>
      <c r="Y34" s="402"/>
      <c r="Z34" s="411"/>
    </row>
    <row r="35" spans="1:26" ht="24" hidden="1" customHeight="1">
      <c r="A35" s="385" t="str">
        <f>IF(ISBLANK('様式８ 旅費（航空賃、その他）'!A34),"",'様式８ 旅費（航空賃、その他）'!A34)</f>
        <v/>
      </c>
      <c r="B35" s="412"/>
      <c r="C35" s="405"/>
      <c r="D35" s="406"/>
      <c r="E35" s="389"/>
      <c r="F35" s="390"/>
      <c r="G35" s="391"/>
      <c r="H35" s="392"/>
      <c r="I35" s="393"/>
      <c r="J35" s="394"/>
      <c r="K35" s="395"/>
      <c r="L35" s="394"/>
      <c r="M35" s="396"/>
      <c r="N35" s="407"/>
      <c r="O35" s="408"/>
      <c r="P35" s="393"/>
      <c r="Q35" s="394"/>
      <c r="R35" s="395"/>
      <c r="S35" s="394"/>
      <c r="T35" s="399"/>
      <c r="U35" s="397"/>
      <c r="V35" s="400"/>
      <c r="W35" s="410"/>
      <c r="X35" s="401"/>
      <c r="Y35" s="402"/>
      <c r="Z35" s="411"/>
    </row>
    <row r="36" spans="1:26" ht="24" hidden="1" customHeight="1">
      <c r="A36" s="385" t="str">
        <f>IF(ISBLANK('様式８ 旅費（航空賃、その他）'!A35),"",'様式８ 旅費（航空賃、その他）'!A35)</f>
        <v/>
      </c>
      <c r="B36" s="412"/>
      <c r="C36" s="405"/>
      <c r="D36" s="406"/>
      <c r="E36" s="389"/>
      <c r="F36" s="390"/>
      <c r="G36" s="391"/>
      <c r="H36" s="392"/>
      <c r="I36" s="393"/>
      <c r="J36" s="394"/>
      <c r="K36" s="395"/>
      <c r="L36" s="394"/>
      <c r="M36" s="396"/>
      <c r="N36" s="407"/>
      <c r="O36" s="408"/>
      <c r="P36" s="393"/>
      <c r="Q36" s="394"/>
      <c r="R36" s="395"/>
      <c r="S36" s="394"/>
      <c r="T36" s="399"/>
      <c r="U36" s="397"/>
      <c r="V36" s="400"/>
      <c r="W36" s="410"/>
      <c r="X36" s="401"/>
      <c r="Y36" s="402"/>
      <c r="Z36" s="411"/>
    </row>
    <row r="37" spans="1:26" ht="24" hidden="1" customHeight="1">
      <c r="A37" s="385" t="str">
        <f>IF(ISBLANK('様式８ 旅費（航空賃、その他）'!A36),"",'様式８ 旅費（航空賃、その他）'!A36)</f>
        <v/>
      </c>
      <c r="B37" s="412"/>
      <c r="C37" s="405"/>
      <c r="D37" s="406"/>
      <c r="E37" s="389"/>
      <c r="F37" s="390"/>
      <c r="G37" s="391"/>
      <c r="H37" s="392"/>
      <c r="I37" s="393"/>
      <c r="J37" s="394"/>
      <c r="K37" s="395"/>
      <c r="L37" s="394"/>
      <c r="M37" s="396"/>
      <c r="N37" s="407"/>
      <c r="O37" s="408"/>
      <c r="P37" s="393"/>
      <c r="Q37" s="394"/>
      <c r="R37" s="395"/>
      <c r="S37" s="394"/>
      <c r="T37" s="399"/>
      <c r="U37" s="397"/>
      <c r="V37" s="400"/>
      <c r="W37" s="410"/>
      <c r="X37" s="401"/>
      <c r="Y37" s="402"/>
      <c r="Z37" s="411"/>
    </row>
    <row r="38" spans="1:26" ht="24" hidden="1" customHeight="1">
      <c r="A38" s="385" t="str">
        <f>IF(ISBLANK('様式８ 旅費（航空賃、その他）'!A37),"",'様式８ 旅費（航空賃、その他）'!A37)</f>
        <v/>
      </c>
      <c r="B38" s="412"/>
      <c r="C38" s="405"/>
      <c r="D38" s="406"/>
      <c r="E38" s="389"/>
      <c r="F38" s="390"/>
      <c r="G38" s="391"/>
      <c r="H38" s="392"/>
      <c r="I38" s="393"/>
      <c r="J38" s="394"/>
      <c r="K38" s="395"/>
      <c r="L38" s="394"/>
      <c r="M38" s="396"/>
      <c r="N38" s="407"/>
      <c r="O38" s="408"/>
      <c r="P38" s="393"/>
      <c r="Q38" s="394"/>
      <c r="R38" s="395"/>
      <c r="S38" s="394"/>
      <c r="T38" s="399"/>
      <c r="U38" s="397"/>
      <c r="V38" s="400"/>
      <c r="W38" s="410"/>
      <c r="X38" s="401"/>
      <c r="Y38" s="402"/>
      <c r="Z38" s="411"/>
    </row>
    <row r="39" spans="1:26" ht="24" hidden="1" customHeight="1">
      <c r="A39" s="385" t="str">
        <f>IF(ISBLANK('様式８ 旅費（航空賃、その他）'!A38),"",'様式８ 旅費（航空賃、その他）'!A38)</f>
        <v/>
      </c>
      <c r="B39" s="412"/>
      <c r="C39" s="405"/>
      <c r="D39" s="406"/>
      <c r="E39" s="389"/>
      <c r="F39" s="390"/>
      <c r="G39" s="391"/>
      <c r="H39" s="392"/>
      <c r="I39" s="393"/>
      <c r="J39" s="394"/>
      <c r="K39" s="395"/>
      <c r="L39" s="394"/>
      <c r="M39" s="396"/>
      <c r="N39" s="407"/>
      <c r="O39" s="408"/>
      <c r="P39" s="393"/>
      <c r="Q39" s="394"/>
      <c r="R39" s="395"/>
      <c r="S39" s="394"/>
      <c r="T39" s="399"/>
      <c r="U39" s="397"/>
      <c r="V39" s="400"/>
      <c r="W39" s="410"/>
      <c r="X39" s="401"/>
      <c r="Y39" s="402"/>
      <c r="Z39" s="411"/>
    </row>
    <row r="40" spans="1:26" ht="24" hidden="1" customHeight="1">
      <c r="A40" s="385" t="str">
        <f>IF(ISBLANK('様式８ 旅費（航空賃、その他）'!A39),"",'様式８ 旅費（航空賃、その他）'!A39)</f>
        <v/>
      </c>
      <c r="B40" s="412"/>
      <c r="C40" s="405"/>
      <c r="D40" s="406"/>
      <c r="E40" s="389"/>
      <c r="F40" s="390"/>
      <c r="G40" s="391"/>
      <c r="H40" s="392"/>
      <c r="I40" s="393"/>
      <c r="J40" s="394"/>
      <c r="K40" s="395"/>
      <c r="L40" s="394"/>
      <c r="M40" s="396"/>
      <c r="N40" s="407"/>
      <c r="O40" s="408"/>
      <c r="P40" s="393"/>
      <c r="Q40" s="394"/>
      <c r="R40" s="395"/>
      <c r="S40" s="394"/>
      <c r="T40" s="399"/>
      <c r="U40" s="397"/>
      <c r="V40" s="400"/>
      <c r="W40" s="410"/>
      <c r="X40" s="401"/>
      <c r="Y40" s="402"/>
      <c r="Z40" s="411"/>
    </row>
    <row r="41" spans="1:26" ht="24" hidden="1" customHeight="1">
      <c r="A41" s="385" t="str">
        <f>IF(ISBLANK('様式８ 旅費（航空賃、その他）'!A40),"",'様式８ 旅費（航空賃、その他）'!A40)</f>
        <v/>
      </c>
      <c r="B41" s="412"/>
      <c r="C41" s="405"/>
      <c r="D41" s="406"/>
      <c r="E41" s="389"/>
      <c r="F41" s="390"/>
      <c r="G41" s="391"/>
      <c r="H41" s="392"/>
      <c r="I41" s="393"/>
      <c r="J41" s="394"/>
      <c r="K41" s="395"/>
      <c r="L41" s="394"/>
      <c r="M41" s="396"/>
      <c r="N41" s="407"/>
      <c r="O41" s="408"/>
      <c r="P41" s="393"/>
      <c r="Q41" s="394"/>
      <c r="R41" s="395"/>
      <c r="S41" s="394"/>
      <c r="T41" s="399"/>
      <c r="U41" s="397"/>
      <c r="V41" s="400"/>
      <c r="W41" s="410"/>
      <c r="X41" s="401"/>
      <c r="Y41" s="402"/>
      <c r="Z41" s="411"/>
    </row>
    <row r="42" spans="1:26" ht="24" hidden="1" customHeight="1">
      <c r="A42" s="385" t="str">
        <f>IF(ISBLANK('様式８ 旅費（航空賃、その他）'!A42),"",'様式８ 旅費（航空賃、その他）'!A42)</f>
        <v/>
      </c>
      <c r="B42" s="412"/>
      <c r="C42" s="405"/>
      <c r="D42" s="406"/>
      <c r="E42" s="389"/>
      <c r="F42" s="390"/>
      <c r="G42" s="391"/>
      <c r="H42" s="392"/>
      <c r="I42" s="393"/>
      <c r="J42" s="394"/>
      <c r="K42" s="395"/>
      <c r="L42" s="394"/>
      <c r="M42" s="396"/>
      <c r="N42" s="407"/>
      <c r="O42" s="408"/>
      <c r="P42" s="393"/>
      <c r="Q42" s="394"/>
      <c r="R42" s="395"/>
      <c r="S42" s="394"/>
      <c r="T42" s="399"/>
      <c r="U42" s="397"/>
      <c r="V42" s="400"/>
      <c r="W42" s="410"/>
      <c r="X42" s="401"/>
      <c r="Y42" s="402"/>
      <c r="Z42" s="411"/>
    </row>
    <row r="43" spans="1:26" ht="24" customHeight="1">
      <c r="A43" s="385" t="str">
        <f>IF(ISBLANK('様式８ 旅費（航空賃、その他）'!A43),"",'様式８ 旅費（航空賃、その他）'!A43)</f>
        <v/>
      </c>
      <c r="B43" s="412"/>
      <c r="C43" s="405"/>
      <c r="D43" s="406"/>
      <c r="E43" s="389"/>
      <c r="F43" s="390"/>
      <c r="G43" s="391"/>
      <c r="H43" s="392"/>
      <c r="I43" s="393"/>
      <c r="J43" s="394"/>
      <c r="K43" s="395"/>
      <c r="L43" s="394"/>
      <c r="M43" s="396"/>
      <c r="N43" s="407"/>
      <c r="O43" s="408"/>
      <c r="P43" s="393"/>
      <c r="Q43" s="394"/>
      <c r="R43" s="395"/>
      <c r="S43" s="394"/>
      <c r="T43" s="399"/>
      <c r="U43" s="397"/>
      <c r="V43" s="400"/>
      <c r="W43" s="410"/>
      <c r="X43" s="401"/>
      <c r="Y43" s="402"/>
      <c r="Z43" s="411"/>
    </row>
    <row r="44" spans="1:26" ht="24" customHeight="1">
      <c r="A44" s="385" t="str">
        <f>IF(ISBLANK('様式８ 旅費（航空賃、その他）'!A44),"",'様式８ 旅費（航空賃、その他）'!A44)</f>
        <v/>
      </c>
      <c r="B44" s="412"/>
      <c r="C44" s="405"/>
      <c r="D44" s="406"/>
      <c r="E44" s="389"/>
      <c r="F44" s="390"/>
      <c r="G44" s="391"/>
      <c r="H44" s="392"/>
      <c r="I44" s="395"/>
      <c r="J44" s="394"/>
      <c r="K44" s="395"/>
      <c r="L44" s="394"/>
      <c r="M44" s="396"/>
      <c r="N44" s="407"/>
      <c r="O44" s="408"/>
      <c r="P44" s="393"/>
      <c r="Q44" s="394"/>
      <c r="R44" s="395"/>
      <c r="S44" s="394"/>
      <c r="T44" s="395"/>
      <c r="U44" s="397"/>
      <c r="V44" s="400"/>
      <c r="W44" s="410"/>
      <c r="X44" s="401"/>
      <c r="Y44" s="402"/>
      <c r="Z44" s="411"/>
    </row>
    <row r="45" spans="1:26" ht="24" customHeight="1">
      <c r="A45" s="385" t="str">
        <f>IF(ISBLANK('様式８ 旅費（航空賃、その他）'!A45),"",'様式８ 旅費（航空賃、その他）'!A45)</f>
        <v/>
      </c>
      <c r="B45" s="413"/>
      <c r="C45" s="414"/>
      <c r="D45" s="415"/>
      <c r="E45" s="416"/>
      <c r="F45" s="417"/>
      <c r="G45" s="418"/>
      <c r="H45" s="419"/>
      <c r="I45" s="420"/>
      <c r="J45" s="421"/>
      <c r="K45" s="420"/>
      <c r="L45" s="421"/>
      <c r="M45" s="422"/>
      <c r="N45" s="423"/>
      <c r="O45" s="424"/>
      <c r="P45" s="425"/>
      <c r="Q45" s="421"/>
      <c r="R45" s="420"/>
      <c r="S45" s="421"/>
      <c r="T45" s="420"/>
      <c r="U45" s="426"/>
      <c r="V45" s="427"/>
      <c r="W45" s="428"/>
      <c r="X45" s="429"/>
      <c r="Y45" s="430"/>
      <c r="Z45" s="431"/>
    </row>
    <row r="46" spans="1:26" ht="30" customHeight="1">
      <c r="A46" s="378"/>
      <c r="B46" s="378"/>
      <c r="C46" s="378"/>
      <c r="D46" s="378"/>
      <c r="E46" s="378"/>
      <c r="F46" s="378"/>
      <c r="G46" s="378"/>
      <c r="H46" s="378"/>
      <c r="I46" s="378"/>
      <c r="J46" s="378"/>
      <c r="K46" s="378"/>
      <c r="L46" s="378"/>
      <c r="M46" s="378"/>
      <c r="N46" s="378"/>
      <c r="O46" s="378"/>
      <c r="P46" s="432"/>
      <c r="Q46" s="432"/>
      <c r="R46" s="432"/>
      <c r="S46" s="862"/>
      <c r="T46" s="862"/>
      <c r="U46" s="862"/>
      <c r="V46" s="862"/>
      <c r="W46" s="862"/>
      <c r="X46" s="862"/>
      <c r="Y46" s="863"/>
      <c r="Z46" s="433"/>
    </row>
    <row r="47" spans="1:26" ht="30" customHeight="1">
      <c r="A47" s="378"/>
      <c r="B47" s="378"/>
      <c r="C47" s="378"/>
      <c r="D47" s="378"/>
      <c r="E47" s="378"/>
      <c r="F47" s="378"/>
      <c r="G47" s="378"/>
      <c r="H47" s="378"/>
      <c r="I47" s="378"/>
      <c r="J47" s="378"/>
      <c r="K47" s="378"/>
      <c r="L47" s="378"/>
      <c r="M47" s="378"/>
      <c r="N47" s="378"/>
      <c r="O47" s="378"/>
      <c r="P47" s="432"/>
      <c r="Q47" s="432"/>
      <c r="R47" s="432"/>
      <c r="S47" s="864"/>
      <c r="T47" s="862"/>
      <c r="U47" s="862"/>
      <c r="V47" s="862"/>
      <c r="W47" s="434"/>
      <c r="X47" s="434"/>
      <c r="Y47" s="435"/>
      <c r="Z47" s="436"/>
    </row>
    <row r="48" spans="1:26">
      <c r="A48" s="378"/>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row>
    <row r="49" spans="1:33" ht="107.25" customHeight="1">
      <c r="A49" s="437"/>
      <c r="B49" s="865"/>
      <c r="C49" s="865"/>
      <c r="D49" s="865"/>
      <c r="E49" s="865"/>
      <c r="F49" s="865"/>
      <c r="G49" s="865"/>
      <c r="H49" s="865"/>
      <c r="I49" s="865"/>
      <c r="J49" s="865"/>
      <c r="K49" s="865"/>
      <c r="L49" s="865"/>
      <c r="M49" s="865"/>
      <c r="N49" s="865"/>
      <c r="O49" s="865"/>
      <c r="P49" s="865"/>
      <c r="Q49" s="865"/>
      <c r="R49" s="865"/>
      <c r="S49" s="865"/>
      <c r="T49" s="865"/>
      <c r="U49" s="865"/>
      <c r="V49" s="865"/>
      <c r="W49" s="865"/>
      <c r="X49" s="865"/>
      <c r="Y49" s="865"/>
      <c r="Z49" s="865"/>
      <c r="AA49" s="127"/>
      <c r="AB49" s="127"/>
      <c r="AC49" s="127"/>
      <c r="AD49" s="127"/>
      <c r="AE49" s="127"/>
      <c r="AF49" s="127"/>
      <c r="AG49" s="113"/>
    </row>
  </sheetData>
  <mergeCells count="13">
    <mergeCell ref="B2:Z2"/>
    <mergeCell ref="E4:G4"/>
    <mergeCell ref="H4:Y4"/>
    <mergeCell ref="H5:N5"/>
    <mergeCell ref="O5:U5"/>
    <mergeCell ref="W5:Y5"/>
    <mergeCell ref="S46:Y46"/>
    <mergeCell ref="S47:V47"/>
    <mergeCell ref="B49:Z49"/>
    <mergeCell ref="B4:B5"/>
    <mergeCell ref="C4:C5"/>
    <mergeCell ref="D4:D5"/>
    <mergeCell ref="Z4:Z5"/>
  </mergeCells>
  <phoneticPr fontId="63"/>
  <printOptions horizontalCentered="1"/>
  <pageMargins left="0.70866141732283472" right="0.70866141732283472" top="0.55118110236220474" bottom="0.35433070866141736" header="0.31496062992125984" footer="0.31496062992125984"/>
  <pageSetup paperSize="9" scale="50" orientation="landscape" blackAndWhite="1" r:id="rId1"/>
  <headerFooter>
    <oddHeader>&amp;R&amp;K0000002020年4月1日公示以降（2021.6月版）</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J32"/>
  <sheetViews>
    <sheetView zoomScale="85" zoomScaleNormal="85" zoomScaleSheetLayoutView="90" zoomScalePageLayoutView="80" workbookViewId="0"/>
  </sheetViews>
  <sheetFormatPr defaultColWidth="9" defaultRowHeight="14.25"/>
  <cols>
    <col min="1" max="1" width="2.125" style="343" customWidth="1"/>
    <col min="2" max="2" width="16.625" style="343" customWidth="1"/>
    <col min="3" max="3" width="14.125" style="343" customWidth="1"/>
    <col min="4" max="4" width="12.625" style="343" customWidth="1"/>
    <col min="5" max="5" width="7.875" style="343" customWidth="1"/>
    <col min="6" max="6" width="3.375" style="343" customWidth="1"/>
    <col min="7" max="7" width="21.875" style="343" customWidth="1"/>
    <col min="8" max="8" width="9.375" style="343" customWidth="1"/>
    <col min="9" max="9" width="20.75" style="343" customWidth="1"/>
    <col min="10" max="10" width="2.125" style="343" customWidth="1"/>
    <col min="11" max="16384" width="9" style="343"/>
  </cols>
  <sheetData>
    <row r="1" spans="2:10" ht="15" customHeight="1">
      <c r="G1" s="344"/>
      <c r="H1" s="344"/>
      <c r="I1" s="345" t="s">
        <v>199</v>
      </c>
      <c r="J1" s="345"/>
    </row>
    <row r="2" spans="2:10" ht="30" customHeight="1">
      <c r="B2" s="895" t="s">
        <v>171</v>
      </c>
      <c r="C2" s="895"/>
      <c r="D2" s="895"/>
      <c r="E2" s="895"/>
      <c r="F2" s="895"/>
      <c r="G2" s="895"/>
      <c r="H2" s="895"/>
      <c r="I2" s="895"/>
    </row>
    <row r="3" spans="2:10" ht="18" customHeight="1">
      <c r="H3" s="345" t="s">
        <v>172</v>
      </c>
      <c r="I3" s="346"/>
    </row>
    <row r="4" spans="2:10" ht="18" customHeight="1"/>
    <row r="5" spans="2:10" ht="18" customHeight="1">
      <c r="B5" s="347" t="s">
        <v>173</v>
      </c>
      <c r="C5" s="347"/>
      <c r="D5" s="347"/>
      <c r="E5" s="347"/>
      <c r="F5" s="347"/>
      <c r="G5" s="348">
        <v>0</v>
      </c>
      <c r="H5" s="345"/>
    </row>
    <row r="6" spans="2:10" ht="18" customHeight="1">
      <c r="B6" s="343" t="s">
        <v>174</v>
      </c>
    </row>
    <row r="7" spans="2:10" ht="18" customHeight="1">
      <c r="B7" s="343" t="s">
        <v>175</v>
      </c>
      <c r="F7" s="345" t="s">
        <v>151</v>
      </c>
      <c r="G7" s="348">
        <v>0</v>
      </c>
      <c r="H7" s="349"/>
      <c r="I7" s="350"/>
    </row>
    <row r="8" spans="2:10" ht="18" customHeight="1">
      <c r="C8" s="345"/>
      <c r="F8" s="345" t="s">
        <v>152</v>
      </c>
      <c r="G8" s="348">
        <v>0</v>
      </c>
      <c r="H8" s="349"/>
      <c r="I8" s="350"/>
    </row>
    <row r="9" spans="2:10" ht="18" customHeight="1">
      <c r="F9" s="345" t="s">
        <v>153</v>
      </c>
      <c r="G9" s="348">
        <v>0</v>
      </c>
      <c r="H9" s="349"/>
      <c r="I9" s="350"/>
    </row>
    <row r="10" spans="2:10" ht="18" customHeight="1">
      <c r="I10" s="351"/>
    </row>
    <row r="11" spans="2:10" ht="18" customHeight="1">
      <c r="H11" s="345"/>
      <c r="I11" s="351"/>
    </row>
    <row r="12" spans="2:10" ht="18" customHeight="1">
      <c r="B12" s="343" t="s">
        <v>176</v>
      </c>
      <c r="D12" s="896" t="s">
        <v>177</v>
      </c>
      <c r="E12" s="896"/>
      <c r="F12" s="896"/>
      <c r="G12" s="896"/>
      <c r="H12" s="896"/>
      <c r="I12" s="896"/>
    </row>
    <row r="13" spans="2:10" ht="35.450000000000003" customHeight="1">
      <c r="B13" s="897" t="s">
        <v>311</v>
      </c>
      <c r="C13" s="897"/>
      <c r="D13" s="898" t="s">
        <v>178</v>
      </c>
      <c r="E13" s="898"/>
      <c r="F13" s="654" t="s">
        <v>179</v>
      </c>
      <c r="G13" s="899" t="s">
        <v>180</v>
      </c>
      <c r="H13" s="899"/>
      <c r="I13" s="899"/>
    </row>
    <row r="14" spans="2:10" ht="18" customHeight="1">
      <c r="B14" s="887" t="s">
        <v>181</v>
      </c>
      <c r="C14" s="888"/>
      <c r="D14" s="893" t="s">
        <v>182</v>
      </c>
      <c r="E14" s="894"/>
      <c r="I14" s="352"/>
    </row>
    <row r="15" spans="2:10" ht="18" customHeight="1">
      <c r="B15" s="889"/>
      <c r="C15" s="890"/>
      <c r="D15" s="343" t="s">
        <v>200</v>
      </c>
      <c r="G15" s="344"/>
      <c r="H15" s="344"/>
      <c r="I15" s="352"/>
    </row>
    <row r="16" spans="2:10" ht="18" customHeight="1">
      <c r="B16" s="889"/>
      <c r="C16" s="890"/>
      <c r="E16" s="344"/>
      <c r="F16" s="344"/>
      <c r="G16" s="344"/>
      <c r="H16" s="344"/>
      <c r="J16" s="353"/>
    </row>
    <row r="17" spans="2:9" ht="18" customHeight="1">
      <c r="B17" s="891"/>
      <c r="C17" s="892"/>
      <c r="D17" s="347"/>
      <c r="E17" s="347"/>
      <c r="F17" s="347"/>
      <c r="G17" s="347"/>
      <c r="H17" s="347"/>
      <c r="I17" s="354"/>
    </row>
    <row r="18" spans="2:9" ht="18" customHeight="1">
      <c r="B18" s="887" t="s">
        <v>183</v>
      </c>
      <c r="C18" s="903"/>
      <c r="D18" s="893" t="s">
        <v>182</v>
      </c>
      <c r="E18" s="894"/>
      <c r="I18" s="355"/>
    </row>
    <row r="19" spans="2:9" ht="18" customHeight="1">
      <c r="B19" s="904"/>
      <c r="C19" s="905"/>
      <c r="D19" s="356" t="s">
        <v>184</v>
      </c>
      <c r="I19" s="352"/>
    </row>
    <row r="20" spans="2:9" ht="18" customHeight="1">
      <c r="B20" s="904"/>
      <c r="C20" s="905"/>
      <c r="D20" s="356"/>
      <c r="I20" s="352"/>
    </row>
    <row r="21" spans="2:9" ht="18" customHeight="1">
      <c r="B21" s="906"/>
      <c r="C21" s="907"/>
      <c r="D21" s="347"/>
      <c r="E21" s="347"/>
      <c r="F21" s="347"/>
      <c r="G21" s="347"/>
      <c r="H21" s="347"/>
      <c r="I21" s="354"/>
    </row>
    <row r="22" spans="2:9" ht="18" customHeight="1">
      <c r="B22" s="887" t="s">
        <v>185</v>
      </c>
      <c r="C22" s="903"/>
      <c r="D22" s="893" t="s">
        <v>182</v>
      </c>
      <c r="E22" s="894"/>
      <c r="F22" s="343" t="s">
        <v>186</v>
      </c>
      <c r="I22" s="352"/>
    </row>
    <row r="23" spans="2:9" ht="18" customHeight="1">
      <c r="B23" s="906"/>
      <c r="C23" s="907"/>
      <c r="D23" s="347"/>
      <c r="E23" s="347"/>
      <c r="F23" s="347"/>
      <c r="G23" s="347"/>
      <c r="H23" s="347"/>
      <c r="I23" s="354"/>
    </row>
    <row r="24" spans="2:9">
      <c r="B24" s="887" t="s">
        <v>187</v>
      </c>
      <c r="C24" s="903"/>
      <c r="D24" s="893" t="s">
        <v>182</v>
      </c>
      <c r="E24" s="894"/>
      <c r="F24" s="357" t="s">
        <v>188</v>
      </c>
      <c r="G24" s="358"/>
      <c r="H24" s="358"/>
      <c r="I24" s="359"/>
    </row>
    <row r="25" spans="2:9" ht="18" customHeight="1">
      <c r="B25" s="904"/>
      <c r="C25" s="905"/>
      <c r="D25" s="360" t="s">
        <v>201</v>
      </c>
      <c r="E25" s="361"/>
      <c r="F25" s="361"/>
      <c r="G25" s="361"/>
      <c r="H25" s="361"/>
      <c r="I25" s="362"/>
    </row>
    <row r="26" spans="2:9" ht="18" customHeight="1">
      <c r="B26" s="904"/>
      <c r="C26" s="905"/>
      <c r="D26" s="360"/>
      <c r="E26" s="361"/>
      <c r="F26" s="361"/>
      <c r="G26" s="361"/>
      <c r="H26" s="361"/>
      <c r="I26" s="362"/>
    </row>
    <row r="27" spans="2:9" ht="18" customHeight="1">
      <c r="B27" s="906"/>
      <c r="C27" s="907"/>
      <c r="D27" s="363"/>
      <c r="E27" s="364"/>
      <c r="F27" s="364"/>
      <c r="G27" s="364"/>
      <c r="H27" s="364"/>
      <c r="I27" s="365"/>
    </row>
    <row r="28" spans="2:9" ht="18" customHeight="1">
      <c r="B28" s="900" t="s">
        <v>189</v>
      </c>
      <c r="C28" s="888"/>
      <c r="I28" s="352"/>
    </row>
    <row r="29" spans="2:9" ht="18" customHeight="1">
      <c r="B29" s="889"/>
      <c r="C29" s="890"/>
      <c r="I29" s="352"/>
    </row>
    <row r="30" spans="2:9" ht="18" customHeight="1">
      <c r="B30" s="891"/>
      <c r="C30" s="892"/>
      <c r="D30" s="347"/>
      <c r="E30" s="347"/>
      <c r="F30" s="347"/>
      <c r="G30" s="347"/>
      <c r="H30" s="347"/>
      <c r="I30" s="354"/>
    </row>
    <row r="31" spans="2:9" ht="18" customHeight="1"/>
    <row r="32" spans="2:9" ht="156" customHeight="1">
      <c r="B32" s="901" t="s">
        <v>312</v>
      </c>
      <c r="C32" s="902"/>
      <c r="D32" s="902"/>
      <c r="E32" s="902"/>
      <c r="F32" s="902"/>
      <c r="G32" s="902"/>
      <c r="H32" s="902"/>
      <c r="I32" s="902"/>
    </row>
  </sheetData>
  <mergeCells count="15">
    <mergeCell ref="B28:C30"/>
    <mergeCell ref="B32:I32"/>
    <mergeCell ref="B18:C21"/>
    <mergeCell ref="D18:E18"/>
    <mergeCell ref="B22:C23"/>
    <mergeCell ref="D22:E22"/>
    <mergeCell ref="B24:C27"/>
    <mergeCell ref="D24:E24"/>
    <mergeCell ref="B14:C17"/>
    <mergeCell ref="D14:E14"/>
    <mergeCell ref="B2:I2"/>
    <mergeCell ref="D12:I12"/>
    <mergeCell ref="B13:C13"/>
    <mergeCell ref="D13:E13"/>
    <mergeCell ref="G13:I13"/>
  </mergeCells>
  <phoneticPr fontId="63"/>
  <dataValidations count="1">
    <dataValidation type="list" allowBlank="1" showInputMessage="1" showErrorMessage="1" sqref="D14:E14 D18:E18 D22:E22 D24:E24">
      <formula1>"なし,有"</formula1>
    </dataValidation>
  </dataValidations>
  <printOptions horizontalCentered="1"/>
  <pageMargins left="0.70866141732283472" right="0.70866141732283472" top="0.55118110236220474" bottom="0.35433070866141736" header="0.31496062992125984" footer="0.31496062992125984"/>
  <pageSetup paperSize="9" scale="72" orientation="portrait" blackAndWhite="1" r:id="rId1"/>
  <headerFooter>
    <oddHeader>&amp;R&amp;K0000002020年4月1日公示以降（2021.6月版）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27</vt:i4>
      </vt:variant>
    </vt:vector>
  </HeadingPairs>
  <TitlesOfParts>
    <vt:vector size="47" baseType="lpstr">
      <vt:lpstr>従事者基礎情報</vt:lpstr>
      <vt:lpstr>様式４ 内訳書</vt:lpstr>
      <vt:lpstr>様式５ 流用明細</vt:lpstr>
      <vt:lpstr>様式６ 報酬額確認 </vt:lpstr>
      <vt:lpstr>様式７ 業務従事者名簿 </vt:lpstr>
      <vt:lpstr>様式８ 旅費（航空賃、その他）</vt:lpstr>
      <vt:lpstr>様式８ 旅費（航空賃、その他） (特例）</vt:lpstr>
      <vt:lpstr>【欠番】様式９ 旅費(その他）</vt:lpstr>
      <vt:lpstr>様式10 証拠書類（航空賃） </vt:lpstr>
      <vt:lpstr>様式11　戦争特約保険料</vt:lpstr>
      <vt:lpstr>様式12 一般業務費</vt:lpstr>
      <vt:lpstr>様式13一般業務費出納簿 </vt:lpstr>
      <vt:lpstr>様式14 通訳傭上費・報告書作成費</vt:lpstr>
      <vt:lpstr>様式15 機材費</vt:lpstr>
      <vt:lpstr>様式16 再委託費</vt:lpstr>
      <vt:lpstr>様式17 国内業務費</vt:lpstr>
      <vt:lpstr>様式18　現地一時隔離関連費</vt:lpstr>
      <vt:lpstr>様式19　本邦一時隔離関連費 </vt:lpstr>
      <vt:lpstr>【参考】様式20 証書添付台紙 </vt:lpstr>
      <vt:lpstr>変更の内容</vt:lpstr>
      <vt:lpstr>'様式17 国内業務費'!at15cl2it1</vt:lpstr>
      <vt:lpstr>'様式18　現地一時隔離関連費'!at15cl2it1</vt:lpstr>
      <vt:lpstr>'【欠番】様式９ 旅費(その他）'!Print_Area</vt:lpstr>
      <vt:lpstr>'【参考】様式20 証書添付台紙 '!Print_Area</vt:lpstr>
      <vt:lpstr>'様式10 証拠書類（航空賃） '!Print_Area</vt:lpstr>
      <vt:lpstr>'様式12 一般業務費'!Print_Area</vt:lpstr>
      <vt:lpstr>'様式13一般業務費出納簿 '!Print_Area</vt:lpstr>
      <vt:lpstr>'様式15 機材費'!Print_Area</vt:lpstr>
      <vt:lpstr>'様式16 再委託費'!Print_Area</vt:lpstr>
      <vt:lpstr>'様式17 国内業務費'!Print_Area</vt:lpstr>
      <vt:lpstr>'様式18　現地一時隔離関連費'!Print_Area</vt:lpstr>
      <vt:lpstr>'様式19　本邦一時隔離関連費 '!Print_Area</vt:lpstr>
      <vt:lpstr>'様式４ 内訳書'!Print_Area</vt:lpstr>
      <vt:lpstr>'様式５ 流用明細'!Print_Area</vt:lpstr>
      <vt:lpstr>'様式６ 報酬額確認 '!Print_Area</vt:lpstr>
      <vt:lpstr>'様式７ 業務従事者名簿 '!Print_Area</vt:lpstr>
      <vt:lpstr>'様式８ 旅費（航空賃、その他）'!Print_Area</vt:lpstr>
      <vt:lpstr>'様式８ 旅費（航空賃、その他） (特例）'!Print_Area</vt:lpstr>
      <vt:lpstr>'様式８ 旅費（航空賃、その他）'!従事者基礎情報</vt:lpstr>
      <vt:lpstr>'様式８ 旅費（航空賃、その他） (特例）'!従事者基礎情報</vt:lpstr>
      <vt:lpstr>従事者基礎情報</vt:lpstr>
      <vt:lpstr>'様式８ 旅費（航空賃、その他）'!単価表</vt:lpstr>
      <vt:lpstr>'様式８ 旅費（航空賃、その他） (特例）'!単価表</vt:lpstr>
      <vt:lpstr>単価表</vt:lpstr>
      <vt:lpstr>'様式８ 旅費（航空賃、その他）'!年度毎月額単価表</vt:lpstr>
      <vt:lpstr>'様式８ 旅費（航空賃、その他） (特例）'!年度毎月額単価表</vt:lpstr>
      <vt:lpstr>年度毎月額単価表</vt:lpstr>
    </vt:vector>
  </TitlesOfParts>
  <Company>JICA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YAMAGUCHI Naotaka/PR</dc:creator>
  <cp:lastModifiedBy>JICA</cp:lastModifiedBy>
  <cp:lastPrinted>2021-06-16T01:34:05Z</cp:lastPrinted>
  <dcterms:created xsi:type="dcterms:W3CDTF">2015-09-16T23:33:00Z</dcterms:created>
  <dcterms:modified xsi:type="dcterms:W3CDTF">2021-06-16T01:34:23Z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