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15720\Desktop\"/>
    </mc:Choice>
  </mc:AlternateContent>
  <bookViews>
    <workbookView xWindow="9825" yWindow="0" windowWidth="0" windowHeight="0" tabRatio="848"/>
  </bookViews>
  <sheets>
    <sheet name="従事者基礎情報" sheetId="27" r:id="rId1"/>
    <sheet name="様式４ 内訳書" sheetId="1" r:id="rId2"/>
    <sheet name="様式５ 流用明細" sheetId="28" r:id="rId3"/>
    <sheet name="様式６ 直接人件費明細書 " sheetId="35" r:id="rId4"/>
    <sheet name="様式７ 業務従事者名簿 " sheetId="34" r:id="rId5"/>
    <sheet name="様式８ その他原価及び管理費等" sheetId="29" r:id="rId6"/>
    <sheet name="様式９（航空賃 、旅費（その他））" sheetId="37" r:id="rId7"/>
    <sheet name="様式９（航空賃 、旅費（その他）） 特例" sheetId="49" r:id="rId8"/>
    <sheet name="様式10 証拠書類（航空賃） " sheetId="47" r:id="rId9"/>
    <sheet name="様式11 欠番" sheetId="10" r:id="rId10"/>
    <sheet name="様式12 戦争特約保険料" sheetId="12" r:id="rId11"/>
    <sheet name="様式13 一般業務費" sheetId="13" r:id="rId12"/>
    <sheet name="様式14 一般業務費出納簿 " sheetId="46" r:id="rId13"/>
    <sheet name="様式15 欠番" sheetId="16" r:id="rId14"/>
    <sheet name="様式16 成果品作成費 " sheetId="41" r:id="rId15"/>
    <sheet name="様式17 機材費" sheetId="18" r:id="rId16"/>
    <sheet name="様式18 再委託費 " sheetId="42" r:id="rId17"/>
    <sheet name="様式19 国内業務費（技術研修費）" sheetId="43" r:id="rId18"/>
    <sheet name="様式20 国内業務費（招へい費） " sheetId="44" r:id="rId19"/>
    <sheet name="様式21　現地一時隔離関連費" sheetId="52" r:id="rId20"/>
    <sheet name="様式22　本邦一時隔離関連費 " sheetId="53" r:id="rId21"/>
    <sheet name="【参考】様式2３ 証書添付台紙 " sheetId="51" r:id="rId22"/>
    <sheet name="新様式の変更内容" sheetId="40"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at15cl2it1" localSheetId="19">'様式21　現地一時隔離関連費'!$A$16</definedName>
    <definedName name="at15cl2it1" localSheetId="20">'様式22　本邦一時隔離関連費 '!#REF!</definedName>
    <definedName name="at15cl2it2" localSheetId="19">'様式21　現地一時隔離関連費'!#REF!</definedName>
    <definedName name="at15cl2it2" localSheetId="20">'様式22　本邦一時隔離関連費 '!#REF!</definedName>
    <definedName name="at15cl3" localSheetId="19">'様式21　現地一時隔離関連費'!#REF!</definedName>
    <definedName name="at15cl3" localSheetId="20">'様式22　本邦一時隔離関連費 '!#REF!</definedName>
    <definedName name="DATA">#REF!</definedName>
    <definedName name="_xlnm.Print_Area" localSheetId="21">'【参考】様式2３ 証書添付台紙 '!$A$1:$D$14</definedName>
    <definedName name="_xlnm.Print_Area" localSheetId="22">新様式の変更内容!$A$1:$B$28</definedName>
    <definedName name="_xlnm.Print_Area" localSheetId="8">'様式10 証拠書類（航空賃） '!$A$1:$J$32</definedName>
    <definedName name="_xlnm.Print_Area" localSheetId="9">'様式11 欠番'!$A$1:$Z$25</definedName>
    <definedName name="_xlnm.Print_Area" localSheetId="12">'様式14 一般業務費出納簿 '!$A$1:$H$37</definedName>
    <definedName name="_xlnm.Print_Area" localSheetId="15">'様式17 機材費'!$A$1:$G$28</definedName>
    <definedName name="_xlnm.Print_Area" localSheetId="16">'様式18 再委託費 '!$A$1:$H$38</definedName>
    <definedName name="_xlnm.Print_Area" localSheetId="19">'様式21　現地一時隔離関連費'!$B$1:$I$43</definedName>
    <definedName name="_xlnm.Print_Area" localSheetId="20">'様式22　本邦一時隔離関連費 '!$A$1:$J$29</definedName>
    <definedName name="_xlnm.Print_Area" localSheetId="1">'様式４ 内訳書'!$A$1:$J$23</definedName>
    <definedName name="_xlnm.Print_Area" localSheetId="3">'様式６ 直接人件費明細書 '!$A$1:$L$33</definedName>
    <definedName name="_xlnm.Print_Area" localSheetId="4">'様式７ 業務従事者名簿 '!$A$1:$G$25</definedName>
    <definedName name="_xlnm.Print_Area" localSheetId="6">'様式９（航空賃 、旅費（その他））'!$B$1:$AA$31</definedName>
    <definedName name="_xlnm.Print_Area" localSheetId="7">'様式９（航空賃 、旅費（その他）） 特例'!$A$1:$AA$30</definedName>
    <definedName name="ドルレート">#REF!</definedName>
    <definedName name="間接費合計">#REF!</definedName>
    <definedName name="基盤整備費合計">'[1]3.一般業務費（２）'!#REF!</definedName>
    <definedName name="基本人件費">#REF!</definedName>
    <definedName name="技術交換費合計">#REF!</definedName>
    <definedName name="勤務地">[2]月報2!$X$2:$X$4</definedName>
    <definedName name="契約">[3]様式1!$O$4:$O$6</definedName>
    <definedName name="契約年度">#REF!</definedName>
    <definedName name="経路">[3]様式2_4旅費!$C$26:$C$29</definedName>
    <definedName name="現地業務費合計">'[1]3.一般業務費（１）'!#REF!</definedName>
    <definedName name="現地通貨">[4]LookUp!$B$3</definedName>
    <definedName name="現地通貨レート">#REF!</definedName>
    <definedName name="口座種別">[2]入力シート!$G$2:$G$4</definedName>
    <definedName name="航空賃C">#REF!</definedName>
    <definedName name="航空賃Y">#REF!</definedName>
    <definedName name="国内旅費">#REF!</definedName>
    <definedName name="資機材費合計">#REF!</definedName>
    <definedName name="従事者基礎情報" localSheetId="21">従事者基礎情報!$A$4:$G$23</definedName>
    <definedName name="従事者基礎情報" localSheetId="8">[5]従事者基礎情報!$A$4:$G$23</definedName>
    <definedName name="従事者基礎情報" localSheetId="14">[6]従事者基礎情報!$A$4:$G$23</definedName>
    <definedName name="従事者基礎情報" localSheetId="16">[6]従事者基礎情報!$A$4:$G$23</definedName>
    <definedName name="従事者基礎情報" localSheetId="17">[6]従事者基礎情報!$A$4:$G$23</definedName>
    <definedName name="従事者基礎情報" localSheetId="18">[6]従事者基礎情報!$A$4:$G$23</definedName>
    <definedName name="従事者基礎情報" localSheetId="19">[7]従事者基礎情報!$A$4:$G$23</definedName>
    <definedName name="従事者基礎情報" localSheetId="20">[7]従事者基礎情報!$A$4:$G$23</definedName>
    <definedName name="従事者基礎情報" localSheetId="6">従事者基礎情報!$A$4:$G$23</definedName>
    <definedName name="従事者基礎情報" localSheetId="7">従事者基礎情報!$A$4:$G$23</definedName>
    <definedName name="従事者基礎情報">従事者基礎情報!$A$4:$G$23</definedName>
    <definedName name="処理">[8]単価!$G$3:$G$6</definedName>
    <definedName name="前払">'[2]別紙前払請求内訳 '!$K$2:$K$3</definedName>
    <definedName name="打合簿" localSheetId="20">#REF!</definedName>
    <definedName name="打合簿">#REF!</definedName>
    <definedName name="単価表" localSheetId="21">従事者基礎情報!$I$5:$L$10</definedName>
    <definedName name="単価表" localSheetId="8">[5]従事者基礎情報!$I$5:$L$10</definedName>
    <definedName name="単価表" localSheetId="14">[6]従事者基礎情報!$I$5:$L$10</definedName>
    <definedName name="単価表" localSheetId="16">[6]従事者基礎情報!$I$5:$L$10</definedName>
    <definedName name="単価表" localSheetId="17">[6]従事者基礎情報!$I$5:$L$10</definedName>
    <definedName name="単価表" localSheetId="18">[6]従事者基礎情報!$I$5:$L$10</definedName>
    <definedName name="単価表" localSheetId="19">[7]従事者基礎情報!$I$6:$L$11</definedName>
    <definedName name="単価表" localSheetId="20">[7]従事者基礎情報!$I$6:$L$11</definedName>
    <definedName name="単価表" localSheetId="6">従事者基礎情報!$I$5:$L$10</definedName>
    <definedName name="単価表" localSheetId="7">従事者基礎情報!$I$5:$L$10</definedName>
    <definedName name="単価表">従事者基礎情報!$I$5:$L$10</definedName>
    <definedName name="地域">#REF!</definedName>
    <definedName name="調査旅費合計">#REF!</definedName>
    <definedName name="直人費コンサル">#REF!</definedName>
    <definedName name="直人費合計">#REF!</definedName>
    <definedName name="通訳単価">#REF!</definedName>
    <definedName name="内外選択">[8]単価!$F$3:$F$4</definedName>
    <definedName name="年度毎月額単価表" localSheetId="6">従事者基礎情報!$I$14:$N$20</definedName>
    <definedName name="年度毎月額単価表" localSheetId="7">従事者基礎情報!$I$14:$N$20</definedName>
    <definedName name="年度毎月額単価表">従事者基礎情報!$I$14:$N$20</definedName>
    <definedName name="分類">[3]従事者明細!$K$4:$K$7</definedName>
    <definedName name="報告書作成費合計">#REF!</definedName>
    <definedName name="様式番号" localSheetId="20">#REF!</definedName>
    <definedName name="様式番号">#REF!</definedName>
  </definedNames>
  <calcPr calcId="162913" concurrentManualCount="2"/>
</workbook>
</file>

<file path=xl/calcChain.xml><?xml version="1.0" encoding="utf-8"?>
<calcChain xmlns="http://schemas.openxmlformats.org/spreadsheetml/2006/main">
  <c r="G6" i="52" l="1"/>
  <c r="I23" i="53"/>
  <c r="I22" i="53"/>
  <c r="I21" i="53"/>
  <c r="I20" i="53"/>
  <c r="I19" i="53"/>
  <c r="I18" i="53"/>
  <c r="I24" i="53" s="1"/>
  <c r="I25" i="53" s="1"/>
  <c r="E12" i="53"/>
  <c r="E13" i="53" s="1"/>
  <c r="I37" i="52"/>
  <c r="I36" i="52"/>
  <c r="I35" i="52"/>
  <c r="I34" i="52"/>
  <c r="I33" i="52"/>
  <c r="I32" i="52"/>
  <c r="I38" i="52" s="1"/>
  <c r="I39" i="52" s="1"/>
  <c r="E27" i="52"/>
  <c r="E26" i="52"/>
  <c r="G14" i="52"/>
  <c r="G13" i="52"/>
  <c r="G12" i="52"/>
  <c r="G11" i="52"/>
  <c r="G10" i="52"/>
  <c r="G9" i="52"/>
  <c r="G8" i="52"/>
  <c r="G7" i="52"/>
  <c r="F12" i="28"/>
  <c r="E12" i="28"/>
  <c r="F13" i="28"/>
  <c r="E13" i="28"/>
  <c r="G27" i="53" l="1"/>
  <c r="G15" i="52"/>
  <c r="G16" i="52" s="1"/>
  <c r="G41" i="52" s="1"/>
  <c r="B6" i="49"/>
  <c r="Z15" i="37"/>
  <c r="Z16" i="37"/>
  <c r="Z17" i="37"/>
  <c r="Z18" i="37"/>
  <c r="Z19" i="37"/>
  <c r="Z20" i="37"/>
  <c r="Z21" i="37"/>
  <c r="Z22" i="37"/>
  <c r="Z23" i="37"/>
  <c r="Z24" i="37"/>
  <c r="Z25" i="37"/>
  <c r="Z26" i="37"/>
  <c r="Z27" i="37"/>
  <c r="D18" i="41"/>
  <c r="I28" i="37"/>
  <c r="Z15" i="49"/>
  <c r="Z16" i="49"/>
  <c r="Z17" i="49"/>
  <c r="Z18" i="49"/>
  <c r="Z19" i="49"/>
  <c r="Z20" i="49"/>
  <c r="Z21" i="49"/>
  <c r="Z22" i="49"/>
  <c r="Z23" i="49"/>
  <c r="Z24" i="49"/>
  <c r="Z25" i="49"/>
  <c r="Z26" i="49"/>
  <c r="Z27" i="49"/>
  <c r="Y15" i="49"/>
  <c r="Y16" i="49"/>
  <c r="Y17" i="49"/>
  <c r="Y18" i="49"/>
  <c r="Y19" i="49"/>
  <c r="Y20" i="49"/>
  <c r="Y21" i="49"/>
  <c r="Y22" i="49"/>
  <c r="Y23" i="49"/>
  <c r="Y24" i="49"/>
  <c r="Y25" i="49"/>
  <c r="Y26" i="49"/>
  <c r="Y27" i="49"/>
  <c r="Y8" i="37"/>
  <c r="Y9" i="37"/>
  <c r="Y10" i="37"/>
  <c r="Y11" i="37"/>
  <c r="Y12" i="37"/>
  <c r="Y13" i="37"/>
  <c r="Y14" i="37"/>
  <c r="Y15" i="37"/>
  <c r="Y16" i="37"/>
  <c r="Y17" i="37"/>
  <c r="Y18" i="37"/>
  <c r="Y19" i="37"/>
  <c r="Y20" i="37"/>
  <c r="Y21" i="37"/>
  <c r="Y22" i="37"/>
  <c r="Y23" i="37"/>
  <c r="Y24" i="37"/>
  <c r="Y25" i="37"/>
  <c r="Y26" i="37"/>
  <c r="Y27" i="37"/>
  <c r="Y6" i="37"/>
  <c r="Y7" i="37"/>
  <c r="C32" i="44"/>
  <c r="C33" i="44"/>
  <c r="C34" i="43"/>
  <c r="C35" i="43"/>
  <c r="W10" i="49"/>
  <c r="W13" i="49"/>
  <c r="W18" i="49"/>
  <c r="W22" i="49"/>
  <c r="I28" i="49"/>
  <c r="I29" i="49"/>
  <c r="X27" i="49"/>
  <c r="R27" i="49"/>
  <c r="Q27" i="49"/>
  <c r="G27" i="49"/>
  <c r="L27" i="49"/>
  <c r="D27" i="49"/>
  <c r="C27" i="49"/>
  <c r="B27" i="49"/>
  <c r="X26" i="49"/>
  <c r="R26" i="49"/>
  <c r="Q26" i="49"/>
  <c r="G26" i="49"/>
  <c r="L26" i="49"/>
  <c r="D26" i="49"/>
  <c r="K26" i="49" s="1"/>
  <c r="C26" i="49"/>
  <c r="B26" i="49"/>
  <c r="X25" i="49"/>
  <c r="R25" i="49"/>
  <c r="Q25" i="49"/>
  <c r="G25" i="49"/>
  <c r="L25" i="49"/>
  <c r="D25" i="49"/>
  <c r="V25" i="49" s="1"/>
  <c r="C25" i="49"/>
  <c r="B25" i="49"/>
  <c r="X24" i="49"/>
  <c r="R24" i="49"/>
  <c r="Q24" i="49"/>
  <c r="G24" i="49"/>
  <c r="L24" i="49"/>
  <c r="D24" i="49"/>
  <c r="O24" i="49" s="1"/>
  <c r="C24" i="49"/>
  <c r="B24" i="49"/>
  <c r="X23" i="49"/>
  <c r="R23" i="49"/>
  <c r="Q23" i="49"/>
  <c r="G23" i="49"/>
  <c r="L23" i="49"/>
  <c r="D23" i="49"/>
  <c r="C23" i="49"/>
  <c r="B23" i="49"/>
  <c r="X22" i="49"/>
  <c r="R22" i="49"/>
  <c r="Q22" i="49"/>
  <c r="G22" i="49"/>
  <c r="L22" i="49"/>
  <c r="D22" i="49"/>
  <c r="O22" i="49" s="1"/>
  <c r="C22" i="49"/>
  <c r="B22" i="49"/>
  <c r="X21" i="49"/>
  <c r="R21" i="49"/>
  <c r="Q21" i="49"/>
  <c r="G21" i="49"/>
  <c r="L21" i="49"/>
  <c r="D21" i="49"/>
  <c r="U21" i="49" s="1"/>
  <c r="C21" i="49"/>
  <c r="B21" i="49"/>
  <c r="X20" i="49"/>
  <c r="R20" i="49"/>
  <c r="Q20" i="49"/>
  <c r="G20" i="49"/>
  <c r="L20" i="49"/>
  <c r="D20" i="49"/>
  <c r="U20" i="49" s="1"/>
  <c r="O20" i="49"/>
  <c r="C20" i="49"/>
  <c r="B20" i="49"/>
  <c r="X19" i="49"/>
  <c r="R19" i="49"/>
  <c r="Q19" i="49"/>
  <c r="G19" i="49"/>
  <c r="L19" i="49"/>
  <c r="D19" i="49"/>
  <c r="C19" i="49"/>
  <c r="B19" i="49"/>
  <c r="X18" i="49"/>
  <c r="R18" i="49"/>
  <c r="Q18" i="49"/>
  <c r="G18" i="49"/>
  <c r="L18" i="49"/>
  <c r="D18" i="49"/>
  <c r="O18" i="49" s="1"/>
  <c r="C18" i="49"/>
  <c r="B18" i="49"/>
  <c r="X17" i="49"/>
  <c r="R17" i="49"/>
  <c r="Q17" i="49"/>
  <c r="G17" i="49"/>
  <c r="L17" i="49"/>
  <c r="D17" i="49"/>
  <c r="O17" i="49" s="1"/>
  <c r="C17" i="49"/>
  <c r="B17" i="49"/>
  <c r="X16" i="49"/>
  <c r="R16" i="49"/>
  <c r="Q16" i="49"/>
  <c r="G16" i="49"/>
  <c r="L16" i="49"/>
  <c r="D16" i="49"/>
  <c r="U16" i="49" s="1"/>
  <c r="C16" i="49"/>
  <c r="B16" i="49"/>
  <c r="X15" i="49"/>
  <c r="R15" i="49"/>
  <c r="Q15" i="49"/>
  <c r="G15" i="49"/>
  <c r="L15" i="49"/>
  <c r="D15" i="49"/>
  <c r="U15" i="49" s="1"/>
  <c r="C15" i="49"/>
  <c r="B15" i="49"/>
  <c r="G14" i="49"/>
  <c r="L14" i="49"/>
  <c r="D14" i="49"/>
  <c r="C14" i="49"/>
  <c r="B14" i="49"/>
  <c r="L13" i="49"/>
  <c r="G13" i="49"/>
  <c r="D13" i="49"/>
  <c r="K13" i="49" s="1"/>
  <c r="C13" i="49"/>
  <c r="B13" i="49"/>
  <c r="G12" i="49"/>
  <c r="L12" i="49"/>
  <c r="D12" i="49"/>
  <c r="N12" i="49" s="1"/>
  <c r="C12" i="49"/>
  <c r="B12" i="49"/>
  <c r="G11" i="49"/>
  <c r="W11" i="49"/>
  <c r="D11" i="49"/>
  <c r="C11" i="49"/>
  <c r="B11" i="49"/>
  <c r="L10" i="49"/>
  <c r="G10" i="49"/>
  <c r="D10" i="49"/>
  <c r="U10" i="49" s="1"/>
  <c r="C10" i="49"/>
  <c r="B10" i="49"/>
  <c r="G9" i="49"/>
  <c r="L9" i="49"/>
  <c r="D9" i="49"/>
  <c r="S9" i="49" s="1"/>
  <c r="C9" i="49"/>
  <c r="B9" i="49"/>
  <c r="G8" i="49"/>
  <c r="L8" i="49"/>
  <c r="D8" i="49"/>
  <c r="P8" i="49" s="1"/>
  <c r="C8" i="49"/>
  <c r="B8" i="49"/>
  <c r="G7" i="49"/>
  <c r="W7" i="49"/>
  <c r="D7" i="49"/>
  <c r="U7" i="49" s="1"/>
  <c r="C7" i="49"/>
  <c r="B7" i="49"/>
  <c r="G6" i="49"/>
  <c r="W6" i="49"/>
  <c r="D6" i="49"/>
  <c r="C6" i="49"/>
  <c r="A18" i="10"/>
  <c r="B18" i="10"/>
  <c r="A19" i="10"/>
  <c r="F19" i="10"/>
  <c r="A20" i="10"/>
  <c r="A21" i="10"/>
  <c r="E21" i="10"/>
  <c r="A22" i="10"/>
  <c r="E22" i="10"/>
  <c r="O22" i="10"/>
  <c r="A23" i="10"/>
  <c r="C23" i="10"/>
  <c r="Y18" i="10"/>
  <c r="E19" i="10"/>
  <c r="O19" i="10"/>
  <c r="Y19" i="10"/>
  <c r="C20" i="10"/>
  <c r="B20" i="10"/>
  <c r="E20" i="10"/>
  <c r="O20" i="10"/>
  <c r="F20" i="10"/>
  <c r="Y20" i="10"/>
  <c r="Y21" i="10"/>
  <c r="B22" i="10"/>
  <c r="Y22" i="10"/>
  <c r="F23" i="10"/>
  <c r="Y23" i="10"/>
  <c r="G6" i="37"/>
  <c r="G7" i="37"/>
  <c r="K21" i="49"/>
  <c r="W25" i="49"/>
  <c r="W21" i="49"/>
  <c r="W17" i="49"/>
  <c r="W9" i="49"/>
  <c r="L7" i="49"/>
  <c r="L11" i="49"/>
  <c r="S13" i="49"/>
  <c r="W24" i="49"/>
  <c r="W20" i="49"/>
  <c r="W16" i="49"/>
  <c r="W12" i="49"/>
  <c r="W8" i="49"/>
  <c r="S7" i="49"/>
  <c r="V22" i="49"/>
  <c r="U22" i="49"/>
  <c r="S22" i="49"/>
  <c r="U23" i="49"/>
  <c r="V24" i="49"/>
  <c r="U24" i="49"/>
  <c r="S24" i="49"/>
  <c r="S25" i="49"/>
  <c r="U25" i="49"/>
  <c r="W26" i="49"/>
  <c r="W14" i="49"/>
  <c r="S8" i="49"/>
  <c r="S10" i="49"/>
  <c r="S11" i="49"/>
  <c r="U14" i="49"/>
  <c r="S14" i="49"/>
  <c r="S16" i="49"/>
  <c r="V20" i="49"/>
  <c r="S20" i="49"/>
  <c r="V21" i="49"/>
  <c r="S21" i="49"/>
  <c r="V26" i="49"/>
  <c r="U26" i="49"/>
  <c r="S26" i="49"/>
  <c r="W27" i="49"/>
  <c r="W23" i="49"/>
  <c r="W19" i="49"/>
  <c r="W15" i="49"/>
  <c r="V19" i="10"/>
  <c r="B19" i="10"/>
  <c r="E23" i="10"/>
  <c r="O23" i="10"/>
  <c r="L6" i="37"/>
  <c r="W6" i="37"/>
  <c r="B23" i="10"/>
  <c r="U19" i="10"/>
  <c r="C19" i="10"/>
  <c r="K9" i="49"/>
  <c r="M9" i="49" s="1"/>
  <c r="K22" i="49"/>
  <c r="K12" i="49"/>
  <c r="K20" i="49"/>
  <c r="O25" i="49"/>
  <c r="P11" i="49"/>
  <c r="K23" i="49"/>
  <c r="K14" i="49"/>
  <c r="M14" i="49" s="1"/>
  <c r="K24" i="49"/>
  <c r="U20" i="10"/>
  <c r="F22" i="10"/>
  <c r="C22" i="10"/>
  <c r="B21" i="10"/>
  <c r="P14" i="49"/>
  <c r="T17" i="49"/>
  <c r="P20" i="49"/>
  <c r="T20" i="49"/>
  <c r="T21" i="49"/>
  <c r="P22" i="49"/>
  <c r="T22" i="49"/>
  <c r="P24" i="49"/>
  <c r="T24" i="49"/>
  <c r="T25" i="49"/>
  <c r="P26" i="49"/>
  <c r="T26" i="49"/>
  <c r="L6" i="49"/>
  <c r="M20" i="49"/>
  <c r="M22" i="49"/>
  <c r="M24" i="49"/>
  <c r="M26" i="49"/>
  <c r="O12" i="49"/>
  <c r="R7" i="49"/>
  <c r="N10" i="49"/>
  <c r="R10" i="49"/>
  <c r="T10" i="49" s="1"/>
  <c r="R13" i="49"/>
  <c r="N14" i="49"/>
  <c r="R14" i="49"/>
  <c r="T14" i="49" s="1"/>
  <c r="N20" i="49"/>
  <c r="N21" i="49"/>
  <c r="N22" i="49"/>
  <c r="N24" i="49"/>
  <c r="N25" i="49"/>
  <c r="N26" i="49"/>
  <c r="O21" i="10"/>
  <c r="U21" i="10"/>
  <c r="V21" i="10"/>
  <c r="V22" i="10"/>
  <c r="C21" i="10"/>
  <c r="U22" i="10"/>
  <c r="F21" i="10"/>
  <c r="V20" i="10"/>
  <c r="N22" i="10"/>
  <c r="N21" i="10"/>
  <c r="N20" i="10"/>
  <c r="N19" i="10"/>
  <c r="Z23" i="10"/>
  <c r="D23" i="10"/>
  <c r="M23" i="10" s="1"/>
  <c r="Z22" i="10"/>
  <c r="D22" i="10"/>
  <c r="M22" i="10" s="1"/>
  <c r="Z21" i="10"/>
  <c r="D21" i="10"/>
  <c r="S21" i="10" s="1"/>
  <c r="Z20" i="10"/>
  <c r="D20" i="10"/>
  <c r="M20" i="10" s="1"/>
  <c r="Z19" i="10"/>
  <c r="D19" i="10"/>
  <c r="Q19" i="10" s="1"/>
  <c r="D18" i="10"/>
  <c r="M18" i="10" s="1"/>
  <c r="F18" i="10"/>
  <c r="E18" i="10"/>
  <c r="G23" i="10"/>
  <c r="I23" i="10"/>
  <c r="G22" i="10"/>
  <c r="I22" i="10"/>
  <c r="G21" i="10"/>
  <c r="I21" i="10"/>
  <c r="G20" i="10"/>
  <c r="I20" i="10"/>
  <c r="G19" i="10"/>
  <c r="I19" i="10"/>
  <c r="G18" i="10"/>
  <c r="I18" i="10"/>
  <c r="C18" i="10"/>
  <c r="G26" i="18"/>
  <c r="N23" i="10"/>
  <c r="U23" i="10"/>
  <c r="V23" i="10"/>
  <c r="O13" i="49"/>
  <c r="V14" i="49"/>
  <c r="S20" i="10"/>
  <c r="R20" i="10"/>
  <c r="T20" i="10"/>
  <c r="S22" i="10"/>
  <c r="H22" i="10"/>
  <c r="K19" i="10"/>
  <c r="M19" i="10"/>
  <c r="R19" i="10"/>
  <c r="P19" i="10"/>
  <c r="K21" i="10"/>
  <c r="M21" i="10"/>
  <c r="Q21" i="10"/>
  <c r="H21" i="10"/>
  <c r="L21" i="10"/>
  <c r="P21" i="10"/>
  <c r="K23" i="10"/>
  <c r="S23" i="10"/>
  <c r="Q23" i="10"/>
  <c r="H23" i="10"/>
  <c r="P23" i="10"/>
  <c r="T23" i="10"/>
  <c r="O18" i="10"/>
  <c r="U18" i="10"/>
  <c r="N18" i="10"/>
  <c r="V18" i="10"/>
  <c r="Z18" i="10"/>
  <c r="X16" i="37"/>
  <c r="X15" i="37"/>
  <c r="X17" i="37"/>
  <c r="X18" i="37"/>
  <c r="X19" i="37"/>
  <c r="X20" i="37"/>
  <c r="X21" i="37"/>
  <c r="X22" i="37"/>
  <c r="X23" i="37"/>
  <c r="X24" i="37"/>
  <c r="X25" i="37"/>
  <c r="X26" i="37"/>
  <c r="X27" i="37"/>
  <c r="W7" i="37"/>
  <c r="R15" i="37"/>
  <c r="R16" i="37"/>
  <c r="R17" i="37"/>
  <c r="R18" i="37"/>
  <c r="R19" i="37"/>
  <c r="R20" i="37"/>
  <c r="R21" i="37"/>
  <c r="R22" i="37"/>
  <c r="R23" i="37"/>
  <c r="R24" i="37"/>
  <c r="R25" i="37"/>
  <c r="R26" i="37"/>
  <c r="R27" i="37"/>
  <c r="Q15" i="37"/>
  <c r="Q16" i="37"/>
  <c r="Q17" i="37"/>
  <c r="Q18" i="37"/>
  <c r="Q19" i="37"/>
  <c r="Q20" i="37"/>
  <c r="Q21" i="37"/>
  <c r="Q22" i="37"/>
  <c r="Q23" i="37"/>
  <c r="Q24" i="37"/>
  <c r="Q25" i="37"/>
  <c r="Q26" i="37"/>
  <c r="Q27" i="37"/>
  <c r="L7" i="37"/>
  <c r="C34" i="46"/>
  <c r="D31" i="46"/>
  <c r="E30" i="46"/>
  <c r="D30" i="46"/>
  <c r="D19" i="41"/>
  <c r="D17" i="41"/>
  <c r="D29" i="46"/>
  <c r="G19" i="42"/>
  <c r="G36" i="42"/>
  <c r="E29" i="46"/>
  <c r="C33" i="46"/>
  <c r="G3" i="46"/>
  <c r="F29" i="46"/>
  <c r="C10" i="44"/>
  <c r="C17" i="44"/>
  <c r="C21" i="44"/>
  <c r="C24" i="44"/>
  <c r="C10" i="43"/>
  <c r="C17" i="43"/>
  <c r="C21" i="43"/>
  <c r="C24" i="43"/>
  <c r="G9" i="42"/>
  <c r="G12" i="42"/>
  <c r="G20" i="42"/>
  <c r="G15" i="42"/>
  <c r="G18" i="42"/>
  <c r="D28" i="42"/>
  <c r="D31" i="42"/>
  <c r="D32" i="42"/>
  <c r="C25" i="43"/>
  <c r="C26" i="43"/>
  <c r="C25" i="44"/>
  <c r="C26" i="44"/>
  <c r="D33" i="42"/>
  <c r="D34" i="42"/>
  <c r="F14" i="29"/>
  <c r="F15" i="29"/>
  <c r="H22" i="29"/>
  <c r="H23" i="29"/>
  <c r="H24" i="35"/>
  <c r="F24" i="35"/>
  <c r="F26" i="29"/>
  <c r="F27" i="29"/>
  <c r="F7" i="28"/>
  <c r="F8" i="28"/>
  <c r="F9" i="28"/>
  <c r="F10" i="28"/>
  <c r="F11" i="28"/>
  <c r="F14" i="28"/>
  <c r="F6" i="28"/>
  <c r="A10" i="16"/>
  <c r="E10" i="16"/>
  <c r="E12" i="16"/>
  <c r="G24" i="12"/>
  <c r="G23" i="12"/>
  <c r="G22" i="12"/>
  <c r="G21" i="12"/>
  <c r="G20" i="12"/>
  <c r="G19" i="12"/>
  <c r="G18" i="12"/>
  <c r="G17" i="12"/>
  <c r="G16" i="12"/>
  <c r="G15" i="12"/>
  <c r="G13" i="12"/>
  <c r="G12" i="12"/>
  <c r="G11" i="12"/>
  <c r="G10" i="12"/>
  <c r="G9" i="12"/>
  <c r="G8" i="12"/>
  <c r="G7" i="12"/>
  <c r="G6" i="12"/>
  <c r="D24" i="12"/>
  <c r="C24" i="12"/>
  <c r="B24" i="12"/>
  <c r="I29" i="37"/>
  <c r="G27" i="37"/>
  <c r="D27" i="37"/>
  <c r="U27" i="37" s="1"/>
  <c r="C27" i="37"/>
  <c r="B27" i="37"/>
  <c r="G26" i="37"/>
  <c r="D26" i="37"/>
  <c r="U26" i="37" s="1"/>
  <c r="C26" i="37"/>
  <c r="B26" i="37"/>
  <c r="G25" i="37"/>
  <c r="D25" i="37"/>
  <c r="P25" i="37" s="1"/>
  <c r="C25" i="37"/>
  <c r="B25" i="37"/>
  <c r="G24" i="37"/>
  <c r="D24" i="37"/>
  <c r="S24" i="37" s="1"/>
  <c r="C24" i="37"/>
  <c r="B24" i="37"/>
  <c r="G23" i="37"/>
  <c r="D23" i="37"/>
  <c r="P23" i="37" s="1"/>
  <c r="C23" i="37"/>
  <c r="B23" i="37"/>
  <c r="G22" i="37"/>
  <c r="D22" i="37"/>
  <c r="N22" i="37" s="1"/>
  <c r="C22" i="37"/>
  <c r="B22" i="37"/>
  <c r="G21" i="37"/>
  <c r="D21" i="37"/>
  <c r="P21" i="37" s="1"/>
  <c r="C21" i="37"/>
  <c r="B21" i="37"/>
  <c r="G20" i="37"/>
  <c r="D20" i="37"/>
  <c r="S20" i="37" s="1"/>
  <c r="C20" i="37"/>
  <c r="B20" i="37"/>
  <c r="G19" i="37"/>
  <c r="D19" i="37"/>
  <c r="P19" i="37" s="1"/>
  <c r="C19" i="37"/>
  <c r="B19" i="37"/>
  <c r="G18" i="37"/>
  <c r="D18" i="37"/>
  <c r="P18" i="37" s="1"/>
  <c r="C18" i="37"/>
  <c r="B18" i="37"/>
  <c r="G17" i="37"/>
  <c r="D17" i="37"/>
  <c r="P17" i="37" s="1"/>
  <c r="C17" i="37"/>
  <c r="B17" i="37"/>
  <c r="G16" i="37"/>
  <c r="D16" i="37"/>
  <c r="S16" i="37" s="1"/>
  <c r="C16" i="37"/>
  <c r="B16" i="37"/>
  <c r="G15" i="37"/>
  <c r="D15" i="37"/>
  <c r="S15" i="37" s="1"/>
  <c r="C15" i="37"/>
  <c r="B15" i="37"/>
  <c r="G14" i="37"/>
  <c r="D14" i="37"/>
  <c r="R14" i="37" s="1"/>
  <c r="V14" i="37" s="1"/>
  <c r="C14" i="37"/>
  <c r="B14" i="37"/>
  <c r="G13" i="37"/>
  <c r="D13" i="37"/>
  <c r="P13" i="37" s="1"/>
  <c r="C13" i="37"/>
  <c r="B13" i="37"/>
  <c r="G12" i="37"/>
  <c r="D12" i="37"/>
  <c r="P12" i="37" s="1"/>
  <c r="C12" i="37"/>
  <c r="B12" i="37"/>
  <c r="G11" i="37"/>
  <c r="D11" i="37"/>
  <c r="P11" i="37" s="1"/>
  <c r="C11" i="37"/>
  <c r="B11" i="37"/>
  <c r="G10" i="37"/>
  <c r="D10" i="37"/>
  <c r="K10" i="37" s="1"/>
  <c r="C10" i="37"/>
  <c r="B10" i="37"/>
  <c r="G9" i="37"/>
  <c r="D9" i="37"/>
  <c r="U9" i="37" s="1"/>
  <c r="C9" i="37"/>
  <c r="B9" i="37"/>
  <c r="G8" i="37"/>
  <c r="D8" i="37"/>
  <c r="N8" i="37" s="1"/>
  <c r="C8" i="37"/>
  <c r="B8" i="37"/>
  <c r="D7" i="37"/>
  <c r="C7" i="37"/>
  <c r="B7" i="37"/>
  <c r="D6" i="37"/>
  <c r="C6" i="37"/>
  <c r="B6" i="37"/>
  <c r="G27" i="29"/>
  <c r="G10" i="29"/>
  <c r="G24" i="34"/>
  <c r="G23" i="34"/>
  <c r="G22" i="34"/>
  <c r="G21" i="34"/>
  <c r="G20" i="34"/>
  <c r="G19" i="34"/>
  <c r="G18" i="34"/>
  <c r="G17" i="34"/>
  <c r="G16" i="34"/>
  <c r="G15" i="34"/>
  <c r="G14" i="34"/>
  <c r="G13" i="34"/>
  <c r="G12" i="34"/>
  <c r="G11" i="34"/>
  <c r="G10" i="34"/>
  <c r="G9" i="34"/>
  <c r="G8" i="34"/>
  <c r="G7" i="34"/>
  <c r="G6" i="34"/>
  <c r="G5" i="34"/>
  <c r="I22" i="1"/>
  <c r="H22" i="1"/>
  <c r="F6" i="1"/>
  <c r="F5" i="1"/>
  <c r="F19" i="1" s="1"/>
  <c r="F22" i="1" s="1"/>
  <c r="J22" i="1" s="1"/>
  <c r="D6" i="1"/>
  <c r="D5" i="1"/>
  <c r="D19" i="1" s="1"/>
  <c r="D22" i="1" s="1"/>
  <c r="B6" i="35"/>
  <c r="B7" i="35"/>
  <c r="B8" i="35"/>
  <c r="B9" i="35"/>
  <c r="B10" i="35"/>
  <c r="B11" i="35"/>
  <c r="B12" i="35"/>
  <c r="B13" i="35"/>
  <c r="B14" i="35"/>
  <c r="B15" i="35"/>
  <c r="B16" i="35"/>
  <c r="B17" i="35"/>
  <c r="B18" i="35"/>
  <c r="B19" i="35"/>
  <c r="B20" i="35"/>
  <c r="B21" i="35"/>
  <c r="B22" i="35"/>
  <c r="B23" i="35"/>
  <c r="B26" i="35"/>
  <c r="E6" i="28"/>
  <c r="F23" i="34"/>
  <c r="E23" i="34"/>
  <c r="D23" i="34"/>
  <c r="C23" i="34"/>
  <c r="B23" i="34"/>
  <c r="F14" i="34"/>
  <c r="E14" i="34"/>
  <c r="D14" i="34"/>
  <c r="K14" i="35" s="1"/>
  <c r="C14" i="34"/>
  <c r="B14" i="34"/>
  <c r="F13" i="34"/>
  <c r="E13" i="34"/>
  <c r="D13" i="34"/>
  <c r="K13" i="35" s="1"/>
  <c r="C13" i="34"/>
  <c r="B13" i="34"/>
  <c r="F12" i="34"/>
  <c r="E12" i="34"/>
  <c r="D12" i="34"/>
  <c r="C12" i="34"/>
  <c r="B12" i="34"/>
  <c r="F11" i="34"/>
  <c r="E11" i="34"/>
  <c r="D11" i="34"/>
  <c r="C11" i="34"/>
  <c r="B11" i="34"/>
  <c r="F10" i="34"/>
  <c r="E10" i="34"/>
  <c r="D10" i="34"/>
  <c r="K10" i="35" s="1"/>
  <c r="C10" i="34"/>
  <c r="B10" i="34"/>
  <c r="F9" i="34"/>
  <c r="E9" i="34"/>
  <c r="D9" i="34"/>
  <c r="C9" i="34"/>
  <c r="B9" i="34"/>
  <c r="F18" i="34"/>
  <c r="E18" i="34"/>
  <c r="D18" i="34"/>
  <c r="C18" i="34"/>
  <c r="B18" i="34"/>
  <c r="F17" i="34"/>
  <c r="E17" i="34"/>
  <c r="D17" i="34"/>
  <c r="C17" i="34"/>
  <c r="B17" i="34"/>
  <c r="F16" i="34"/>
  <c r="E16" i="34"/>
  <c r="D16" i="34"/>
  <c r="K16" i="35" s="1"/>
  <c r="C16" i="34"/>
  <c r="B16" i="34"/>
  <c r="F15" i="34"/>
  <c r="E15" i="34"/>
  <c r="D15" i="34"/>
  <c r="C15" i="34"/>
  <c r="B15" i="34"/>
  <c r="D5" i="35"/>
  <c r="E5" i="35" s="1"/>
  <c r="D6" i="35"/>
  <c r="E6" i="35" s="1"/>
  <c r="D7" i="35"/>
  <c r="I7" i="35"/>
  <c r="D8" i="35"/>
  <c r="E8" i="35" s="1"/>
  <c r="G8" i="35" s="1"/>
  <c r="J8" i="35" s="1"/>
  <c r="L8" i="35" s="1"/>
  <c r="I8" i="35"/>
  <c r="I9" i="35"/>
  <c r="J16" i="35"/>
  <c r="L16" i="35" s="1"/>
  <c r="J17" i="35"/>
  <c r="L17" i="35" s="1"/>
  <c r="J20" i="35"/>
  <c r="L20" i="35" s="1"/>
  <c r="J21" i="35"/>
  <c r="L21" i="35" s="1"/>
  <c r="J23" i="35"/>
  <c r="L23" i="35" s="1"/>
  <c r="I26" i="35"/>
  <c r="J26" i="35" s="1"/>
  <c r="G26" i="35"/>
  <c r="I10" i="35"/>
  <c r="I11" i="35"/>
  <c r="I13" i="35"/>
  <c r="I14" i="35"/>
  <c r="I15" i="35"/>
  <c r="I16" i="35"/>
  <c r="I17" i="35"/>
  <c r="I18" i="35"/>
  <c r="I19" i="35"/>
  <c r="I21" i="35"/>
  <c r="I22" i="35"/>
  <c r="I23" i="35"/>
  <c r="G23" i="35"/>
  <c r="G22" i="35"/>
  <c r="G21" i="35"/>
  <c r="G20" i="35"/>
  <c r="G19" i="35"/>
  <c r="G18" i="35"/>
  <c r="G17" i="35"/>
  <c r="G16" i="35"/>
  <c r="G14" i="35"/>
  <c r="G13" i="35"/>
  <c r="G12" i="35"/>
  <c r="G11" i="35"/>
  <c r="G10" i="35"/>
  <c r="I12" i="35"/>
  <c r="I20" i="35"/>
  <c r="J13" i="35"/>
  <c r="L13" i="35" s="1"/>
  <c r="J14" i="35"/>
  <c r="L14" i="35" s="1"/>
  <c r="G15" i="35"/>
  <c r="J15" i="35"/>
  <c r="L15" i="35" s="1"/>
  <c r="J18" i="35"/>
  <c r="L18" i="35" s="1"/>
  <c r="J19" i="35"/>
  <c r="L19" i="35" s="1"/>
  <c r="J22" i="35"/>
  <c r="L22" i="35" s="1"/>
  <c r="D15" i="35"/>
  <c r="E15" i="35"/>
  <c r="C15" i="35"/>
  <c r="D14" i="35"/>
  <c r="E14" i="35"/>
  <c r="C14" i="35"/>
  <c r="D13" i="35"/>
  <c r="E13" i="35"/>
  <c r="C13" i="35"/>
  <c r="D12" i="35"/>
  <c r="E12" i="35"/>
  <c r="C12" i="35"/>
  <c r="D11" i="35"/>
  <c r="E11" i="35"/>
  <c r="C11" i="35"/>
  <c r="D10" i="35"/>
  <c r="E10" i="35"/>
  <c r="C10" i="35"/>
  <c r="D19" i="35"/>
  <c r="E19" i="35"/>
  <c r="C19" i="35"/>
  <c r="D18" i="35"/>
  <c r="E18" i="35"/>
  <c r="C18" i="35"/>
  <c r="D17" i="35"/>
  <c r="E17" i="35"/>
  <c r="C17" i="35"/>
  <c r="D16" i="35"/>
  <c r="E16" i="35"/>
  <c r="C16" i="35"/>
  <c r="D21" i="35"/>
  <c r="E21" i="35"/>
  <c r="C21" i="35"/>
  <c r="D20" i="35"/>
  <c r="E20" i="35"/>
  <c r="C20" i="35"/>
  <c r="D22" i="35"/>
  <c r="E22" i="35"/>
  <c r="C22" i="35"/>
  <c r="C26" i="35"/>
  <c r="D23" i="35"/>
  <c r="E23" i="35"/>
  <c r="C23" i="35"/>
  <c r="D9" i="35"/>
  <c r="E9" i="35"/>
  <c r="C9" i="35"/>
  <c r="C8" i="35"/>
  <c r="C7" i="35"/>
  <c r="C6" i="35"/>
  <c r="C5" i="35"/>
  <c r="B5" i="35"/>
  <c r="F24" i="34"/>
  <c r="E24" i="34"/>
  <c r="D24" i="34"/>
  <c r="C24" i="34"/>
  <c r="B24" i="34"/>
  <c r="F22" i="34"/>
  <c r="E22" i="34"/>
  <c r="D22" i="34"/>
  <c r="C22" i="34"/>
  <c r="B22" i="34"/>
  <c r="F21" i="34"/>
  <c r="E21" i="34"/>
  <c r="D21" i="34"/>
  <c r="K21" i="35" s="1"/>
  <c r="C21" i="34"/>
  <c r="B21" i="34"/>
  <c r="F20" i="34"/>
  <c r="E20" i="34"/>
  <c r="D20" i="34"/>
  <c r="K20" i="35" s="1"/>
  <c r="C20" i="34"/>
  <c r="B20" i="34"/>
  <c r="F19" i="34"/>
  <c r="E19" i="34"/>
  <c r="D19" i="34"/>
  <c r="K19" i="35" s="1"/>
  <c r="C19" i="34"/>
  <c r="B19" i="34"/>
  <c r="F8" i="34"/>
  <c r="E8" i="34"/>
  <c r="D8" i="34"/>
  <c r="K8" i="35" s="1"/>
  <c r="C8" i="34"/>
  <c r="B8" i="34"/>
  <c r="F7" i="34"/>
  <c r="E7" i="34"/>
  <c r="D7" i="34"/>
  <c r="K7" i="35" s="1"/>
  <c r="C7" i="34"/>
  <c r="B7" i="34"/>
  <c r="F6" i="34"/>
  <c r="E6" i="34"/>
  <c r="D6" i="34"/>
  <c r="K6" i="35" s="1"/>
  <c r="C6" i="34"/>
  <c r="B6" i="34"/>
  <c r="F5" i="34"/>
  <c r="E5" i="34"/>
  <c r="D5" i="34"/>
  <c r="K5" i="35" s="1"/>
  <c r="C5" i="34"/>
  <c r="B5" i="34"/>
  <c r="D24" i="18"/>
  <c r="D25" i="18"/>
  <c r="D13" i="18"/>
  <c r="D14" i="18"/>
  <c r="M16" i="13"/>
  <c r="M15" i="13"/>
  <c r="M14" i="13"/>
  <c r="M13" i="13"/>
  <c r="M12" i="13"/>
  <c r="M11" i="13"/>
  <c r="M10" i="13"/>
  <c r="M9" i="13"/>
  <c r="M6" i="13"/>
  <c r="M7" i="13"/>
  <c r="M8" i="13"/>
  <c r="H25" i="12"/>
  <c r="H26" i="12"/>
  <c r="D23" i="12"/>
  <c r="C23" i="12"/>
  <c r="B23" i="12"/>
  <c r="D22" i="12"/>
  <c r="C22" i="12"/>
  <c r="B22" i="12"/>
  <c r="D21" i="12"/>
  <c r="C21" i="12"/>
  <c r="B21" i="12"/>
  <c r="D20" i="12"/>
  <c r="C20" i="12"/>
  <c r="B20" i="12"/>
  <c r="D19" i="12"/>
  <c r="C19" i="12"/>
  <c r="B19" i="12"/>
  <c r="D18" i="12"/>
  <c r="C18" i="12"/>
  <c r="B18" i="12"/>
  <c r="D17" i="12"/>
  <c r="C17" i="12"/>
  <c r="B17" i="12"/>
  <c r="D16" i="12"/>
  <c r="C16" i="12"/>
  <c r="B16" i="12"/>
  <c r="D15" i="12"/>
  <c r="C15" i="12"/>
  <c r="B15" i="12"/>
  <c r="D13" i="12"/>
  <c r="C13" i="12"/>
  <c r="B13" i="12"/>
  <c r="D12" i="12"/>
  <c r="C12" i="12"/>
  <c r="B12" i="12"/>
  <c r="D11" i="12"/>
  <c r="C11" i="12"/>
  <c r="B11" i="12"/>
  <c r="D10" i="12"/>
  <c r="C10" i="12"/>
  <c r="B10" i="12"/>
  <c r="D9" i="12"/>
  <c r="C9" i="12"/>
  <c r="B9" i="12"/>
  <c r="D8" i="12"/>
  <c r="C8" i="12"/>
  <c r="B8" i="12"/>
  <c r="D7" i="12"/>
  <c r="C7" i="12"/>
  <c r="B7" i="12"/>
  <c r="D6" i="12"/>
  <c r="C6" i="12"/>
  <c r="B6" i="12"/>
  <c r="F18" i="29"/>
  <c r="F5" i="29"/>
  <c r="F6" i="29"/>
  <c r="F9" i="29"/>
  <c r="F10" i="29"/>
  <c r="D15" i="28"/>
  <c r="B15" i="28"/>
  <c r="E14" i="28"/>
  <c r="E11" i="28"/>
  <c r="E10" i="28"/>
  <c r="E9" i="28"/>
  <c r="E8" i="28"/>
  <c r="E7" i="28"/>
  <c r="J9" i="35"/>
  <c r="L9" i="35" s="1"/>
  <c r="J12" i="35"/>
  <c r="L12" i="35" s="1"/>
  <c r="J10" i="35"/>
  <c r="L10" i="35" s="1"/>
  <c r="J11" i="35"/>
  <c r="L11" i="35"/>
  <c r="G22" i="1"/>
  <c r="W8" i="37"/>
  <c r="L8" i="37"/>
  <c r="W9" i="37"/>
  <c r="L9" i="37"/>
  <c r="W10" i="37"/>
  <c r="L10" i="37"/>
  <c r="W11" i="37"/>
  <c r="L11" i="37"/>
  <c r="W12" i="37"/>
  <c r="L12" i="37"/>
  <c r="W13" i="37"/>
  <c r="L13" i="37"/>
  <c r="W14" i="37"/>
  <c r="L14" i="37"/>
  <c r="W15" i="37"/>
  <c r="L15" i="37"/>
  <c r="L16" i="37"/>
  <c r="W16" i="37"/>
  <c r="L17" i="37"/>
  <c r="W17" i="37"/>
  <c r="W18" i="37"/>
  <c r="L18" i="37"/>
  <c r="L19" i="37"/>
  <c r="W19" i="37"/>
  <c r="L20" i="37"/>
  <c r="W20" i="37"/>
  <c r="L21" i="37"/>
  <c r="W21" i="37"/>
  <c r="W22" i="37"/>
  <c r="L22" i="37"/>
  <c r="L23" i="37"/>
  <c r="W23" i="37"/>
  <c r="L24" i="37"/>
  <c r="W24" i="37"/>
  <c r="L25" i="37"/>
  <c r="W25" i="37"/>
  <c r="W26" i="37"/>
  <c r="L26" i="37"/>
  <c r="L27" i="37"/>
  <c r="W27" i="37"/>
  <c r="N6" i="37"/>
  <c r="S6" i="37"/>
  <c r="R6" i="37"/>
  <c r="T6" i="37" s="1"/>
  <c r="U6" i="37"/>
  <c r="P8" i="37"/>
  <c r="R9" i="37"/>
  <c r="V9" i="37" s="1"/>
  <c r="R10" i="37"/>
  <c r="S11" i="37"/>
  <c r="N11" i="37"/>
  <c r="R12" i="37"/>
  <c r="T12" i="37" s="1"/>
  <c r="N13" i="37"/>
  <c r="U14" i="37"/>
  <c r="N15" i="37"/>
  <c r="P16" i="37"/>
  <c r="U17" i="37"/>
  <c r="U18" i="37"/>
  <c r="N19" i="37"/>
  <c r="P20" i="37"/>
  <c r="U21" i="37"/>
  <c r="U22" i="37"/>
  <c r="N23" i="37"/>
  <c r="P24" i="37"/>
  <c r="U25" i="37"/>
  <c r="N26" i="37"/>
  <c r="N27" i="37"/>
  <c r="S7" i="37"/>
  <c r="R7" i="37"/>
  <c r="U7" i="37"/>
  <c r="N7" i="37"/>
  <c r="P7" i="37"/>
  <c r="K25" i="37"/>
  <c r="O26" i="37"/>
  <c r="T27" i="37"/>
  <c r="K7" i="37"/>
  <c r="O7" i="37" s="1"/>
  <c r="V10" i="37"/>
  <c r="K13" i="37"/>
  <c r="M13" i="37" s="1"/>
  <c r="O15" i="37"/>
  <c r="T16" i="37"/>
  <c r="M16" i="37"/>
  <c r="V17" i="37"/>
  <c r="M18" i="37"/>
  <c r="O19" i="37"/>
  <c r="T20" i="37"/>
  <c r="M20" i="37"/>
  <c r="V21" i="37"/>
  <c r="M22" i="37"/>
  <c r="O23" i="37"/>
  <c r="T24" i="37"/>
  <c r="M24" i="37"/>
  <c r="K17" i="35"/>
  <c r="K23" i="35"/>
  <c r="K22" i="35"/>
  <c r="K12" i="35"/>
  <c r="K9" i="35"/>
  <c r="K18" i="35"/>
  <c r="K11" i="35"/>
  <c r="K15" i="35"/>
  <c r="M17" i="13"/>
  <c r="M18" i="13"/>
  <c r="E7" i="35"/>
  <c r="G7" i="35" s="1"/>
  <c r="J7" i="35" s="1"/>
  <c r="L7" i="35" s="1"/>
  <c r="G9" i="35"/>
  <c r="M7" i="37"/>
  <c r="G27" i="35"/>
  <c r="S12" i="49" l="1"/>
  <c r="T11" i="37"/>
  <c r="X11" i="37" s="1"/>
  <c r="K24" i="37"/>
  <c r="V23" i="37"/>
  <c r="M23" i="37"/>
  <c r="T22" i="37"/>
  <c r="M21" i="37"/>
  <c r="K20" i="37"/>
  <c r="V19" i="37"/>
  <c r="M19" i="37"/>
  <c r="T18" i="37"/>
  <c r="M17" i="37"/>
  <c r="K16" i="37"/>
  <c r="V15" i="37"/>
  <c r="M15" i="37"/>
  <c r="V12" i="37"/>
  <c r="T10" i="37"/>
  <c r="V27" i="37"/>
  <c r="M27" i="37"/>
  <c r="T26" i="37"/>
  <c r="O25" i="37"/>
  <c r="S27" i="37"/>
  <c r="S26" i="37"/>
  <c r="N25" i="37"/>
  <c r="U24" i="37"/>
  <c r="U23" i="37"/>
  <c r="S22" i="37"/>
  <c r="N21" i="37"/>
  <c r="U20" i="37"/>
  <c r="S19" i="37"/>
  <c r="N18" i="37"/>
  <c r="N17" i="37"/>
  <c r="U16" i="37"/>
  <c r="P15" i="37"/>
  <c r="P14" i="37"/>
  <c r="S14" i="37"/>
  <c r="X14" i="37" s="1"/>
  <c r="R13" i="37"/>
  <c r="V13" i="37" s="1"/>
  <c r="U12" i="37"/>
  <c r="R11" i="37"/>
  <c r="V11" i="37" s="1"/>
  <c r="P10" i="37"/>
  <c r="U10" i="37"/>
  <c r="R8" i="37"/>
  <c r="V8" i="37" s="1"/>
  <c r="N17" i="49"/>
  <c r="R8" i="49"/>
  <c r="T8" i="49" s="1"/>
  <c r="X8" i="49" s="1"/>
  <c r="M16" i="49"/>
  <c r="T16" i="49"/>
  <c r="O14" i="49"/>
  <c r="P12" i="49"/>
  <c r="P10" i="49"/>
  <c r="U17" i="49"/>
  <c r="V16" i="49"/>
  <c r="U12" i="49"/>
  <c r="K8" i="49"/>
  <c r="O8" i="49" s="1"/>
  <c r="Q7" i="37"/>
  <c r="I27" i="35"/>
  <c r="K22" i="37"/>
  <c r="K21" i="37"/>
  <c r="T19" i="37"/>
  <c r="K17" i="37"/>
  <c r="T14" i="37"/>
  <c r="K8" i="37"/>
  <c r="M8" i="37" s="1"/>
  <c r="V26" i="37"/>
  <c r="M26" i="37"/>
  <c r="T25" i="37"/>
  <c r="P26" i="37"/>
  <c r="S23" i="37"/>
  <c r="N20" i="37"/>
  <c r="S18" i="37"/>
  <c r="U15" i="37"/>
  <c r="S13" i="37"/>
  <c r="S12" i="37"/>
  <c r="S10" i="37"/>
  <c r="S9" i="37"/>
  <c r="U8" i="37"/>
  <c r="N16" i="49"/>
  <c r="R12" i="49"/>
  <c r="T12" i="49" s="1"/>
  <c r="N8" i="49"/>
  <c r="M15" i="49"/>
  <c r="P16" i="49"/>
  <c r="K17" i="49"/>
  <c r="S17" i="49"/>
  <c r="S15" i="49"/>
  <c r="O24" i="37"/>
  <c r="T23" i="37"/>
  <c r="V22" i="37"/>
  <c r="O20" i="37"/>
  <c r="O18" i="37"/>
  <c r="V18" i="37"/>
  <c r="O16" i="37"/>
  <c r="T15" i="37"/>
  <c r="K12" i="37"/>
  <c r="O12" i="37" s="1"/>
  <c r="K27" i="37"/>
  <c r="P27" i="37"/>
  <c r="S25" i="37"/>
  <c r="N24" i="37"/>
  <c r="P22" i="37"/>
  <c r="S21" i="37"/>
  <c r="U19" i="37"/>
  <c r="S17" i="37"/>
  <c r="N16" i="37"/>
  <c r="N14" i="37"/>
  <c r="U13" i="37"/>
  <c r="U11" i="37"/>
  <c r="V24" i="37"/>
  <c r="K23" i="37"/>
  <c r="O22" i="37"/>
  <c r="T21" i="37"/>
  <c r="O21" i="37"/>
  <c r="V20" i="37"/>
  <c r="K19" i="37"/>
  <c r="K18" i="37"/>
  <c r="T17" i="37"/>
  <c r="O17" i="37"/>
  <c r="V16" i="37"/>
  <c r="K15" i="37"/>
  <c r="K14" i="37"/>
  <c r="M14" i="37" s="1"/>
  <c r="K11" i="37"/>
  <c r="O11" i="37" s="1"/>
  <c r="T8" i="37"/>
  <c r="O27" i="37"/>
  <c r="K26" i="37"/>
  <c r="V25" i="37"/>
  <c r="M25" i="37"/>
  <c r="N12" i="37"/>
  <c r="N10" i="37"/>
  <c r="N9" i="37"/>
  <c r="S8" i="37"/>
  <c r="X14" i="49"/>
  <c r="T18" i="49"/>
  <c r="T15" i="49"/>
  <c r="K16" i="49"/>
  <c r="K15" i="49"/>
  <c r="M12" i="49"/>
  <c r="Q12" i="49" s="1"/>
  <c r="V17" i="49"/>
  <c r="V15" i="49"/>
  <c r="K10" i="49"/>
  <c r="O10" i="49" s="1"/>
  <c r="U8" i="49"/>
  <c r="S18" i="49"/>
  <c r="O15" i="49"/>
  <c r="G6" i="35"/>
  <c r="I6" i="35"/>
  <c r="O10" i="37"/>
  <c r="Q10" i="37"/>
  <c r="M10" i="37"/>
  <c r="T13" i="37"/>
  <c r="X9" i="37"/>
  <c r="R23" i="10"/>
  <c r="J23" i="10"/>
  <c r="J21" i="10"/>
  <c r="T19" i="10"/>
  <c r="J19" i="10"/>
  <c r="T22" i="10"/>
  <c r="J22" i="10"/>
  <c r="K22" i="10"/>
  <c r="P20" i="10"/>
  <c r="J20" i="10"/>
  <c r="K20" i="10"/>
  <c r="T7" i="49"/>
  <c r="N13" i="49"/>
  <c r="R9" i="49"/>
  <c r="V9" i="49" s="1"/>
  <c r="P18" i="49"/>
  <c r="P7" i="49"/>
  <c r="U9" i="49"/>
  <c r="U18" i="49"/>
  <c r="Q10" i="49"/>
  <c r="P22" i="10"/>
  <c r="Q22" i="10"/>
  <c r="R22" i="10"/>
  <c r="L20" i="10"/>
  <c r="Q20" i="10"/>
  <c r="V7" i="49"/>
  <c r="N18" i="49"/>
  <c r="M18" i="49"/>
  <c r="M10" i="49"/>
  <c r="Q14" i="49"/>
  <c r="Z14" i="49" s="1"/>
  <c r="P13" i="49"/>
  <c r="K7" i="49"/>
  <c r="M7" i="49" s="1"/>
  <c r="V18" i="49"/>
  <c r="O8" i="37"/>
  <c r="Q8" i="37" s="1"/>
  <c r="T9" i="37"/>
  <c r="X10" i="37"/>
  <c r="H19" i="10"/>
  <c r="S19" i="10"/>
  <c r="L22" i="10"/>
  <c r="H20" i="10"/>
  <c r="M8" i="49"/>
  <c r="O9" i="49"/>
  <c r="U13" i="49"/>
  <c r="K18" i="49"/>
  <c r="P9" i="49"/>
  <c r="X13" i="37"/>
  <c r="I5" i="35"/>
  <c r="G5" i="35"/>
  <c r="X8" i="37"/>
  <c r="Q18" i="10"/>
  <c r="L18" i="10"/>
  <c r="K18" i="10"/>
  <c r="J18" i="10"/>
  <c r="P18" i="10"/>
  <c r="S18" i="10"/>
  <c r="R18" i="10"/>
  <c r="T18" i="10"/>
  <c r="T7" i="37"/>
  <c r="Z24" i="10"/>
  <c r="Z25" i="10" s="1"/>
  <c r="M13" i="49"/>
  <c r="Q13" i="49" s="1"/>
  <c r="V8" i="49"/>
  <c r="R6" i="49"/>
  <c r="T6" i="49" s="1"/>
  <c r="K6" i="49"/>
  <c r="O6" i="49" s="1"/>
  <c r="P6" i="49"/>
  <c r="S6" i="49"/>
  <c r="U6" i="49"/>
  <c r="N6" i="49"/>
  <c r="K27" i="49"/>
  <c r="S27" i="49"/>
  <c r="P27" i="49"/>
  <c r="N27" i="49"/>
  <c r="U27" i="49"/>
  <c r="T27" i="49"/>
  <c r="O27" i="49"/>
  <c r="M27" i="49"/>
  <c r="K19" i="49"/>
  <c r="V19" i="49"/>
  <c r="O19" i="49"/>
  <c r="P19" i="49"/>
  <c r="N19" i="49"/>
  <c r="S19" i="49"/>
  <c r="T19" i="49"/>
  <c r="U19" i="49"/>
  <c r="M19" i="49"/>
  <c r="O13" i="37"/>
  <c r="Q13" i="37" s="1"/>
  <c r="V7" i="37"/>
  <c r="K6" i="37"/>
  <c r="P6" i="37"/>
  <c r="V6" i="37"/>
  <c r="X6" i="37" s="1"/>
  <c r="H18" i="10"/>
  <c r="V27" i="49"/>
  <c r="K11" i="49"/>
  <c r="U11" i="49"/>
  <c r="M11" i="49"/>
  <c r="N11" i="49"/>
  <c r="R11" i="49"/>
  <c r="T11" i="49" s="1"/>
  <c r="O23" i="49"/>
  <c r="S23" i="49"/>
  <c r="P23" i="49"/>
  <c r="N23" i="49"/>
  <c r="T23" i="49"/>
  <c r="V23" i="49"/>
  <c r="M23" i="49"/>
  <c r="O16" i="49"/>
  <c r="O21" i="49"/>
  <c r="O26" i="49"/>
  <c r="K9" i="37"/>
  <c r="P9" i="37"/>
  <c r="L23" i="10"/>
  <c r="T21" i="10"/>
  <c r="R21" i="10"/>
  <c r="L19" i="10"/>
  <c r="V12" i="49"/>
  <c r="T9" i="49"/>
  <c r="T13" i="49"/>
  <c r="N15" i="49"/>
  <c r="V13" i="49"/>
  <c r="V10" i="49"/>
  <c r="X10" i="49" s="1"/>
  <c r="N9" i="49"/>
  <c r="N7" i="49"/>
  <c r="M25" i="49"/>
  <c r="M21" i="49"/>
  <c r="M17" i="49"/>
  <c r="P25" i="49"/>
  <c r="P21" i="49"/>
  <c r="P17" i="49"/>
  <c r="P15" i="49"/>
  <c r="K25" i="49"/>
  <c r="Z12" i="49" l="1"/>
  <c r="X13" i="49"/>
  <c r="Z13" i="37"/>
  <c r="X12" i="37"/>
  <c r="M11" i="37"/>
  <c r="Q11" i="37" s="1"/>
  <c r="Z11" i="37" s="1"/>
  <c r="X9" i="49"/>
  <c r="O14" i="37"/>
  <c r="Q14" i="37" s="1"/>
  <c r="Z14" i="37" s="1"/>
  <c r="X12" i="49"/>
  <c r="J5" i="35"/>
  <c r="L5" i="35" s="1"/>
  <c r="Q8" i="49"/>
  <c r="M12" i="37"/>
  <c r="Q12" i="37" s="1"/>
  <c r="Z12" i="37" s="1"/>
  <c r="Q9" i="49"/>
  <c r="Z8" i="49"/>
  <c r="X7" i="37"/>
  <c r="Z7" i="37" s="1"/>
  <c r="Z10" i="37"/>
  <c r="X7" i="49"/>
  <c r="Z10" i="49"/>
  <c r="Z8" i="37"/>
  <c r="O7" i="49"/>
  <c r="Q7" i="49" s="1"/>
  <c r="Z7" i="49" s="1"/>
  <c r="J6" i="35"/>
  <c r="L6" i="35" s="1"/>
  <c r="Z13" i="49"/>
  <c r="Z9" i="49"/>
  <c r="V11" i="49"/>
  <c r="X11" i="49" s="1"/>
  <c r="O6" i="37"/>
  <c r="Q6" i="37" s="1"/>
  <c r="Z6" i="37" s="1"/>
  <c r="M6" i="37"/>
  <c r="M9" i="37"/>
  <c r="O9" i="37"/>
  <c r="Q9" i="37"/>
  <c r="Z9" i="37" s="1"/>
  <c r="O11" i="49"/>
  <c r="Q11" i="49" s="1"/>
  <c r="Z11" i="49" s="1"/>
  <c r="M6" i="49"/>
  <c r="Q6" i="49" s="1"/>
  <c r="V6" i="49"/>
  <c r="X6" i="49" s="1"/>
  <c r="Z28" i="37" l="1"/>
  <c r="Z29" i="37" s="1"/>
  <c r="J24" i="35"/>
  <c r="J27" i="35" s="1"/>
  <c r="J28" i="35" s="1"/>
  <c r="J31" i="35" s="1"/>
  <c r="J32" i="35" s="1"/>
  <c r="L27" i="35"/>
  <c r="L28" i="35" s="1"/>
  <c r="Z6" i="49"/>
  <c r="Z28" i="49" s="1"/>
  <c r="Z29" i="49" s="1"/>
</calcChain>
</file>

<file path=xl/comments1.xml><?xml version="1.0" encoding="utf-8"?>
<comments xmlns="http://schemas.openxmlformats.org/spreadsheetml/2006/main">
  <authors>
    <author>JICA</author>
    <author>kmn</author>
  </authors>
  <commentList>
    <comment ref="G3" authorId="0" shapeId="0">
      <text>
        <r>
          <rPr>
            <sz val="9"/>
            <color indexed="81"/>
            <rFont val="ＭＳ Ｐゴシック"/>
            <family val="3"/>
            <charset val="128"/>
          </rPr>
          <t xml:space="preserve">大学卒、大学院卒の２項目ある方がいらっしますので、セルの書式は設定していません。
</t>
        </r>
      </text>
    </comment>
    <comment ref="J4" authorId="1" shapeId="0">
      <text>
        <r>
          <rPr>
            <b/>
            <sz val="9"/>
            <color indexed="81"/>
            <rFont val="MS P ゴシック"/>
            <family val="3"/>
            <charset val="128"/>
          </rPr>
          <t>月額単価を入力下さい。各シートに自動で単価が反映されます。</t>
        </r>
      </text>
    </comment>
  </commentList>
</comments>
</file>

<file path=xl/comments2.xml><?xml version="1.0" encoding="utf-8"?>
<comments xmlns="http://schemas.openxmlformats.org/spreadsheetml/2006/main">
  <authors>
    <author>YAMAGUCHI Naotaka/PR</author>
  </authors>
  <commentList>
    <comment ref="A5" authorId="0" shapeId="0">
      <text>
        <r>
          <rPr>
            <sz val="10"/>
            <color indexed="81"/>
            <rFont val="ＭＳ Ｐゴシック"/>
            <family val="3"/>
            <charset val="128"/>
          </rPr>
          <t>最初に「従事者基礎情報」シートに入力されている従事者キー番号を入力してください。</t>
        </r>
      </text>
    </comment>
    <comment ref="E26" authorId="0" shapeId="0">
      <text>
        <r>
          <rPr>
            <sz val="10"/>
            <color indexed="81"/>
            <rFont val="ＭＳ Ｐゴシック"/>
            <family val="3"/>
            <charset val="128"/>
          </rPr>
          <t>通訳単価は手入力してください。</t>
        </r>
      </text>
    </comment>
  </commentList>
</comments>
</file>

<file path=xl/comments3.xml><?xml version="1.0" encoding="utf-8"?>
<comments xmlns="http://schemas.openxmlformats.org/spreadsheetml/2006/main">
  <authors>
    <author>YAMAGUCHI Naotaka/PR</author>
    <author>Shimodaira</author>
  </authors>
  <commentList>
    <comment ref="A5" authorId="0" shapeId="0">
      <text>
        <r>
          <rPr>
            <sz val="10"/>
            <color indexed="81"/>
            <rFont val="ＭＳ Ｐゴシック"/>
            <family val="3"/>
            <charset val="128"/>
          </rPr>
          <t>最初に「従事者基礎情報シート」の従事者キーを入力してください。</t>
        </r>
      </text>
    </comment>
    <comment ref="A24" authorId="1" shapeId="0">
      <text>
        <r>
          <rPr>
            <b/>
            <u/>
            <sz val="9"/>
            <color indexed="81"/>
            <rFont val="ＭＳ Ｐゴシック"/>
            <family val="3"/>
            <charset val="128"/>
          </rPr>
          <t>業務従事者の追加</t>
        </r>
        <r>
          <rPr>
            <b/>
            <sz val="9"/>
            <color indexed="81"/>
            <rFont val="ＭＳ Ｐゴシック"/>
            <family val="3"/>
            <charset val="128"/>
          </rPr>
          <t xml:space="preserve">
</t>
        </r>
        <r>
          <rPr>
            <sz val="9"/>
            <color indexed="81"/>
            <rFont val="ＭＳ Ｐゴシック"/>
            <family val="3"/>
            <charset val="128"/>
          </rPr>
          <t>更に行を追加する必要がある場合は、非表示になっている行を再表示させて行を増やしてください。</t>
        </r>
      </text>
    </comment>
  </commentList>
</comments>
</file>

<file path=xl/comments4.xml><?xml version="1.0" encoding="utf-8"?>
<comments xmlns="http://schemas.openxmlformats.org/spreadsheetml/2006/main">
  <authors>
    <author>YAMAGUCHI Naotaka/PR</author>
  </authors>
  <commentList>
    <comment ref="A6" authorId="0" shapeId="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5.xml><?xml version="1.0" encoding="utf-8"?>
<comments xmlns="http://schemas.openxmlformats.org/spreadsheetml/2006/main">
  <authors>
    <author>YAMAGUCHI Naotaka/PR</author>
  </authors>
  <commentList>
    <comment ref="A6" authorId="0" shapeId="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6.xml><?xml version="1.0" encoding="utf-8"?>
<comments xmlns="http://schemas.openxmlformats.org/spreadsheetml/2006/main">
  <authors>
    <author>YAMAGUCHI Naotaka/PR</author>
    <author>津田</author>
  </authors>
  <commentList>
    <comment ref="I3" authorId="0" shapeId="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YAMAGUCHI Naotaka/PR</author>
  </authors>
  <commentList>
    <comment ref="A6" authorId="0" shapeId="0">
      <text>
        <r>
          <rPr>
            <sz val="12"/>
            <color indexed="81"/>
            <rFont val="ＭＳ Ｐゴシック"/>
            <family val="3"/>
            <charset val="128"/>
          </rPr>
          <t>最初に「従事者基礎情報シート」の従事者キーを入力願います。</t>
        </r>
      </text>
    </comment>
  </commentList>
</comments>
</file>

<file path=xl/comments8.xml><?xml version="1.0" encoding="utf-8"?>
<comments xmlns="http://schemas.openxmlformats.org/spreadsheetml/2006/main">
  <authors>
    <author>八千代エンジニヤリング　関</author>
  </authors>
  <commentList>
    <comment ref="G3" authorId="0" shapeId="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comments9.xml><?xml version="1.0" encoding="utf-8"?>
<comments xmlns="http://schemas.openxmlformats.org/spreadsheetml/2006/main">
  <authors>
    <author>八千代エンジニヤリング　関</author>
  </authors>
  <commentList>
    <comment ref="F6" authorId="0" shapeId="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<sst xmlns="http://schemas.openxmlformats.org/spreadsheetml/2006/main" count="659" uniqueCount="447">
  <si>
    <t>（単位：円）</t>
  </si>
  <si>
    <t>Ⅰ．業務原価</t>
    <rPh sb="2" eb="4">
      <t>ギョウム</t>
    </rPh>
    <rPh sb="4" eb="6">
      <t>ゲンカ</t>
    </rPh>
    <phoneticPr fontId="1"/>
  </si>
  <si>
    <t>１．直接経費</t>
    <rPh sb="2" eb="4">
      <t>チョクセツ</t>
    </rPh>
    <rPh sb="4" eb="6">
      <t>ケイヒ</t>
    </rPh>
    <phoneticPr fontId="1"/>
  </si>
  <si>
    <t>(1)旅費（航空賃）</t>
    <rPh sb="3" eb="5">
      <t>リョヒ</t>
    </rPh>
    <rPh sb="6" eb="8">
      <t>コウクウ</t>
    </rPh>
    <rPh sb="8" eb="9">
      <t>チン</t>
    </rPh>
    <phoneticPr fontId="1"/>
  </si>
  <si>
    <t>(3)一般業務費</t>
    <rPh sb="3" eb="5">
      <t>イッパン</t>
    </rPh>
    <rPh sb="5" eb="7">
      <t>ギョウム</t>
    </rPh>
    <rPh sb="7" eb="8">
      <t>ヒ</t>
    </rPh>
    <phoneticPr fontId="1"/>
  </si>
  <si>
    <t>(4)成果品作成費</t>
    <rPh sb="3" eb="5">
      <t>セイカ</t>
    </rPh>
    <rPh sb="5" eb="6">
      <t>ヒン</t>
    </rPh>
    <rPh sb="6" eb="8">
      <t>サクセイ</t>
    </rPh>
    <rPh sb="8" eb="9">
      <t>ヒ</t>
    </rPh>
    <phoneticPr fontId="1"/>
  </si>
  <si>
    <t>(5)機材費</t>
    <rPh sb="3" eb="5">
      <t>キザイ</t>
    </rPh>
    <rPh sb="5" eb="6">
      <t>ヒ</t>
    </rPh>
    <phoneticPr fontId="1"/>
  </si>
  <si>
    <t>(6)再委託費</t>
    <rPh sb="3" eb="6">
      <t>サイイタク</t>
    </rPh>
    <rPh sb="6" eb="7">
      <t>ヒ</t>
    </rPh>
    <phoneticPr fontId="1"/>
  </si>
  <si>
    <t>２．直接人件費</t>
    <rPh sb="2" eb="4">
      <t>チョクセツ</t>
    </rPh>
    <rPh sb="4" eb="7">
      <t>ジンケンヒ</t>
    </rPh>
    <phoneticPr fontId="1"/>
  </si>
  <si>
    <t>３．その他原価</t>
    <rPh sb="4" eb="5">
      <t>タ</t>
    </rPh>
    <rPh sb="5" eb="7">
      <t>ゲンカ</t>
    </rPh>
    <phoneticPr fontId="1"/>
  </si>
  <si>
    <t>Ⅱ.一般管理費等</t>
    <rPh sb="2" eb="4">
      <t>イッパン</t>
    </rPh>
    <rPh sb="4" eb="7">
      <t>カンリヒ</t>
    </rPh>
    <rPh sb="7" eb="8">
      <t>ラ</t>
    </rPh>
    <phoneticPr fontId="1"/>
  </si>
  <si>
    <t>業務従事者名簿</t>
    <phoneticPr fontId="8"/>
  </si>
  <si>
    <t>氏名</t>
    <rPh sb="0" eb="2">
      <t>シメイ</t>
    </rPh>
    <phoneticPr fontId="8"/>
  </si>
  <si>
    <t>担当業務</t>
    <rPh sb="2" eb="4">
      <t>ギョウイム</t>
    </rPh>
    <phoneticPr fontId="8"/>
  </si>
  <si>
    <t>所属先</t>
  </si>
  <si>
    <t>格付</t>
  </si>
  <si>
    <t>　○○工業大学卒
　△△△大学院修了</t>
    <rPh sb="5" eb="7">
      <t>ダイガク</t>
    </rPh>
    <rPh sb="13" eb="16">
      <t>ダイガクイン</t>
    </rPh>
    <rPh sb="16" eb="18">
      <t>シュウリョウ</t>
    </rPh>
    <phoneticPr fontId="8"/>
  </si>
  <si>
    <t>　○○工業高校卒</t>
    <rPh sb="3" eb="5">
      <t>コウギョウ</t>
    </rPh>
    <rPh sb="5" eb="7">
      <t>コウコウ</t>
    </rPh>
    <rPh sb="7" eb="8">
      <t>ソツ</t>
    </rPh>
    <phoneticPr fontId="8"/>
  </si>
  <si>
    <t>１．その他原価</t>
    <rPh sb="4" eb="5">
      <t>タ</t>
    </rPh>
    <rPh sb="5" eb="7">
      <t>ゲンカ</t>
    </rPh>
    <phoneticPr fontId="8"/>
  </si>
  <si>
    <t>円　× その他原価率</t>
    <rPh sb="0" eb="1">
      <t>エン</t>
    </rPh>
    <rPh sb="6" eb="7">
      <t>タ</t>
    </rPh>
    <rPh sb="7" eb="9">
      <t>ゲンカ</t>
    </rPh>
    <rPh sb="9" eb="10">
      <t>リツ</t>
    </rPh>
    <phoneticPr fontId="8"/>
  </si>
  <si>
    <t>円</t>
    <rPh sb="0" eb="1">
      <t>エン</t>
    </rPh>
    <phoneticPr fontId="8"/>
  </si>
  <si>
    <t>契約金額</t>
    <rPh sb="0" eb="2">
      <t>ケイヤク</t>
    </rPh>
    <rPh sb="2" eb="4">
      <t>キンガク</t>
    </rPh>
    <phoneticPr fontId="8"/>
  </si>
  <si>
    <t>２．一般管理費等</t>
    <rPh sb="2" eb="4">
      <t>イッパン</t>
    </rPh>
    <rPh sb="4" eb="7">
      <t>カンリヒ</t>
    </rPh>
    <rPh sb="7" eb="8">
      <t>トウ</t>
    </rPh>
    <phoneticPr fontId="8"/>
  </si>
  <si>
    <t>氏名</t>
    <rPh sb="0" eb="2">
      <t>シメイ</t>
    </rPh>
    <phoneticPr fontId="1"/>
  </si>
  <si>
    <t>担当業務</t>
    <rPh sb="0" eb="2">
      <t>タントウ</t>
    </rPh>
    <rPh sb="2" eb="4">
      <t>ギョウム</t>
    </rPh>
    <phoneticPr fontId="1"/>
  </si>
  <si>
    <t>格付</t>
    <rPh sb="0" eb="1">
      <t>カク</t>
    </rPh>
    <rPh sb="1" eb="2">
      <t>ヅ</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</si>
  <si>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</si>
  <si>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</si>
  <si>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</si>
  <si>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</si>
  <si>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t>人月</t>
    <rPh sb="0" eb="2">
      <t>ニンゲツ</t>
    </rPh>
    <phoneticPr fontId="1"/>
  </si>
  <si>
    <t>金額</t>
    <rPh sb="0" eb="2">
      <t>キンガク</t>
    </rPh>
    <phoneticPr fontId="1"/>
  </si>
  <si>
    <t>小　計</t>
    <rPh sb="0" eb="1">
      <t>ショウ</t>
    </rPh>
    <rPh sb="2" eb="3">
      <t>ケイ</t>
    </rPh>
    <phoneticPr fontId="1"/>
  </si>
  <si>
    <t>合計額</t>
    <phoneticPr fontId="1"/>
  </si>
  <si>
    <t>合計額</t>
    <rPh sb="0" eb="2">
      <t>ゴウケイ</t>
    </rPh>
    <rPh sb="2" eb="3">
      <t>ガク</t>
    </rPh>
    <phoneticPr fontId="1"/>
  </si>
  <si>
    <t>契約金額</t>
    <rPh sb="0" eb="2">
      <t>ケイヤク</t>
    </rPh>
    <rPh sb="2" eb="4">
      <t>キンガク</t>
    </rPh>
    <phoneticPr fontId="1"/>
  </si>
  <si>
    <r>
      <t>実績額</t>
    </r>
    <r>
      <rPr>
        <vertAlign val="superscript"/>
        <sz val="14"/>
        <color indexed="8"/>
        <rFont val="ＭＳ ゴシック"/>
        <family val="3"/>
        <charset val="128"/>
      </rPr>
      <t>注３</t>
    </r>
    <rPh sb="0" eb="3">
      <t>ジッセキガク</t>
    </rPh>
    <rPh sb="3" eb="4">
      <t>チュウ</t>
    </rPh>
    <phoneticPr fontId="1"/>
  </si>
  <si>
    <r>
      <t>精算額</t>
    </r>
    <r>
      <rPr>
        <vertAlign val="superscript"/>
        <sz val="14"/>
        <color indexed="8"/>
        <rFont val="ＭＳ ゴシック"/>
        <family val="3"/>
        <charset val="128"/>
      </rPr>
      <t>注４</t>
    </r>
    <rPh sb="0" eb="3">
      <t>セイサンガク</t>
    </rPh>
    <rPh sb="3" eb="4">
      <t>チュウ</t>
    </rPh>
    <phoneticPr fontId="1"/>
  </si>
  <si>
    <t>証書
番号</t>
    <rPh sb="0" eb="2">
      <t>ショウショ</t>
    </rPh>
    <rPh sb="3" eb="5">
      <t>バンゴウ</t>
    </rPh>
    <phoneticPr fontId="1"/>
  </si>
  <si>
    <t>帰国日</t>
    <rPh sb="0" eb="3">
      <t>キコクビ</t>
    </rPh>
    <phoneticPr fontId="1"/>
  </si>
  <si>
    <t>日数</t>
    <rPh sb="0" eb="2">
      <t>ニッスウ</t>
    </rPh>
    <phoneticPr fontId="1"/>
  </si>
  <si>
    <t>精算額</t>
    <rPh sb="0" eb="3">
      <t>セイサンガク</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</si>
  <si>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</si>
  <si>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</si>
  <si>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t>円</t>
    <rPh sb="0" eb="1">
      <t>エン</t>
    </rPh>
    <phoneticPr fontId="1"/>
  </si>
  <si>
    <t>　</t>
    <phoneticPr fontId="1"/>
  </si>
  <si>
    <t>～</t>
    <phoneticPr fontId="1"/>
  </si>
  <si>
    <t>業務開始日</t>
    <rPh sb="0" eb="2">
      <t>ギョウム</t>
    </rPh>
    <rPh sb="2" eb="5">
      <t>カイシビ</t>
    </rPh>
    <phoneticPr fontId="1"/>
  </si>
  <si>
    <t>業務終了日</t>
    <rPh sb="0" eb="2">
      <t>ギョウム</t>
    </rPh>
    <rPh sb="2" eb="5">
      <t>シュウリョウビ</t>
    </rPh>
    <phoneticPr fontId="1"/>
  </si>
  <si>
    <r>
      <t>現地業務期間</t>
    </r>
    <r>
      <rPr>
        <vertAlign val="superscript"/>
        <sz val="12"/>
        <color indexed="8"/>
        <rFont val="ＭＳ ゴシック"/>
        <family val="3"/>
        <charset val="128"/>
      </rPr>
      <t>注２</t>
    </r>
    <rPh sb="0" eb="2">
      <t>ゲンチ</t>
    </rPh>
    <rPh sb="2" eb="4">
      <t>ギョウム</t>
    </rPh>
    <rPh sb="4" eb="6">
      <t>キカン</t>
    </rPh>
    <rPh sb="6" eb="7">
      <t>チュウ</t>
    </rPh>
    <phoneticPr fontId="1"/>
  </si>
  <si>
    <t>戦争特約
保険料</t>
    <rPh sb="0" eb="2">
      <t>センソウ</t>
    </rPh>
    <rPh sb="2" eb="4">
      <t>トクヤク</t>
    </rPh>
    <rPh sb="5" eb="7">
      <t>ホケン</t>
    </rPh>
    <rPh sb="7" eb="8">
      <t>リョウ</t>
    </rPh>
    <phoneticPr fontId="1"/>
  </si>
  <si>
    <r>
      <t>備　考</t>
    </r>
    <r>
      <rPr>
        <vertAlign val="superscript"/>
        <sz val="12"/>
        <color indexed="8"/>
        <rFont val="ＭＳ ゴシック"/>
        <family val="3"/>
        <charset val="128"/>
      </rPr>
      <t>注３</t>
    </r>
    <rPh sb="0" eb="1">
      <t>ソナエ</t>
    </rPh>
    <rPh sb="2" eb="3">
      <t>コウ</t>
    </rPh>
    <rPh sb="3" eb="4">
      <t>チュウ</t>
    </rPh>
    <phoneticPr fontId="1"/>
  </si>
  <si>
    <t>合計額</t>
    <phoneticPr fontId="1"/>
  </si>
  <si>
    <t>合計額（千円未満切捨て）</t>
    <phoneticPr fontId="1"/>
  </si>
  <si>
    <t>精算報告明細書（一般業務費）</t>
    <rPh sb="0" eb="2">
      <t>セイサン</t>
    </rPh>
    <rPh sb="2" eb="4">
      <t>ホウコク</t>
    </rPh>
    <rPh sb="4" eb="7">
      <t>メイサイショ</t>
    </rPh>
    <rPh sb="8" eb="10">
      <t>イッパン</t>
    </rPh>
    <rPh sb="10" eb="12">
      <t>ギョウム</t>
    </rPh>
    <rPh sb="12" eb="13">
      <t>ヒ</t>
    </rPh>
    <phoneticPr fontId="1"/>
  </si>
  <si>
    <t>精算額（月額）</t>
    <rPh sb="0" eb="3">
      <t>セイサンガク</t>
    </rPh>
    <rPh sb="4" eb="5">
      <t>ゲツ</t>
    </rPh>
    <rPh sb="5" eb="6">
      <t>ガク</t>
    </rPh>
    <phoneticPr fontId="27"/>
  </si>
  <si>
    <t xml:space="preserve"> 一般傭人費</t>
    <phoneticPr fontId="1"/>
  </si>
  <si>
    <t xml:space="preserve"> 特殊傭人費</t>
    <phoneticPr fontId="1"/>
  </si>
  <si>
    <t xml:space="preserve"> 車両関連費</t>
    <phoneticPr fontId="1"/>
  </si>
  <si>
    <t xml:space="preserve"> 賃料借料</t>
    <phoneticPr fontId="1"/>
  </si>
  <si>
    <t xml:space="preserve"> 施設・機材保守管理費</t>
    <phoneticPr fontId="1"/>
  </si>
  <si>
    <t xml:space="preserve"> 消耗品費</t>
    <phoneticPr fontId="1"/>
  </si>
  <si>
    <t xml:space="preserve"> 旅費・交通費</t>
    <phoneticPr fontId="1"/>
  </si>
  <si>
    <t xml:space="preserve"> 通信・運搬費</t>
    <phoneticPr fontId="1"/>
  </si>
  <si>
    <t xml:space="preserve"> 資料等作成費</t>
    <phoneticPr fontId="1"/>
  </si>
  <si>
    <t xml:space="preserve"> 水道光熱費</t>
    <phoneticPr fontId="1"/>
  </si>
  <si>
    <t xml:space="preserve"> 雑費</t>
    <phoneticPr fontId="1"/>
  </si>
  <si>
    <t>合計</t>
    <phoneticPr fontId="27"/>
  </si>
  <si>
    <t>合計（千円未満切捨て）</t>
    <phoneticPr fontId="27"/>
  </si>
  <si>
    <t>一般業務費出納簿</t>
    <rPh sb="0" eb="2">
      <t>イッパン</t>
    </rPh>
    <rPh sb="2" eb="4">
      <t>ギョウム</t>
    </rPh>
    <rPh sb="4" eb="5">
      <t>ヒ</t>
    </rPh>
    <rPh sb="5" eb="8">
      <t>スイトウボ</t>
    </rPh>
    <phoneticPr fontId="8"/>
  </si>
  <si>
    <t>費目（小項目）名：　　　　　　　　　　</t>
    <rPh sb="0" eb="2">
      <t>ヒモク</t>
    </rPh>
    <rPh sb="3" eb="6">
      <t>ショウコウモク</t>
    </rPh>
    <rPh sb="7" eb="8">
      <t>メイ</t>
    </rPh>
    <phoneticPr fontId="27"/>
  </si>
  <si>
    <t>日付</t>
    <rPh sb="0" eb="2">
      <t>ヒヅケ</t>
    </rPh>
    <phoneticPr fontId="8"/>
  </si>
  <si>
    <t>細　目</t>
    <rPh sb="0" eb="1">
      <t>ホソ</t>
    </rPh>
    <rPh sb="2" eb="3">
      <t>メ</t>
    </rPh>
    <phoneticPr fontId="8"/>
  </si>
  <si>
    <t>証憑
番号</t>
    <rPh sb="0" eb="2">
      <t>ショウヒョウ</t>
    </rPh>
    <rPh sb="3" eb="5">
      <t>バンゴウ</t>
    </rPh>
    <phoneticPr fontId="8"/>
  </si>
  <si>
    <t>支出金額</t>
    <rPh sb="0" eb="2">
      <t>シシュツ</t>
    </rPh>
    <rPh sb="2" eb="4">
      <t>キンガク</t>
    </rPh>
    <phoneticPr fontId="8"/>
  </si>
  <si>
    <t>備　　考</t>
    <rPh sb="0" eb="4">
      <t>ビコウ</t>
    </rPh>
    <phoneticPr fontId="8"/>
  </si>
  <si>
    <t>US$</t>
    <phoneticPr fontId="8"/>
  </si>
  <si>
    <t>現地通貨</t>
    <rPh sb="0" eb="2">
      <t>ゲンチ</t>
    </rPh>
    <rPh sb="2" eb="4">
      <t>ツウカ</t>
    </rPh>
    <phoneticPr fontId="8"/>
  </si>
  <si>
    <t>円貨</t>
    <rPh sb="0" eb="2">
      <t>エンカ</t>
    </rPh>
    <phoneticPr fontId="8"/>
  </si>
  <si>
    <t>月額合計</t>
    <rPh sb="0" eb="1">
      <t>ガツ</t>
    </rPh>
    <rPh sb="1" eb="2">
      <t>ガク</t>
    </rPh>
    <rPh sb="2" eb="4">
      <t>ゴウケイ</t>
    </rPh>
    <rPh sb="3" eb="4">
      <t>ケイ</t>
    </rPh>
    <phoneticPr fontId="8"/>
  </si>
  <si>
    <t>円貨換算支出合計額</t>
    <rPh sb="0" eb="2">
      <t>エンカ</t>
    </rPh>
    <rPh sb="2" eb="4">
      <t>カンザン</t>
    </rPh>
    <rPh sb="4" eb="6">
      <t>シシュツ</t>
    </rPh>
    <rPh sb="6" eb="8">
      <t>ゴウケイ</t>
    </rPh>
    <rPh sb="8" eb="9">
      <t>ガク</t>
    </rPh>
    <phoneticPr fontId="8"/>
  </si>
  <si>
    <t>JICA指定レート</t>
  </si>
  <si>
    <t>１．現地業務に係る直接人件費総額</t>
  </si>
  <si>
    <t>２．一般業務費</t>
  </si>
  <si>
    <t>円 X</t>
    <rPh sb="0" eb="1">
      <t>エン</t>
    </rPh>
    <phoneticPr fontId="1"/>
  </si>
  <si>
    <t>=</t>
    <phoneticPr fontId="1"/>
  </si>
  <si>
    <t>精算報告明細書（成果品作成費）</t>
    <rPh sb="0" eb="2">
      <t>セイサン</t>
    </rPh>
    <rPh sb="2" eb="4">
      <t>ホウコク</t>
    </rPh>
    <rPh sb="4" eb="7">
      <t>メイサイショ</t>
    </rPh>
    <rPh sb="8" eb="10">
      <t>セイカ</t>
    </rPh>
    <rPh sb="10" eb="11">
      <t>ヒン</t>
    </rPh>
    <rPh sb="11" eb="13">
      <t>サクセイ</t>
    </rPh>
    <rPh sb="13" eb="14">
      <t>ヒ</t>
    </rPh>
    <phoneticPr fontId="8"/>
  </si>
  <si>
    <t>精算報告明細書（機材費）</t>
  </si>
  <si>
    <t>（１）機材購入費</t>
    <rPh sb="3" eb="5">
      <t>キザイ</t>
    </rPh>
    <rPh sb="5" eb="8">
      <t>コウニュウヒ</t>
    </rPh>
    <phoneticPr fontId="27"/>
  </si>
  <si>
    <t>打合簿の
添付有無</t>
    <rPh sb="0" eb="2">
      <t>ウチアワ</t>
    </rPh>
    <rPh sb="2" eb="3">
      <t>ボ</t>
    </rPh>
    <rPh sb="5" eb="7">
      <t>テンプ</t>
    </rPh>
    <rPh sb="7" eb="9">
      <t>ウム</t>
    </rPh>
    <phoneticPr fontId="27"/>
  </si>
  <si>
    <t>（２）機材送料</t>
    <rPh sb="3" eb="5">
      <t>キザイ</t>
    </rPh>
    <rPh sb="5" eb="7">
      <t>ソウリョウ</t>
    </rPh>
    <phoneticPr fontId="27"/>
  </si>
  <si>
    <t>備　　考</t>
    <rPh sb="0" eb="1">
      <t>ソナエ</t>
    </rPh>
    <rPh sb="3" eb="4">
      <t>コウ</t>
    </rPh>
    <phoneticPr fontId="27"/>
  </si>
  <si>
    <t>なし</t>
  </si>
  <si>
    <t>小計</t>
    <rPh sb="0" eb="2">
      <t>ショウケイ</t>
    </rPh>
    <phoneticPr fontId="1"/>
  </si>
  <si>
    <r>
      <rPr>
        <sz val="12"/>
        <color theme="1"/>
        <rFont val="ＭＳ ゴシック"/>
        <family val="3"/>
        <charset val="128"/>
      </rPr>
      <t>氏名</t>
    </r>
    <rPh sb="0" eb="2">
      <t>シメイ</t>
    </rPh>
    <phoneticPr fontId="1"/>
  </si>
  <si>
    <r>
      <rPr>
        <sz val="12"/>
        <color theme="1"/>
        <rFont val="ＭＳ ゴシック"/>
        <family val="3"/>
        <charset val="128"/>
      </rPr>
      <t>担当業務</t>
    </r>
    <rPh sb="0" eb="2">
      <t>タントウ</t>
    </rPh>
    <rPh sb="2" eb="4">
      <t>ギョウム</t>
    </rPh>
    <phoneticPr fontId="1"/>
  </si>
  <si>
    <r>
      <rPr>
        <sz val="12"/>
        <color theme="1"/>
        <rFont val="ＭＳ ゴシック"/>
        <family val="3"/>
        <charset val="128"/>
      </rPr>
      <t>格付</t>
    </r>
    <rPh sb="0" eb="1">
      <t>カク</t>
    </rPh>
    <rPh sb="1" eb="2">
      <t>ヅ</t>
    </rPh>
    <phoneticPr fontId="1"/>
  </si>
  <si>
    <r>
      <rPr>
        <sz val="12"/>
        <color theme="1"/>
        <rFont val="ＭＳ ゴシック"/>
        <family val="3"/>
        <charset val="128"/>
      </rPr>
      <t>旅費（その他）</t>
    </r>
    <rPh sb="0" eb="2">
      <t>リョヒ</t>
    </rPh>
    <rPh sb="5" eb="6">
      <t>タ</t>
    </rPh>
    <phoneticPr fontId="1"/>
  </si>
  <si>
    <r>
      <rPr>
        <b/>
        <sz val="14"/>
        <color indexed="8"/>
        <rFont val="ＭＳ ゴシック"/>
        <family val="3"/>
        <charset val="128"/>
      </rPr>
      <t>合　計</t>
    </r>
    <rPh sb="0" eb="1">
      <t>ア</t>
    </rPh>
    <rPh sb="2" eb="3">
      <t>ケイ</t>
    </rPh>
    <phoneticPr fontId="1"/>
  </si>
  <si>
    <r>
      <rPr>
        <sz val="12"/>
        <color theme="1"/>
        <rFont val="ＭＳ ゴシック"/>
        <family val="3"/>
        <charset val="128"/>
      </rPr>
      <t>業務開始日</t>
    </r>
    <rPh sb="0" eb="2">
      <t>ギョウム</t>
    </rPh>
    <rPh sb="2" eb="5">
      <t>カイシビ</t>
    </rPh>
    <phoneticPr fontId="1"/>
  </si>
  <si>
    <r>
      <rPr>
        <sz val="12"/>
        <color theme="1"/>
        <rFont val="ＭＳ ゴシック"/>
        <family val="3"/>
        <charset val="128"/>
      </rPr>
      <t>業務終了日</t>
    </r>
    <rPh sb="0" eb="2">
      <t>ギョウム</t>
    </rPh>
    <rPh sb="2" eb="5">
      <t>シュウリョウビ</t>
    </rPh>
    <phoneticPr fontId="1"/>
  </si>
  <si>
    <r>
      <rPr>
        <sz val="12"/>
        <color theme="1"/>
        <rFont val="ＭＳ ゴシック"/>
        <family val="3"/>
        <charset val="128"/>
      </rPr>
      <t>日数</t>
    </r>
    <rPh sb="0" eb="2">
      <t>ニッスウ</t>
    </rPh>
    <phoneticPr fontId="1"/>
  </si>
  <si>
    <r>
      <rPr>
        <sz val="12"/>
        <color theme="1"/>
        <rFont val="ＭＳ ゴシック"/>
        <family val="3"/>
        <charset val="128"/>
      </rPr>
      <t>　日　当</t>
    </r>
    <phoneticPr fontId="1"/>
  </si>
  <si>
    <r>
      <rPr>
        <sz val="12"/>
        <color theme="1"/>
        <rFont val="ＭＳ ゴシック"/>
        <family val="3"/>
        <charset val="128"/>
      </rPr>
      <t>日当</t>
    </r>
    <rPh sb="0" eb="2">
      <t>ニットウ</t>
    </rPh>
    <phoneticPr fontId="8"/>
  </si>
  <si>
    <r>
      <rPr>
        <sz val="12"/>
        <color theme="1"/>
        <rFont val="ＭＳ ゴシック"/>
        <family val="3"/>
        <charset val="128"/>
      </rPr>
      <t>宿泊費</t>
    </r>
    <rPh sb="0" eb="3">
      <t>シュクハクヒ</t>
    </rPh>
    <phoneticPr fontId="8"/>
  </si>
  <si>
    <t>従事者キー</t>
    <rPh sb="0" eb="2">
      <t>ジュウジ</t>
    </rPh>
    <rPh sb="2" eb="3">
      <t>シャ</t>
    </rPh>
    <phoneticPr fontId="8"/>
  </si>
  <si>
    <t>従事者名（居住地）</t>
    <rPh sb="0" eb="2">
      <t>ジュウジ</t>
    </rPh>
    <rPh sb="2" eb="3">
      <t>シャ</t>
    </rPh>
    <rPh sb="3" eb="4">
      <t>メイ</t>
    </rPh>
    <rPh sb="5" eb="8">
      <t>キョジュウチ</t>
    </rPh>
    <phoneticPr fontId="2"/>
  </si>
  <si>
    <t>所属先</t>
    <rPh sb="0" eb="2">
      <t>ショゾク</t>
    </rPh>
    <rPh sb="2" eb="3">
      <t>サキ</t>
    </rPh>
    <phoneticPr fontId="1"/>
  </si>
  <si>
    <t>格付</t>
    <rPh sb="0" eb="1">
      <t>カク</t>
    </rPh>
    <rPh sb="1" eb="2">
      <t>ヅ</t>
    </rPh>
    <phoneticPr fontId="8"/>
  </si>
  <si>
    <t xml:space="preserve"> ○○○○○○大学卒</t>
  </si>
  <si>
    <t>新宿プラニング</t>
    <rPh sb="0" eb="2">
      <t>シンジュク</t>
    </rPh>
    <phoneticPr fontId="8"/>
  </si>
  <si>
    <t>交差点設計</t>
    <rPh sb="0" eb="3">
      <t>コウサテン</t>
    </rPh>
    <rPh sb="3" eb="5">
      <t>セッケイ</t>
    </rPh>
    <phoneticPr fontId="8"/>
  </si>
  <si>
    <t>交通計画Ⅱ</t>
    <rPh sb="0" eb="2">
      <t>コウツウ</t>
    </rPh>
    <rPh sb="2" eb="4">
      <t>ケイカク</t>
    </rPh>
    <phoneticPr fontId="8"/>
  </si>
  <si>
    <t>従事者基礎情報</t>
    <rPh sb="0" eb="3">
      <t>ジュウジシャ</t>
    </rPh>
    <rPh sb="3" eb="5">
      <t>キソ</t>
    </rPh>
    <rPh sb="5" eb="7">
      <t>ジョウホウ</t>
    </rPh>
    <phoneticPr fontId="1"/>
  </si>
  <si>
    <t>従事者キー</t>
    <rPh sb="0" eb="3">
      <t>ジュウジシャ</t>
    </rPh>
    <phoneticPr fontId="1"/>
  </si>
  <si>
    <t>通訳</t>
    <rPh sb="0" eb="2">
      <t>ツウヤク</t>
    </rPh>
    <phoneticPr fontId="1"/>
  </si>
  <si>
    <t>通訳センター株式会社</t>
    <rPh sb="0" eb="2">
      <t>ツウヤク</t>
    </rPh>
    <rPh sb="6" eb="10">
      <t>カブ</t>
    </rPh>
    <phoneticPr fontId="1"/>
  </si>
  <si>
    <t>(A)</t>
  </si>
  <si>
    <r>
      <t>支出額</t>
    </r>
    <r>
      <rPr>
        <vertAlign val="superscript"/>
        <sz val="10.5"/>
        <color indexed="8"/>
        <rFont val="ＭＳ ゴシック"/>
        <family val="3"/>
        <charset val="128"/>
      </rPr>
      <t>注３</t>
    </r>
  </si>
  <si>
    <t>(B)</t>
  </si>
  <si>
    <r>
      <t>精算額</t>
    </r>
    <r>
      <rPr>
        <vertAlign val="superscript"/>
        <sz val="10.5"/>
        <color indexed="8"/>
        <rFont val="ＭＳ ゴシック"/>
        <family val="3"/>
        <charset val="128"/>
      </rPr>
      <t>注４</t>
    </r>
  </si>
  <si>
    <t>(C)</t>
  </si>
  <si>
    <r>
      <t>差額</t>
    </r>
    <r>
      <rPr>
        <vertAlign val="superscript"/>
        <sz val="10.5"/>
        <color indexed="8"/>
        <rFont val="ＭＳ ゴシック"/>
        <family val="3"/>
        <charset val="128"/>
      </rPr>
      <t>注５</t>
    </r>
  </si>
  <si>
    <t>(A)-(C)</t>
  </si>
  <si>
    <r>
      <t>参考上限値</t>
    </r>
    <r>
      <rPr>
        <vertAlign val="superscript"/>
        <sz val="10.5"/>
        <color indexed="8"/>
        <rFont val="ＭＳ ゴシック"/>
        <family val="3"/>
        <charset val="128"/>
      </rPr>
      <t>注６</t>
    </r>
  </si>
  <si>
    <t>(A)×5%</t>
  </si>
  <si>
    <r>
      <t>備　考</t>
    </r>
    <r>
      <rPr>
        <vertAlign val="superscript"/>
        <sz val="10.5"/>
        <color indexed="8"/>
        <rFont val="ＭＳ ゴシック"/>
        <family val="3"/>
        <charset val="128"/>
      </rPr>
      <t>注７</t>
    </r>
  </si>
  <si>
    <t>（１）旅費（航空賃）</t>
  </si>
  <si>
    <t>（２）旅費（その他）</t>
  </si>
  <si>
    <r>
      <t>（３）一般業務費</t>
    </r>
    <r>
      <rPr>
        <vertAlign val="superscript"/>
        <sz val="10.5"/>
        <color indexed="8"/>
        <rFont val="ＭＳ ゴシック"/>
        <family val="3"/>
        <charset val="128"/>
      </rPr>
      <t>注８</t>
    </r>
  </si>
  <si>
    <t>（４）成果品作成費</t>
  </si>
  <si>
    <t>（５）機材費</t>
  </si>
  <si>
    <t>（６）再委託費</t>
  </si>
  <si>
    <t>直接経費合計額</t>
  </si>
  <si>
    <r>
      <t>契約金額
（流用後）</t>
    </r>
    <r>
      <rPr>
        <vertAlign val="superscript"/>
        <sz val="10.5"/>
        <color indexed="8"/>
        <rFont val="ＭＳ ゴシック"/>
        <family val="3"/>
        <charset val="128"/>
      </rPr>
      <t>注２</t>
    </r>
    <phoneticPr fontId="1"/>
  </si>
  <si>
    <r>
      <t>費目（中項目）</t>
    </r>
    <r>
      <rPr>
        <vertAlign val="superscript"/>
        <sz val="10.5"/>
        <rFont val="ＭＳ ゴシック"/>
        <family val="3"/>
        <charset val="128"/>
      </rPr>
      <t>注１</t>
    </r>
  </si>
  <si>
    <t>前払額(D)</t>
    <phoneticPr fontId="1"/>
  </si>
  <si>
    <t>　％　＝</t>
    <phoneticPr fontId="8"/>
  </si>
  <si>
    <t>　％　＝</t>
    <phoneticPr fontId="8"/>
  </si>
  <si>
    <t>％＝</t>
    <phoneticPr fontId="8"/>
  </si>
  <si>
    <r>
      <t>最終学歴</t>
    </r>
    <r>
      <rPr>
        <vertAlign val="superscript"/>
        <sz val="12"/>
        <rFont val="ＭＳ ゴシック"/>
        <family val="3"/>
        <charset val="128"/>
      </rPr>
      <t xml:space="preserve"> (注1)</t>
    </r>
    <rPh sb="6" eb="7">
      <t>チュウ</t>
    </rPh>
    <phoneticPr fontId="8"/>
  </si>
  <si>
    <t>麹町設計(補強：○×企画)</t>
    <rPh sb="0" eb="2">
      <t>コウジマチ</t>
    </rPh>
    <rPh sb="2" eb="4">
      <t>セッケイ</t>
    </rPh>
    <rPh sb="5" eb="7">
      <t>ホキョウ</t>
    </rPh>
    <rPh sb="10" eb="12">
      <t>キカク</t>
    </rPh>
    <phoneticPr fontId="8"/>
  </si>
  <si>
    <t>契約金額精算報告内訳書</t>
    <rPh sb="0" eb="2">
      <t>ケイヤク</t>
    </rPh>
    <rPh sb="2" eb="4">
      <t>キンガク</t>
    </rPh>
    <rPh sb="4" eb="6">
      <t>セイサン</t>
    </rPh>
    <phoneticPr fontId="1"/>
  </si>
  <si>
    <t>証拠書類附属書</t>
    <rPh sb="0" eb="7">
      <t>ショウコショルイフゾクショ</t>
    </rPh>
    <phoneticPr fontId="1"/>
  </si>
  <si>
    <t>直接人件費月額単価</t>
    <rPh sb="0" eb="2">
      <t>チョクセツ</t>
    </rPh>
    <rPh sb="2" eb="5">
      <t>ジンケンヒ</t>
    </rPh>
    <rPh sb="5" eb="7">
      <t>ゲツガク</t>
    </rPh>
    <rPh sb="7" eb="9">
      <t>タンカ</t>
    </rPh>
    <phoneticPr fontId="1"/>
  </si>
  <si>
    <t>従事者
キー</t>
    <rPh sb="0" eb="3">
      <t>ジュウジシャ</t>
    </rPh>
    <phoneticPr fontId="1"/>
  </si>
  <si>
    <t>20○○年○○月○○日</t>
    <rPh sb="4" eb="5">
      <t>ネン</t>
    </rPh>
    <rPh sb="7" eb="8">
      <t>ガツ</t>
    </rPh>
    <rPh sb="10" eb="11">
      <t>ニチ</t>
    </rPh>
    <phoneticPr fontId="1"/>
  </si>
  <si>
    <t>20○○年○月○○日</t>
    <phoneticPr fontId="1"/>
  </si>
  <si>
    <t>経路変更の有無
（出発地／帰着地 の変更を含む）</t>
    <rPh sb="0" eb="2">
      <t>ケイロ</t>
    </rPh>
    <rPh sb="2" eb="4">
      <t>ヘンコウ</t>
    </rPh>
    <rPh sb="5" eb="7">
      <t>ウム</t>
    </rPh>
    <rPh sb="13" eb="15">
      <t>キチャク</t>
    </rPh>
    <phoneticPr fontId="1"/>
  </si>
  <si>
    <t>（有の場合、全体金額が確認できる運賃証明書を添付）</t>
    <phoneticPr fontId="1"/>
  </si>
  <si>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8"/>
  </si>
  <si>
    <t>細目</t>
    <rPh sb="0" eb="2">
      <t>サイモク</t>
    </rPh>
    <phoneticPr fontId="27"/>
  </si>
  <si>
    <r>
      <t>卒業年月</t>
    </r>
    <r>
      <rPr>
        <vertAlign val="superscript"/>
        <sz val="12"/>
        <rFont val="ＭＳ ゴシック"/>
        <family val="3"/>
        <charset val="128"/>
      </rPr>
      <t>(注1)</t>
    </r>
    <phoneticPr fontId="8"/>
  </si>
  <si>
    <t>合計額
（千円未満切捨て）</t>
    <phoneticPr fontId="1"/>
  </si>
  <si>
    <t>様式20</t>
    <phoneticPr fontId="1"/>
  </si>
  <si>
    <t>様式21</t>
    <phoneticPr fontId="1"/>
  </si>
  <si>
    <t>□原　×子</t>
    <rPh sb="1" eb="2">
      <t>ハラ</t>
    </rPh>
    <rPh sb="4" eb="5">
      <t>コ</t>
    </rPh>
    <phoneticPr fontId="8"/>
  </si>
  <si>
    <t>○山　△男</t>
    <rPh sb="1" eb="2">
      <t>ヤマ</t>
    </rPh>
    <rPh sb="4" eb="5">
      <t>オトコ</t>
    </rPh>
    <phoneticPr fontId="8"/>
  </si>
  <si>
    <t>ジェンダー分析</t>
    <phoneticPr fontId="1"/>
  </si>
  <si>
    <t>３Ｊコンサルタンツ（株）</t>
    <phoneticPr fontId="1"/>
  </si>
  <si>
    <t>19**年3月
200*年9月</t>
    <phoneticPr fontId="1"/>
  </si>
  <si>
    <r>
      <t>費　目</t>
    </r>
    <r>
      <rPr>
        <vertAlign val="superscript"/>
        <sz val="10.5"/>
        <color indexed="8"/>
        <rFont val="ＭＳ ゴシック"/>
        <family val="3"/>
        <charset val="128"/>
      </rPr>
      <t>注1</t>
    </r>
    <phoneticPr fontId="1"/>
  </si>
  <si>
    <r>
      <t>契約金額(A)</t>
    </r>
    <r>
      <rPr>
        <vertAlign val="superscript"/>
        <sz val="10.5"/>
        <color indexed="8"/>
        <rFont val="ＭＳ ゴシック"/>
        <family val="3"/>
        <charset val="128"/>
      </rPr>
      <t>注2</t>
    </r>
    <phoneticPr fontId="1"/>
  </si>
  <si>
    <r>
      <t>契約金額
（流用後）(B)</t>
    </r>
    <r>
      <rPr>
        <vertAlign val="superscript"/>
        <sz val="10.5"/>
        <color indexed="8"/>
        <rFont val="ＭＳ ゴシック"/>
        <family val="3"/>
        <charset val="128"/>
      </rPr>
      <t>注3</t>
    </r>
    <rPh sb="13" eb="14">
      <t>チュウ</t>
    </rPh>
    <phoneticPr fontId="1"/>
  </si>
  <si>
    <r>
      <t>精算額(C)</t>
    </r>
    <r>
      <rPr>
        <vertAlign val="superscript"/>
        <sz val="10.5"/>
        <color indexed="8"/>
        <rFont val="ＭＳ ゴシック"/>
        <family val="3"/>
        <charset val="128"/>
      </rPr>
      <t>注4</t>
    </r>
    <phoneticPr fontId="1"/>
  </si>
  <si>
    <r>
      <t>部分払額(E)</t>
    </r>
    <r>
      <rPr>
        <vertAlign val="superscript"/>
        <sz val="10.5"/>
        <color indexed="8"/>
        <rFont val="ＭＳ ゴシック"/>
        <family val="3"/>
        <charset val="128"/>
      </rPr>
      <t>注5</t>
    </r>
    <phoneticPr fontId="1"/>
  </si>
  <si>
    <t>19**年3月</t>
    <phoneticPr fontId="1"/>
  </si>
  <si>
    <t>19**年3月</t>
    <phoneticPr fontId="1"/>
  </si>
  <si>
    <r>
      <t>一般管理費等</t>
    </r>
    <r>
      <rPr>
        <vertAlign val="superscript"/>
        <sz val="12"/>
        <rFont val="ＭＳ ゴシック"/>
        <family val="3"/>
        <charset val="128"/>
      </rPr>
      <t>注２</t>
    </r>
    <r>
      <rPr>
        <sz val="12"/>
        <color theme="1"/>
        <rFont val="ＭＳ ゴシック"/>
        <family val="3"/>
        <charset val="128"/>
      </rPr>
      <t xml:space="preserve">
算定対象金額</t>
    </r>
    <rPh sb="0" eb="2">
      <t>イッパン</t>
    </rPh>
    <rPh sb="2" eb="5">
      <t>カンリヒ</t>
    </rPh>
    <rPh sb="5" eb="6">
      <t>トウ</t>
    </rPh>
    <rPh sb="6" eb="7">
      <t>チュウ</t>
    </rPh>
    <rPh sb="9" eb="11">
      <t>サンテイ</t>
    </rPh>
    <rPh sb="11" eb="13">
      <t>タイショウ</t>
    </rPh>
    <rPh sb="13" eb="15">
      <t>キンガク</t>
    </rPh>
    <phoneticPr fontId="1"/>
  </si>
  <si>
    <t>（有の場合、変更理由）</t>
    <phoneticPr fontId="1"/>
  </si>
  <si>
    <t>号数</t>
    <rPh sb="0" eb="2">
      <t>ゴウスウ</t>
    </rPh>
    <phoneticPr fontId="8"/>
  </si>
  <si>
    <t>月額単価</t>
    <rPh sb="0" eb="4">
      <t>ゲツガクタンカ</t>
    </rPh>
    <phoneticPr fontId="8"/>
  </si>
  <si>
    <t>(2)旅費 （その他）</t>
    <rPh sb="3" eb="5">
      <t>リョヒ</t>
    </rPh>
    <rPh sb="9" eb="10">
      <t>タ</t>
    </rPh>
    <phoneticPr fontId="1"/>
  </si>
  <si>
    <t>法西　●子</t>
    <rPh sb="0" eb="1">
      <t>ホウ</t>
    </rPh>
    <rPh sb="1" eb="2">
      <t>ニシ</t>
    </rPh>
    <rPh sb="4" eb="5">
      <t>コ</t>
    </rPh>
    <phoneticPr fontId="1"/>
  </si>
  <si>
    <t>○野　△子（前任）</t>
    <rPh sb="6" eb="8">
      <t>ゼンニン</t>
    </rPh>
    <phoneticPr fontId="1"/>
  </si>
  <si>
    <t>▽田　□美（後任）</t>
    <rPh sb="1" eb="2">
      <t>タ</t>
    </rPh>
    <rPh sb="6" eb="8">
      <t>コウニン</t>
    </rPh>
    <phoneticPr fontId="1"/>
  </si>
  <si>
    <t>様式４</t>
    <rPh sb="0" eb="2">
      <t>ヨウシキ</t>
    </rPh>
    <phoneticPr fontId="1"/>
  </si>
  <si>
    <t>概算払額(F)</t>
    <phoneticPr fontId="1"/>
  </si>
  <si>
    <r>
      <t>請求額(G)=(C)-(D)-(E)-(F)</t>
    </r>
    <r>
      <rPr>
        <vertAlign val="superscript"/>
        <sz val="10.5"/>
        <color indexed="8"/>
        <rFont val="ＭＳ ゴシック"/>
        <family val="3"/>
        <charset val="128"/>
      </rPr>
      <t>注6</t>
    </r>
    <rPh sb="2" eb="3">
      <t>ガク</t>
    </rPh>
    <rPh sb="22" eb="23">
      <t>チュウ</t>
    </rPh>
    <phoneticPr fontId="1"/>
  </si>
  <si>
    <t>様式５</t>
    <phoneticPr fontId="1"/>
  </si>
  <si>
    <t>直接経費費目間流用計算表
（打合簿なしの費目間流用に関する計算表）</t>
    <rPh sb="14" eb="16">
      <t>ウチアワ</t>
    </rPh>
    <rPh sb="16" eb="17">
      <t>ボ</t>
    </rPh>
    <phoneticPr fontId="1"/>
  </si>
  <si>
    <t>日額単価</t>
    <rPh sb="0" eb="2">
      <t>ニチガク</t>
    </rPh>
    <rPh sb="2" eb="4">
      <t>タンカ</t>
    </rPh>
    <phoneticPr fontId="1"/>
  </si>
  <si>
    <t>人日</t>
    <rPh sb="0" eb="1">
      <t>ニン</t>
    </rPh>
    <rPh sb="1" eb="2">
      <t>ニチ</t>
    </rPh>
    <phoneticPr fontId="1"/>
  </si>
  <si>
    <t>精算報告明細書（直接人件費）</t>
    <phoneticPr fontId="1"/>
  </si>
  <si>
    <t>様式６</t>
    <phoneticPr fontId="1"/>
  </si>
  <si>
    <t>様式７</t>
    <phoneticPr fontId="1"/>
  </si>
  <si>
    <r>
      <t>精算報告明細書（その他原価及び一般管理費等</t>
    </r>
    <r>
      <rPr>
        <b/>
        <sz val="18"/>
        <rFont val="ＭＳ Ｐゴシック"/>
        <family val="3"/>
        <charset val="128"/>
      </rPr>
      <t>）</t>
    </r>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8"/>
  </si>
  <si>
    <r>
      <t>精算額</t>
    </r>
    <r>
      <rPr>
        <b/>
        <vertAlign val="superscript"/>
        <sz val="14"/>
        <rFont val="ＭＳ Ｐゴシック"/>
        <family val="3"/>
        <charset val="128"/>
      </rPr>
      <t>注１</t>
    </r>
    <rPh sb="0" eb="3">
      <t>セイサンガク</t>
    </rPh>
    <rPh sb="3" eb="4">
      <t>チュウ</t>
    </rPh>
    <phoneticPr fontId="8"/>
  </si>
  <si>
    <r>
      <t>（直接人件費</t>
    </r>
    <r>
      <rPr>
        <vertAlign val="superscript"/>
        <sz val="12"/>
        <rFont val="ＭＳ Ｐゴシック"/>
        <family val="3"/>
        <charset val="128"/>
      </rPr>
      <t>注２</t>
    </r>
    <rPh sb="1" eb="3">
      <t>チョクセツ</t>
    </rPh>
    <rPh sb="3" eb="6">
      <t>ジンケンヒ</t>
    </rPh>
    <rPh sb="6" eb="7">
      <t>チュウ</t>
    </rPh>
    <phoneticPr fontId="8"/>
  </si>
  <si>
    <t>円）　×　一般管理費等率</t>
    <rPh sb="0" eb="1">
      <t>エン</t>
    </rPh>
    <rPh sb="5" eb="7">
      <t>イッパン</t>
    </rPh>
    <rPh sb="7" eb="10">
      <t>カンリヒ</t>
    </rPh>
    <rPh sb="10" eb="11">
      <t>トウ</t>
    </rPh>
    <rPh sb="11" eb="12">
      <t>リツ</t>
    </rPh>
    <phoneticPr fontId="8"/>
  </si>
  <si>
    <t>直接人件費</t>
    <rPh sb="0" eb="2">
      <t>チョクセツ</t>
    </rPh>
    <rPh sb="2" eb="5">
      <t>ジンケンヒ</t>
    </rPh>
    <phoneticPr fontId="8"/>
  </si>
  <si>
    <t>（契約金額精算報告内訳書に転記）</t>
    <phoneticPr fontId="1"/>
  </si>
  <si>
    <r>
      <t>円　＋　その他原価</t>
    </r>
    <r>
      <rPr>
        <vertAlign val="superscript"/>
        <sz val="12"/>
        <rFont val="ＭＳ Ｐゴシック"/>
        <family val="3"/>
        <charset val="128"/>
      </rPr>
      <t>注３</t>
    </r>
    <rPh sb="0" eb="1">
      <t>エン</t>
    </rPh>
    <rPh sb="6" eb="7">
      <t>タ</t>
    </rPh>
    <rPh sb="7" eb="9">
      <t>ゲンカ</t>
    </rPh>
    <phoneticPr fontId="8"/>
  </si>
  <si>
    <t>直接人件費</t>
    <rPh sb="0" eb="2">
      <t>チョクセツ</t>
    </rPh>
    <rPh sb="2" eb="5">
      <t>ジンケンヒ</t>
    </rPh>
    <phoneticPr fontId="1"/>
  </si>
  <si>
    <t>（個人の補強及び通訳を含まない。）</t>
    <phoneticPr fontId="1"/>
  </si>
  <si>
    <t>（個人の補強及び通訳を含まない。）</t>
    <phoneticPr fontId="8"/>
  </si>
  <si>
    <t>【個人扱いの補強が含まれる場合、当該補強にかかるその他原価は一般管理費等の算定対象とならないため、以下の計算をしてください。】</t>
    <rPh sb="1" eb="3">
      <t>コジン</t>
    </rPh>
    <rPh sb="3" eb="4">
      <t>アツカ</t>
    </rPh>
    <rPh sb="6" eb="8">
      <t>ホキョウ</t>
    </rPh>
    <rPh sb="9" eb="10">
      <t>フク</t>
    </rPh>
    <rPh sb="13" eb="15">
      <t>バアイ</t>
    </rPh>
    <rPh sb="16" eb="18">
      <t>トウガイ</t>
    </rPh>
    <rPh sb="18" eb="20">
      <t>ホキョウ</t>
    </rPh>
    <rPh sb="26" eb="27">
      <t>タ</t>
    </rPh>
    <rPh sb="27" eb="29">
      <t>ゲンカ</t>
    </rPh>
    <rPh sb="30" eb="32">
      <t>イッパン</t>
    </rPh>
    <rPh sb="32" eb="35">
      <t>カンリヒ</t>
    </rPh>
    <rPh sb="35" eb="36">
      <t>トウ</t>
    </rPh>
    <rPh sb="37" eb="39">
      <t>サンテイ</t>
    </rPh>
    <rPh sb="39" eb="41">
      <t>タイショウ</t>
    </rPh>
    <rPh sb="49" eb="51">
      <t>イカ</t>
    </rPh>
    <rPh sb="52" eb="54">
      <t>ケイサン</t>
    </rPh>
    <phoneticPr fontId="8"/>
  </si>
  <si>
    <t>（契約金額精算報告内訳書に転記）</t>
    <phoneticPr fontId="1"/>
  </si>
  <si>
    <t>航空券
クラス
（実績）</t>
    <rPh sb="0" eb="3">
      <t>コウクウケン</t>
    </rPh>
    <rPh sb="9" eb="11">
      <t>ジッセキ</t>
    </rPh>
    <phoneticPr fontId="1"/>
  </si>
  <si>
    <t>様式10</t>
    <rPh sb="0" eb="2">
      <t>ヨウシキ</t>
    </rPh>
    <phoneticPr fontId="1"/>
  </si>
  <si>
    <t>他業務との
航空賃分担の有無</t>
    <phoneticPr fontId="1"/>
  </si>
  <si>
    <t>予約変更による
追加経費発生の有無</t>
    <phoneticPr fontId="1"/>
  </si>
  <si>
    <t>受注者による経費の
一部／差額負担の有無</t>
    <phoneticPr fontId="1"/>
  </si>
  <si>
    <t>旅客サービス保安料（税抜）</t>
  </si>
  <si>
    <t>発券手数料（税抜）</t>
  </si>
  <si>
    <t xml:space="preserve"> 旅客サービス施設使用料（税抜）</t>
  </si>
  <si>
    <r>
      <t>所属先</t>
    </r>
    <r>
      <rPr>
        <vertAlign val="superscript"/>
        <sz val="12"/>
        <color indexed="8"/>
        <rFont val="ＭＳ ゴシック"/>
        <family val="3"/>
        <charset val="128"/>
      </rPr>
      <t>注１</t>
    </r>
    <rPh sb="0" eb="2">
      <t>ショゾク</t>
    </rPh>
    <rPh sb="2" eb="3">
      <t>サキ</t>
    </rPh>
    <rPh sb="3" eb="4">
      <t>チュウ</t>
    </rPh>
    <phoneticPr fontId="1"/>
  </si>
  <si>
    <t>内国旅費</t>
    <rPh sb="0" eb="2">
      <t>ナイコク</t>
    </rPh>
    <rPh sb="2" eb="4">
      <t>リョヒ</t>
    </rPh>
    <phoneticPr fontId="1"/>
  </si>
  <si>
    <t>宿泊料</t>
    <phoneticPr fontId="1"/>
  </si>
  <si>
    <t>現地業務期間</t>
    <rPh sb="0" eb="2">
      <t>ゲンチ</t>
    </rPh>
    <rPh sb="2" eb="4">
      <t>ギョウム</t>
    </rPh>
    <rPh sb="4" eb="6">
      <t>キカン</t>
    </rPh>
    <phoneticPr fontId="1"/>
  </si>
  <si>
    <t>総計</t>
    <rPh sb="0" eb="2">
      <t>ソウケイ</t>
    </rPh>
    <phoneticPr fontId="1"/>
  </si>
  <si>
    <r>
      <t>特別手当</t>
    </r>
    <r>
      <rPr>
        <vertAlign val="superscript"/>
        <sz val="12"/>
        <color theme="1"/>
        <rFont val="ＭＳ ゴシック"/>
        <family val="3"/>
        <charset val="128"/>
      </rPr>
      <t>注４</t>
    </r>
    <rPh sb="0" eb="2">
      <t>トクベツ</t>
    </rPh>
    <rPh sb="2" eb="4">
      <t>テアテ</t>
    </rPh>
    <rPh sb="4" eb="5">
      <t>チュウ</t>
    </rPh>
    <phoneticPr fontId="1"/>
  </si>
  <si>
    <r>
      <t>精算報告明細書（</t>
    </r>
    <r>
      <rPr>
        <b/>
        <sz val="14"/>
        <color indexed="8"/>
        <rFont val="ＭＳ ゴシック"/>
        <family val="3"/>
        <charset val="128"/>
      </rPr>
      <t>戦争特約保険料）</t>
    </r>
    <rPh sb="0" eb="2">
      <t>セイサン</t>
    </rPh>
    <rPh sb="2" eb="4">
      <t>ホウコク</t>
    </rPh>
    <rPh sb="4" eb="7">
      <t>メイサイショ</t>
    </rPh>
    <rPh sb="8" eb="15">
      <t>センソウトクヤクホケンリョウ</t>
    </rPh>
    <phoneticPr fontId="1"/>
  </si>
  <si>
    <t>様式13</t>
    <phoneticPr fontId="1"/>
  </si>
  <si>
    <r>
      <t>費目（小項目）</t>
    </r>
    <r>
      <rPr>
        <b/>
        <vertAlign val="superscript"/>
        <sz val="14"/>
        <color theme="1"/>
        <rFont val="ＭＳ ゴシック"/>
        <family val="3"/>
        <charset val="128"/>
      </rPr>
      <t>注</t>
    </r>
    <rPh sb="0" eb="2">
      <t>ヒモク</t>
    </rPh>
    <rPh sb="3" eb="6">
      <t>ショウコウモク</t>
    </rPh>
    <rPh sb="7" eb="8">
      <t>チュウ</t>
    </rPh>
    <phoneticPr fontId="1"/>
  </si>
  <si>
    <t>様式14</t>
    <phoneticPr fontId="1"/>
  </si>
  <si>
    <t>（千円未満切捨て）</t>
    <phoneticPr fontId="1"/>
  </si>
  <si>
    <t>合計（税抜）（千円未満切捨て）</t>
    <rPh sb="0" eb="2">
      <t>ゴウケイ</t>
    </rPh>
    <rPh sb="3" eb="5">
      <t>ゼイヌキ</t>
    </rPh>
    <rPh sb="7" eb="9">
      <t>センエン</t>
    </rPh>
    <rPh sb="9" eb="11">
      <t>ミマン</t>
    </rPh>
    <rPh sb="11" eb="12">
      <t>キ</t>
    </rPh>
    <rPh sb="12" eb="13">
      <t>ス</t>
    </rPh>
    <phoneticPr fontId="8"/>
  </si>
  <si>
    <r>
      <t>調達地</t>
    </r>
    <r>
      <rPr>
        <vertAlign val="superscript"/>
        <sz val="11"/>
        <rFont val="ＭＳ ゴシック"/>
        <family val="3"/>
        <charset val="128"/>
      </rPr>
      <t>注２</t>
    </r>
    <rPh sb="0" eb="2">
      <t>チョウタツ</t>
    </rPh>
    <rPh sb="2" eb="3">
      <t>チ</t>
    </rPh>
    <rPh sb="3" eb="4">
      <t>チュウ</t>
    </rPh>
    <phoneticPr fontId="27"/>
  </si>
  <si>
    <r>
      <t>支出金額</t>
    </r>
    <r>
      <rPr>
        <vertAlign val="superscript"/>
        <sz val="11"/>
        <rFont val="ＭＳ ゴシック"/>
        <family val="3"/>
        <charset val="128"/>
      </rPr>
      <t>注１</t>
    </r>
    <rPh sb="0" eb="2">
      <t>シシュツ</t>
    </rPh>
    <rPh sb="2" eb="4">
      <t>キンガク</t>
    </rPh>
    <rPh sb="4" eb="5">
      <t>チュウ</t>
    </rPh>
    <phoneticPr fontId="8"/>
  </si>
  <si>
    <t>（１）再委託費（現地再委託費）と（２）再委託費（国内再委託費）の合計額</t>
    <phoneticPr fontId="1"/>
  </si>
  <si>
    <t>見学謝金</t>
    <phoneticPr fontId="1"/>
  </si>
  <si>
    <t>消耗品等購入費</t>
    <phoneticPr fontId="1"/>
  </si>
  <si>
    <t>Ⅲ.小計(I.＋II.)</t>
    <rPh sb="2" eb="4">
      <t>ショウケイ</t>
    </rPh>
    <phoneticPr fontId="1"/>
  </si>
  <si>
    <t>合　計(Ⅲ.＋Ⅳ.)</t>
    <phoneticPr fontId="1"/>
  </si>
  <si>
    <t>注）打合簿なしの費目間流用が発生した場合のみ添付してください。</t>
    <rPh sb="0" eb="1">
      <t>チュウ</t>
    </rPh>
    <rPh sb="2" eb="4">
      <t>ウチアワ</t>
    </rPh>
    <rPh sb="4" eb="5">
      <t>ボ</t>
    </rPh>
    <rPh sb="8" eb="10">
      <t>ヒモク</t>
    </rPh>
    <rPh sb="10" eb="11">
      <t>カン</t>
    </rPh>
    <rPh sb="11" eb="13">
      <t>リュウヨウ</t>
    </rPh>
    <rPh sb="14" eb="16">
      <t>ハッセイ</t>
    </rPh>
    <rPh sb="18" eb="20">
      <t>バアイ</t>
    </rPh>
    <rPh sb="22" eb="24">
      <t>テンプ</t>
    </rPh>
    <phoneticPr fontId="1"/>
  </si>
  <si>
    <t>（契約金額精算報告内訳書に転記しない。）</t>
    <phoneticPr fontId="1"/>
  </si>
  <si>
    <t>（有の場合、打合簿を添付）</t>
    <rPh sb="1" eb="2">
      <t>アリ</t>
    </rPh>
    <rPh sb="3" eb="5">
      <t>バアイ</t>
    </rPh>
    <rPh sb="6" eb="8">
      <t>ウチアワ</t>
    </rPh>
    <rPh sb="8" eb="9">
      <t>ボ</t>
    </rPh>
    <rPh sb="10" eb="12">
      <t>テンプ</t>
    </rPh>
    <phoneticPr fontId="1"/>
  </si>
  <si>
    <t>注１）旅費（その他）については、この他「日当・宿泊料等、特別手当」を加算して算出してください（それぞれ千円未満を切捨てた額を加算）。
注２）業務開始日、業務終了日は、原則、自社負担業務の期間を含まないものとします。
注３）戦争特約保険料の期間と現地業務期間が異なる場合、その理由を備考に記載してください。（例：年間５回の渡航を予定しているので、個別の渡航ではなく、１年間で通して付保している。）
注４）戦争特約部分のみ対象で、基本保険料は対象外であることに注意してください。</t>
    <rPh sb="67" eb="68">
      <t>チュウ</t>
    </rPh>
    <rPh sb="108" eb="109">
      <t>チュウ</t>
    </rPh>
    <rPh sb="198" eb="199">
      <t>チュウ</t>
    </rPh>
    <phoneticPr fontId="1"/>
  </si>
  <si>
    <t>注）契約時の費目名が本様式と異なる場合は、契約時の費目名に修正の上、記載してください。</t>
    <rPh sb="0" eb="1">
      <t>チュウ</t>
    </rPh>
    <rPh sb="2" eb="4">
      <t>ケイヤク</t>
    </rPh>
    <rPh sb="4" eb="5">
      <t>ジ</t>
    </rPh>
    <rPh sb="6" eb="8">
      <t>ヒモク</t>
    </rPh>
    <rPh sb="8" eb="9">
      <t>メイ</t>
    </rPh>
    <rPh sb="10" eb="11">
      <t>ホン</t>
    </rPh>
    <rPh sb="11" eb="13">
      <t>ヨウシキ</t>
    </rPh>
    <rPh sb="14" eb="15">
      <t>コト</t>
    </rPh>
    <rPh sb="17" eb="19">
      <t>バアイ</t>
    </rPh>
    <rPh sb="21" eb="23">
      <t>ケイヤク</t>
    </rPh>
    <rPh sb="23" eb="24">
      <t>ジ</t>
    </rPh>
    <rPh sb="25" eb="27">
      <t>ヒモク</t>
    </rPh>
    <rPh sb="27" eb="28">
      <t>メイ</t>
    </rPh>
    <rPh sb="29" eb="31">
      <t>シュウセイ</t>
    </rPh>
    <rPh sb="32" eb="33">
      <t>ウエ</t>
    </rPh>
    <rPh sb="34" eb="36">
      <t>キサイ</t>
    </rPh>
    <phoneticPr fontId="1"/>
  </si>
  <si>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</si>
  <si>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t>
    <rPh sb="5" eb="6">
      <t>ガク</t>
    </rPh>
    <rPh sb="7" eb="9">
      <t>ヒョウジ</t>
    </rPh>
    <rPh sb="13" eb="14">
      <t>マタ</t>
    </rPh>
    <rPh sb="15" eb="17">
      <t>エンカ</t>
    </rPh>
    <rPh sb="17" eb="19">
      <t>ソウトウ</t>
    </rPh>
    <rPh sb="21" eb="23">
      <t>トウイツ</t>
    </rPh>
    <rPh sb="114" eb="116">
      <t>カイガイ</t>
    </rPh>
    <rPh sb="116" eb="118">
      <t>ソウキン</t>
    </rPh>
    <rPh sb="133" eb="134">
      <t>チュウ</t>
    </rPh>
    <rPh sb="180" eb="181">
      <t>チュウ</t>
    </rPh>
    <rPh sb="183" eb="185">
      <t>チョウタツ</t>
    </rPh>
    <rPh sb="185" eb="186">
      <t>チ</t>
    </rPh>
    <rPh sb="188" eb="190">
      <t>ホンポウ</t>
    </rPh>
    <rPh sb="190" eb="192">
      <t>チョウタツ</t>
    </rPh>
    <rPh sb="194" eb="196">
      <t>バアイ</t>
    </rPh>
    <rPh sb="197" eb="199">
      <t>テキセツ</t>
    </rPh>
    <rPh sb="200" eb="203">
      <t>ショウヒゼイ</t>
    </rPh>
    <rPh sb="203" eb="204">
      <t>ガク</t>
    </rPh>
    <rPh sb="205" eb="207">
      <t>コウジョ</t>
    </rPh>
    <rPh sb="210" eb="212">
      <t>ゼイヌキ</t>
    </rPh>
    <rPh sb="212" eb="214">
      <t>カカク</t>
    </rPh>
    <phoneticPr fontId="27"/>
  </si>
  <si>
    <t>最初に入力してください。</t>
    <rPh sb="0" eb="2">
      <t>サイショ</t>
    </rPh>
    <rPh sb="3" eb="5">
      <t>ニュウリョク</t>
    </rPh>
    <phoneticPr fontId="1"/>
  </si>
  <si>
    <t>（注1）業務従事者の最終学歴（卒業年月）が大学院卒以上の場合、大学学歴と大学卒業年月もあわせて記載してください。</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phoneticPr fontId="8"/>
  </si>
  <si>
    <t>様式８</t>
    <rPh sb="0" eb="2">
      <t>ヨウシキ</t>
    </rPh>
    <phoneticPr fontId="1"/>
  </si>
  <si>
    <t>(7)国内業務費</t>
    <rPh sb="3" eb="5">
      <t>コクナイ</t>
    </rPh>
    <rPh sb="5" eb="7">
      <t>ギョウム</t>
    </rPh>
    <rPh sb="7" eb="8">
      <t>ヒ</t>
    </rPh>
    <phoneticPr fontId="1"/>
  </si>
  <si>
    <t>（７）国内業務費</t>
    <rPh sb="5" eb="7">
      <t>ギョウム</t>
    </rPh>
    <phoneticPr fontId="1"/>
  </si>
  <si>
    <t>様式19</t>
    <rPh sb="0" eb="2">
      <t>ヨウシキ</t>
    </rPh>
    <phoneticPr fontId="1"/>
  </si>
  <si>
    <t>消費税及び地方消費税8%</t>
    <phoneticPr fontId="1"/>
  </si>
  <si>
    <t>消費税及び地方消費税10%</t>
    <phoneticPr fontId="1"/>
  </si>
  <si>
    <t>総計(千円未満切捨て)</t>
    <phoneticPr fontId="1"/>
  </si>
  <si>
    <t>注意事項</t>
    <rPh sb="0" eb="2">
      <t>チュウイ</t>
    </rPh>
    <rPh sb="2" eb="4">
      <t>ジコウ</t>
    </rPh>
    <phoneticPr fontId="1"/>
  </si>
  <si>
    <t>備　考</t>
    <rPh sb="0" eb="1">
      <t>ソナエ</t>
    </rPh>
    <rPh sb="2" eb="3">
      <t>コウ</t>
    </rPh>
    <phoneticPr fontId="1"/>
  </si>
  <si>
    <t>補記の記載及び注意事項について追記しました。</t>
    <rPh sb="0" eb="2">
      <t>ホキ</t>
    </rPh>
    <rPh sb="3" eb="5">
      <t>キサイ</t>
    </rPh>
    <rPh sb="5" eb="6">
      <t>オヨ</t>
    </rPh>
    <rPh sb="7" eb="8">
      <t>チュウ</t>
    </rPh>
    <rPh sb="9" eb="11">
      <t>ジコウ</t>
    </rPh>
    <rPh sb="15" eb="17">
      <t>ツイキ</t>
    </rPh>
    <phoneticPr fontId="1"/>
  </si>
  <si>
    <t>20○○年○○月○○日）</t>
    <phoneticPr fontId="1"/>
  </si>
  <si>
    <t>再委託費合計額（千円未満切捨て）</t>
    <rPh sb="0" eb="3">
      <t>サイイタク</t>
    </rPh>
    <rPh sb="3" eb="4">
      <t>ヒ</t>
    </rPh>
    <rPh sb="4" eb="6">
      <t>ゴウケイ</t>
    </rPh>
    <rPh sb="6" eb="7">
      <t>ガク</t>
    </rPh>
    <rPh sb="8" eb="10">
      <t>センエン</t>
    </rPh>
    <rPh sb="10" eb="12">
      <t>ミマン</t>
    </rPh>
    <rPh sb="12" eb="14">
      <t>キリス</t>
    </rPh>
    <phoneticPr fontId="1"/>
  </si>
  <si>
    <t>合計（税抜）（千円未満切捨て）</t>
    <rPh sb="3" eb="5">
      <t>ゼイヌキ</t>
    </rPh>
    <phoneticPr fontId="1"/>
  </si>
  <si>
    <t>支出金額
（円）</t>
    <rPh sb="6" eb="7">
      <t>エン</t>
    </rPh>
    <phoneticPr fontId="1"/>
  </si>
  <si>
    <t>細目</t>
    <rPh sb="0" eb="2">
      <t>サイモク</t>
    </rPh>
    <phoneticPr fontId="1"/>
  </si>
  <si>
    <t>（２）再委託費（国内再委託費）</t>
    <rPh sb="3" eb="6">
      <t>サイイタク</t>
    </rPh>
    <rPh sb="6" eb="7">
      <t>ヒ</t>
    </rPh>
    <rPh sb="8" eb="10">
      <t>コクナイ</t>
    </rPh>
    <rPh sb="10" eb="13">
      <t>サイイタク</t>
    </rPh>
    <rPh sb="13" eb="14">
      <t>ヒ</t>
    </rPh>
    <phoneticPr fontId="1"/>
  </si>
  <si>
    <t>合計（千円未満切捨て）</t>
    <phoneticPr fontId="1"/>
  </si>
  <si>
    <t>合　計</t>
    <phoneticPr fontId="1"/>
  </si>
  <si>
    <t>小計</t>
    <phoneticPr fontId="1"/>
  </si>
  <si>
    <t>円貨換算</t>
    <rPh sb="0" eb="2">
      <t>エンカ</t>
    </rPh>
    <rPh sb="2" eb="4">
      <t>カンサン</t>
    </rPh>
    <phoneticPr fontId="1"/>
  </si>
  <si>
    <t>日付</t>
    <rPh sb="0" eb="2">
      <t>ヒヅケ</t>
    </rPh>
    <phoneticPr fontId="1"/>
  </si>
  <si>
    <t>（１）再委託費（現地再委託費）</t>
    <rPh sb="3" eb="6">
      <t>サイイタク</t>
    </rPh>
    <rPh sb="6" eb="7">
      <t>ヒ</t>
    </rPh>
    <rPh sb="8" eb="10">
      <t>ゲンチ</t>
    </rPh>
    <rPh sb="10" eb="13">
      <t>サイイタク</t>
    </rPh>
    <rPh sb="13" eb="14">
      <t>ヒ</t>
    </rPh>
    <phoneticPr fontId="1"/>
  </si>
  <si>
    <t>精算報告明細書（再委託費）</t>
    <rPh sb="8" eb="11">
      <t>サイイタク</t>
    </rPh>
    <phoneticPr fontId="1"/>
  </si>
  <si>
    <t>証憑
番号</t>
    <rPh sb="0" eb="2">
      <t>ショウヒョウ</t>
    </rPh>
    <rPh sb="3" eb="5">
      <t>バンゴウ</t>
    </rPh>
    <phoneticPr fontId="1"/>
  </si>
  <si>
    <t>支出金額</t>
    <phoneticPr fontId="1"/>
  </si>
  <si>
    <t>細　目</t>
    <rPh sb="0" eb="1">
      <t>ホソ</t>
    </rPh>
    <rPh sb="2" eb="3">
      <t>メ</t>
    </rPh>
    <phoneticPr fontId="1"/>
  </si>
  <si>
    <t>（２）諸雑費</t>
    <rPh sb="3" eb="4">
      <t>ショ</t>
    </rPh>
    <rPh sb="4" eb="6">
      <t>ザッピ</t>
    </rPh>
    <phoneticPr fontId="1"/>
  </si>
  <si>
    <t>再委託費</t>
    <rPh sb="0" eb="3">
      <t>サイイタク</t>
    </rPh>
    <rPh sb="3" eb="4">
      <t>ヒ</t>
    </rPh>
    <phoneticPr fontId="1"/>
  </si>
  <si>
    <t>同行者等旅費</t>
    <rPh sb="0" eb="3">
      <t>ドウコウシャ</t>
    </rPh>
    <rPh sb="3" eb="4">
      <t>トウ</t>
    </rPh>
    <rPh sb="4" eb="6">
      <t>リョヒ</t>
    </rPh>
    <phoneticPr fontId="1"/>
  </si>
  <si>
    <t>機材借料・損料</t>
    <rPh sb="0" eb="2">
      <t>キザイ</t>
    </rPh>
    <rPh sb="2" eb="4">
      <t>シャクリョウ</t>
    </rPh>
    <rPh sb="5" eb="7">
      <t>ソンリョウ</t>
    </rPh>
    <phoneticPr fontId="1"/>
  </si>
  <si>
    <t>参考資料等作成・購入費</t>
    <rPh sb="0" eb="2">
      <t>サンコウ</t>
    </rPh>
    <rPh sb="2" eb="4">
      <t>シリョウ</t>
    </rPh>
    <rPh sb="4" eb="5">
      <t>トウ</t>
    </rPh>
    <rPh sb="5" eb="7">
      <t>サクセイ</t>
    </rPh>
    <rPh sb="8" eb="11">
      <t>コウニュウヒ</t>
    </rPh>
    <phoneticPr fontId="1"/>
  </si>
  <si>
    <t>会場借上費</t>
    <rPh sb="0" eb="2">
      <t>カイジョウ</t>
    </rPh>
    <rPh sb="2" eb="4">
      <t>カリア</t>
    </rPh>
    <rPh sb="4" eb="5">
      <t>ヒ</t>
    </rPh>
    <phoneticPr fontId="1"/>
  </si>
  <si>
    <t>翻訳費</t>
    <rPh sb="0" eb="2">
      <t>ホンヤク</t>
    </rPh>
    <rPh sb="2" eb="3">
      <t>ヒ</t>
    </rPh>
    <phoneticPr fontId="1"/>
  </si>
  <si>
    <t>実施諸費</t>
    <rPh sb="0" eb="2">
      <t>ジッシ</t>
    </rPh>
    <rPh sb="2" eb="3">
      <t>ショ</t>
    </rPh>
    <rPh sb="3" eb="4">
      <t>ヒ</t>
    </rPh>
    <phoneticPr fontId="1"/>
  </si>
  <si>
    <t>原稿謝金</t>
    <rPh sb="0" eb="2">
      <t>ゲンコウ</t>
    </rPh>
    <rPh sb="2" eb="4">
      <t>シャキン</t>
    </rPh>
    <phoneticPr fontId="1"/>
  </si>
  <si>
    <t>検討会等参加謝金</t>
    <rPh sb="0" eb="3">
      <t>ケントウカイ</t>
    </rPh>
    <rPh sb="3" eb="4">
      <t>トウ</t>
    </rPh>
    <rPh sb="4" eb="6">
      <t>サンカ</t>
    </rPh>
    <rPh sb="6" eb="8">
      <t>シャキン</t>
    </rPh>
    <phoneticPr fontId="1"/>
  </si>
  <si>
    <t>講師謝金</t>
    <rPh sb="0" eb="2">
      <t>コウシ</t>
    </rPh>
    <rPh sb="2" eb="4">
      <t>シャキン</t>
    </rPh>
    <phoneticPr fontId="1"/>
  </si>
  <si>
    <t>諸謝金</t>
    <rPh sb="0" eb="3">
      <t>ショシャキン</t>
    </rPh>
    <phoneticPr fontId="1"/>
  </si>
  <si>
    <t>（１）技術研修費</t>
    <rPh sb="3" eb="5">
      <t>ギジュツ</t>
    </rPh>
    <rPh sb="5" eb="8">
      <t>ケンシュウヒ</t>
    </rPh>
    <phoneticPr fontId="1"/>
  </si>
  <si>
    <t>精算報告明細書（国内業務費）</t>
    <rPh sb="0" eb="2">
      <t>セイサン</t>
    </rPh>
    <rPh sb="2" eb="4">
      <t>ホウコク</t>
    </rPh>
    <rPh sb="4" eb="7">
      <t>メイサイショ</t>
    </rPh>
    <rPh sb="8" eb="10">
      <t>コクナイ</t>
    </rPh>
    <rPh sb="10" eb="12">
      <t>ギョウム</t>
    </rPh>
    <rPh sb="12" eb="13">
      <t>ヒ</t>
    </rPh>
    <phoneticPr fontId="1"/>
  </si>
  <si>
    <t>（２）招へい費</t>
    <rPh sb="3" eb="4">
      <t>ショウ</t>
    </rPh>
    <rPh sb="6" eb="7">
      <t>ヒ</t>
    </rPh>
    <phoneticPr fontId="1"/>
  </si>
  <si>
    <r>
      <t>最終学歴</t>
    </r>
    <r>
      <rPr>
        <vertAlign val="superscript"/>
        <sz val="10"/>
        <rFont val="ＭＳ ゴシック"/>
        <family val="3"/>
        <charset val="128"/>
      </rPr>
      <t xml:space="preserve"> (注1)</t>
    </r>
    <rPh sb="6" eb="7">
      <t>チュウ</t>
    </rPh>
    <phoneticPr fontId="8"/>
  </si>
  <si>
    <r>
      <t>卒業年月</t>
    </r>
    <r>
      <rPr>
        <vertAlign val="superscript"/>
        <sz val="10"/>
        <rFont val="ＭＳ ゴシック"/>
        <family val="3"/>
        <charset val="128"/>
      </rPr>
      <t>(注1)</t>
    </r>
    <phoneticPr fontId="8"/>
  </si>
  <si>
    <r>
      <t>証書番号</t>
    </r>
    <r>
      <rPr>
        <vertAlign val="superscript"/>
        <sz val="12"/>
        <color theme="1"/>
        <rFont val="ＭＳ ゴシック"/>
        <family val="3"/>
        <charset val="128"/>
      </rPr>
      <t>(注1)</t>
    </r>
    <rPh sb="5" eb="6">
      <t>チュウ</t>
    </rPh>
    <phoneticPr fontId="1"/>
  </si>
  <si>
    <t>＝</t>
    <phoneticPr fontId="82"/>
  </si>
  <si>
    <t>円</t>
    <rPh sb="0" eb="1">
      <t>エン</t>
    </rPh>
    <phoneticPr fontId="82"/>
  </si>
  <si>
    <t>JICA指定レート</t>
    <rPh sb="4" eb="6">
      <t>シテイ</t>
    </rPh>
    <phoneticPr fontId="82"/>
  </si>
  <si>
    <t>様式16</t>
    <rPh sb="0" eb="2">
      <t>ヨウシキ</t>
    </rPh>
    <phoneticPr fontId="1"/>
  </si>
  <si>
    <t>様式17</t>
    <rPh sb="0" eb="2">
      <t>ヨウシキ</t>
    </rPh>
    <phoneticPr fontId="1"/>
  </si>
  <si>
    <t>様式18</t>
    <rPh sb="0" eb="2">
      <t>ヨウシキ</t>
    </rPh>
    <phoneticPr fontId="1"/>
  </si>
  <si>
    <r>
      <t>合計（税抜）</t>
    </r>
    <r>
      <rPr>
        <vertAlign val="superscript"/>
        <sz val="12"/>
        <rFont val="ＭＳ ゴシック"/>
        <family val="3"/>
        <charset val="128"/>
      </rPr>
      <t>注３</t>
    </r>
    <rPh sb="0" eb="2">
      <t>ゴウケイ</t>
    </rPh>
    <rPh sb="1" eb="2">
      <t>ケイ</t>
    </rPh>
    <rPh sb="3" eb="5">
      <t>ゼイヌキ</t>
    </rPh>
    <rPh sb="6" eb="7">
      <t>チュウ</t>
    </rPh>
    <phoneticPr fontId="8"/>
  </si>
  <si>
    <r>
      <t xml:space="preserve">注１）所属先がない場合は「所属先」欄に「個人扱い（補強）」と記載してください。
注２）個人扱いの補強である業務従事者や通訳に係る直接人件費については、一般管理費等の算定対象となりません。このため、算定対象となる直接人件費のみを記載してください。
注３）実績額については、上表で算出された合計額（千円未満切捨て）を記載ください。
注４）精算額については、契約金額と実績額のいずれか低い方を精算額として記載してください。
</t>
    </r>
    <r>
      <rPr>
        <strike/>
        <sz val="12"/>
        <color rgb="FF00B050"/>
        <rFont val="ＭＳ ゴシック"/>
        <family val="3"/>
        <charset val="128"/>
      </rPr>
      <t/>
    </r>
    <rPh sb="0" eb="1">
      <t>チュウ</t>
    </rPh>
    <rPh sb="3" eb="5">
      <t>ショゾク</t>
    </rPh>
    <rPh sb="5" eb="6">
      <t>サキ</t>
    </rPh>
    <rPh sb="9" eb="11">
      <t>バアイ</t>
    </rPh>
    <rPh sb="17" eb="18">
      <t>ラン</t>
    </rPh>
    <rPh sb="20" eb="22">
      <t>コジン</t>
    </rPh>
    <rPh sb="22" eb="23">
      <t>アツカ</t>
    </rPh>
    <rPh sb="25" eb="27">
      <t>ホキョウ</t>
    </rPh>
    <rPh sb="30" eb="32">
      <t>キサイ</t>
    </rPh>
    <rPh sb="40" eb="41">
      <t>チュウ</t>
    </rPh>
    <rPh sb="43" eb="45">
      <t>コジン</t>
    </rPh>
    <rPh sb="45" eb="46">
      <t>アツカ</t>
    </rPh>
    <rPh sb="48" eb="50">
      <t>ホキョウ</t>
    </rPh>
    <rPh sb="53" eb="55">
      <t>ギョウム</t>
    </rPh>
    <rPh sb="55" eb="58">
      <t>ジュウジシャ</t>
    </rPh>
    <rPh sb="59" eb="61">
      <t>ツウヤク</t>
    </rPh>
    <rPh sb="62" eb="63">
      <t>カカ</t>
    </rPh>
    <rPh sb="64" eb="66">
      <t>チョクセツ</t>
    </rPh>
    <rPh sb="66" eb="69">
      <t>ジンケンヒ</t>
    </rPh>
    <rPh sb="75" eb="77">
      <t>イッパン</t>
    </rPh>
    <rPh sb="77" eb="80">
      <t>カンリヒ</t>
    </rPh>
    <rPh sb="80" eb="81">
      <t>トウ</t>
    </rPh>
    <rPh sb="82" eb="84">
      <t>サンテイ</t>
    </rPh>
    <rPh sb="84" eb="86">
      <t>タイショウ</t>
    </rPh>
    <rPh sb="98" eb="100">
      <t>サンテイ</t>
    </rPh>
    <rPh sb="100" eb="102">
      <t>タイショウ</t>
    </rPh>
    <rPh sb="105" eb="107">
      <t>チョクセツ</t>
    </rPh>
    <rPh sb="107" eb="110">
      <t>ジンケンヒ</t>
    </rPh>
    <rPh sb="113" eb="115">
      <t>キサイ</t>
    </rPh>
    <rPh sb="123" eb="124">
      <t>チュウ</t>
    </rPh>
    <rPh sb="164" eb="165">
      <t>チュウ</t>
    </rPh>
    <phoneticPr fontId="1"/>
  </si>
  <si>
    <t xml:space="preserve">注１）業務従事者の最終学歴（卒業年月）が大学院卒以上の場合、大学学歴と大学卒業年月もあわせて記載してください。
注２）通訳については、最終学歴の記載は不要です。
</t>
    <rPh sb="0" eb="1">
      <t>チュウ</t>
    </rPh>
    <rPh sb="3" eb="5">
      <t>ギョウム</t>
    </rPh>
    <rPh sb="5" eb="8">
      <t>ジュウジシャ</t>
    </rPh>
    <rPh sb="9" eb="11">
      <t>サイシュウ</t>
    </rPh>
    <rPh sb="11" eb="13">
      <t>ガクレキ</t>
    </rPh>
    <rPh sb="14" eb="16">
      <t>ソツギョウ</t>
    </rPh>
    <rPh sb="16" eb="18">
      <t>ネンゲツ</t>
    </rPh>
    <rPh sb="20" eb="23">
      <t>ダイガクイン</t>
    </rPh>
    <rPh sb="23" eb="24">
      <t>ソツ</t>
    </rPh>
    <rPh sb="24" eb="26">
      <t>イ</t>
    </rPh>
    <rPh sb="27" eb="29">
      <t>バアイ</t>
    </rPh>
    <rPh sb="30" eb="32">
      <t>ダイガク</t>
    </rPh>
    <rPh sb="32" eb="34">
      <t>ガクレキ</t>
    </rPh>
    <rPh sb="35" eb="37">
      <t>ダイガク</t>
    </rPh>
    <rPh sb="37" eb="39">
      <t>ソツギョウ</t>
    </rPh>
    <rPh sb="39" eb="41">
      <t>ネンゲツ</t>
    </rPh>
    <rPh sb="46" eb="48">
      <t>キサイ</t>
    </rPh>
    <rPh sb="56" eb="57">
      <t>チュウ</t>
    </rPh>
    <rPh sb="59" eb="61">
      <t>ツウヤク</t>
    </rPh>
    <rPh sb="67" eb="69">
      <t>サイシュウ</t>
    </rPh>
    <rPh sb="69" eb="71">
      <t>ガクレキ</t>
    </rPh>
    <rPh sb="72" eb="74">
      <t>キサイ</t>
    </rPh>
    <rPh sb="75" eb="77">
      <t>フヨウ</t>
    </rPh>
    <phoneticPr fontId="1"/>
  </si>
  <si>
    <t xml:space="preserve">（通訳分を含まない。）
</t>
    <rPh sb="1" eb="3">
      <t>ツウヤク</t>
    </rPh>
    <rPh sb="3" eb="4">
      <t>ブン</t>
    </rPh>
    <rPh sb="5" eb="6">
      <t>フク</t>
    </rPh>
    <phoneticPr fontId="1"/>
  </si>
  <si>
    <t>様式</t>
    <rPh sb="0" eb="2">
      <t>ヨウシキ</t>
    </rPh>
    <phoneticPr fontId="1"/>
  </si>
  <si>
    <t>様式4 内訳書</t>
    <phoneticPr fontId="1"/>
  </si>
  <si>
    <t>様式5 流用明細</t>
    <rPh sb="4" eb="6">
      <t>リュウヨウ</t>
    </rPh>
    <rPh sb="6" eb="8">
      <t>メイサイ</t>
    </rPh>
    <phoneticPr fontId="1"/>
  </si>
  <si>
    <t>様式6　直接人件費明細書</t>
    <rPh sb="4" eb="6">
      <t>チョクセツ</t>
    </rPh>
    <rPh sb="6" eb="9">
      <t>ジンケンヒ</t>
    </rPh>
    <rPh sb="9" eb="12">
      <t>メイサイショ</t>
    </rPh>
    <phoneticPr fontId="1"/>
  </si>
  <si>
    <t>様式7　業務従事者名簿</t>
    <rPh sb="0" eb="2">
      <t>ヨウシキ</t>
    </rPh>
    <rPh sb="4" eb="6">
      <t>ギョウム</t>
    </rPh>
    <rPh sb="6" eb="9">
      <t>ジュウジシャ</t>
    </rPh>
    <rPh sb="9" eb="11">
      <t>メイボ</t>
    </rPh>
    <phoneticPr fontId="1"/>
  </si>
  <si>
    <t>様式8　その他原価及び管理費等</t>
    <rPh sb="0" eb="2">
      <t>ヨウシキ</t>
    </rPh>
    <phoneticPr fontId="1"/>
  </si>
  <si>
    <t>様式9　航空賃</t>
    <phoneticPr fontId="1"/>
  </si>
  <si>
    <t>様式10 証拠書類（航空賃）</t>
    <phoneticPr fontId="1"/>
  </si>
  <si>
    <t>様式11　旅費(その他）</t>
    <rPh sb="0" eb="2">
      <t>ヨウシキ</t>
    </rPh>
    <phoneticPr fontId="1"/>
  </si>
  <si>
    <t>様式12 戦争特約保険料</t>
    <rPh sb="0" eb="2">
      <t>ヨウシキ</t>
    </rPh>
    <phoneticPr fontId="1"/>
  </si>
  <si>
    <t>様式13　一般業務費</t>
    <rPh sb="0" eb="2">
      <t>ヨウシキ</t>
    </rPh>
    <rPh sb="5" eb="7">
      <t>イッパン</t>
    </rPh>
    <rPh sb="7" eb="9">
      <t>ギョウム</t>
    </rPh>
    <rPh sb="9" eb="10">
      <t>ヒ</t>
    </rPh>
    <phoneticPr fontId="1"/>
  </si>
  <si>
    <t>変更なし</t>
    <rPh sb="0" eb="2">
      <t>ヘンコウ</t>
    </rPh>
    <phoneticPr fontId="1"/>
  </si>
  <si>
    <t>様式14  一般業務費出納簿</t>
    <phoneticPr fontId="1"/>
  </si>
  <si>
    <t>様式15　精算報告明細書（一般業務費：定率化）</t>
    <phoneticPr fontId="1"/>
  </si>
  <si>
    <t>様式16 成果品作成費</t>
    <rPh sb="5" eb="7">
      <t>セイカ</t>
    </rPh>
    <rPh sb="7" eb="8">
      <t>ヒン</t>
    </rPh>
    <rPh sb="8" eb="10">
      <t>サクセイ</t>
    </rPh>
    <rPh sb="10" eb="11">
      <t>ヒ</t>
    </rPh>
    <phoneticPr fontId="1"/>
  </si>
  <si>
    <t>様式17　機材費</t>
    <rPh sb="5" eb="7">
      <t>キザイ</t>
    </rPh>
    <rPh sb="7" eb="8">
      <t>ヒ</t>
    </rPh>
    <phoneticPr fontId="1"/>
  </si>
  <si>
    <t xml:space="preserve">様式18 再委託費 </t>
    <phoneticPr fontId="1"/>
  </si>
  <si>
    <t xml:space="preserve">様式19 国内業務費（技術研修費） </t>
    <phoneticPr fontId="1"/>
  </si>
  <si>
    <t>様式20　国内業務費（招へい費）</t>
    <rPh sb="11" eb="12">
      <t>ショウ</t>
    </rPh>
    <rPh sb="14" eb="15">
      <t>ヒ</t>
    </rPh>
    <phoneticPr fontId="1"/>
  </si>
  <si>
    <t>様式21　証書添付台紙</t>
    <rPh sb="5" eb="7">
      <t>ショウショ</t>
    </rPh>
    <rPh sb="7" eb="9">
      <t>テンプ</t>
    </rPh>
    <rPh sb="9" eb="11">
      <t>ダイシ</t>
    </rPh>
    <phoneticPr fontId="1"/>
  </si>
  <si>
    <t>様式22　定率化報告</t>
    <rPh sb="5" eb="8">
      <t>テイリツカ</t>
    </rPh>
    <rPh sb="8" eb="10">
      <t>ホウコク</t>
    </rPh>
    <phoneticPr fontId="1"/>
  </si>
  <si>
    <r>
      <rPr>
        <b/>
        <sz val="16"/>
        <color rgb="FFFF0000"/>
        <rFont val="ＭＳ ゴシック"/>
        <family val="3"/>
        <charset val="128"/>
      </rPr>
      <t>※本様式については様式9と統合致しましたので様式9へ記入してください。</t>
    </r>
    <r>
      <rPr>
        <b/>
        <sz val="16"/>
        <color indexed="8"/>
        <rFont val="ＭＳ ゴシック"/>
        <family val="3"/>
        <charset val="128"/>
      </rPr>
      <t xml:space="preserve">
精算報告明細書（日当・宿泊料等、特別手当）</t>
    </r>
    <rPh sb="1" eb="2">
      <t>ホン</t>
    </rPh>
    <rPh sb="2" eb="4">
      <t>ヨウシキ</t>
    </rPh>
    <rPh sb="9" eb="11">
      <t>ヨウシキ</t>
    </rPh>
    <rPh sb="13" eb="15">
      <t>トウゴウ</t>
    </rPh>
    <rPh sb="15" eb="16">
      <t>イタ</t>
    </rPh>
    <rPh sb="22" eb="24">
      <t>ヨウシキ</t>
    </rPh>
    <rPh sb="26" eb="28">
      <t>キニュウ</t>
    </rPh>
    <rPh sb="36" eb="38">
      <t>セイサン</t>
    </rPh>
    <rPh sb="38" eb="40">
      <t>ホウコク</t>
    </rPh>
    <rPh sb="40" eb="43">
      <t>メイサイショ</t>
    </rPh>
    <rPh sb="44" eb="46">
      <t>ニットウ</t>
    </rPh>
    <rPh sb="47" eb="50">
      <t>シュクハクリョウ</t>
    </rPh>
    <rPh sb="50" eb="51">
      <t>トウ</t>
    </rPh>
    <rPh sb="52" eb="54">
      <t>トクベツ</t>
    </rPh>
    <rPh sb="54" eb="56">
      <t>テアテ</t>
    </rPh>
    <phoneticPr fontId="1"/>
  </si>
  <si>
    <t>注）本シートは、宿泊数を「現地業務期間－「１」」泊として計算する関数が設定されています。主に、中国、韓国、モンゴル、フィリピン、ブルネイ、ミクロネシア、マーシャル諸島を対象としたものです。ご注意ください。</t>
    <phoneticPr fontId="1"/>
  </si>
  <si>
    <t>旅費（その他）</t>
    <rPh sb="0" eb="2">
      <t>リョヒ</t>
    </rPh>
    <rPh sb="5" eb="6">
      <t>タ</t>
    </rPh>
    <phoneticPr fontId="1"/>
  </si>
  <si>
    <t>・タテ計合計計算式挿入
・日付を入力により、年月を自動表示
・使用した換算レート欄を明記</t>
    <rPh sb="3" eb="4">
      <t>ケイ</t>
    </rPh>
    <rPh sb="4" eb="6">
      <t>ゴウケイ</t>
    </rPh>
    <rPh sb="6" eb="9">
      <t>ケイサンシキ</t>
    </rPh>
    <rPh sb="9" eb="11">
      <t>ソウニュウ</t>
    </rPh>
    <rPh sb="13" eb="15">
      <t>ヒヅケ</t>
    </rPh>
    <rPh sb="16" eb="18">
      <t>ニュウリョク</t>
    </rPh>
    <rPh sb="22" eb="23">
      <t>ネン</t>
    </rPh>
    <rPh sb="23" eb="24">
      <t>ツキ</t>
    </rPh>
    <rPh sb="25" eb="27">
      <t>ジドウ</t>
    </rPh>
    <rPh sb="27" eb="29">
      <t>ヒョウジ</t>
    </rPh>
    <rPh sb="31" eb="33">
      <t>シヨウ</t>
    </rPh>
    <rPh sb="35" eb="37">
      <t>カンサン</t>
    </rPh>
    <rPh sb="40" eb="41">
      <t>ラン</t>
    </rPh>
    <rPh sb="42" eb="44">
      <t>メイキ</t>
    </rPh>
    <phoneticPr fontId="1"/>
  </si>
  <si>
    <r>
      <rPr>
        <b/>
        <sz val="12"/>
        <color rgb="FFFF0000"/>
        <rFont val="ＭＳ ゴシック"/>
        <family val="3"/>
        <charset val="128"/>
      </rPr>
      <t>定率化の該当案件が全て終了したため欠番とします</t>
    </r>
    <r>
      <rPr>
        <b/>
        <sz val="12"/>
        <color theme="1"/>
        <rFont val="ＭＳ ゴシック"/>
        <family val="3"/>
        <charset val="128"/>
      </rPr>
      <t xml:space="preserve">
精算報告明細書（一般業務費：定率化）</t>
    </r>
    <phoneticPr fontId="1"/>
  </si>
  <si>
    <r>
      <t>【備考　</t>
    </r>
    <r>
      <rPr>
        <vertAlign val="superscript"/>
        <sz val="12"/>
        <color rgb="FFFF0000"/>
        <rFont val="ＭＳ ゴシック"/>
        <family val="3"/>
        <charset val="128"/>
      </rPr>
      <t>注2</t>
    </r>
    <r>
      <rPr>
        <sz val="12"/>
        <color rgb="FFFF0000"/>
        <rFont val="ＭＳ ゴシック"/>
        <family val="3"/>
        <charset val="128"/>
      </rPr>
      <t>】</t>
    </r>
    <rPh sb="1" eb="3">
      <t>ビコウ</t>
    </rPh>
    <phoneticPr fontId="1"/>
  </si>
  <si>
    <t>以下、追記しました。
注２）国内業務費明細書の税抜金額を記入してください。</t>
    <rPh sb="0" eb="2">
      <t>イカ</t>
    </rPh>
    <rPh sb="3" eb="5">
      <t>ツイキ</t>
    </rPh>
    <phoneticPr fontId="1"/>
  </si>
  <si>
    <t>様式９</t>
    <rPh sb="0" eb="2">
      <t>ヨウシキ</t>
    </rPh>
    <phoneticPr fontId="1"/>
  </si>
  <si>
    <t>合計額（旅費（その他））</t>
    <rPh sb="0" eb="2">
      <t>ゴウケイ</t>
    </rPh>
    <rPh sb="2" eb="3">
      <t>ガク</t>
    </rPh>
    <rPh sb="4" eb="6">
      <t>リョヒ</t>
    </rPh>
    <rPh sb="9" eb="10">
      <t>タ</t>
    </rPh>
    <phoneticPr fontId="1"/>
  </si>
  <si>
    <t>欠番とします</t>
    <rPh sb="0" eb="2">
      <t>ケツバン</t>
    </rPh>
    <phoneticPr fontId="1"/>
  </si>
  <si>
    <t>欠番とします。</t>
    <rPh sb="0" eb="2">
      <t>ケツバン</t>
    </rPh>
    <phoneticPr fontId="1"/>
  </si>
  <si>
    <t>削除します。</t>
    <rPh sb="0" eb="2">
      <t>サクジョ</t>
    </rPh>
    <phoneticPr fontId="1"/>
  </si>
  <si>
    <r>
      <t>このシートは様式６直接人件費、様式７業務従事者名簿、様式９航空賃、様式12戦争特約保険料の入力を省略するものであり、</t>
    </r>
    <r>
      <rPr>
        <u/>
        <sz val="14"/>
        <color rgb="FFFF0000"/>
        <rFont val="ＭＳ ゴシック"/>
        <family val="3"/>
        <charset val="128"/>
      </rPr>
      <t>印刷は不要</t>
    </r>
    <r>
      <rPr>
        <sz val="14"/>
        <color rgb="FFFF0000"/>
        <rFont val="ＭＳ ゴシック"/>
        <family val="3"/>
        <charset val="128"/>
      </rPr>
      <t>です。</t>
    </r>
    <rPh sb="6" eb="8">
      <t>ヨウシキ</t>
    </rPh>
    <rPh sb="9" eb="11">
      <t>チョクセツ</t>
    </rPh>
    <rPh sb="11" eb="14">
      <t>ジンケンヒ</t>
    </rPh>
    <rPh sb="15" eb="17">
      <t>ヨウシキ</t>
    </rPh>
    <rPh sb="18" eb="20">
      <t>ギョウム</t>
    </rPh>
    <rPh sb="20" eb="23">
      <t>ジュウジシャ</t>
    </rPh>
    <rPh sb="23" eb="25">
      <t>メイボ</t>
    </rPh>
    <rPh sb="26" eb="28">
      <t>ヨウシキ</t>
    </rPh>
    <rPh sb="29" eb="31">
      <t>コウクウ</t>
    </rPh>
    <rPh sb="31" eb="32">
      <t>チン</t>
    </rPh>
    <rPh sb="33" eb="35">
      <t>ヨウシキ</t>
    </rPh>
    <rPh sb="37" eb="39">
      <t>センソウ</t>
    </rPh>
    <rPh sb="39" eb="41">
      <t>トクヤク</t>
    </rPh>
    <rPh sb="41" eb="44">
      <t>ホケンリョウ</t>
    </rPh>
    <rPh sb="45" eb="47">
      <t>ニュウリョク</t>
    </rPh>
    <rPh sb="48" eb="50">
      <t>ショウリャク</t>
    </rPh>
    <rPh sb="58" eb="60">
      <t>インサツ</t>
    </rPh>
    <rPh sb="61" eb="63">
      <t>フヨウ</t>
    </rPh>
    <phoneticPr fontId="1"/>
  </si>
  <si>
    <t>注1）本台紙を使用しないA4サイズの領収書の場合にも証書番号を記載して下さい。</t>
    <phoneticPr fontId="1"/>
  </si>
  <si>
    <t>Ⅳ．</t>
    <phoneticPr fontId="1"/>
  </si>
  <si>
    <t>（千円未満切捨て）</t>
    <phoneticPr fontId="8"/>
  </si>
  <si>
    <t>実績額 （千円未満切捨て）</t>
    <rPh sb="0" eb="3">
      <t>ジッセキガク</t>
    </rPh>
    <phoneticPr fontId="8"/>
  </si>
  <si>
    <t>実績額（千円未満切捨て）</t>
    <rPh sb="0" eb="3">
      <t>ジッセキガク</t>
    </rPh>
    <phoneticPr fontId="8"/>
  </si>
  <si>
    <t xml:space="preserve">注１）精算額は、契約金額と実績額のいずれか低い方を記載してください。
注２）「様式６　精算報告明細書(直接人件費)」の「一般管理費等算定対象金額」の合計額（千円未満切捨て）を記載してください。
注３）その他原価の実績額（千円未満切捨て）の額を挿入してください。ただし、個人扱いの補強を含む場合、上記ボックス内で計算したその他原価の実績額（千円未満切捨て）の額を挿入してください。
</t>
    <rPh sb="0" eb="1">
      <t>チュウ</t>
    </rPh>
    <rPh sb="3" eb="6">
      <t>セイサンガク</t>
    </rPh>
    <rPh sb="8" eb="10">
      <t>ケイヤク</t>
    </rPh>
    <rPh sb="10" eb="12">
      <t>キンガク</t>
    </rPh>
    <rPh sb="13" eb="15">
      <t>ジッセキ</t>
    </rPh>
    <rPh sb="15" eb="16">
      <t>ガク</t>
    </rPh>
    <rPh sb="21" eb="22">
      <t>ヒク</t>
    </rPh>
    <rPh sb="23" eb="24">
      <t>ホウ</t>
    </rPh>
    <rPh sb="119" eb="120">
      <t>ガク</t>
    </rPh>
    <rPh sb="121" eb="123">
      <t>ソウニュウ</t>
    </rPh>
    <rPh sb="134" eb="136">
      <t>コジン</t>
    </rPh>
    <rPh sb="136" eb="137">
      <t>アツカ</t>
    </rPh>
    <rPh sb="139" eb="141">
      <t>ホキョウ</t>
    </rPh>
    <rPh sb="142" eb="143">
      <t>フク</t>
    </rPh>
    <rPh sb="144" eb="146">
      <t>バアイ</t>
    </rPh>
    <rPh sb="147" eb="149">
      <t>ジョウキ</t>
    </rPh>
    <rPh sb="153" eb="154">
      <t>ナイ</t>
    </rPh>
    <rPh sb="155" eb="157">
      <t>ケイサン</t>
    </rPh>
    <rPh sb="161" eb="162">
      <t>タ</t>
    </rPh>
    <rPh sb="162" eb="164">
      <t>ゲンカ</t>
    </rPh>
    <rPh sb="165" eb="167">
      <t>ジッセキ</t>
    </rPh>
    <rPh sb="167" eb="168">
      <t>ガク</t>
    </rPh>
    <rPh sb="178" eb="179">
      <t>ガク</t>
    </rPh>
    <rPh sb="180" eb="182">
      <t>ソウニュウ</t>
    </rPh>
    <phoneticPr fontId="8"/>
  </si>
  <si>
    <t>（千円未満切捨て）</t>
    <phoneticPr fontId="1"/>
  </si>
  <si>
    <t>航空賃</t>
    <rPh sb="0" eb="3">
      <t>コウクウチン</t>
    </rPh>
    <phoneticPr fontId="1"/>
  </si>
  <si>
    <t>合計額（旅費（その他））</t>
    <phoneticPr fontId="1"/>
  </si>
  <si>
    <t>合計額（旅費（その他））(千円未満切捨て)</t>
    <phoneticPr fontId="1"/>
  </si>
  <si>
    <t>航空賃</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</si>
  <si>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</si>
  <si>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</si>
  <si>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r>
      <t>・（税抜）</t>
    </r>
    <r>
      <rPr>
        <vertAlign val="superscript"/>
        <sz val="10"/>
        <color theme="1"/>
        <rFont val="ＭＳ ゴシック"/>
        <family val="3"/>
        <charset val="128"/>
      </rPr>
      <t>注３</t>
    </r>
    <r>
      <rPr>
        <sz val="10"/>
        <color theme="1"/>
        <rFont val="ＭＳ ゴシック"/>
        <family val="3"/>
        <charset val="128"/>
      </rPr>
      <t>　を追記しました。
・合計（税込）×100/108の記載を削除しました。
・調達地はプルダウンとしました。</t>
    </r>
    <rPh sb="2" eb="3">
      <t>ゼイ</t>
    </rPh>
    <rPh sb="3" eb="4">
      <t>ヌ</t>
    </rPh>
    <rPh sb="5" eb="6">
      <t>チュウ</t>
    </rPh>
    <rPh sb="9" eb="11">
      <t>ツイキ</t>
    </rPh>
    <phoneticPr fontId="1"/>
  </si>
  <si>
    <t>・以下、追記しました
注２）支出金額に税抜金額を記載する場合は、「合計（税込）」の金額に斜線を入れてください。
・合計（税込）×100/108の記載を削除しました。</t>
    <rPh sb="72" eb="74">
      <t>キサイ</t>
    </rPh>
    <rPh sb="75" eb="77">
      <t>サクジョ</t>
    </rPh>
    <phoneticPr fontId="1"/>
  </si>
  <si>
    <t>以下、追記しました
・注３）支出金額に税抜金額を記載する場合は、「合計（税込）」の金額に斜線を入れてください。
・合計（税込）×100/108の記載を削除しました。</t>
    <phoneticPr fontId="1"/>
  </si>
  <si>
    <t>消費税及び地方消費税8%と10％に分けました。また消費税の合計金額は削除しました。</t>
    <rPh sb="17" eb="18">
      <t>ワ</t>
    </rPh>
    <rPh sb="25" eb="28">
      <t>ショウヒゼイ</t>
    </rPh>
    <rPh sb="29" eb="31">
      <t>ゴウケイ</t>
    </rPh>
    <rPh sb="31" eb="33">
      <t>キンガク</t>
    </rPh>
    <rPh sb="34" eb="36">
      <t>サクジョ</t>
    </rPh>
    <phoneticPr fontId="1"/>
  </si>
  <si>
    <t>様式11旅費（その他）と統合しました。また、渡航ごとの航空賃契約額欄を削除しました。</t>
    <rPh sb="0" eb="2">
      <t>ヨウシキ</t>
    </rPh>
    <rPh sb="4" eb="6">
      <t>リョヒ</t>
    </rPh>
    <rPh sb="9" eb="10">
      <t>タ</t>
    </rPh>
    <rPh sb="12" eb="14">
      <t>トウゴウ</t>
    </rPh>
    <rPh sb="22" eb="24">
      <t>トコウ</t>
    </rPh>
    <rPh sb="27" eb="29">
      <t>コウクウ</t>
    </rPh>
    <rPh sb="28" eb="29">
      <t>トコウ</t>
    </rPh>
    <rPh sb="29" eb="30">
      <t>チン</t>
    </rPh>
    <rPh sb="30" eb="32">
      <t>ケイヤク</t>
    </rPh>
    <rPh sb="32" eb="33">
      <t>ガク</t>
    </rPh>
    <rPh sb="33" eb="34">
      <t>ラン</t>
    </rPh>
    <rPh sb="35" eb="37">
      <t>サクジョ</t>
    </rPh>
    <phoneticPr fontId="1"/>
  </si>
  <si>
    <t>①現地業務期間の日付記載を削除しました。
②契約金額超過の有無について削除しました。
③「なしor有」をプルダウンから選択できるようにしました。
④自社負担期間の日付記載欄を追記しました。</t>
    <rPh sb="35" eb="37">
      <t>サクジョ</t>
    </rPh>
    <rPh sb="81" eb="83">
      <t>ヒヅケ</t>
    </rPh>
    <rPh sb="83" eb="85">
      <t>キサイ</t>
    </rPh>
    <rPh sb="85" eb="86">
      <t>ラン</t>
    </rPh>
    <rPh sb="87" eb="89">
      <t>ツイキ</t>
    </rPh>
    <phoneticPr fontId="1"/>
  </si>
  <si>
    <t>主な変更内容</t>
    <rPh sb="0" eb="1">
      <t>オモ</t>
    </rPh>
    <rPh sb="2" eb="4">
      <t>ヘンコウ</t>
    </rPh>
    <rPh sb="4" eb="6">
      <t>ナイヨウ</t>
    </rPh>
    <phoneticPr fontId="1"/>
  </si>
  <si>
    <t>注3）領収書が電子発行の場合は電子領収書であることを備考に補記して下さい。（精算報告書を電子ファイル（PDF形式）で提出する場合は補記不要になります。）</t>
    <rPh sb="9" eb="11">
      <t>ハッコウ</t>
    </rPh>
    <rPh sb="38" eb="40">
      <t>セイサン</t>
    </rPh>
    <rPh sb="40" eb="43">
      <t>ホウコクショ</t>
    </rPh>
    <phoneticPr fontId="1"/>
  </si>
  <si>
    <t>様式12</t>
    <phoneticPr fontId="1"/>
  </si>
  <si>
    <t>様式11</t>
    <rPh sb="0" eb="2">
      <t>ヨウシキ</t>
    </rPh>
    <phoneticPr fontId="1"/>
  </si>
  <si>
    <t>様式15</t>
    <rPh sb="0" eb="2">
      <t>ヨウシキ</t>
    </rPh>
    <phoneticPr fontId="1"/>
  </si>
  <si>
    <t>道路計画</t>
    <phoneticPr fontId="1"/>
  </si>
  <si>
    <t>×木　〇子</t>
    <phoneticPr fontId="1"/>
  </si>
  <si>
    <t>新宿プラニング</t>
    <phoneticPr fontId="1"/>
  </si>
  <si>
    <t>○○○○○○大学卒</t>
    <phoneticPr fontId="1"/>
  </si>
  <si>
    <t>道路計画（D枠）</t>
  </si>
  <si>
    <t>□川　×代</t>
    <phoneticPr fontId="1"/>
  </si>
  <si>
    <t>200*年3月</t>
    <phoneticPr fontId="1"/>
  </si>
  <si>
    <t>(9)本邦一時隔離関連費</t>
    <rPh sb="3" eb="5">
      <t>ホンポウ</t>
    </rPh>
    <phoneticPr fontId="1"/>
  </si>
  <si>
    <t>(8)現地一時隔離関連費</t>
    <phoneticPr fontId="1"/>
  </si>
  <si>
    <r>
      <t xml:space="preserve">注１）費目については、契約締結時期により、別の費目構成となっている場合があります。契約金額内訳書に記載されている費目を使用してください。
注２）「打合簿あり」での費目間流用を行った後の契約金額内訳を記載してください。
注３）それぞれの費目の「精算報告明細書」に記載されている支出実績をそのまま記載してください。
注４）精算額の確定に当たっては、当該費目の契約金額（流用後）の5％か50万円のいずれか低い金額の範囲内まで、「打合簿なし」の流用を認めています。この運用を反映して、精算額を記載してください。なお、直接経費精算額の合計額は、決して契約金額（流用後）の合計額を超えることは認められませんので、契約金額（流用後）の合計額の範囲内で、「打合簿なし」の流用をしてください。
注５）契約金額（流用後）と精算額の差額を記載してください。この差額が50万円か次欄の参考上限値のいずれか低い金額以下であれば、打合簿なしの流用が認められます。
注６）差額と比較するための参考値として、「(A)×5%」の計算結果を記載してください。差額が０である場合は、記載の必要はありません。
注７）5%か50万円のいずれか低い金額の範囲内の増額であれば、「打合簿なし」の流用可能ですので、理由の記載は不要です。特記すべき事項がありましたら、記載ください。
</t>
    </r>
    <r>
      <rPr>
        <sz val="10"/>
        <color rgb="FFFF0000"/>
        <rFont val="ＭＳ ゴシック"/>
        <family val="3"/>
        <charset val="128"/>
      </rPr>
      <t>注８）新型コロナウィルス対策にかかる費用（PCR検査関連費用、コロナ対策関連経費、一時隔離関連経費）については、特例措置のため</t>
    </r>
    <r>
      <rPr>
        <u/>
        <sz val="10"/>
        <color rgb="FFFF0000"/>
        <rFont val="ＭＳ ゴシック"/>
        <family val="3"/>
        <charset val="128"/>
      </rPr>
      <t>他の目的への費目間流用は認められません。</t>
    </r>
    <rPh sb="509" eb="511">
      <t>ゾウガク</t>
    </rPh>
    <phoneticPr fontId="1"/>
  </si>
  <si>
    <r>
      <t>（８）現地一時隔離関連費</t>
    </r>
    <r>
      <rPr>
        <vertAlign val="superscript"/>
        <sz val="10.5"/>
        <color rgb="FFFF0000"/>
        <rFont val="ＭＳ ゴシック"/>
        <family val="3"/>
        <charset val="128"/>
      </rPr>
      <t>注８</t>
    </r>
    <rPh sb="12" eb="13">
      <t>チュウ</t>
    </rPh>
    <phoneticPr fontId="1"/>
  </si>
  <si>
    <r>
      <t>（９）本邦一時隔離関連費</t>
    </r>
    <r>
      <rPr>
        <vertAlign val="superscript"/>
        <sz val="10.5"/>
        <color rgb="FFFF0000"/>
        <rFont val="ＭＳ ゴシック"/>
        <family val="3"/>
        <charset val="128"/>
      </rPr>
      <t>注８</t>
    </r>
    <rPh sb="3" eb="5">
      <t>ホンポウ</t>
    </rPh>
    <phoneticPr fontId="1"/>
  </si>
  <si>
    <r>
      <t>現地通貨</t>
    </r>
    <r>
      <rPr>
        <vertAlign val="superscript"/>
        <sz val="11"/>
        <rFont val="ＭＳ ゴシック"/>
        <family val="3"/>
        <charset val="128"/>
      </rPr>
      <t>注４</t>
    </r>
    <rPh sb="0" eb="2">
      <t>ゲンチ</t>
    </rPh>
    <rPh sb="2" eb="4">
      <t>ツウカ</t>
    </rPh>
    <rPh sb="4" eb="5">
      <t>チュウ</t>
    </rPh>
    <phoneticPr fontId="8"/>
  </si>
  <si>
    <t>精算報告明細書（現地一時隔離関連費）</t>
    <rPh sb="8" eb="10">
      <t>ゲンチ</t>
    </rPh>
    <rPh sb="10" eb="12">
      <t>イチジ</t>
    </rPh>
    <rPh sb="12" eb="14">
      <t>カクリ</t>
    </rPh>
    <rPh sb="14" eb="16">
      <t>カンレン</t>
    </rPh>
    <rPh sb="16" eb="17">
      <t>ヒ</t>
    </rPh>
    <phoneticPr fontId="1"/>
  </si>
  <si>
    <t>（１）直接人件費相当額の待機費用</t>
    <phoneticPr fontId="1"/>
  </si>
  <si>
    <t>担当分野</t>
  </si>
  <si>
    <t>氏　名</t>
  </si>
  <si>
    <t>月額単価</t>
    <rPh sb="0" eb="2">
      <t>ゲツガク</t>
    </rPh>
    <phoneticPr fontId="1"/>
  </si>
  <si>
    <t>業務人月</t>
  </si>
  <si>
    <t>合計金額</t>
  </si>
  <si>
    <t>現地</t>
  </si>
  <si>
    <t>合計</t>
    <rPh sb="0" eb="1">
      <t>ゴウ</t>
    </rPh>
    <phoneticPr fontId="1"/>
  </si>
  <si>
    <t>（２）隔離施設までのタクシー代等の経費</t>
    <rPh sb="3" eb="5">
      <t>カクリ</t>
    </rPh>
    <rPh sb="5" eb="7">
      <t>シセツ</t>
    </rPh>
    <rPh sb="14" eb="15">
      <t>ダイ</t>
    </rPh>
    <rPh sb="15" eb="16">
      <t>ナド</t>
    </rPh>
    <rPh sb="17" eb="19">
      <t>ケイヒ</t>
    </rPh>
    <phoneticPr fontId="1"/>
  </si>
  <si>
    <t>日付</t>
  </si>
  <si>
    <t>細目</t>
  </si>
  <si>
    <t>証憑
番号</t>
  </si>
  <si>
    <t>支出金額</t>
  </si>
  <si>
    <t>備　　考</t>
  </si>
  <si>
    <t>合　計</t>
    <rPh sb="0" eb="2">
      <t>ゴウケイ</t>
    </rPh>
    <rPh sb="2" eb="3">
      <t>ケイ</t>
    </rPh>
    <phoneticPr fontId="8"/>
  </si>
  <si>
    <t>合計（千円未満切捨て）</t>
    <rPh sb="0" eb="2">
      <t>ゴウケイ</t>
    </rPh>
    <phoneticPr fontId="8"/>
  </si>
  <si>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</si>
  <si>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</si>
  <si>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</si>
  <si>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</si>
  <si>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</si>
  <si>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単価</t>
    <rPh sb="0" eb="2">
      <t>タンカ</t>
    </rPh>
    <phoneticPr fontId="1"/>
  </si>
  <si>
    <t>2021/〇/〇～2021/〇/〇</t>
    <phoneticPr fontId="1"/>
  </si>
  <si>
    <t>合計</t>
    <rPh sb="0" eb="2">
      <t>ゴウケイ</t>
    </rPh>
    <phoneticPr fontId="1"/>
  </si>
  <si>
    <t>現地一時隔離費合計　　　　　　</t>
    <rPh sb="0" eb="2">
      <t>ゲンチ</t>
    </rPh>
    <rPh sb="2" eb="4">
      <t>イチジ</t>
    </rPh>
    <rPh sb="4" eb="6">
      <t>カクリ</t>
    </rPh>
    <rPh sb="6" eb="7">
      <t>ヒ</t>
    </rPh>
    <rPh sb="7" eb="9">
      <t>ゴウケイ</t>
    </rPh>
    <phoneticPr fontId="1"/>
  </si>
  <si>
    <t>精算報告明細書（本邦一時隔離関連費）</t>
    <rPh sb="8" eb="10">
      <t>ホンポウ</t>
    </rPh>
    <rPh sb="10" eb="12">
      <t>イチジ</t>
    </rPh>
    <rPh sb="12" eb="14">
      <t>カクリ</t>
    </rPh>
    <rPh sb="14" eb="16">
      <t>カンレン</t>
    </rPh>
    <rPh sb="16" eb="17">
      <t>ヒ</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</si>
  <si>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</si>
  <si>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</si>
  <si>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</si>
  <si>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</si>
  <si>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</si>
  <si>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</si>
  <si>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</si>
  <si>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様式22</t>
    <phoneticPr fontId="1"/>
  </si>
  <si>
    <r>
      <t>合計（税込）</t>
    </r>
    <r>
      <rPr>
        <vertAlign val="superscript"/>
        <sz val="12"/>
        <rFont val="ＭＳ ゴシック"/>
        <family val="3"/>
        <charset val="128"/>
      </rPr>
      <t>注２</t>
    </r>
    <rPh sb="0" eb="2">
      <t>ゴウケイ</t>
    </rPh>
    <rPh sb="1" eb="2">
      <t>ケイ</t>
    </rPh>
    <rPh sb="3" eb="5">
      <t>ゼイコミ</t>
    </rPh>
    <rPh sb="6" eb="7">
      <t>チュウ</t>
    </rPh>
    <phoneticPr fontId="8"/>
  </si>
  <si>
    <t xml:space="preserve">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成果品製作費はすべて日本国内で支出され、消費税課税対象取引であることを前提に、税込合計金額に100/108を乗じて税抜金額とする設定となっています。消費税が10%であった場合は、税込合計金額に100/110を乗じて税抜金額として下さい。また、海外で支出される経費等（消費税の対象取引ではない場合）については、この税額控除手続きが不要ですので、100/108を乗じる必要はありません。いづれにせよ、様式を変更し、適切に支出額を計上してください。
</t>
    <rPh sb="6" eb="8">
      <t>ニホン</t>
    </rPh>
    <rPh sb="8" eb="10">
      <t>コクナイ</t>
    </rPh>
    <rPh sb="17" eb="19">
      <t>シシュツ</t>
    </rPh>
    <rPh sb="24" eb="26">
      <t>ソウテイ</t>
    </rPh>
    <rPh sb="172" eb="173">
      <t>チュウ</t>
    </rPh>
    <rPh sb="175" eb="176">
      <t>ホン</t>
    </rPh>
    <rPh sb="182" eb="184">
      <t>セイカ</t>
    </rPh>
    <rPh sb="184" eb="185">
      <t>ヒン</t>
    </rPh>
    <rPh sb="185" eb="188">
      <t>セイサクヒ</t>
    </rPh>
    <rPh sb="192" eb="194">
      <t>ニホン</t>
    </rPh>
    <rPh sb="194" eb="196">
      <t>コクナイ</t>
    </rPh>
    <rPh sb="197" eb="199">
      <t>シシュツ</t>
    </rPh>
    <rPh sb="202" eb="205">
      <t>ショウヒゼイ</t>
    </rPh>
    <rPh sb="205" eb="207">
      <t>カゼイ</t>
    </rPh>
    <rPh sb="207" eb="209">
      <t>タイショウ</t>
    </rPh>
    <rPh sb="209" eb="211">
      <t>トリヒキ</t>
    </rPh>
    <rPh sb="217" eb="219">
      <t>ゼンテイ</t>
    </rPh>
    <rPh sb="221" eb="223">
      <t>ゼイコミ</t>
    </rPh>
    <rPh sb="223" eb="225">
      <t>ゴウケイ</t>
    </rPh>
    <rPh sb="225" eb="227">
      <t>キンガク</t>
    </rPh>
    <rPh sb="236" eb="237">
      <t>ジョウ</t>
    </rPh>
    <rPh sb="239" eb="241">
      <t>ゼイヌキ</t>
    </rPh>
    <rPh sb="241" eb="243">
      <t>キンガク</t>
    </rPh>
    <rPh sb="246" eb="248">
      <t>セッテイ</t>
    </rPh>
    <rPh sb="256" eb="259">
      <t>ショウヒゼイ</t>
    </rPh>
    <rPh sb="267" eb="269">
      <t>バアイ</t>
    </rPh>
    <rPh sb="296" eb="297">
      <t>クダ</t>
    </rPh>
    <rPh sb="303" eb="305">
      <t>カイガイ</t>
    </rPh>
    <rPh sb="306" eb="308">
      <t>シシュツ</t>
    </rPh>
    <rPh sb="311" eb="313">
      <t>ケイヒ</t>
    </rPh>
    <rPh sb="313" eb="314">
      <t>トウ</t>
    </rPh>
    <rPh sb="315" eb="318">
      <t>ショウヒゼイ</t>
    </rPh>
    <rPh sb="319" eb="321">
      <t>タイショウ</t>
    </rPh>
    <rPh sb="321" eb="323">
      <t>トリヒキ</t>
    </rPh>
    <rPh sb="327" eb="329">
      <t>バアイ</t>
    </rPh>
    <rPh sb="338" eb="340">
      <t>ゼイガク</t>
    </rPh>
    <rPh sb="340" eb="342">
      <t>コウジョ</t>
    </rPh>
    <rPh sb="342" eb="344">
      <t>テツヅ</t>
    </rPh>
    <rPh sb="346" eb="348">
      <t>フヨウ</t>
    </rPh>
    <rPh sb="361" eb="362">
      <t>ジョウ</t>
    </rPh>
    <rPh sb="364" eb="366">
      <t>ヒツヨウ</t>
    </rPh>
    <rPh sb="380" eb="382">
      <t>ヨウシキ</t>
    </rPh>
    <rPh sb="383" eb="385">
      <t>ヘンコウ</t>
    </rPh>
    <rPh sb="387" eb="389">
      <t>テキセツ</t>
    </rPh>
    <rPh sb="390" eb="392">
      <t>シシュツ</t>
    </rPh>
    <rPh sb="392" eb="393">
      <t>ガク</t>
    </rPh>
    <rPh sb="394" eb="396">
      <t>ケイジョウ</t>
    </rPh>
    <phoneticPr fontId="1"/>
  </si>
  <si>
    <r>
      <t>合　計（税抜）</t>
    </r>
    <r>
      <rPr>
        <b/>
        <vertAlign val="superscript"/>
        <sz val="12"/>
        <rFont val="ＭＳ ゴシック"/>
        <family val="3"/>
        <charset val="128"/>
      </rPr>
      <t>注３</t>
    </r>
    <rPh sb="0" eb="2">
      <t>ゴウケイ</t>
    </rPh>
    <rPh sb="2" eb="3">
      <t>ケイ</t>
    </rPh>
    <rPh sb="7" eb="8">
      <t>チュウ</t>
    </rPh>
    <phoneticPr fontId="8"/>
  </si>
  <si>
    <r>
      <t>合計（税抜）</t>
    </r>
    <r>
      <rPr>
        <b/>
        <vertAlign val="superscript"/>
        <sz val="12"/>
        <rFont val="ＭＳ ゴシック"/>
        <family val="3"/>
        <charset val="128"/>
      </rPr>
      <t>注３</t>
    </r>
    <r>
      <rPr>
        <b/>
        <sz val="12"/>
        <rFont val="ＭＳ ゴシック"/>
        <family val="3"/>
        <charset val="128"/>
      </rPr>
      <t>（千円未満切捨て）</t>
    </r>
    <rPh sb="0" eb="2">
      <t>ゴウケイ</t>
    </rPh>
    <rPh sb="9" eb="11">
      <t>センエン</t>
    </rPh>
    <rPh sb="11" eb="13">
      <t>ミマン</t>
    </rPh>
    <rPh sb="13" eb="14">
      <t>キ</t>
    </rPh>
    <rPh sb="14" eb="15">
      <t>ス</t>
    </rPh>
    <phoneticPr fontId="8"/>
  </si>
  <si>
    <t>機材費合計（合計(1)+合計(2)）</t>
    <rPh sb="0" eb="2">
      <t>キザイ</t>
    </rPh>
    <rPh sb="2" eb="3">
      <t>ヒ</t>
    </rPh>
    <rPh sb="3" eb="5">
      <t>ゴウケイ</t>
    </rPh>
    <rPh sb="6" eb="8">
      <t>ゴウケイ</t>
    </rPh>
    <rPh sb="12" eb="14">
      <t>ゴウケイ</t>
    </rPh>
    <phoneticPr fontId="1"/>
  </si>
  <si>
    <r>
      <t>合計（税込）</t>
    </r>
    <r>
      <rPr>
        <vertAlign val="superscript"/>
        <sz val="12"/>
        <rFont val="ＭＳ ゴシック"/>
        <family val="3"/>
        <charset val="128"/>
      </rPr>
      <t>注３</t>
    </r>
    <rPh sb="3" eb="5">
      <t>ゼイコミ</t>
    </rPh>
    <rPh sb="6" eb="7">
      <t>チュウ</t>
    </rPh>
    <phoneticPr fontId="1"/>
  </si>
  <si>
    <r>
      <t>合計（税抜）</t>
    </r>
    <r>
      <rPr>
        <vertAlign val="superscript"/>
        <sz val="12"/>
        <rFont val="ＭＳ ゴシック"/>
        <family val="3"/>
        <charset val="128"/>
      </rPr>
      <t>注４</t>
    </r>
    <rPh sb="0" eb="2">
      <t>ゴウケイ</t>
    </rPh>
    <rPh sb="3" eb="5">
      <t>ゼイヌキ</t>
    </rPh>
    <rPh sb="6" eb="7">
      <t>チュウ</t>
    </rPh>
    <phoneticPr fontId="1"/>
  </si>
  <si>
    <r>
      <t>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注３）支出金額に税抜金額を記載する場合は、「合計（税込）」の金額に斜線を入れてください。
注４）再委託費（国内再委託費）では、経費はすべて日本国内で支出され、消費税課税対象取引であることを前提に、税込合計金額に100/108を乗じて税抜金額とする設定となっています。</t>
    </r>
    <r>
      <rPr>
        <u/>
        <sz val="12"/>
        <rFont val="ＭＳ ゴシック"/>
        <family val="3"/>
        <charset val="128"/>
      </rPr>
      <t>消費税率が異なる場合は、様式を変更し、適切に消費税額を控除し、「税抜価格」を記載してください。</t>
    </r>
    <rPh sb="0" eb="1">
      <t>チュウ</t>
    </rPh>
    <rPh sb="41" eb="43">
      <t>キサイ</t>
    </rPh>
    <rPh sb="106" eb="107">
      <t>チュウ</t>
    </rPh>
    <rPh sb="150" eb="151">
      <t>チュウ</t>
    </rPh>
    <rPh sb="195" eb="196">
      <t>チュウ</t>
    </rPh>
    <rPh sb="198" eb="201">
      <t>サイイタク</t>
    </rPh>
    <rPh sb="201" eb="202">
      <t>ヒ</t>
    </rPh>
    <rPh sb="203" eb="205">
      <t>コクナイ</t>
    </rPh>
    <rPh sb="205" eb="208">
      <t>サイイタク</t>
    </rPh>
    <rPh sb="208" eb="209">
      <t>ヒ</t>
    </rPh>
    <rPh sb="213" eb="215">
      <t>ケイヒ</t>
    </rPh>
    <phoneticPr fontId="1"/>
  </si>
  <si>
    <r>
      <t>合計（税抜）</t>
    </r>
    <r>
      <rPr>
        <b/>
        <vertAlign val="superscript"/>
        <sz val="12"/>
        <rFont val="ＭＳ ゴシック"/>
        <family val="3"/>
        <charset val="128"/>
      </rPr>
      <t>注２</t>
    </r>
    <rPh sb="0" eb="2">
      <t>ゴウケイ</t>
    </rPh>
    <rPh sb="3" eb="5">
      <t>ゼイヌキ</t>
    </rPh>
    <rPh sb="6" eb="7">
      <t>チュウ</t>
    </rPh>
    <phoneticPr fontId="1"/>
  </si>
  <si>
    <t>注１）国内業務費は、「技術研修費」、「招へい費」及び「諸雑費」の合計額となります。「招へい費」については、別の精算報告明細書にまとめられていますので、適切に合算してください。
注２）国内業務費明細書の税抜金額を記入してください。
注３）複数の研修コースを実施した場合、コース毎に精算報告明細書を作成してください。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88" eb="89">
      <t>チュウ</t>
    </rPh>
    <rPh sb="115" eb="116">
      <t>チュウ</t>
    </rPh>
    <rPh sb="118" eb="120">
      <t>フクスウ</t>
    </rPh>
    <rPh sb="121" eb="123">
      <t>ケンシュウ</t>
    </rPh>
    <rPh sb="127" eb="129">
      <t>ジッシ</t>
    </rPh>
    <rPh sb="131" eb="133">
      <t>バアイ</t>
    </rPh>
    <rPh sb="137" eb="138">
      <t>ゴト</t>
    </rPh>
    <rPh sb="139" eb="141">
      <t>セイサン</t>
    </rPh>
    <rPh sb="141" eb="143">
      <t>ホウコク</t>
    </rPh>
    <rPh sb="143" eb="146">
      <t>メイサイショ</t>
    </rPh>
    <rPh sb="147" eb="149">
      <t>サクセイ</t>
    </rPh>
    <rPh sb="157" eb="158">
      <t>チュウ</t>
    </rPh>
    <rPh sb="160" eb="161">
      <t>ショ</t>
    </rPh>
    <rPh sb="161" eb="163">
      <t>ザッピ</t>
    </rPh>
    <rPh sb="164" eb="166">
      <t>ケイジョウ</t>
    </rPh>
    <rPh sb="169" eb="171">
      <t>バアイ</t>
    </rPh>
    <rPh sb="179" eb="181">
      <t>サクジョ</t>
    </rPh>
    <rPh sb="184" eb="185">
      <t>カマ</t>
    </rPh>
    <phoneticPr fontId="1"/>
  </si>
  <si>
    <t>注１）国内業務費は、「技術研修費」、「招へい費」及び「諸雑費」の合計額となります。「技術研修費」については、別の精算報告明細書にまとめられていますので、適切に合算してください。
注２）国内業務費明細書の税抜金額を記入してください。
注３）複数の招へいコースを実施した場合、コース毎に精算報告明細書を作成してください。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4">
      <t>ギジュツ</t>
    </rPh>
    <rPh sb="44" eb="46">
      <t>ケンシュウ</t>
    </rPh>
    <rPh sb="46" eb="47">
      <t>ヒ</t>
    </rPh>
    <rPh sb="54" eb="55">
      <t>ベツ</t>
    </rPh>
    <rPh sb="56" eb="58">
      <t>セイサン</t>
    </rPh>
    <rPh sb="58" eb="60">
      <t>ホウコク</t>
    </rPh>
    <rPh sb="60" eb="63">
      <t>メイサイショ</t>
    </rPh>
    <rPh sb="76" eb="78">
      <t>テキセツ</t>
    </rPh>
    <rPh sb="116" eb="117">
      <t>チュウ</t>
    </rPh>
    <rPh sb="119" eb="121">
      <t>フクスウ</t>
    </rPh>
    <rPh sb="129" eb="131">
      <t>ジッシ</t>
    </rPh>
    <rPh sb="133" eb="135">
      <t>バアイ</t>
    </rPh>
    <rPh sb="139" eb="140">
      <t>ゴト</t>
    </rPh>
    <rPh sb="141" eb="143">
      <t>セイサン</t>
    </rPh>
    <rPh sb="143" eb="145">
      <t>ホウコク</t>
    </rPh>
    <rPh sb="145" eb="148">
      <t>メイサイショ</t>
    </rPh>
    <rPh sb="149" eb="151">
      <t>サクセイ</t>
    </rPh>
    <rPh sb="159" eb="160">
      <t>チュウ</t>
    </rPh>
    <rPh sb="162" eb="163">
      <t>ショ</t>
    </rPh>
    <rPh sb="163" eb="165">
      <t>ザッピ</t>
    </rPh>
    <rPh sb="166" eb="168">
      <t>ケイジョウ</t>
    </rPh>
    <rPh sb="171" eb="173">
      <t>バアイ</t>
    </rPh>
    <rPh sb="175" eb="176">
      <t>ショ</t>
    </rPh>
    <rPh sb="176" eb="178">
      <t>ザッピ</t>
    </rPh>
    <rPh sb="179" eb="180">
      <t>ヒョウ</t>
    </rPh>
    <rPh sb="181" eb="183">
      <t>サクジョ</t>
    </rPh>
    <rPh sb="186" eb="187">
      <t>カマ</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</si>
  <si>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</si>
  <si>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</si>
  <si>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r>
      <t>支払年月日</t>
    </r>
    <r>
      <rPr>
        <vertAlign val="superscript"/>
        <sz val="12"/>
        <rFont val="ＭＳ ゴシック"/>
        <family val="3"/>
        <charset val="128"/>
      </rPr>
      <t>注３</t>
    </r>
    <rPh sb="5" eb="6">
      <t>チュウ</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</si>
  <si>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</si>
  <si>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</si>
  <si>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</si>
  <si>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</si>
  <si>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t>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phoneticPr fontId="1"/>
  </si>
  <si>
    <t>精算報告明細書（旅費（航空賃、日当・宿泊料等、特別手当）)</t>
    <rPh sb="0" eb="2">
      <t>セイサン</t>
    </rPh>
    <rPh sb="2" eb="4">
      <t>ホウコク</t>
    </rPh>
    <rPh sb="4" eb="7">
      <t>メイサイショ</t>
    </rPh>
    <rPh sb="8" eb="10">
      <t>リョヒ</t>
    </rPh>
    <rPh sb="11" eb="13">
      <t>コウクウ</t>
    </rPh>
    <rPh sb="13" eb="14">
      <t>チン</t>
    </rPh>
    <phoneticPr fontId="1"/>
  </si>
  <si>
    <t>合　計</t>
    <rPh sb="0" eb="1">
      <t>ア</t>
    </rPh>
    <rPh sb="2" eb="3">
      <t>ケイ</t>
    </rPh>
    <phoneticPr fontId="1"/>
  </si>
  <si>
    <r>
      <t>備　考</t>
    </r>
    <r>
      <rPr>
        <vertAlign val="superscript"/>
        <sz val="14"/>
        <rFont val="ＭＳ ゴシック"/>
        <family val="3"/>
        <charset val="128"/>
      </rPr>
      <t>注７</t>
    </r>
    <rPh sb="0" eb="1">
      <t>ビ</t>
    </rPh>
    <rPh sb="2" eb="3">
      <t>コウ</t>
    </rPh>
    <rPh sb="3" eb="4">
      <t>チュウ</t>
    </rPh>
    <phoneticPr fontId="1"/>
  </si>
  <si>
    <r>
      <t>出発日</t>
    </r>
    <r>
      <rPr>
        <vertAlign val="superscript"/>
        <sz val="12"/>
        <rFont val="ＭＳ ゴシック"/>
        <family val="3"/>
        <charset val="128"/>
      </rPr>
      <t>注１</t>
    </r>
    <rPh sb="0" eb="2">
      <t>シュッパツ</t>
    </rPh>
    <rPh sb="2" eb="3">
      <t>ビ</t>
    </rPh>
    <rPh sb="3" eb="4">
      <t>チュウ</t>
    </rPh>
    <phoneticPr fontId="1"/>
  </si>
  <si>
    <t>　日　当</t>
    <phoneticPr fontId="1"/>
  </si>
  <si>
    <r>
      <t>宿泊料</t>
    </r>
    <r>
      <rPr>
        <vertAlign val="superscript"/>
        <sz val="12"/>
        <rFont val="ＭＳ ゴシック"/>
        <family val="3"/>
        <charset val="128"/>
      </rPr>
      <t>注４、注５</t>
    </r>
    <rPh sb="3" eb="4">
      <t>チュウ</t>
    </rPh>
    <rPh sb="6" eb="7">
      <t>チュウ</t>
    </rPh>
    <phoneticPr fontId="1"/>
  </si>
  <si>
    <r>
      <t>現地業務期間</t>
    </r>
    <r>
      <rPr>
        <vertAlign val="superscript"/>
        <sz val="12"/>
        <rFont val="ＭＳ ゴシック"/>
        <family val="3"/>
        <charset val="128"/>
      </rPr>
      <t>注２</t>
    </r>
    <rPh sb="0" eb="2">
      <t>ゲンチ</t>
    </rPh>
    <rPh sb="2" eb="4">
      <t>ギョウム</t>
    </rPh>
    <rPh sb="4" eb="6">
      <t>キカン</t>
    </rPh>
    <rPh sb="6" eb="7">
      <t>チュウ</t>
    </rPh>
    <phoneticPr fontId="1"/>
  </si>
  <si>
    <r>
      <t>旅費（その他）</t>
    </r>
    <r>
      <rPr>
        <vertAlign val="superscript"/>
        <sz val="12"/>
        <rFont val="ＭＳ ゴシック"/>
        <family val="3"/>
        <charset val="128"/>
      </rPr>
      <t>脚注３</t>
    </r>
    <rPh sb="0" eb="2">
      <t>リョヒ</t>
    </rPh>
    <rPh sb="5" eb="6">
      <t>タ</t>
    </rPh>
    <rPh sb="7" eb="9">
      <t>キャクチュウ</t>
    </rPh>
    <phoneticPr fontId="1"/>
  </si>
  <si>
    <r>
      <rPr>
        <sz val="12"/>
        <rFont val="ＭＳ ゴシック"/>
        <family val="3"/>
        <charset val="128"/>
      </rPr>
      <t>　日　当</t>
    </r>
    <phoneticPr fontId="1"/>
  </si>
  <si>
    <r>
      <rPr>
        <b/>
        <sz val="14"/>
        <rFont val="ＭＳ ゴシック"/>
        <family val="3"/>
        <charset val="128"/>
      </rPr>
      <t>合　計</t>
    </r>
    <rPh sb="0" eb="1">
      <t>ア</t>
    </rPh>
    <rPh sb="2" eb="3">
      <t>ケイ</t>
    </rPh>
    <phoneticPr fontId="1"/>
  </si>
  <si>
    <t>合計額（航空賃）</t>
    <rPh sb="4" eb="6">
      <t>コウクウ</t>
    </rPh>
    <rPh sb="6" eb="7">
      <t>チン</t>
    </rPh>
    <phoneticPr fontId="1"/>
  </si>
  <si>
    <t>合計額（航空賃）（千円未満切捨て）</t>
    <rPh sb="4" eb="6">
      <t>コウクウ</t>
    </rPh>
    <rPh sb="6" eb="7">
      <t>チン</t>
    </rPh>
    <phoneticPr fontId="1"/>
  </si>
  <si>
    <r>
      <t xml:space="preserve">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注３）日当及び宿泊費の計算欄への記載方式については、変更可能です。（例：3,800×（30+0.9×2）＝120,840)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ものを別途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t>
    </r>
    <r>
      <rPr>
        <sz val="16"/>
        <color rgb="FFFF0000"/>
        <rFont val="ＭＳ ゴシック"/>
        <family val="3"/>
        <charset val="128"/>
      </rPr>
      <t>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
    <rPh sb="86" eb="88">
      <t>ギョウム</t>
    </rPh>
    <rPh sb="118" eb="120">
      <t>ニットウ</t>
    </rPh>
    <rPh sb="121" eb="123">
      <t>シュクハク</t>
    </rPh>
    <rPh sb="123" eb="124">
      <t>リョウ</t>
    </rPh>
    <rPh sb="262" eb="264">
      <t>ニットウ</t>
    </rPh>
    <rPh sb="264" eb="265">
      <t>オヨ</t>
    </rPh>
    <rPh sb="270" eb="272">
      <t>ケイサン</t>
    </rPh>
    <rPh sb="272" eb="273">
      <t>ラン</t>
    </rPh>
    <rPh sb="275" eb="277">
      <t>キサイ</t>
    </rPh>
    <rPh sb="277" eb="279">
      <t>ホウシキ</t>
    </rPh>
    <rPh sb="285" eb="287">
      <t>ヘンコウ</t>
    </rPh>
    <rPh sb="287" eb="289">
      <t>カノウ</t>
    </rPh>
    <rPh sb="293" eb="294">
      <t>レイ</t>
    </rPh>
    <rPh sb="722" eb="724">
      <t>リョヒ</t>
    </rPh>
    <rPh sb="724" eb="726">
      <t>セッパン</t>
    </rPh>
    <rPh sb="729" eb="731">
      <t>トッキ</t>
    </rPh>
    <rPh sb="731" eb="733">
      <t>ジコウ</t>
    </rPh>
    <rPh sb="734" eb="736">
      <t>ビコウ</t>
    </rPh>
    <rPh sb="737" eb="739">
      <t>キサイ</t>
    </rPh>
    <phoneticPr fontId="1"/>
  </si>
  <si>
    <t>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注３）費目間流用を行った後の契約金額内訳を記載してください。また、費目間流用に係る打合簿（写）を添付してください。
注４）直接経費に係る精算額は、直接経費費目間流用計算表（様式５）で計算された額を記載してください。直接人件費、その他原価及び一般管理費等については、精算報告明細書の精算額を記載してください。
　　　また、支出実績中間確認を行った場合は、確認済みの経費も精算額に含め、最新の「支出実績中間確認通知書」（写）を添付ください。
注５）複数の部分払がある場合はその合計額を記載してください。また、必要に応じ消費税額を明記することも可能です。
注６）請求額には、精算額から前払額、部分払額及び概算払額を控除した数字を記載してください。</t>
    <rPh sb="317" eb="318">
      <t>ウツ</t>
    </rPh>
    <rPh sb="361" eb="363">
      <t>ヒツヨウ</t>
    </rPh>
    <rPh sb="364" eb="365">
      <t>オウ</t>
    </rPh>
    <rPh sb="366" eb="369">
      <t>ショウヒゼイ</t>
    </rPh>
    <rPh sb="369" eb="370">
      <t>ガク</t>
    </rPh>
    <rPh sb="371" eb="373">
      <t>メイキ</t>
    </rPh>
    <rPh sb="378" eb="380">
      <t>カノウ</t>
    </rPh>
    <rPh sb="384" eb="385">
      <t>チュウ</t>
    </rPh>
    <phoneticPr fontId="1"/>
  </si>
  <si>
    <t>注）本費目について、契約書に計上していない場合は、打合簿を添付してください。
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phoneticPr fontId="1"/>
  </si>
  <si>
    <t>様式23</t>
    <phoneticPr fontId="1"/>
  </si>
  <si>
    <t>様式４ 内訳書</t>
    <phoneticPr fontId="1"/>
  </si>
  <si>
    <t xml:space="preserve">以下の費目を追加しました。
現地一時隔離関連費及び本邦一時隔離関連費 </t>
    <rPh sb="0" eb="2">
      <t>イカ</t>
    </rPh>
    <rPh sb="3" eb="5">
      <t>ヒモク</t>
    </rPh>
    <rPh sb="6" eb="8">
      <t>ツイカ</t>
    </rPh>
    <rPh sb="23" eb="24">
      <t>オヨ</t>
    </rPh>
    <phoneticPr fontId="1"/>
  </si>
  <si>
    <t>様式５ 流用明細</t>
    <phoneticPr fontId="1"/>
  </si>
  <si>
    <t>様式21　現地一時隔離関連費</t>
    <phoneticPr fontId="1"/>
  </si>
  <si>
    <t>様式追加しました。</t>
    <rPh sb="0" eb="2">
      <t>ヨウシキ</t>
    </rPh>
    <rPh sb="2" eb="4">
      <t>ツイカ</t>
    </rPh>
    <phoneticPr fontId="1"/>
  </si>
  <si>
    <t xml:space="preserve">様式22　本邦一時隔離関連費 </t>
    <phoneticPr fontId="1"/>
  </si>
  <si>
    <t>様式23　証書添付台紙</t>
    <rPh sb="5" eb="7">
      <t>ショウショ</t>
    </rPh>
    <rPh sb="7" eb="9">
      <t>テンプ</t>
    </rPh>
    <rPh sb="9" eb="11">
      <t>ダイシ</t>
    </rPh>
    <phoneticPr fontId="1"/>
  </si>
  <si>
    <t>様式番号変更しました。</t>
    <rPh sb="0" eb="2">
      <t>ヨウシキ</t>
    </rPh>
    <rPh sb="2" eb="4">
      <t>バンゴウ</t>
    </rPh>
    <rPh sb="4" eb="6">
      <t>ヘンコウ</t>
    </rPh>
    <phoneticPr fontId="1"/>
  </si>
  <si>
    <t>様式7　業務従事者名簿</t>
    <phoneticPr fontId="1"/>
  </si>
  <si>
    <t>ダイバーシティ枠の記載例を記入しました。</t>
    <rPh sb="7" eb="8">
      <t>ワク</t>
    </rPh>
    <rPh sb="9" eb="11">
      <t>キサイ</t>
    </rPh>
    <rPh sb="11" eb="12">
      <t>レイ</t>
    </rPh>
    <rPh sb="13" eb="15">
      <t>キニュウ</t>
    </rPh>
    <phoneticPr fontId="1"/>
  </si>
  <si>
    <t/>
  </si>
  <si>
    <t>□原　×子</t>
  </si>
  <si>
    <t>○山　△男</t>
  </si>
  <si>
    <t>○野　△子（前任）</t>
  </si>
  <si>
    <t>▽田　□美（後任）</t>
  </si>
  <si>
    <t>交差点設計</t>
  </si>
  <si>
    <t>交通計画Ⅱ</t>
  </si>
  <si>
    <t>ジェンダー分析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</si>
</sst>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円&quot;"/>
    <numFmt numFmtId="177" formatCode="yyyy&quot;年&quot;m&quot;月&quot;d&quot;日&quot;;@"/>
    <numFmt numFmtId="178" formatCode="[$-F800]dddd\,\ mmmm\ dd\,\ yyyy"/>
    <numFmt numFmtId="179" formatCode="#,##0_ "/>
    <numFmt numFmtId="180" formatCode="yyyy&quot;年&quot;m&quot;月&quot;;@"/>
    <numFmt numFmtId="181" formatCode="#,##0.00_ "/>
    <numFmt numFmtId="182" formatCode="#,##0_ &quot;円&quot;"/>
    <numFmt numFmtId="183" formatCode="\+#,##0\x;[Red]\+\-#,##0\x"/>
    <numFmt numFmtId="184" formatCode="\x#,##0;[Red]\-#,##0"/>
    <numFmt numFmtId="185" formatCode="\x#,##0\=;[Red]\-#,##0"/>
    <numFmt numFmtId="186" formatCode="#,##0\="/>
    <numFmt numFmtId="187" formatCode="0;;;@"/>
    <numFmt numFmtId="188" formatCode="0.00;;;@"/>
    <numFmt numFmtId="189" formatCode="yy&quot;年&quot;m&quot;月&quot;;@"/>
    <numFmt numFmtId="190" formatCode="yyyy&quot;年&quot;m&quot;月&quot;&quot;分&quot;"/>
    <numFmt numFmtId="191" formatCode="#,##0_);[Red]\(#,##0\)"/>
  </numFmts>
  <fonts count="108">
    <font>
      <sz val="12"/>
      <color theme="1"/>
      <name val="ＭＳ ゴシック"/>
      <family val="3"/>
      <charset val="128"/>
    </font>
    <font>
      <sz val="6"/>
      <name val="ＭＳ ゴシック"/>
      <family val="3"/>
      <charset val="128"/>
    </font>
    <font>
      <vertAlign val="superscript"/>
      <sz val="9"/>
      <color indexed="8"/>
      <name val="ＭＳ ゴシック"/>
      <family val="3"/>
      <charset val="128"/>
    </font>
    <font>
      <sz val="9"/>
      <name val="ＭＳ ゴシック"/>
      <family val="3"/>
      <charset val="128"/>
    </font>
    <font>
      <b/>
      <sz val="12"/>
      <name val="ＭＳ ゴシック"/>
      <family val="3"/>
      <charset val="128"/>
    </font>
    <font>
      <sz val="12"/>
      <name val="Osaka"/>
      <family val="3"/>
      <charset val="128"/>
    </font>
    <font>
      <b/>
      <sz val="11"/>
      <name val="ＭＳ ゴシック"/>
      <family val="3"/>
      <charset val="128"/>
    </font>
    <font>
      <sz val="11"/>
      <name val="ＭＳ ゴシック"/>
      <family val="3"/>
      <charset val="128"/>
    </font>
    <font>
      <sz val="6"/>
      <name val="Osaka"/>
      <family val="3"/>
      <charset val="128"/>
    </font>
    <font>
      <u/>
      <sz val="12"/>
      <color indexed="12"/>
      <name val="ＭＳ ゴシック"/>
      <family val="3"/>
      <charset val="128"/>
    </font>
    <font>
      <sz val="12"/>
      <name val="平成明朝"/>
      <family val="3"/>
      <charset val="128"/>
    </font>
    <font>
      <sz val="12"/>
      <name val="ＭＳ ゴシック"/>
      <family val="3"/>
      <charset val="128"/>
    </font>
    <font>
      <u/>
      <sz val="12"/>
      <color indexed="20"/>
      <name val="ＭＳ ゴシック"/>
      <family val="3"/>
      <charset val="128"/>
    </font>
    <font>
      <b/>
      <sz val="14"/>
      <color indexed="8"/>
      <name val="ＭＳ ゴシック"/>
      <family val="3"/>
      <charset val="128"/>
    </font>
    <font>
      <vertAlign val="superscript"/>
      <sz val="12"/>
      <color indexed="8"/>
      <name val="ＭＳ ゴシック"/>
      <family val="3"/>
      <charset val="128"/>
    </font>
    <font>
      <sz val="12"/>
      <name val="細明朝体"/>
      <family val="3"/>
      <charset val="128"/>
    </font>
    <font>
      <vertAlign val="superscript"/>
      <sz val="12"/>
      <name val="ＭＳ ゴシック"/>
      <family val="3"/>
      <charset val="128"/>
    </font>
    <font>
      <i/>
      <sz val="11"/>
      <name val="ＭＳ ゴシック"/>
      <family val="3"/>
      <charset val="128"/>
    </font>
    <font>
      <sz val="10"/>
      <name val="ＭＳ ゴシック"/>
      <family val="3"/>
      <charset val="128"/>
    </font>
    <font>
      <sz val="11"/>
      <name val="ＭＳ 明朝"/>
      <family val="1"/>
      <charset val="128"/>
    </font>
    <font>
      <sz val="12"/>
      <name val="ＭＳ Ｐゴシック"/>
      <family val="3"/>
      <charset val="128"/>
    </font>
    <font>
      <b/>
      <sz val="14"/>
      <name val="ＭＳ Ｐゴシック"/>
      <family val="3"/>
      <charset val="128"/>
    </font>
    <font>
      <b/>
      <u/>
      <sz val="14"/>
      <name val="ＭＳ Ｐゴシック"/>
      <family val="3"/>
      <charset val="128"/>
    </font>
    <font>
      <b/>
      <vertAlign val="superscript"/>
      <sz val="14"/>
      <name val="ＭＳ Ｐゴシック"/>
      <family val="3"/>
      <charset val="128"/>
    </font>
    <font>
      <vertAlign val="superscript"/>
      <sz val="12"/>
      <name val="ＭＳ Ｐゴシック"/>
      <family val="3"/>
      <charset val="128"/>
    </font>
    <font>
      <vertAlign val="superscript"/>
      <sz val="14"/>
      <color indexed="8"/>
      <name val="ＭＳ ゴシック"/>
      <family val="3"/>
      <charset val="128"/>
    </font>
    <font>
      <sz val="12"/>
      <name val="Arial"/>
      <family val="2"/>
    </font>
    <font>
      <sz val="6"/>
      <name val="ＭＳ ゴシック"/>
      <family val="3"/>
      <charset val="128"/>
    </font>
    <font>
      <b/>
      <sz val="14"/>
      <name val="ＭＳ ゴシック"/>
      <family val="3"/>
      <charset val="128"/>
    </font>
    <font>
      <u/>
      <sz val="12"/>
      <name val="ＭＳ ゴシック"/>
      <family val="3"/>
      <charset val="128"/>
    </font>
    <font>
      <u val="double"/>
      <sz val="12"/>
      <name val="ＭＳ ゴシック"/>
      <family val="3"/>
      <charset val="128"/>
    </font>
    <font>
      <b/>
      <sz val="9"/>
      <color indexed="81"/>
      <name val="ＭＳ Ｐゴシック"/>
      <family val="3"/>
      <charset val="128"/>
    </font>
    <font>
      <sz val="9"/>
      <color indexed="81"/>
      <name val="ＭＳ Ｐゴシック"/>
      <family val="3"/>
      <charset val="128"/>
    </font>
    <font>
      <vertAlign val="superscript"/>
      <sz val="10.5"/>
      <color indexed="8"/>
      <name val="ＭＳ ゴシック"/>
      <family val="3"/>
      <charset val="128"/>
    </font>
    <font>
      <sz val="10.5"/>
      <name val="ＭＳ ゴシック"/>
      <family val="3"/>
      <charset val="128"/>
    </font>
    <font>
      <vertAlign val="superscript"/>
      <sz val="10.5"/>
      <name val="ＭＳ ゴシック"/>
      <family val="3"/>
      <charset val="128"/>
    </font>
    <font>
      <b/>
      <sz val="10"/>
      <color indexed="81"/>
      <name val="ＭＳ Ｐゴシック"/>
      <family val="3"/>
      <charset val="128"/>
    </font>
    <font>
      <sz val="9"/>
      <name val="ＭＳ Ｐゴシック"/>
      <family val="3"/>
      <charset val="128"/>
    </font>
    <font>
      <i/>
      <sz val="12"/>
      <name val="ＭＳ Ｐゴシック"/>
      <family val="3"/>
      <charset val="128"/>
    </font>
    <font>
      <b/>
      <sz val="9"/>
      <color indexed="81"/>
      <name val="MS P ゴシック"/>
      <family val="3"/>
      <charset val="128"/>
    </font>
    <font>
      <b/>
      <u/>
      <sz val="9"/>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2"/>
      <color theme="1"/>
      <name val="ＭＳ ゴシック"/>
      <family val="3"/>
      <charset val="128"/>
    </font>
    <font>
      <sz val="11"/>
      <color theme="1"/>
      <name val="ＭＳ Ｐゴシック"/>
      <family val="3"/>
      <charset val="128"/>
      <scheme val="minor"/>
    </font>
    <font>
      <b/>
      <sz val="12"/>
      <color rgb="FFFF00FF"/>
      <name val="ＭＳ ゴシック"/>
      <family val="3"/>
      <charset val="128"/>
    </font>
    <font>
      <u/>
      <sz val="12"/>
      <color indexed="12"/>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5"/>
      <color theme="1"/>
      <name val="ＭＳ ゴシック"/>
      <family val="3"/>
      <charset val="128"/>
    </font>
    <font>
      <sz val="9"/>
      <color theme="1"/>
      <name val="ＭＳ ゴシック"/>
      <family val="3"/>
      <charset val="128"/>
    </font>
    <font>
      <b/>
      <sz val="16"/>
      <color theme="1"/>
      <name val="ＭＳ ゴシック"/>
      <family val="3"/>
      <charset val="128"/>
    </font>
    <font>
      <sz val="11"/>
      <color theme="1"/>
      <name val="ＭＳ ゴシック"/>
      <family val="3"/>
      <charset val="128"/>
    </font>
    <font>
      <sz val="12"/>
      <color rgb="FFFF0000"/>
      <name val="ＭＳ ゴシック"/>
      <family val="3"/>
      <charset val="128"/>
    </font>
    <font>
      <sz val="10"/>
      <color theme="1"/>
      <name val="ＭＳ ゴシック"/>
      <family val="3"/>
      <charset val="128"/>
    </font>
    <font>
      <b/>
      <sz val="12"/>
      <color theme="1"/>
      <name val="ＭＳ ゴシック"/>
      <family val="3"/>
      <charset val="128"/>
    </font>
    <font>
      <b/>
      <sz val="10.5"/>
      <color theme="1"/>
      <name val="ＭＳ ゴシック"/>
      <family val="3"/>
      <charset val="128"/>
    </font>
    <font>
      <sz val="12"/>
      <color theme="1"/>
      <name val="Arial"/>
      <family val="2"/>
    </font>
    <font>
      <b/>
      <sz val="16"/>
      <color theme="1"/>
      <name val="Arial"/>
      <family val="2"/>
    </font>
    <font>
      <sz val="12"/>
      <color theme="1"/>
      <name val="Arial Unicode MS"/>
      <family val="3"/>
      <charset val="128"/>
    </font>
    <font>
      <sz val="12"/>
      <color rgb="FFFF0000"/>
      <name val="Osaka"/>
      <family val="3"/>
      <charset val="128"/>
    </font>
    <font>
      <sz val="10.5"/>
      <color rgb="FFFF0000"/>
      <name val="ＭＳ ゴシック"/>
      <family val="3"/>
      <charset val="128"/>
    </font>
    <font>
      <b/>
      <sz val="14"/>
      <color theme="1"/>
      <name val="Arial"/>
      <family val="2"/>
    </font>
    <font>
      <b/>
      <sz val="16"/>
      <color theme="1"/>
      <name val="ＭＳ Ｐゴシック"/>
      <family val="3"/>
      <charset val="128"/>
    </font>
    <font>
      <sz val="14"/>
      <color theme="1"/>
      <name val="ＭＳ ゴシック"/>
      <family val="3"/>
      <charset val="128"/>
    </font>
    <font>
      <sz val="12"/>
      <name val="ＭＳ Ｐゴシック"/>
      <family val="3"/>
      <charset val="128"/>
      <scheme val="major"/>
    </font>
    <font>
      <sz val="12"/>
      <color theme="1"/>
      <name val="ＭＳ Ｐゴシック"/>
      <family val="3"/>
      <charset val="128"/>
      <scheme val="major"/>
    </font>
    <font>
      <sz val="16"/>
      <color rgb="FFFF0000"/>
      <name val="ＭＳ ゴシック"/>
      <family val="3"/>
      <charset val="128"/>
    </font>
    <font>
      <b/>
      <sz val="18"/>
      <color theme="1"/>
      <name val="ＭＳ ゴシック"/>
      <family val="3"/>
      <charset val="128"/>
    </font>
    <font>
      <b/>
      <sz val="18"/>
      <name val="ＭＳ Ｐゴシック"/>
      <family val="3"/>
      <charset val="128"/>
    </font>
    <font>
      <sz val="14"/>
      <color theme="1"/>
      <name val="ＭＳ Ｐゴシック"/>
      <family val="3"/>
      <charset val="128"/>
    </font>
    <font>
      <b/>
      <sz val="16"/>
      <color indexed="8"/>
      <name val="ＭＳ ゴシック"/>
      <family val="3"/>
      <charset val="128"/>
    </font>
    <font>
      <vertAlign val="superscript"/>
      <sz val="12"/>
      <color theme="1"/>
      <name val="ＭＳ ゴシック"/>
      <family val="3"/>
      <charset val="128"/>
    </font>
    <font>
      <sz val="12"/>
      <color indexed="81"/>
      <name val="ＭＳ Ｐゴシック"/>
      <family val="3"/>
      <charset val="128"/>
    </font>
    <font>
      <b/>
      <vertAlign val="superscript"/>
      <sz val="14"/>
      <color theme="1"/>
      <name val="ＭＳ ゴシック"/>
      <family val="3"/>
      <charset val="128"/>
    </font>
    <font>
      <b/>
      <sz val="16"/>
      <name val="ＭＳ ゴシック"/>
      <family val="3"/>
      <charset val="128"/>
    </font>
    <font>
      <vertAlign val="superscript"/>
      <sz val="11"/>
      <name val="ＭＳ ゴシック"/>
      <family val="3"/>
      <charset val="128"/>
    </font>
    <font>
      <sz val="16"/>
      <color theme="1"/>
      <name val="Arial"/>
      <family val="2"/>
    </font>
    <font>
      <sz val="9"/>
      <color indexed="81"/>
      <name val="MS P ゴシック"/>
      <family val="3"/>
      <charset val="128"/>
    </font>
    <font>
      <sz val="10"/>
      <color rgb="FFFF0000"/>
      <name val="ＭＳ ゴシック"/>
      <family val="3"/>
      <charset val="128"/>
    </font>
    <font>
      <sz val="12"/>
      <color rgb="FF00B050"/>
      <name val="ＭＳ ゴシック"/>
      <family val="3"/>
      <charset val="128"/>
    </font>
    <font>
      <vertAlign val="superscript"/>
      <sz val="10"/>
      <name val="ＭＳ ゴシック"/>
      <family val="3"/>
      <charset val="128"/>
    </font>
    <font>
      <sz val="6"/>
      <name val="ＭＳ Ｐゴシック"/>
      <family val="3"/>
      <charset val="128"/>
    </font>
    <font>
      <strike/>
      <sz val="12"/>
      <color rgb="FF00B050"/>
      <name val="ＭＳ ゴシック"/>
      <family val="3"/>
      <charset val="128"/>
    </font>
    <font>
      <strike/>
      <sz val="12"/>
      <name val="ＭＳ ゴシック"/>
      <family val="3"/>
      <charset val="128"/>
    </font>
    <font>
      <b/>
      <sz val="12"/>
      <color rgb="FFFF0000"/>
      <name val="ＭＳ ゴシック"/>
      <family val="3"/>
      <charset val="128"/>
    </font>
    <font>
      <b/>
      <sz val="14"/>
      <color rgb="FFFF0000"/>
      <name val="ＭＳ ゴシック"/>
      <family val="3"/>
      <charset val="128"/>
    </font>
    <font>
      <vertAlign val="superscript"/>
      <sz val="12"/>
      <color rgb="FFFF0000"/>
      <name val="ＭＳ ゴシック"/>
      <family val="3"/>
      <charset val="128"/>
    </font>
    <font>
      <b/>
      <sz val="10"/>
      <name val="ＭＳ ゴシック"/>
      <family val="3"/>
      <charset val="128"/>
    </font>
    <font>
      <b/>
      <sz val="16"/>
      <color rgb="FFFF0000"/>
      <name val="ＭＳ ゴシック"/>
      <family val="3"/>
      <charset val="128"/>
    </font>
    <font>
      <vertAlign val="superscript"/>
      <sz val="10"/>
      <color theme="1"/>
      <name val="ＭＳ ゴシック"/>
      <family val="3"/>
      <charset val="128"/>
    </font>
    <font>
      <sz val="14"/>
      <color rgb="FFFF0000"/>
      <name val="ＭＳ ゴシック"/>
      <family val="3"/>
      <charset val="128"/>
    </font>
    <font>
      <u/>
      <sz val="14"/>
      <color rgb="FFFF0000"/>
      <name val="ＭＳ ゴシック"/>
      <family val="3"/>
      <charset val="128"/>
    </font>
    <font>
      <vertAlign val="superscript"/>
      <sz val="10.5"/>
      <color rgb="FFFF0000"/>
      <name val="ＭＳ ゴシック"/>
      <family val="3"/>
      <charset val="128"/>
    </font>
    <font>
      <u/>
      <sz val="10"/>
      <color rgb="FFFF0000"/>
      <name val="ＭＳ ゴシック"/>
      <family val="3"/>
      <charset val="128"/>
    </font>
    <font>
      <sz val="14"/>
      <name val="ＭＳ ゴシック"/>
      <family val="3"/>
      <charset val="128"/>
    </font>
    <font>
      <sz val="12"/>
      <name val="Osaka"/>
      <charset val="128"/>
    </font>
    <font>
      <sz val="8"/>
      <name val="ＭＳ ゴシック"/>
      <family val="3"/>
      <charset val="128"/>
    </font>
    <font>
      <b/>
      <vertAlign val="superscript"/>
      <sz val="12"/>
      <name val="ＭＳ ゴシック"/>
      <family val="3"/>
      <charset val="128"/>
    </font>
    <font>
      <i/>
      <sz val="12"/>
      <name val="ＭＳ ゴシック"/>
      <family val="3"/>
      <charset val="128"/>
    </font>
    <font>
      <vertAlign val="superscript"/>
      <sz val="14"/>
      <name val="ＭＳ ゴシック"/>
      <family val="3"/>
      <charset val="128"/>
    </font>
    <font>
      <sz val="14"/>
      <name val="Arial"/>
      <family val="2"/>
    </font>
    <font>
      <sz val="16"/>
      <name val="ＭＳ ゴシック"/>
      <family val="3"/>
      <charset val="128"/>
    </font>
    <font>
      <b/>
      <sz val="14"/>
      <name val="Arial"/>
      <family val="2"/>
    </font>
    <font>
      <b/>
      <sz val="16"/>
      <name val="Arial"/>
      <family val="2"/>
    </font>
    <font>
      <b/>
      <sz val="16"/>
      <name val="ＭＳ Ｐゴシック"/>
      <family val="3"/>
      <charset val="128"/>
    </font>
    <font>
      <sz val="16"/>
      <name val="Arial"/>
      <family val="2"/>
    </font>
    <font>
      <b/>
      <sz val="10.5"/>
      <name val="ＭＳ ゴシック"/>
      <family val="3"/>
      <charset val="128"/>
    </font>
  </fonts>
  <fills count="7">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s>
  <borders count="163">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diagonalUp="1">
      <left style="medium">
        <color indexed="64"/>
      </left>
      <right style="medium">
        <color indexed="64"/>
      </right>
      <top style="medium">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double">
        <color indexed="64"/>
      </bottom>
      <diagonal style="thin">
        <color indexed="64"/>
      </diagonal>
    </border>
    <border>
      <left/>
      <right/>
      <top style="medium">
        <color indexed="64"/>
      </top>
      <bottom style="double">
        <color indexed="64"/>
      </bottom>
      <diagonal/>
    </border>
    <border>
      <left style="medium">
        <color indexed="64"/>
      </left>
      <right/>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double">
        <color indexed="64"/>
      </right>
      <top style="medium">
        <color indexed="64"/>
      </top>
      <bottom style="medium">
        <color indexed="64"/>
      </bottom>
      <diagonal/>
    </border>
    <border>
      <left/>
      <right style="medium">
        <color indexed="64"/>
      </right>
      <top style="medium">
        <color indexed="64"/>
      </top>
      <bottom style="double">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diagonal style="thin">
        <color indexed="64"/>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medium">
        <color indexed="64"/>
      </bottom>
      <diagonal/>
    </border>
    <border>
      <left/>
      <right/>
      <top style="thick">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bottom style="medium">
        <color indexed="64"/>
      </bottom>
      <diagonal style="thin">
        <color indexed="64"/>
      </diagonal>
    </border>
  </borders>
  <cellStyleXfs count="101">
    <xf numFmtId="0" fontId="0" fillId="0" borderId="0">
      <alignment vertical="center"/>
    </xf>
    <xf numFmtId="38" fontId="45" fillId="2" borderId="158" applyFill="0">
      <alignment horizontal="center"/>
    </xf>
    <xf numFmtId="9" fontId="5"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6"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0" fontId="43" fillId="0" borderId="0">
      <alignment vertical="center"/>
    </xf>
    <xf numFmtId="0" fontId="5" fillId="0" borderId="0"/>
    <xf numFmtId="0" fontId="11" fillId="0" borderId="0">
      <alignment vertical="center"/>
    </xf>
    <xf numFmtId="0" fontId="43" fillId="0" borderId="0">
      <alignment vertical="center"/>
    </xf>
    <xf numFmtId="0" fontId="44" fillId="0" borderId="0">
      <alignment vertical="center"/>
    </xf>
    <xf numFmtId="0" fontId="44" fillId="0" borderId="0">
      <alignment vertical="center"/>
    </xf>
    <xf numFmtId="0" fontId="10" fillId="0" borderId="0"/>
    <xf numFmtId="0" fontId="11" fillId="0" borderId="0">
      <alignment vertical="center"/>
    </xf>
    <xf numFmtId="0" fontId="19" fillId="0" borderId="0">
      <alignment vertical="center"/>
    </xf>
    <xf numFmtId="0" fontId="43" fillId="0" borderId="0">
      <alignment vertical="center"/>
    </xf>
    <xf numFmtId="0" fontId="43" fillId="0" borderId="0">
      <alignment vertical="center"/>
    </xf>
    <xf numFmtId="0" fontId="5" fillId="0" borderId="0"/>
    <xf numFmtId="0" fontId="15" fillId="0" borderId="0"/>
    <xf numFmtId="0" fontId="5"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7" fillId="0" borderId="0" applyNumberForma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6" fillId="0" borderId="0"/>
    <xf numFmtId="0" fontId="5" fillId="0" borderId="0"/>
  </cellStyleXfs>
  <cellXfs count="1256">
    <xf numFmtId="0" fontId="0" fillId="0" borderId="0" xfId="0">
      <alignment vertical="center"/>
    </xf>
    <xf numFmtId="0" fontId="0" fillId="0" borderId="0" xfId="0" applyAlignment="1">
      <alignment vertical="center"/>
    </xf>
    <xf numFmtId="0" fontId="49" fillId="0" borderId="1" xfId="0" applyFont="1" applyBorder="1" applyAlignment="1">
      <alignment vertical="center"/>
    </xf>
    <xf numFmtId="0" fontId="49" fillId="0" borderId="0" xfId="0" applyFont="1" applyBorder="1" applyAlignment="1">
      <alignment vertical="center"/>
    </xf>
    <xf numFmtId="0" fontId="49" fillId="0" borderId="2" xfId="0" applyFont="1" applyBorder="1" applyAlignment="1">
      <alignment horizontal="right" vertical="center" wrapText="1"/>
    </xf>
    <xf numFmtId="0" fontId="0" fillId="0" borderId="0" xfId="0" applyAlignment="1">
      <alignment horizontal="right" vertical="center"/>
    </xf>
    <xf numFmtId="0" fontId="0" fillId="0" borderId="0" xfId="0" applyFont="1">
      <alignment vertical="center"/>
    </xf>
    <xf numFmtId="0" fontId="50" fillId="0" borderId="0" xfId="0" applyFont="1" applyAlignment="1">
      <alignment vertical="center"/>
    </xf>
    <xf numFmtId="0" fontId="11" fillId="0" borderId="0" xfId="48" applyFont="1" applyAlignment="1">
      <alignment vertical="center"/>
    </xf>
    <xf numFmtId="0" fontId="11" fillId="0" borderId="5" xfId="48" applyFont="1" applyBorder="1" applyAlignment="1">
      <alignment horizontal="center" vertical="center"/>
    </xf>
    <xf numFmtId="0" fontId="11" fillId="0" borderId="6" xfId="48" applyFont="1" applyBorder="1" applyAlignment="1">
      <alignment horizontal="center" vertical="center"/>
    </xf>
    <xf numFmtId="0" fontId="11" fillId="0" borderId="7" xfId="48" applyFont="1" applyBorder="1" applyAlignment="1">
      <alignment horizontal="center" vertical="center"/>
    </xf>
    <xf numFmtId="0" fontId="11" fillId="0" borderId="0" xfId="48" applyFont="1" applyAlignment="1">
      <alignment horizontal="center" vertical="center"/>
    </xf>
    <xf numFmtId="0" fontId="11" fillId="0" borderId="0" xfId="48" applyFont="1" applyAlignment="1">
      <alignment horizontal="left" vertical="center"/>
    </xf>
    <xf numFmtId="0" fontId="20" fillId="0" borderId="0" xfId="48" applyFont="1" applyFill="1"/>
    <xf numFmtId="0" fontId="20" fillId="0" borderId="0" xfId="48" applyFont="1" applyFill="1" applyBorder="1" applyAlignment="1">
      <alignment vertical="center"/>
    </xf>
    <xf numFmtId="0" fontId="20" fillId="0" borderId="0" xfId="48" applyFont="1" applyFill="1" applyAlignment="1">
      <alignment horizontal="right"/>
    </xf>
    <xf numFmtId="0" fontId="21" fillId="0" borderId="0" xfId="48" applyFont="1" applyFill="1" applyAlignment="1"/>
    <xf numFmtId="38" fontId="21" fillId="0" borderId="0" xfId="45" applyFont="1" applyFill="1" applyAlignment="1">
      <alignment horizontal="right"/>
    </xf>
    <xf numFmtId="0" fontId="22" fillId="0" borderId="0" xfId="48" applyFont="1" applyFill="1" applyBorder="1" applyAlignment="1">
      <alignment vertical="center"/>
    </xf>
    <xf numFmtId="38" fontId="20" fillId="0" borderId="0" xfId="45" applyFont="1" applyFill="1" applyBorder="1" applyAlignment="1">
      <alignment horizontal="right"/>
    </xf>
    <xf numFmtId="0" fontId="20" fillId="0" borderId="0" xfId="48" applyFont="1" applyFill="1" applyAlignment="1">
      <alignment vertical="center"/>
    </xf>
    <xf numFmtId="38" fontId="20" fillId="0" borderId="0" xfId="45" applyFont="1" applyFill="1" applyBorder="1" applyAlignment="1">
      <alignment vertical="center"/>
    </xf>
    <xf numFmtId="9" fontId="20" fillId="0" borderId="0" xfId="2" applyFont="1" applyFill="1" applyAlignment="1">
      <alignment vertical="center"/>
    </xf>
    <xf numFmtId="38" fontId="20" fillId="0" borderId="0" xfId="45" applyFont="1" applyFill="1" applyBorder="1" applyAlignment="1">
      <alignment horizontal="right" vertical="center"/>
    </xf>
    <xf numFmtId="0" fontId="20" fillId="0" borderId="0" xfId="48" applyFont="1" applyFill="1" applyAlignment="1">
      <alignment horizontal="right" vertical="center"/>
    </xf>
    <xf numFmtId="176" fontId="20" fillId="0" borderId="0" xfId="48" applyNumberFormat="1" applyFont="1" applyFill="1" applyBorder="1" applyAlignment="1">
      <alignment horizontal="left" vertical="center"/>
    </xf>
    <xf numFmtId="0" fontId="20" fillId="0" borderId="3" xfId="48" applyFont="1" applyFill="1" applyBorder="1" applyAlignment="1">
      <alignment horizontal="center" vertical="center"/>
    </xf>
    <xf numFmtId="0" fontId="20" fillId="0" borderId="11" xfId="48" applyFont="1" applyFill="1" applyBorder="1" applyAlignment="1">
      <alignment horizontal="center" vertical="center"/>
    </xf>
    <xf numFmtId="0" fontId="21" fillId="0" borderId="16" xfId="48" applyFont="1" applyFill="1" applyBorder="1" applyAlignment="1">
      <alignment horizontal="center" vertical="center"/>
    </xf>
    <xf numFmtId="0" fontId="20" fillId="0" borderId="0" xfId="48" applyFont="1" applyFill="1" applyAlignment="1">
      <alignment horizontal="center" vertical="center"/>
    </xf>
    <xf numFmtId="38" fontId="20" fillId="0" borderId="0" xfId="45" applyFont="1" applyFill="1" applyAlignment="1">
      <alignment horizontal="right" vertical="center"/>
    </xf>
    <xf numFmtId="176" fontId="20" fillId="0" borderId="0" xfId="48" applyNumberFormat="1" applyFont="1" applyFill="1" applyAlignment="1">
      <alignment vertical="center"/>
    </xf>
    <xf numFmtId="176" fontId="20" fillId="0" borderId="0" xfId="48" applyNumberFormat="1" applyFont="1" applyFill="1" applyAlignment="1">
      <alignment horizontal="left" vertical="center"/>
    </xf>
    <xf numFmtId="176" fontId="20" fillId="0" borderId="0" xfId="48" applyNumberFormat="1" applyFont="1" applyFill="1" applyAlignment="1">
      <alignment horizontal="right" vertical="center"/>
    </xf>
    <xf numFmtId="38" fontId="20" fillId="0" borderId="0" xfId="45" applyFont="1" applyFill="1" applyAlignment="1">
      <alignment horizontal="left" vertical="center"/>
    </xf>
    <xf numFmtId="38" fontId="20" fillId="0" borderId="0" xfId="45" applyFont="1" applyFill="1" applyBorder="1" applyAlignment="1">
      <alignment horizontal="left" vertical="center"/>
    </xf>
    <xf numFmtId="0" fontId="20" fillId="0" borderId="17" xfId="48" applyFont="1" applyFill="1" applyBorder="1" applyAlignment="1">
      <alignment horizontal="center" vertical="center"/>
    </xf>
    <xf numFmtId="38" fontId="20" fillId="0" borderId="0" xfId="45" applyFont="1" applyFill="1" applyAlignment="1">
      <alignment horizontal="right"/>
    </xf>
    <xf numFmtId="0" fontId="0" fillId="0" borderId="22" xfId="0" applyBorder="1">
      <alignment vertical="center"/>
    </xf>
    <xf numFmtId="0" fontId="0" fillId="0" borderId="2" xfId="0" applyBorder="1">
      <alignment vertical="center"/>
    </xf>
    <xf numFmtId="0" fontId="0" fillId="0" borderId="25" xfId="0" applyBorder="1">
      <alignment vertical="center"/>
    </xf>
    <xf numFmtId="0" fontId="51" fillId="0" borderId="0" xfId="0" applyFont="1" applyBorder="1" applyAlignment="1">
      <alignment vertical="center"/>
    </xf>
    <xf numFmtId="0" fontId="0" fillId="0" borderId="0" xfId="0" applyBorder="1">
      <alignment vertical="center"/>
    </xf>
    <xf numFmtId="0" fontId="0" fillId="0" borderId="0" xfId="0" applyAlignment="1">
      <alignment horizontal="center" vertical="center"/>
    </xf>
    <xf numFmtId="0" fontId="0" fillId="0" borderId="27" xfId="0" applyBorder="1">
      <alignment vertical="center"/>
    </xf>
    <xf numFmtId="0" fontId="52" fillId="0" borderId="12" xfId="0" applyFont="1" applyBorder="1" applyAlignment="1">
      <alignment horizontal="left" vertical="center"/>
    </xf>
    <xf numFmtId="0" fontId="50" fillId="0" borderId="0" xfId="0" applyFo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38" fontId="26" fillId="0" borderId="33" xfId="41" applyFont="1" applyBorder="1" applyAlignment="1">
      <alignment horizontal="right" vertical="center"/>
    </xf>
    <xf numFmtId="38" fontId="26" fillId="0" borderId="21" xfId="41" applyFont="1" applyBorder="1" applyAlignment="1">
      <alignment horizontal="right" vertical="center"/>
    </xf>
    <xf numFmtId="38" fontId="26" fillId="0" borderId="34" xfId="41" applyFont="1" applyBorder="1" applyAlignment="1">
      <alignment horizontal="right" vertical="center"/>
    </xf>
    <xf numFmtId="38" fontId="26" fillId="0" borderId="21" xfId="41" applyFont="1" applyBorder="1" applyAlignment="1">
      <alignment vertical="center"/>
    </xf>
    <xf numFmtId="38" fontId="26" fillId="0" borderId="3" xfId="41" applyFont="1" applyBorder="1" applyAlignment="1">
      <alignment horizontal="right" vertical="center"/>
    </xf>
    <xf numFmtId="38" fontId="26" fillId="0" borderId="34" xfId="41" applyFont="1" applyBorder="1" applyAlignment="1">
      <alignment vertical="center"/>
    </xf>
    <xf numFmtId="38" fontId="26" fillId="0" borderId="3" xfId="41" applyFont="1" applyBorder="1" applyAlignment="1">
      <alignment vertical="center"/>
    </xf>
    <xf numFmtId="38" fontId="26" fillId="0" borderId="35" xfId="41" applyFont="1" applyBorder="1" applyAlignment="1">
      <alignment horizontal="right" vertical="center"/>
    </xf>
    <xf numFmtId="38" fontId="26" fillId="0" borderId="36" xfId="41" applyFont="1" applyBorder="1" applyAlignment="1">
      <alignment horizontal="center" vertical="center"/>
    </xf>
    <xf numFmtId="38" fontId="26" fillId="0" borderId="1" xfId="41" applyFont="1" applyBorder="1" applyAlignment="1">
      <alignment horizontal="center" vertical="center"/>
    </xf>
    <xf numFmtId="38" fontId="26" fillId="0" borderId="24" xfId="41" applyFont="1" applyBorder="1" applyAlignment="1">
      <alignment horizontal="right" vertical="center"/>
    </xf>
    <xf numFmtId="38" fontId="26" fillId="0" borderId="14" xfId="41" applyFont="1" applyBorder="1" applyAlignment="1">
      <alignment vertical="center"/>
    </xf>
    <xf numFmtId="38" fontId="26" fillId="0" borderId="37" xfId="41"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horizontal="right" vertical="center"/>
    </xf>
    <xf numFmtId="0" fontId="43" fillId="0" borderId="0" xfId="56">
      <alignment vertical="center"/>
    </xf>
    <xf numFmtId="0" fontId="43" fillId="0" borderId="44" xfId="56" applyFont="1" applyBorder="1" applyAlignment="1">
      <alignment horizontal="justify" vertical="center"/>
    </xf>
    <xf numFmtId="179" fontId="43" fillId="0" borderId="45" xfId="56" applyNumberFormat="1" applyBorder="1" applyAlignment="1">
      <alignment horizontal="right" vertical="center"/>
    </xf>
    <xf numFmtId="0" fontId="43" fillId="0" borderId="46" xfId="56" applyFont="1" applyBorder="1" applyAlignment="1">
      <alignment horizontal="justify" vertical="center"/>
    </xf>
    <xf numFmtId="179" fontId="43" fillId="0" borderId="47" xfId="56" applyNumberFormat="1" applyBorder="1" applyAlignment="1">
      <alignment horizontal="right" vertical="center"/>
    </xf>
    <xf numFmtId="0" fontId="43" fillId="0" borderId="48" xfId="56" applyFont="1" applyBorder="1">
      <alignment vertical="center"/>
    </xf>
    <xf numFmtId="179" fontId="43" fillId="0" borderId="49" xfId="56" applyNumberFormat="1" applyBorder="1" applyAlignment="1">
      <alignment horizontal="right" vertical="center"/>
    </xf>
    <xf numFmtId="0" fontId="48" fillId="0" borderId="0" xfId="56" applyFont="1" applyBorder="1" applyAlignment="1">
      <alignment horizontal="center" vertical="center"/>
    </xf>
    <xf numFmtId="179" fontId="48" fillId="0" borderId="41" xfId="56" applyNumberFormat="1" applyFont="1" applyBorder="1" applyAlignment="1">
      <alignment horizontal="right" vertical="center"/>
    </xf>
    <xf numFmtId="0" fontId="48" fillId="0" borderId="0" xfId="0" applyFont="1" applyAlignment="1">
      <alignment horizontal="centerContinuous" vertical="center" wrapText="1"/>
    </xf>
    <xf numFmtId="0" fontId="3" fillId="0" borderId="0" xfId="58" applyFont="1" applyBorder="1"/>
    <xf numFmtId="0" fontId="43" fillId="0" borderId="0" xfId="57" applyFont="1">
      <alignment vertical="center"/>
    </xf>
    <xf numFmtId="0" fontId="29" fillId="0" borderId="0" xfId="58" applyFont="1" applyBorder="1" applyAlignment="1">
      <alignment horizontal="left" vertical="center"/>
    </xf>
    <xf numFmtId="0" fontId="30" fillId="0" borderId="0" xfId="58" applyFont="1" applyBorder="1" applyAlignment="1">
      <alignment horizontal="right" vertical="center"/>
    </xf>
    <xf numFmtId="0" fontId="3" fillId="0" borderId="47" xfId="58" applyFont="1" applyBorder="1" applyAlignment="1">
      <alignment horizontal="left" vertical="center"/>
    </xf>
    <xf numFmtId="0" fontId="7" fillId="0" borderId="0" xfId="58" applyFont="1" applyBorder="1" applyAlignment="1">
      <alignment vertical="center"/>
    </xf>
    <xf numFmtId="0" fontId="7" fillId="0" borderId="0" xfId="57" applyFont="1" applyAlignment="1">
      <alignment vertical="center"/>
    </xf>
    <xf numFmtId="0" fontId="52" fillId="0" borderId="0" xfId="57" applyFont="1">
      <alignment vertical="center"/>
    </xf>
    <xf numFmtId="0" fontId="7" fillId="0" borderId="0" xfId="58" applyFont="1" applyAlignment="1">
      <alignment vertical="center"/>
    </xf>
    <xf numFmtId="179" fontId="0" fillId="0" borderId="0" xfId="0" applyNumberFormat="1">
      <alignment vertical="center"/>
    </xf>
    <xf numFmtId="0" fontId="0" fillId="0" borderId="0" xfId="0" applyAlignment="1">
      <alignment horizontal="centerContinuous" vertical="center" wrapText="1"/>
    </xf>
    <xf numFmtId="0" fontId="7" fillId="0" borderId="72" xfId="58" applyFont="1" applyBorder="1" applyAlignment="1">
      <alignment horizontal="center" vertical="center"/>
    </xf>
    <xf numFmtId="0" fontId="7" fillId="0" borderId="73" xfId="58" applyFont="1" applyBorder="1" applyAlignment="1">
      <alignment horizontal="center" vertical="center"/>
    </xf>
    <xf numFmtId="0" fontId="7" fillId="0" borderId="6" xfId="58" applyFont="1" applyBorder="1" applyAlignment="1">
      <alignment horizontal="center" vertical="center" wrapText="1"/>
    </xf>
    <xf numFmtId="0" fontId="7" fillId="0" borderId="74" xfId="58" applyFont="1" applyBorder="1" applyAlignment="1">
      <alignment horizontal="center" vertical="center"/>
    </xf>
    <xf numFmtId="0" fontId="3" fillId="0" borderId="46" xfId="58" applyFont="1" applyBorder="1" applyAlignment="1">
      <alignment horizontal="left" vertical="center"/>
    </xf>
    <xf numFmtId="0" fontId="3" fillId="0" borderId="0" xfId="58" applyFont="1" applyBorder="1" applyAlignment="1">
      <alignment horizontal="left" vertical="center"/>
    </xf>
    <xf numFmtId="181" fontId="11" fillId="0" borderId="0" xfId="58" applyNumberFormat="1" applyFont="1" applyBorder="1" applyAlignment="1">
      <alignment horizontal="right" vertical="center"/>
    </xf>
    <xf numFmtId="179" fontId="11" fillId="0" borderId="42" xfId="58" applyNumberFormat="1" applyFont="1" applyBorder="1" applyAlignment="1">
      <alignment horizontal="right" vertical="center"/>
    </xf>
    <xf numFmtId="0" fontId="11" fillId="0" borderId="0" xfId="58" applyFont="1" applyBorder="1" applyAlignment="1">
      <alignment horizontal="left" vertical="center"/>
    </xf>
    <xf numFmtId="0" fontId="3" fillId="0" borderId="46" xfId="58" applyFont="1" applyBorder="1" applyAlignment="1">
      <alignment vertical="center"/>
    </xf>
    <xf numFmtId="0" fontId="3" fillId="0" borderId="49" xfId="58" applyFont="1" applyBorder="1" applyAlignment="1">
      <alignment horizontal="left" vertical="center"/>
    </xf>
    <xf numFmtId="179" fontId="11" fillId="0" borderId="0" xfId="58" applyNumberFormat="1" applyFont="1" applyBorder="1" applyAlignment="1">
      <alignment horizontal="right" vertical="center"/>
    </xf>
    <xf numFmtId="0" fontId="3" fillId="0" borderId="44" xfId="58" applyFont="1" applyBorder="1" applyAlignment="1">
      <alignment horizontal="left" vertical="center"/>
    </xf>
    <xf numFmtId="179" fontId="11" fillId="0" borderId="77" xfId="58" applyNumberFormat="1" applyFont="1" applyBorder="1" applyAlignment="1">
      <alignment horizontal="right" vertical="center"/>
    </xf>
    <xf numFmtId="0" fontId="17" fillId="0" borderId="19" xfId="58" applyFont="1" applyBorder="1" applyAlignment="1">
      <alignment horizontal="center" vertical="center"/>
    </xf>
    <xf numFmtId="0" fontId="7" fillId="0" borderId="78" xfId="58" applyFont="1" applyBorder="1" applyAlignment="1">
      <alignment horizontal="center" vertical="center"/>
    </xf>
    <xf numFmtId="0" fontId="3" fillId="0" borderId="77" xfId="58" applyFont="1" applyBorder="1" applyAlignment="1">
      <alignment vertical="center"/>
    </xf>
    <xf numFmtId="0" fontId="3" fillId="0" borderId="79" xfId="58" applyFont="1" applyBorder="1" applyAlignment="1">
      <alignment vertical="center"/>
    </xf>
    <xf numFmtId="0" fontId="3" fillId="0" borderId="48" xfId="58" applyFont="1" applyBorder="1" applyAlignment="1">
      <alignment vertical="center"/>
    </xf>
    <xf numFmtId="0" fontId="3" fillId="0" borderId="83" xfId="58" applyFont="1" applyBorder="1" applyAlignment="1">
      <alignment vertical="center"/>
    </xf>
    <xf numFmtId="0" fontId="3" fillId="0" borderId="75" xfId="58" applyFont="1" applyBorder="1" applyAlignment="1">
      <alignment vertical="center"/>
    </xf>
    <xf numFmtId="179" fontId="11" fillId="0" borderId="40" xfId="58" applyNumberFormat="1" applyFont="1" applyBorder="1" applyAlignment="1">
      <alignment horizontal="right" vertical="center"/>
    </xf>
    <xf numFmtId="0" fontId="3" fillId="0" borderId="8" xfId="58" applyFont="1" applyBorder="1" applyAlignment="1">
      <alignment horizontal="left" vertical="center"/>
    </xf>
    <xf numFmtId="0" fontId="43" fillId="0" borderId="0" xfId="47">
      <alignment vertical="center"/>
    </xf>
    <xf numFmtId="0" fontId="43" fillId="0" borderId="0" xfId="47" applyBorder="1">
      <alignment vertical="center"/>
    </xf>
    <xf numFmtId="0" fontId="28" fillId="0" borderId="0" xfId="58" applyFont="1" applyBorder="1" applyAlignment="1">
      <alignment horizontal="right" vertical="center"/>
    </xf>
    <xf numFmtId="0" fontId="0" fillId="0" borderId="0" xfId="0" applyAlignment="1">
      <alignment horizontal="center" vertical="center"/>
    </xf>
    <xf numFmtId="0" fontId="0" fillId="0" borderId="0" xfId="0">
      <alignment vertical="center"/>
    </xf>
    <xf numFmtId="0" fontId="0" fillId="0" borderId="76" xfId="0" applyBorder="1" applyAlignment="1">
      <alignment horizontal="left" vertical="center"/>
    </xf>
    <xf numFmtId="0" fontId="0" fillId="0" borderId="3" xfId="0" applyBorder="1" applyAlignment="1">
      <alignment horizontal="left" vertical="center"/>
    </xf>
    <xf numFmtId="0" fontId="0" fillId="0" borderId="67" xfId="0" applyBorder="1" applyAlignment="1">
      <alignment horizontal="center" vertical="center"/>
    </xf>
    <xf numFmtId="0" fontId="0" fillId="0" borderId="34" xfId="0" applyBorder="1" applyAlignment="1">
      <alignment horizontal="center" vertical="center"/>
    </xf>
    <xf numFmtId="179" fontId="0" fillId="0" borderId="91" xfId="0" applyNumberFormat="1" applyBorder="1" applyAlignment="1">
      <alignment horizontal="right" vertical="center"/>
    </xf>
    <xf numFmtId="179" fontId="0" fillId="0" borderId="2" xfId="0" applyNumberFormat="1" applyBorder="1" applyAlignment="1">
      <alignment horizontal="right" vertical="center"/>
    </xf>
    <xf numFmtId="179" fontId="0" fillId="0" borderId="66" xfId="0" applyNumberFormat="1" applyBorder="1" applyAlignment="1">
      <alignment horizontal="right" vertical="center"/>
    </xf>
    <xf numFmtId="179" fontId="0" fillId="0" borderId="92" xfId="0" applyNumberFormat="1" applyBorder="1" applyAlignment="1">
      <alignment horizontal="right" vertical="center"/>
    </xf>
    <xf numFmtId="179" fontId="0" fillId="0" borderId="93" xfId="0" applyNumberFormat="1" applyBorder="1" applyAlignment="1">
      <alignment horizontal="right" vertical="center"/>
    </xf>
    <xf numFmtId="179" fontId="0" fillId="0" borderId="44" xfId="0" applyNumberFormat="1" applyBorder="1">
      <alignment vertical="center"/>
    </xf>
    <xf numFmtId="179" fontId="0" fillId="0" borderId="83" xfId="0" applyNumberFormat="1" applyBorder="1">
      <alignment vertical="center"/>
    </xf>
    <xf numFmtId="179" fontId="0" fillId="0" borderId="46" xfId="0" applyNumberFormat="1" applyBorder="1">
      <alignment vertical="center"/>
    </xf>
    <xf numFmtId="179" fontId="0" fillId="0" borderId="94" xfId="0" applyNumberFormat="1" applyBorder="1">
      <alignment vertical="center"/>
    </xf>
    <xf numFmtId="179" fontId="0" fillId="0" borderId="95" xfId="0" applyNumberFormat="1" applyBorder="1">
      <alignment vertical="center"/>
    </xf>
    <xf numFmtId="179" fontId="0" fillId="0" borderId="41" xfId="0" applyNumberFormat="1" applyBorder="1">
      <alignment vertical="center"/>
    </xf>
    <xf numFmtId="179" fontId="51" fillId="0" borderId="42" xfId="0" applyNumberFormat="1" applyFont="1" applyBorder="1">
      <alignment vertical="center"/>
    </xf>
    <xf numFmtId="179" fontId="0" fillId="0" borderId="74" xfId="0" applyNumberFormat="1" applyBorder="1">
      <alignment vertical="center"/>
    </xf>
    <xf numFmtId="179" fontId="0" fillId="0" borderId="96" xfId="0" applyNumberFormat="1" applyBorder="1">
      <alignment vertical="center"/>
    </xf>
    <xf numFmtId="38" fontId="26" fillId="4" borderId="27" xfId="41" applyFont="1" applyFill="1" applyBorder="1" applyAlignment="1">
      <alignment horizontal="center" vertical="center"/>
    </xf>
    <xf numFmtId="38" fontId="26" fillId="4" borderId="1" xfId="41" applyFont="1" applyFill="1" applyBorder="1" applyAlignment="1">
      <alignment horizontal="center" vertical="center"/>
    </xf>
    <xf numFmtId="0" fontId="57" fillId="0" borderId="0" xfId="0" applyFont="1">
      <alignment vertical="center"/>
    </xf>
    <xf numFmtId="0" fontId="57" fillId="0" borderId="0" xfId="0" applyFont="1" applyAlignment="1">
      <alignment horizontal="center" vertical="center"/>
    </xf>
    <xf numFmtId="0" fontId="57" fillId="0" borderId="90" xfId="0" applyFont="1" applyBorder="1" applyAlignment="1">
      <alignment horizontal="left" vertical="center"/>
    </xf>
    <xf numFmtId="0" fontId="57" fillId="0" borderId="24" xfId="0" applyFont="1" applyBorder="1" applyAlignment="1">
      <alignment horizontal="left" vertical="center"/>
    </xf>
    <xf numFmtId="0" fontId="57" fillId="0" borderId="62" xfId="0" applyFont="1" applyBorder="1" applyAlignment="1">
      <alignment horizontal="center" vertical="center"/>
    </xf>
    <xf numFmtId="183" fontId="26" fillId="0" borderId="27" xfId="41" applyNumberFormat="1" applyFont="1" applyBorder="1" applyAlignment="1">
      <alignment horizontal="center" vertical="center"/>
    </xf>
    <xf numFmtId="38" fontId="57" fillId="0" borderId="3" xfId="44" applyFont="1" applyBorder="1" applyAlignment="1">
      <alignment horizontal="center"/>
    </xf>
    <xf numFmtId="38" fontId="26" fillId="0" borderId="3" xfId="44" applyFont="1" applyFill="1" applyBorder="1" applyAlignment="1">
      <alignment horizontal="right"/>
    </xf>
    <xf numFmtId="179" fontId="0" fillId="0" borderId="27" xfId="0" applyNumberFormat="1" applyBorder="1" applyAlignment="1">
      <alignment horizontal="right" vertical="center"/>
    </xf>
    <xf numFmtId="179" fontId="0" fillId="0" borderId="4" xfId="0" applyNumberFormat="1" applyBorder="1" applyAlignment="1">
      <alignment horizontal="right" vertical="center"/>
    </xf>
    <xf numFmtId="179" fontId="0" fillId="0" borderId="98" xfId="0" applyNumberFormat="1" applyBorder="1" applyAlignment="1">
      <alignment horizontal="right" vertical="center"/>
    </xf>
    <xf numFmtId="0" fontId="0" fillId="0" borderId="33" xfId="0" applyBorder="1" applyAlignment="1">
      <alignment horizontal="left" vertical="center"/>
    </xf>
    <xf numFmtId="0" fontId="0" fillId="0" borderId="101" xfId="0" applyBorder="1" applyAlignment="1">
      <alignment horizontal="left" vertical="center"/>
    </xf>
    <xf numFmtId="183" fontId="26" fillId="0" borderId="36" xfId="41" applyNumberFormat="1" applyFont="1" applyBorder="1" applyAlignment="1">
      <alignment horizontal="center" vertical="center"/>
    </xf>
    <xf numFmtId="0" fontId="55" fillId="0" borderId="0" xfId="0" applyFont="1" applyAlignment="1">
      <alignment vertical="center"/>
    </xf>
    <xf numFmtId="0" fontId="60" fillId="0" borderId="0" xfId="48" applyFont="1"/>
    <xf numFmtId="0" fontId="5" fillId="0" borderId="0" xfId="48"/>
    <xf numFmtId="0" fontId="5" fillId="0" borderId="0" xfId="48" applyAlignment="1">
      <alignment horizontal="center"/>
    </xf>
    <xf numFmtId="0" fontId="18" fillId="0" borderId="22" xfId="48" applyFont="1" applyBorder="1" applyAlignment="1">
      <alignment horizontal="center" vertical="center"/>
    </xf>
    <xf numFmtId="0" fontId="11" fillId="3" borderId="2" xfId="48" applyFont="1" applyFill="1" applyBorder="1" applyAlignment="1">
      <alignment horizontal="center" vertical="center"/>
    </xf>
    <xf numFmtId="0" fontId="0" fillId="0" borderId="76" xfId="0" applyBorder="1" applyAlignment="1">
      <alignment horizontal="center" vertical="center" wrapText="1"/>
    </xf>
    <xf numFmtId="0" fontId="0" fillId="0" borderId="76" xfId="0" applyBorder="1" applyAlignment="1">
      <alignment horizontal="left" vertical="center" wrapText="1"/>
    </xf>
    <xf numFmtId="0" fontId="49" fillId="0" borderId="0" xfId="0" applyFont="1" applyAlignment="1">
      <alignment horizontal="right" vertical="center"/>
    </xf>
    <xf numFmtId="0" fontId="50" fillId="0" borderId="0" xfId="0" applyFont="1" applyAlignment="1">
      <alignment horizontal="justify" vertical="center"/>
    </xf>
    <xf numFmtId="0" fontId="49" fillId="0" borderId="76" xfId="0" applyFont="1" applyBorder="1" applyAlignment="1">
      <alignment horizontal="justify" vertical="center" wrapText="1"/>
    </xf>
    <xf numFmtId="0" fontId="49" fillId="0" borderId="90" xfId="0" applyFont="1" applyBorder="1" applyAlignment="1">
      <alignment horizontal="center" vertical="center" wrapText="1"/>
    </xf>
    <xf numFmtId="0" fontId="49" fillId="0" borderId="85" xfId="0" applyFont="1" applyBorder="1" applyAlignment="1">
      <alignment horizontal="right" vertical="center" wrapText="1"/>
    </xf>
    <xf numFmtId="0" fontId="54" fillId="0" borderId="0" xfId="0" applyFont="1">
      <alignment vertical="center"/>
    </xf>
    <xf numFmtId="0" fontId="49" fillId="0" borderId="52" xfId="0" applyFont="1" applyBorder="1" applyAlignment="1">
      <alignment horizontal="center" vertical="center" wrapText="1"/>
    </xf>
    <xf numFmtId="0" fontId="49" fillId="0" borderId="51" xfId="0" applyFont="1" applyBorder="1" applyAlignment="1">
      <alignment horizontal="center" vertical="center" wrapText="1"/>
    </xf>
    <xf numFmtId="0" fontId="49" fillId="0" borderId="21" xfId="0" applyFont="1" applyBorder="1" applyAlignment="1">
      <alignment horizontal="center" vertical="center" wrapText="1"/>
    </xf>
    <xf numFmtId="0" fontId="61" fillId="0" borderId="81" xfId="0" applyFont="1" applyBorder="1" applyAlignment="1">
      <alignment horizontal="center" vertical="center" wrapText="1"/>
    </xf>
    <xf numFmtId="0" fontId="34" fillId="0" borderId="102" xfId="0" applyFont="1" applyBorder="1" applyAlignment="1">
      <alignment horizontal="center" vertical="center" wrapText="1"/>
    </xf>
    <xf numFmtId="0" fontId="11" fillId="0" borderId="0" xfId="47" applyFont="1">
      <alignment vertical="center"/>
    </xf>
    <xf numFmtId="179" fontId="4" fillId="0" borderId="0" xfId="58" applyNumberFormat="1" applyFont="1" applyBorder="1" applyAlignment="1">
      <alignment horizontal="right" vertical="center"/>
    </xf>
    <xf numFmtId="0" fontId="20" fillId="0" borderId="0" xfId="48" applyFont="1" applyFill="1" applyAlignment="1">
      <alignment horizontal="left" vertical="center"/>
    </xf>
    <xf numFmtId="0" fontId="43" fillId="0" borderId="0" xfId="57" applyFont="1">
      <alignment vertical="center"/>
    </xf>
    <xf numFmtId="0" fontId="37" fillId="0" borderId="0" xfId="48" applyFont="1" applyFill="1" applyAlignment="1">
      <alignment horizontal="right" vertical="center"/>
    </xf>
    <xf numFmtId="0" fontId="38" fillId="5" borderId="0" xfId="48" applyFont="1" applyFill="1" applyBorder="1" applyAlignment="1">
      <alignment vertical="center"/>
    </xf>
    <xf numFmtId="0" fontId="38" fillId="5" borderId="3" xfId="48" applyFont="1" applyFill="1" applyBorder="1" applyAlignment="1">
      <alignment horizontal="center" vertical="center"/>
    </xf>
    <xf numFmtId="0" fontId="21" fillId="0" borderId="0" xfId="48" applyFont="1" applyFill="1" applyBorder="1" applyAlignment="1">
      <alignment horizontal="center" vertical="center" wrapText="1"/>
    </xf>
    <xf numFmtId="0" fontId="53" fillId="0" borderId="0" xfId="0" applyFont="1" applyAlignment="1">
      <alignment horizontal="centerContinuous" vertical="center" wrapText="1"/>
    </xf>
    <xf numFmtId="0" fontId="57" fillId="0" borderId="0" xfId="0" applyFont="1">
      <alignment vertical="center"/>
    </xf>
    <xf numFmtId="0" fontId="20" fillId="3" borderId="3" xfId="2" applyNumberFormat="1" applyFont="1" applyFill="1" applyBorder="1" applyAlignment="1">
      <alignment vertical="center"/>
    </xf>
    <xf numFmtId="0" fontId="38" fillId="3" borderId="3" xfId="2" applyNumberFormat="1" applyFont="1" applyFill="1" applyBorder="1" applyAlignment="1">
      <alignment vertical="center"/>
    </xf>
    <xf numFmtId="38" fontId="20" fillId="3" borderId="3" xfId="45" applyFont="1" applyFill="1" applyBorder="1" applyAlignment="1">
      <alignment vertical="center"/>
    </xf>
    <xf numFmtId="38" fontId="20" fillId="3" borderId="3" xfId="45" applyFont="1" applyFill="1" applyBorder="1" applyAlignment="1">
      <alignment horizontal="left" vertical="center"/>
    </xf>
    <xf numFmtId="0" fontId="0" fillId="3" borderId="0" xfId="0" applyFont="1" applyFill="1">
      <alignment vertical="center"/>
    </xf>
    <xf numFmtId="179" fontId="11" fillId="0" borderId="15" xfId="58" applyNumberFormat="1" applyFont="1" applyBorder="1" applyAlignment="1">
      <alignment horizontal="right" vertical="center"/>
    </xf>
    <xf numFmtId="179" fontId="11" fillId="0" borderId="100" xfId="58" applyNumberFormat="1" applyFont="1" applyBorder="1" applyAlignment="1">
      <alignment horizontal="right" vertical="center"/>
    </xf>
    <xf numFmtId="38" fontId="26" fillId="3" borderId="3" xfId="60" applyNumberFormat="1" applyFont="1" applyFill="1" applyBorder="1"/>
    <xf numFmtId="0" fontId="54" fillId="3" borderId="0" xfId="0" applyFont="1" applyFill="1">
      <alignment vertical="center"/>
    </xf>
    <xf numFmtId="0" fontId="54" fillId="3" borderId="0" xfId="0" applyFont="1" applyFill="1" applyAlignment="1">
      <alignment horizontal="center" vertical="center"/>
    </xf>
    <xf numFmtId="178" fontId="54" fillId="3" borderId="0" xfId="0" applyNumberFormat="1" applyFont="1" applyFill="1" applyAlignment="1">
      <alignment horizontal="center" vertical="center" wrapText="1"/>
    </xf>
    <xf numFmtId="0" fontId="54" fillId="3" borderId="0" xfId="0" applyFont="1" applyFill="1" applyAlignment="1">
      <alignment horizontal="center" vertical="center" wrapText="1"/>
    </xf>
    <xf numFmtId="178" fontId="54" fillId="3" borderId="0" xfId="0" applyNumberFormat="1" applyFont="1" applyFill="1" applyAlignment="1">
      <alignment horizontal="center" vertical="center"/>
    </xf>
    <xf numFmtId="0" fontId="0" fillId="3" borderId="0" xfId="0" applyFont="1" applyFill="1" applyAlignment="1">
      <alignment vertical="center" wrapText="1"/>
    </xf>
    <xf numFmtId="38" fontId="57" fillId="0" borderId="3" xfId="44" applyFont="1" applyFill="1" applyBorder="1" applyAlignment="1"/>
    <xf numFmtId="184" fontId="26" fillId="4" borderId="27" xfId="41" applyNumberFormat="1" applyFont="1" applyFill="1" applyBorder="1" applyAlignment="1">
      <alignment horizontal="center" vertical="center"/>
    </xf>
    <xf numFmtId="184" fontId="26" fillId="4" borderId="1" xfId="41" applyNumberFormat="1" applyFont="1" applyFill="1" applyBorder="1" applyAlignment="1">
      <alignment horizontal="center" vertical="center"/>
    </xf>
    <xf numFmtId="186" fontId="26" fillId="0" borderId="27" xfId="41" applyNumberFormat="1" applyFont="1" applyBorder="1" applyAlignment="1">
      <alignment horizontal="center" vertical="center"/>
    </xf>
    <xf numFmtId="0" fontId="18" fillId="0" borderId="59" xfId="48" applyFont="1" applyBorder="1" applyAlignment="1">
      <alignment horizontal="center" vertical="center" wrapText="1"/>
    </xf>
    <xf numFmtId="0" fontId="11" fillId="0" borderId="0" xfId="48" applyFont="1" applyBorder="1" applyAlignment="1">
      <alignment horizontal="left" vertical="center"/>
    </xf>
    <xf numFmtId="0" fontId="11" fillId="0" borderId="81" xfId="48" applyFont="1" applyBorder="1" applyAlignment="1">
      <alignment horizontal="left" vertical="center"/>
    </xf>
    <xf numFmtId="0" fontId="11" fillId="0" borderId="20" xfId="48" applyFont="1" applyBorder="1" applyAlignment="1">
      <alignment horizontal="left" vertical="center"/>
    </xf>
    <xf numFmtId="0" fontId="11" fillId="0" borderId="20" xfId="48" applyFont="1" applyBorder="1" applyAlignment="1">
      <alignment horizontal="center" vertical="center"/>
    </xf>
    <xf numFmtId="0" fontId="11" fillId="0" borderId="20" xfId="48" applyFont="1" applyBorder="1" applyAlignment="1">
      <alignment horizontal="left" vertical="center" wrapText="1"/>
    </xf>
    <xf numFmtId="0" fontId="11" fillId="0" borderId="81" xfId="48" applyFont="1" applyBorder="1" applyAlignment="1">
      <alignment horizontal="left" vertical="center" wrapText="1"/>
    </xf>
    <xf numFmtId="179" fontId="0" fillId="3" borderId="44" xfId="0" applyNumberFormat="1" applyFill="1" applyBorder="1">
      <alignment vertical="center"/>
    </xf>
    <xf numFmtId="179" fontId="0" fillId="3" borderId="83" xfId="0" applyNumberFormat="1" applyFill="1" applyBorder="1">
      <alignment vertical="center"/>
    </xf>
    <xf numFmtId="179" fontId="0" fillId="3" borderId="46" xfId="0" applyNumberFormat="1" applyFill="1" applyBorder="1">
      <alignment vertical="center"/>
    </xf>
    <xf numFmtId="181" fontId="0" fillId="0" borderId="0" xfId="0" applyNumberFormat="1">
      <alignment vertical="center"/>
    </xf>
    <xf numFmtId="181" fontId="48" fillId="0" borderId="0" xfId="0" applyNumberFormat="1" applyFont="1">
      <alignment vertical="center"/>
    </xf>
    <xf numFmtId="181" fontId="0" fillId="0" borderId="0" xfId="0" applyNumberFormat="1" applyAlignment="1">
      <alignment horizontal="center" vertical="center"/>
    </xf>
    <xf numFmtId="181" fontId="0" fillId="0" borderId="22" xfId="0" applyNumberFormat="1" applyFill="1" applyBorder="1">
      <alignment vertical="center"/>
    </xf>
    <xf numFmtId="181" fontId="0" fillId="0" borderId="66" xfId="0" applyNumberFormat="1" applyBorder="1" applyAlignment="1">
      <alignment horizontal="center" vertical="center"/>
    </xf>
    <xf numFmtId="181" fontId="0" fillId="0" borderId="81" xfId="0" applyNumberFormat="1" applyBorder="1" applyAlignment="1">
      <alignment horizontal="left" vertical="center" shrinkToFit="1"/>
    </xf>
    <xf numFmtId="181" fontId="0" fillId="0" borderId="21" xfId="0" applyNumberFormat="1" applyBorder="1" applyAlignment="1">
      <alignment horizontal="left" vertical="center"/>
    </xf>
    <xf numFmtId="181" fontId="0" fillId="0" borderId="76" xfId="0" applyNumberFormat="1" applyBorder="1" applyAlignment="1">
      <alignment horizontal="left" vertical="center" shrinkToFit="1"/>
    </xf>
    <xf numFmtId="181" fontId="0" fillId="0" borderId="3" xfId="0" applyNumberFormat="1" applyBorder="1" applyAlignment="1">
      <alignment horizontal="left" vertical="center"/>
    </xf>
    <xf numFmtId="181" fontId="0" fillId="0" borderId="64" xfId="0" applyNumberFormat="1" applyBorder="1" applyAlignment="1">
      <alignment horizontal="left" vertical="center" shrinkToFit="1"/>
    </xf>
    <xf numFmtId="181" fontId="0" fillId="0" borderId="65" xfId="0" applyNumberFormat="1" applyBorder="1" applyAlignment="1">
      <alignment horizontal="left" vertical="center"/>
    </xf>
    <xf numFmtId="181" fontId="48" fillId="0" borderId="117" xfId="0" applyNumberFormat="1" applyFont="1" applyBorder="1" applyAlignment="1">
      <alignment horizontal="centerContinuous" vertical="center" wrapText="1"/>
    </xf>
    <xf numFmtId="181" fontId="48" fillId="0" borderId="118" xfId="0" applyNumberFormat="1" applyFont="1" applyBorder="1" applyAlignment="1">
      <alignment horizontal="centerContinuous" vertical="center" wrapText="1"/>
    </xf>
    <xf numFmtId="181" fontId="0" fillId="0" borderId="5" xfId="0" applyNumberFormat="1" applyBorder="1" applyAlignment="1">
      <alignment horizontal="left" vertical="center"/>
    </xf>
    <xf numFmtId="181" fontId="0" fillId="0" borderId="73" xfId="0" applyNumberFormat="1" applyBorder="1" applyAlignment="1">
      <alignment horizontal="left" vertical="center"/>
    </xf>
    <xf numFmtId="181" fontId="51" fillId="0" borderId="88" xfId="0" applyNumberFormat="1" applyFont="1" applyBorder="1" applyAlignment="1">
      <alignment horizontal="centerContinuous" vertical="center" wrapText="1"/>
    </xf>
    <xf numFmtId="181" fontId="0" fillId="0" borderId="1" xfId="0" applyNumberFormat="1" applyBorder="1" applyAlignment="1">
      <alignment horizontal="centerContinuous" vertical="center" wrapText="1"/>
    </xf>
    <xf numFmtId="181" fontId="0" fillId="0" borderId="112" xfId="0" applyNumberFormat="1" applyBorder="1" applyAlignment="1">
      <alignment horizontal="centerContinuous" vertical="center" wrapText="1"/>
    </xf>
    <xf numFmtId="181" fontId="51" fillId="0" borderId="0" xfId="0" applyNumberFormat="1" applyFont="1" applyBorder="1" applyAlignment="1">
      <alignment horizontal="right" vertical="center"/>
    </xf>
    <xf numFmtId="181" fontId="0" fillId="0" borderId="8" xfId="0" applyNumberFormat="1" applyBorder="1" applyAlignment="1">
      <alignment horizontal="right" vertical="center"/>
    </xf>
    <xf numFmtId="179" fontId="0" fillId="3" borderId="2" xfId="0" applyNumberFormat="1" applyFill="1" applyBorder="1" applyAlignment="1">
      <alignment horizontal="center" vertical="center"/>
    </xf>
    <xf numFmtId="179" fontId="0" fillId="0" borderId="0" xfId="0" applyNumberFormat="1" applyAlignment="1">
      <alignment horizontal="center" vertical="center"/>
    </xf>
    <xf numFmtId="179" fontId="0" fillId="0" borderId="2" xfId="0" applyNumberFormat="1" applyBorder="1">
      <alignment vertical="center"/>
    </xf>
    <xf numFmtId="179" fontId="0" fillId="0" borderId="21" xfId="0" applyNumberFormat="1" applyBorder="1" applyAlignment="1">
      <alignment horizontal="center" vertical="center"/>
    </xf>
    <xf numFmtId="179" fontId="0" fillId="0" borderId="3" xfId="0" applyNumberFormat="1" applyBorder="1" applyAlignment="1">
      <alignment horizontal="center" vertical="center"/>
    </xf>
    <xf numFmtId="179" fontId="0" fillId="0" borderId="65" xfId="0" applyNumberFormat="1" applyBorder="1" applyAlignment="1">
      <alignment horizontal="center" vertical="center"/>
    </xf>
    <xf numFmtId="179" fontId="48" fillId="0" borderId="118" xfId="0" applyNumberFormat="1" applyFont="1" applyBorder="1" applyAlignment="1">
      <alignment horizontal="centerContinuous" vertical="center" wrapText="1"/>
    </xf>
    <xf numFmtId="179" fontId="48" fillId="0" borderId="120" xfId="0" applyNumberFormat="1" applyFont="1" applyBorder="1" applyAlignment="1">
      <alignment horizontal="centerContinuous" vertical="center" wrapText="1"/>
    </xf>
    <xf numFmtId="179" fontId="0" fillId="0" borderId="121" xfId="0" applyNumberFormat="1" applyBorder="1" applyAlignment="1">
      <alignment horizontal="center" vertical="center"/>
    </xf>
    <xf numFmtId="179" fontId="43" fillId="3" borderId="122" xfId="41" applyNumberFormat="1" applyFont="1" applyFill="1" applyBorder="1" applyAlignment="1">
      <alignment horizontal="right" vertical="center"/>
    </xf>
    <xf numFmtId="179" fontId="0" fillId="3" borderId="75" xfId="0" applyNumberFormat="1" applyFill="1" applyBorder="1">
      <alignment vertical="center"/>
    </xf>
    <xf numFmtId="179" fontId="0" fillId="0" borderId="75" xfId="0" applyNumberFormat="1" applyBorder="1">
      <alignment vertical="center"/>
    </xf>
    <xf numFmtId="179" fontId="0" fillId="0" borderId="22" xfId="0" applyNumberFormat="1" applyBorder="1" applyAlignment="1">
      <alignment horizontal="right" vertical="center"/>
    </xf>
    <xf numFmtId="179" fontId="51" fillId="0" borderId="42" xfId="0" applyNumberFormat="1" applyFont="1" applyBorder="1" applyAlignment="1">
      <alignment vertical="center" wrapText="1"/>
    </xf>
    <xf numFmtId="181" fontId="0" fillId="0" borderId="0" xfId="0" applyNumberFormat="1" applyBorder="1">
      <alignment vertical="center"/>
    </xf>
    <xf numFmtId="187" fontId="11" fillId="0" borderId="81" xfId="48" applyNumberFormat="1" applyFont="1" applyBorder="1" applyAlignment="1">
      <alignment horizontal="left" vertical="center" wrapText="1"/>
    </xf>
    <xf numFmtId="187" fontId="11" fillId="0" borderId="20" xfId="48" applyNumberFormat="1" applyFont="1" applyBorder="1" applyAlignment="1">
      <alignment horizontal="left" vertical="center"/>
    </xf>
    <xf numFmtId="187" fontId="11" fillId="0" borderId="20" xfId="48" applyNumberFormat="1" applyFont="1" applyBorder="1" applyAlignment="1">
      <alignment horizontal="center" vertical="center"/>
    </xf>
    <xf numFmtId="187" fontId="11" fillId="0" borderId="20" xfId="48" applyNumberFormat="1" applyFont="1" applyBorder="1" applyAlignment="1">
      <alignment horizontal="left" vertical="center" wrapText="1"/>
    </xf>
    <xf numFmtId="188" fontId="0" fillId="0" borderId="0" xfId="0" applyNumberFormat="1">
      <alignment vertical="center"/>
    </xf>
    <xf numFmtId="188" fontId="0" fillId="0" borderId="123" xfId="0" applyNumberFormat="1" applyBorder="1" applyAlignment="1">
      <alignment horizontal="center" vertical="center"/>
    </xf>
    <xf numFmtId="188" fontId="0" fillId="3" borderId="33" xfId="0" applyNumberFormat="1" applyFill="1" applyBorder="1" applyAlignment="1">
      <alignment horizontal="center" vertical="center"/>
    </xf>
    <xf numFmtId="188" fontId="0" fillId="0" borderId="117" xfId="0" applyNumberFormat="1" applyBorder="1" applyAlignment="1">
      <alignment horizontal="center" vertical="center"/>
    </xf>
    <xf numFmtId="188" fontId="0" fillId="3" borderId="72" xfId="0" applyNumberFormat="1" applyFill="1" applyBorder="1" applyAlignment="1">
      <alignment horizontal="center" vertical="center"/>
    </xf>
    <xf numFmtId="188" fontId="0" fillId="0" borderId="8" xfId="0" applyNumberFormat="1" applyBorder="1" applyAlignment="1">
      <alignment horizontal="right" vertical="center"/>
    </xf>
    <xf numFmtId="188" fontId="0" fillId="0" borderId="0" xfId="0" applyNumberFormat="1" applyBorder="1">
      <alignment vertical="center"/>
    </xf>
    <xf numFmtId="0" fontId="43" fillId="0" borderId="0" xfId="47" applyFont="1">
      <alignment vertical="center"/>
    </xf>
    <xf numFmtId="0" fontId="0" fillId="0" borderId="0" xfId="0" applyAlignment="1">
      <alignment horizontal="right" vertical="center" wrapText="1"/>
    </xf>
    <xf numFmtId="0" fontId="52" fillId="0" borderId="0" xfId="0" applyFont="1" applyAlignment="1">
      <alignment horizontal="right" vertical="center"/>
    </xf>
    <xf numFmtId="0" fontId="49" fillId="0" borderId="58" xfId="0" applyFont="1" applyBorder="1" applyAlignment="1">
      <alignment horizontal="center" vertical="center" wrapText="1"/>
    </xf>
    <xf numFmtId="38" fontId="49" fillId="0" borderId="3" xfId="41" applyFont="1" applyBorder="1" applyAlignment="1">
      <alignment horizontal="right" vertical="center" wrapText="1"/>
    </xf>
    <xf numFmtId="179" fontId="49" fillId="0" borderId="50" xfId="0" applyNumberFormat="1" applyFont="1" applyBorder="1" applyAlignment="1">
      <alignment horizontal="right" vertical="center" wrapText="1"/>
    </xf>
    <xf numFmtId="179" fontId="49" fillId="0" borderId="124" xfId="0" applyNumberFormat="1" applyFont="1" applyBorder="1" applyAlignment="1">
      <alignment horizontal="right" vertical="center" wrapText="1"/>
    </xf>
    <xf numFmtId="179" fontId="49" fillId="3" borderId="17" xfId="0" applyNumberFormat="1" applyFont="1" applyFill="1" applyBorder="1" applyAlignment="1">
      <alignment horizontal="right" vertical="center" wrapText="1"/>
    </xf>
    <xf numFmtId="0" fontId="49" fillId="0" borderId="0" xfId="0" applyFont="1">
      <alignment vertical="center"/>
    </xf>
    <xf numFmtId="0" fontId="49" fillId="0" borderId="60" xfId="0" applyFont="1" applyBorder="1" applyAlignment="1">
      <alignment horizontal="centerContinuous" vertical="center" wrapText="1"/>
    </xf>
    <xf numFmtId="0" fontId="49" fillId="0" borderId="8" xfId="0" applyFont="1" applyBorder="1" applyAlignment="1">
      <alignment horizontal="centerContinuous" vertical="center" wrapText="1"/>
    </xf>
    <xf numFmtId="0" fontId="49" fillId="0" borderId="126" xfId="0" applyFont="1" applyBorder="1" applyAlignment="1">
      <alignment horizontal="centerContinuous" vertical="center" wrapText="1"/>
    </xf>
    <xf numFmtId="0" fontId="49" fillId="0" borderId="50" xfId="0" applyFont="1" applyBorder="1" applyAlignment="1">
      <alignment horizontal="center" vertical="center" wrapText="1"/>
    </xf>
    <xf numFmtId="0" fontId="49" fillId="0" borderId="127" xfId="0" applyFont="1" applyBorder="1" applyAlignment="1">
      <alignment horizontal="left" vertical="center"/>
    </xf>
    <xf numFmtId="0" fontId="49" fillId="0" borderId="50" xfId="0" applyFont="1" applyBorder="1" applyAlignment="1">
      <alignment horizontal="left" vertical="center"/>
    </xf>
    <xf numFmtId="0" fontId="49" fillId="0" borderId="107" xfId="0" applyFont="1" applyBorder="1">
      <alignment vertical="center"/>
    </xf>
    <xf numFmtId="0" fontId="49" fillId="0" borderId="4" xfId="0" applyFont="1" applyBorder="1" applyAlignment="1">
      <alignment vertical="center"/>
    </xf>
    <xf numFmtId="0" fontId="49" fillId="0" borderId="23" xfId="0" applyFont="1" applyBorder="1" applyAlignment="1">
      <alignment vertical="center"/>
    </xf>
    <xf numFmtId="0" fontId="49" fillId="0" borderId="4" xfId="0" applyFont="1" applyBorder="1">
      <alignment vertical="center"/>
    </xf>
    <xf numFmtId="0" fontId="49" fillId="0" borderId="23" xfId="0" applyFont="1" applyBorder="1" applyAlignment="1">
      <alignment horizontal="left" vertical="center"/>
    </xf>
    <xf numFmtId="0" fontId="49" fillId="0" borderId="4" xfId="0" applyFont="1" applyBorder="1" applyAlignment="1">
      <alignment horizontal="left" vertical="center"/>
    </xf>
    <xf numFmtId="0" fontId="49" fillId="0" borderId="23" xfId="0" applyFont="1" applyBorder="1" applyAlignment="1">
      <alignment horizontal="left" vertical="center" wrapText="1"/>
    </xf>
    <xf numFmtId="0" fontId="49" fillId="0" borderId="89" xfId="0" applyFont="1" applyBorder="1">
      <alignment vertical="center"/>
    </xf>
    <xf numFmtId="0" fontId="49" fillId="0" borderId="10" xfId="0" applyFont="1" applyBorder="1" applyAlignment="1">
      <alignment horizontal="left" vertical="center"/>
    </xf>
    <xf numFmtId="0" fontId="49" fillId="0" borderId="28" xfId="0" applyFont="1" applyBorder="1" applyAlignment="1">
      <alignment horizontal="left" vertical="center" wrapText="1"/>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128" xfId="0" applyFont="1" applyBorder="1" applyAlignment="1">
      <alignment horizontal="left" vertical="center" wrapText="1"/>
    </xf>
    <xf numFmtId="38" fontId="49" fillId="3" borderId="3" xfId="41" applyFont="1" applyFill="1" applyBorder="1" applyAlignment="1">
      <alignment horizontal="right" vertical="center" wrapText="1"/>
    </xf>
    <xf numFmtId="179" fontId="49" fillId="0" borderId="3" xfId="0" applyNumberFormat="1" applyFont="1" applyFill="1" applyBorder="1" applyAlignment="1">
      <alignment horizontal="right" vertical="center" wrapText="1"/>
    </xf>
    <xf numFmtId="179" fontId="49" fillId="0" borderId="129" xfId="0" applyNumberFormat="1" applyFont="1" applyFill="1" applyBorder="1" applyAlignment="1">
      <alignment horizontal="right" vertical="center" wrapText="1"/>
    </xf>
    <xf numFmtId="179" fontId="49" fillId="0" borderId="130" xfId="0" applyNumberFormat="1" applyFont="1" applyFill="1" applyBorder="1" applyAlignment="1">
      <alignment horizontal="right" vertical="center" wrapText="1"/>
    </xf>
    <xf numFmtId="179" fontId="49" fillId="0" borderId="125" xfId="0" applyNumberFormat="1" applyFont="1" applyFill="1" applyBorder="1" applyAlignment="1">
      <alignment horizontal="right" vertical="center" wrapText="1"/>
    </xf>
    <xf numFmtId="179" fontId="49" fillId="0" borderId="131" xfId="0" applyNumberFormat="1" applyFont="1" applyFill="1" applyBorder="1" applyAlignment="1">
      <alignment horizontal="right" vertical="center" wrapText="1"/>
    </xf>
    <xf numFmtId="38" fontId="49" fillId="0" borderId="24" xfId="41" applyFont="1" applyBorder="1" applyAlignment="1">
      <alignment horizontal="right" vertical="center" wrapText="1"/>
    </xf>
    <xf numFmtId="38" fontId="49" fillId="0" borderId="132" xfId="41" applyFont="1" applyBorder="1" applyAlignment="1">
      <alignment horizontal="right" vertical="center" wrapText="1"/>
    </xf>
    <xf numFmtId="38" fontId="56" fillId="0" borderId="24" xfId="41" applyFont="1" applyBorder="1" applyAlignment="1">
      <alignment horizontal="right" vertical="center" wrapText="1"/>
    </xf>
    <xf numFmtId="181" fontId="0" fillId="0" borderId="0" xfId="0" applyNumberFormat="1" applyAlignment="1">
      <alignment vertical="center" wrapText="1"/>
    </xf>
    <xf numFmtId="179" fontId="0" fillId="0" borderId="21" xfId="0" applyNumberFormat="1" applyBorder="1" applyAlignment="1">
      <alignment horizontal="left" vertical="center" wrapText="1"/>
    </xf>
    <xf numFmtId="179" fontId="0" fillId="0" borderId="94" xfId="0" applyNumberFormat="1" applyBorder="1" applyAlignment="1">
      <alignment vertical="center" wrapText="1"/>
    </xf>
    <xf numFmtId="179" fontId="0" fillId="0" borderId="95" xfId="0" applyNumberFormat="1" applyBorder="1" applyAlignment="1">
      <alignment vertical="center" wrapText="1"/>
    </xf>
    <xf numFmtId="179" fontId="55" fillId="0" borderId="41" xfId="0" applyNumberFormat="1" applyFont="1" applyBorder="1" applyAlignment="1">
      <alignment horizontal="center" vertical="center" wrapText="1"/>
    </xf>
    <xf numFmtId="179" fontId="64" fillId="3" borderId="3" xfId="0" applyNumberFormat="1" applyFont="1" applyFill="1" applyBorder="1" applyAlignment="1">
      <alignment horizontal="right" vertical="center"/>
    </xf>
    <xf numFmtId="55" fontId="54" fillId="3" borderId="0" xfId="0" applyNumberFormat="1" applyFont="1" applyFill="1" applyAlignment="1">
      <alignment horizontal="center" vertical="center" wrapText="1"/>
    </xf>
    <xf numFmtId="38" fontId="20" fillId="0" borderId="0" xfId="41" applyNumberFormat="1" applyFont="1" applyFill="1" applyAlignment="1"/>
    <xf numFmtId="38" fontId="21" fillId="0" borderId="0" xfId="41" applyNumberFormat="1" applyFont="1" applyFill="1" applyAlignment="1"/>
    <xf numFmtId="38" fontId="20" fillId="0" borderId="0" xfId="41" applyNumberFormat="1" applyFont="1" applyFill="1" applyBorder="1" applyAlignment="1"/>
    <xf numFmtId="38" fontId="20" fillId="0" borderId="0" xfId="41" applyNumberFormat="1" applyFont="1" applyFill="1" applyBorder="1" applyAlignment="1">
      <alignment vertical="center"/>
    </xf>
    <xf numFmtId="38" fontId="20" fillId="0" borderId="0" xfId="41" applyNumberFormat="1" applyFont="1" applyFill="1" applyAlignment="1">
      <alignment vertical="center"/>
    </xf>
    <xf numFmtId="38" fontId="20" fillId="0" borderId="0" xfId="41" applyNumberFormat="1" applyFont="1" applyFill="1" applyAlignment="1">
      <alignment horizontal="center" vertical="center"/>
    </xf>
    <xf numFmtId="38" fontId="38" fillId="5" borderId="0" xfId="41" applyNumberFormat="1" applyFont="1" applyFill="1" applyBorder="1" applyAlignment="1">
      <alignment vertical="center"/>
    </xf>
    <xf numFmtId="38" fontId="20" fillId="0" borderId="0" xfId="41" applyNumberFormat="1" applyFont="1" applyFill="1" applyBorder="1" applyAlignment="1">
      <alignment horizontal="left" vertical="center"/>
    </xf>
    <xf numFmtId="38" fontId="20" fillId="0" borderId="0" xfId="41" applyNumberFormat="1" applyFont="1" applyFill="1" applyAlignment="1">
      <alignment horizontal="left" vertical="center"/>
    </xf>
    <xf numFmtId="0" fontId="61" fillId="0" borderId="0" xfId="0" applyFont="1" applyBorder="1" applyAlignment="1">
      <alignment horizontal="center" vertical="center" wrapText="1"/>
    </xf>
    <xf numFmtId="38" fontId="20" fillId="3" borderId="3" xfId="41" applyFont="1" applyFill="1" applyBorder="1" applyAlignment="1">
      <alignment vertical="center"/>
    </xf>
    <xf numFmtId="38" fontId="38" fillId="3" borderId="3" xfId="41" applyFont="1" applyFill="1" applyBorder="1" applyAlignment="1">
      <alignment vertical="center"/>
    </xf>
    <xf numFmtId="38" fontId="20" fillId="0" borderId="3" xfId="41" applyFont="1" applyFill="1" applyBorder="1" applyAlignment="1">
      <alignment horizontal="right" vertical="center"/>
    </xf>
    <xf numFmtId="38" fontId="20" fillId="0" borderId="42" xfId="41" applyFont="1" applyFill="1" applyBorder="1" applyAlignment="1">
      <alignment horizontal="right" vertical="center"/>
    </xf>
    <xf numFmtId="0" fontId="43" fillId="0" borderId="0" xfId="57" applyFont="1">
      <alignment vertical="center"/>
    </xf>
    <xf numFmtId="0" fontId="65" fillId="0" borderId="3" xfId="59" applyFont="1" applyFill="1" applyBorder="1" applyAlignment="1">
      <alignment horizontal="center"/>
    </xf>
    <xf numFmtId="0" fontId="49" fillId="0" borderId="0" xfId="0" applyFont="1" applyBorder="1" applyAlignment="1">
      <alignment horizontal="right" vertical="center"/>
    </xf>
    <xf numFmtId="179" fontId="49" fillId="0" borderId="153" xfId="0" applyNumberFormat="1" applyFont="1" applyBorder="1" applyAlignment="1">
      <alignment horizontal="right" vertical="center" wrapText="1"/>
    </xf>
    <xf numFmtId="179" fontId="49" fillId="0" borderId="154" xfId="0" applyNumberFormat="1" applyFont="1" applyFill="1" applyBorder="1" applyAlignment="1">
      <alignment horizontal="right" vertical="center" wrapText="1"/>
    </xf>
    <xf numFmtId="179" fontId="49" fillId="0" borderId="70" xfId="0" applyNumberFormat="1" applyFont="1" applyFill="1" applyBorder="1" applyAlignment="1">
      <alignment horizontal="right" vertical="center" wrapText="1"/>
    </xf>
    <xf numFmtId="179" fontId="0" fillId="0" borderId="0" xfId="0" applyNumberFormat="1" applyFont="1" applyAlignment="1">
      <alignment horizontal="center" vertical="center"/>
    </xf>
    <xf numFmtId="181" fontId="64" fillId="0" borderId="9" xfId="0" applyNumberFormat="1" applyFont="1" applyBorder="1" applyAlignment="1">
      <alignment horizontal="centerContinuous" vertical="center" wrapText="1"/>
    </xf>
    <xf numFmtId="181" fontId="64" fillId="0" borderId="0" xfId="0" applyNumberFormat="1" applyFont="1" applyBorder="1" applyAlignment="1">
      <alignment horizontal="centerContinuous" vertical="center" wrapText="1"/>
    </xf>
    <xf numFmtId="179" fontId="64" fillId="0" borderId="0" xfId="0" applyNumberFormat="1" applyFont="1" applyBorder="1" applyAlignment="1">
      <alignment horizontal="centerContinuous" vertical="center" wrapText="1"/>
    </xf>
    <xf numFmtId="188" fontId="0" fillId="0" borderId="9" xfId="0" applyNumberFormat="1" applyFont="1" applyBorder="1" applyAlignment="1">
      <alignment horizontal="center" vertical="center"/>
    </xf>
    <xf numFmtId="179" fontId="0" fillId="0" borderId="63" xfId="0" applyNumberFormat="1" applyFont="1" applyBorder="1" applyAlignment="1">
      <alignment horizontal="right" vertical="center"/>
    </xf>
    <xf numFmtId="179" fontId="0" fillId="0" borderId="83" xfId="0" applyNumberFormat="1" applyFont="1" applyBorder="1">
      <alignment vertical="center"/>
    </xf>
    <xf numFmtId="179" fontId="0" fillId="0" borderId="155" xfId="0" applyNumberFormat="1" applyFont="1" applyBorder="1" applyAlignment="1">
      <alignment vertical="center" wrapText="1"/>
    </xf>
    <xf numFmtId="179" fontId="0" fillId="0" borderId="155" xfId="0" applyNumberFormat="1" applyFont="1" applyBorder="1">
      <alignment vertical="center"/>
    </xf>
    <xf numFmtId="181" fontId="0" fillId="0" borderId="0" xfId="0" applyNumberFormat="1" applyFont="1">
      <alignment vertical="center"/>
    </xf>
    <xf numFmtId="179" fontId="64" fillId="0" borderId="156" xfId="0" applyNumberFormat="1" applyFont="1" applyBorder="1" applyAlignment="1">
      <alignment horizontal="centerContinuous" vertical="center" wrapText="1"/>
    </xf>
    <xf numFmtId="188" fontId="0" fillId="0" borderId="157" xfId="0" applyNumberFormat="1" applyBorder="1" applyAlignment="1">
      <alignment horizontal="center" vertical="center"/>
    </xf>
    <xf numFmtId="179" fontId="0" fillId="0" borderId="7" xfId="0" applyNumberFormat="1" applyFill="1" applyBorder="1" applyAlignment="1">
      <alignment horizontal="right" vertical="center"/>
    </xf>
    <xf numFmtId="179" fontId="64" fillId="0" borderId="17" xfId="0" applyNumberFormat="1" applyFont="1" applyFill="1" applyBorder="1" applyAlignment="1">
      <alignment horizontal="right" vertical="center"/>
    </xf>
    <xf numFmtId="179" fontId="48" fillId="0" borderId="156" xfId="0" applyNumberFormat="1" applyFont="1" applyFill="1" applyBorder="1" applyAlignment="1">
      <alignment horizontal="right" vertical="center"/>
    </xf>
    <xf numFmtId="0" fontId="11" fillId="0" borderId="0" xfId="48" applyFont="1" applyAlignment="1">
      <alignment horizontal="right" vertical="center"/>
    </xf>
    <xf numFmtId="180" fontId="11" fillId="0" borderId="22" xfId="48" applyNumberFormat="1" applyFont="1" applyBorder="1" applyAlignment="1">
      <alignment horizontal="center" vertical="center" wrapText="1"/>
    </xf>
    <xf numFmtId="0" fontId="21" fillId="0" borderId="119" xfId="48" applyFont="1" applyFill="1" applyBorder="1" applyAlignment="1">
      <alignment horizontal="center" vertical="center" wrapText="1"/>
    </xf>
    <xf numFmtId="38" fontId="38" fillId="5" borderId="61" xfId="45" applyFont="1" applyFill="1" applyBorder="1" applyAlignment="1">
      <alignment vertical="center"/>
    </xf>
    <xf numFmtId="38" fontId="38" fillId="5" borderId="61" xfId="45" applyFont="1" applyFill="1" applyBorder="1" applyAlignment="1">
      <alignment horizontal="right" vertical="center"/>
    </xf>
    <xf numFmtId="0" fontId="38" fillId="5" borderId="0" xfId="48" applyFont="1" applyFill="1" applyBorder="1" applyAlignment="1">
      <alignment horizontal="right" vertical="center"/>
    </xf>
    <xf numFmtId="176" fontId="38" fillId="5" borderId="61" xfId="48" applyNumberFormat="1" applyFont="1" applyFill="1" applyBorder="1" applyAlignment="1">
      <alignment horizontal="left" vertical="center"/>
    </xf>
    <xf numFmtId="0" fontId="38" fillId="5" borderId="9" xfId="48" applyFont="1" applyFill="1" applyBorder="1" applyAlignment="1">
      <alignment vertical="center"/>
    </xf>
    <xf numFmtId="0" fontId="38" fillId="5" borderId="88" xfId="48" applyFont="1" applyFill="1" applyBorder="1" applyAlignment="1">
      <alignment vertical="center"/>
    </xf>
    <xf numFmtId="0" fontId="38" fillId="5" borderId="1" xfId="48" applyFont="1" applyFill="1" applyBorder="1" applyAlignment="1">
      <alignment vertical="center"/>
    </xf>
    <xf numFmtId="0" fontId="38" fillId="5" borderId="67" xfId="48" applyFont="1" applyFill="1" applyBorder="1" applyAlignment="1">
      <alignment horizontal="center" vertical="center"/>
    </xf>
    <xf numFmtId="0" fontId="0" fillId="0" borderId="0" xfId="0" applyFont="1" applyAlignment="1">
      <alignment horizontal="right" vertical="center"/>
    </xf>
    <xf numFmtId="181" fontId="64" fillId="0" borderId="0" xfId="0" applyNumberFormat="1" applyFont="1" applyAlignment="1">
      <alignment horizontal="right" vertical="center"/>
    </xf>
    <xf numFmtId="179" fontId="55" fillId="0" borderId="15" xfId="0" applyNumberFormat="1" applyFont="1" applyBorder="1" applyAlignment="1">
      <alignment horizontal="center" vertical="center" wrapText="1"/>
    </xf>
    <xf numFmtId="181" fontId="0" fillId="0" borderId="0" xfId="0" applyNumberFormat="1" applyBorder="1" applyAlignment="1">
      <alignment vertical="center" wrapText="1"/>
    </xf>
    <xf numFmtId="179" fontId="48" fillId="0" borderId="41" xfId="0" applyNumberFormat="1" applyFont="1" applyBorder="1" applyAlignment="1">
      <alignment horizontal="right" vertical="center"/>
    </xf>
    <xf numFmtId="179" fontId="48" fillId="0" borderId="42" xfId="0" applyNumberFormat="1" applyFont="1" applyBorder="1" applyAlignment="1">
      <alignment horizontal="right" vertical="center"/>
    </xf>
    <xf numFmtId="0" fontId="64" fillId="0" borderId="0" xfId="56" applyFont="1" applyAlignment="1">
      <alignment horizontal="right" vertical="center"/>
    </xf>
    <xf numFmtId="189" fontId="54" fillId="0" borderId="43" xfId="56" applyNumberFormat="1" applyFont="1" applyBorder="1" applyAlignment="1">
      <alignment horizontal="center" vertical="center"/>
    </xf>
    <xf numFmtId="0" fontId="29" fillId="0" borderId="0" xfId="58" applyFont="1" applyFill="1" applyBorder="1" applyAlignment="1">
      <alignment horizontal="left" vertical="center"/>
    </xf>
    <xf numFmtId="0" fontId="3" fillId="0" borderId="0" xfId="58" applyFont="1" applyFill="1" applyBorder="1"/>
    <xf numFmtId="0" fontId="7" fillId="0" borderId="64" xfId="58" applyFont="1" applyFill="1" applyBorder="1" applyAlignment="1">
      <alignment horizontal="center" vertical="center"/>
    </xf>
    <xf numFmtId="0" fontId="7" fillId="0" borderId="66" xfId="58" applyFont="1" applyFill="1" applyBorder="1" applyAlignment="1">
      <alignment horizontal="center" vertical="center"/>
    </xf>
    <xf numFmtId="0" fontId="3" fillId="0" borderId="21" xfId="58" applyFont="1" applyFill="1" applyBorder="1" applyAlignment="1">
      <alignment horizontal="left" vertical="center"/>
    </xf>
    <xf numFmtId="0" fontId="3" fillId="0" borderId="34" xfId="58" applyFont="1" applyFill="1" applyBorder="1" applyAlignment="1">
      <alignment horizontal="center" vertical="center"/>
    </xf>
    <xf numFmtId="181" fontId="11" fillId="0" borderId="81" xfId="58" applyNumberFormat="1" applyFont="1" applyFill="1" applyBorder="1" applyAlignment="1">
      <alignment horizontal="right" vertical="center"/>
    </xf>
    <xf numFmtId="179" fontId="11" fillId="0" borderId="22" xfId="58" applyNumberFormat="1" applyFont="1" applyFill="1" applyBorder="1" applyAlignment="1">
      <alignment horizontal="right" vertical="center"/>
    </xf>
    <xf numFmtId="0" fontId="3" fillId="0" borderId="45" xfId="58" applyFont="1" applyFill="1" applyBorder="1" applyAlignment="1">
      <alignment horizontal="left" vertical="center"/>
    </xf>
    <xf numFmtId="0" fontId="3" fillId="0" borderId="3" xfId="58" applyFont="1" applyFill="1" applyBorder="1" applyAlignment="1">
      <alignment horizontal="left" vertical="center"/>
    </xf>
    <xf numFmtId="0" fontId="3" fillId="0" borderId="67" xfId="58" applyFont="1" applyFill="1" applyBorder="1" applyAlignment="1">
      <alignment horizontal="center" vertical="center"/>
    </xf>
    <xf numFmtId="181" fontId="11" fillId="0" borderId="76" xfId="58" applyNumberFormat="1" applyFont="1" applyFill="1" applyBorder="1" applyAlignment="1">
      <alignment horizontal="right" vertical="center"/>
    </xf>
    <xf numFmtId="179" fontId="11" fillId="0" borderId="2" xfId="58" applyNumberFormat="1" applyFont="1" applyFill="1" applyBorder="1" applyAlignment="1">
      <alignment horizontal="right" vertical="center"/>
    </xf>
    <xf numFmtId="0" fontId="3" fillId="0" borderId="47" xfId="58" applyFont="1" applyFill="1" applyBorder="1" applyAlignment="1">
      <alignment horizontal="left" vertical="center"/>
    </xf>
    <xf numFmtId="0" fontId="3" fillId="0" borderId="67" xfId="58" applyFont="1" applyFill="1" applyBorder="1" applyAlignment="1">
      <alignment vertical="center"/>
    </xf>
    <xf numFmtId="0" fontId="3" fillId="0" borderId="65" xfId="58" applyFont="1" applyFill="1" applyBorder="1" applyAlignment="1">
      <alignment horizontal="left" vertical="center"/>
    </xf>
    <xf numFmtId="0" fontId="3" fillId="0" borderId="87" xfId="58" applyFont="1" applyFill="1" applyBorder="1" applyAlignment="1">
      <alignment vertical="center"/>
    </xf>
    <xf numFmtId="181" fontId="11" fillId="0" borderId="64" xfId="58" applyNumberFormat="1" applyFont="1" applyFill="1" applyBorder="1" applyAlignment="1">
      <alignment horizontal="right" vertical="center"/>
    </xf>
    <xf numFmtId="179" fontId="11" fillId="0" borderId="66" xfId="58" applyNumberFormat="1" applyFont="1" applyFill="1" applyBorder="1" applyAlignment="1">
      <alignment horizontal="right" vertical="center"/>
    </xf>
    <xf numFmtId="0" fontId="3" fillId="0" borderId="68" xfId="58" applyFont="1" applyFill="1" applyBorder="1" applyAlignment="1">
      <alignment horizontal="left" vertical="center"/>
    </xf>
    <xf numFmtId="0" fontId="11" fillId="0" borderId="103" xfId="58" applyFont="1" applyFill="1" applyBorder="1" applyAlignment="1">
      <alignment horizontal="centerContinuous" vertical="center" wrapText="1"/>
    </xf>
    <xf numFmtId="0" fontId="11" fillId="0" borderId="104" xfId="58" applyFont="1" applyFill="1" applyBorder="1" applyAlignment="1">
      <alignment horizontal="centerContinuous" vertical="center" wrapText="1"/>
    </xf>
    <xf numFmtId="0" fontId="11" fillId="0" borderId="105" xfId="58" applyFont="1" applyFill="1" applyBorder="1" applyAlignment="1">
      <alignment horizontal="centerContinuous" vertical="center" wrapText="1"/>
    </xf>
    <xf numFmtId="0" fontId="3" fillId="0" borderId="69" xfId="58" applyFont="1" applyFill="1" applyBorder="1" applyAlignment="1">
      <alignment horizontal="left" vertical="center"/>
    </xf>
    <xf numFmtId="0" fontId="11" fillId="0" borderId="35" xfId="58" applyFont="1" applyFill="1" applyBorder="1" applyAlignment="1">
      <alignment horizontal="centerContinuous" vertical="center" wrapText="1"/>
    </xf>
    <xf numFmtId="0" fontId="11" fillId="0" borderId="36" xfId="58" applyFont="1" applyFill="1" applyBorder="1" applyAlignment="1">
      <alignment horizontal="centerContinuous" vertical="center" wrapText="1"/>
    </xf>
    <xf numFmtId="0" fontId="11" fillId="0" borderId="49" xfId="58" applyFont="1" applyFill="1" applyBorder="1" applyAlignment="1">
      <alignment horizontal="centerContinuous" vertical="center" wrapText="1"/>
    </xf>
    <xf numFmtId="179" fontId="11" fillId="0" borderId="108" xfId="58" applyNumberFormat="1" applyFont="1" applyFill="1" applyBorder="1" applyAlignment="1">
      <alignment horizontal="right" vertical="center"/>
    </xf>
    <xf numFmtId="179" fontId="11" fillId="0" borderId="17" xfId="58" applyNumberFormat="1" applyFont="1" applyFill="1" applyBorder="1" applyAlignment="1">
      <alignment horizontal="right" vertical="center"/>
    </xf>
    <xf numFmtId="179" fontId="11" fillId="0" borderId="70" xfId="58" applyNumberFormat="1" applyFont="1" applyFill="1" applyBorder="1" applyAlignment="1">
      <alignment horizontal="right" vertical="center"/>
    </xf>
    <xf numFmtId="0" fontId="3" fillId="0" borderId="71" xfId="58" applyFont="1" applyFill="1" applyBorder="1" applyAlignment="1">
      <alignment horizontal="left" vertical="center"/>
    </xf>
    <xf numFmtId="0" fontId="4" fillId="0" borderId="38" xfId="58" applyFont="1" applyFill="1" applyBorder="1" applyAlignment="1">
      <alignment horizontal="centerContinuous" vertical="center" wrapText="1"/>
    </xf>
    <xf numFmtId="0" fontId="4" fillId="0" borderId="39" xfId="58" applyFont="1" applyFill="1" applyBorder="1" applyAlignment="1">
      <alignment horizontal="centerContinuous" vertical="center" wrapText="1"/>
    </xf>
    <xf numFmtId="0" fontId="4" fillId="0" borderId="40" xfId="58" applyFont="1" applyFill="1" applyBorder="1" applyAlignment="1">
      <alignment horizontal="centerContinuous" vertical="center" wrapText="1"/>
    </xf>
    <xf numFmtId="0" fontId="3" fillId="0" borderId="106" xfId="58" applyFont="1" applyFill="1" applyBorder="1" applyAlignment="1">
      <alignment horizontal="left" vertical="center"/>
    </xf>
    <xf numFmtId="0" fontId="0" fillId="0" borderId="0" xfId="0" applyFill="1">
      <alignment vertical="center"/>
    </xf>
    <xf numFmtId="179" fontId="0" fillId="0" borderId="0" xfId="0" applyNumberFormat="1" applyFill="1">
      <alignment vertical="center"/>
    </xf>
    <xf numFmtId="56" fontId="11" fillId="0" borderId="33" xfId="58" applyNumberFormat="1" applyFont="1" applyFill="1" applyBorder="1" applyAlignment="1">
      <alignment horizontal="center" vertical="center"/>
    </xf>
    <xf numFmtId="0" fontId="11" fillId="0" borderId="21" xfId="58" applyFont="1" applyFill="1" applyBorder="1" applyAlignment="1">
      <alignment horizontal="left" vertical="center"/>
    </xf>
    <xf numFmtId="0" fontId="11" fillId="0" borderId="34" xfId="58" applyFont="1" applyFill="1" applyBorder="1" applyAlignment="1">
      <alignment horizontal="center" vertical="center"/>
    </xf>
    <xf numFmtId="179" fontId="11" fillId="0" borderId="75" xfId="58" applyNumberFormat="1" applyFont="1" applyFill="1" applyBorder="1" applyAlignment="1">
      <alignment horizontal="right" vertical="center"/>
    </xf>
    <xf numFmtId="0" fontId="11" fillId="0" borderId="75" xfId="58" applyFont="1" applyBorder="1" applyAlignment="1">
      <alignment horizontal="left" vertical="center" wrapText="1"/>
    </xf>
    <xf numFmtId="56" fontId="11" fillId="0" borderId="107" xfId="58" applyNumberFormat="1" applyFont="1" applyFill="1" applyBorder="1" applyAlignment="1">
      <alignment horizontal="center" vertical="center"/>
    </xf>
    <xf numFmtId="0" fontId="11" fillId="0" borderId="3" xfId="58" applyFont="1" applyFill="1" applyBorder="1" applyAlignment="1">
      <alignment horizontal="left" vertical="center"/>
    </xf>
    <xf numFmtId="0" fontId="11" fillId="0" borderId="67" xfId="58" applyFont="1" applyFill="1" applyBorder="1" applyAlignment="1">
      <alignment horizontal="center" vertical="center"/>
    </xf>
    <xf numFmtId="179" fontId="11" fillId="0" borderId="46" xfId="58" applyNumberFormat="1" applyFont="1" applyFill="1" applyBorder="1" applyAlignment="1">
      <alignment horizontal="right" vertical="center"/>
    </xf>
    <xf numFmtId="0" fontId="11" fillId="0" borderId="46" xfId="58" applyFont="1" applyBorder="1" applyAlignment="1">
      <alignment horizontal="left" vertical="center" wrapText="1"/>
    </xf>
    <xf numFmtId="0" fontId="11" fillId="0" borderId="107" xfId="58" applyFont="1" applyFill="1" applyBorder="1" applyAlignment="1">
      <alignment horizontal="center" vertical="center"/>
    </xf>
    <xf numFmtId="0" fontId="11" fillId="0" borderId="67" xfId="58" applyFont="1" applyFill="1" applyBorder="1" applyAlignment="1">
      <alignment vertical="center"/>
    </xf>
    <xf numFmtId="0" fontId="11" fillId="0" borderId="35" xfId="58" applyFont="1" applyFill="1" applyBorder="1" applyAlignment="1">
      <alignment horizontal="center" vertical="center"/>
    </xf>
    <xf numFmtId="0" fontId="11" fillId="0" borderId="24" xfId="58" applyFont="1" applyFill="1" applyBorder="1" applyAlignment="1">
      <alignment horizontal="left" vertical="center"/>
    </xf>
    <xf numFmtId="0" fontId="11" fillId="0" borderId="62" xfId="58" applyFont="1" applyFill="1" applyBorder="1" applyAlignment="1">
      <alignment vertical="center"/>
    </xf>
    <xf numFmtId="179" fontId="11" fillId="0" borderId="48" xfId="58" applyNumberFormat="1" applyFont="1" applyFill="1" applyBorder="1" applyAlignment="1">
      <alignment horizontal="right" vertical="center"/>
    </xf>
    <xf numFmtId="0" fontId="11" fillId="0" borderId="48" xfId="58" applyFont="1" applyBorder="1" applyAlignment="1">
      <alignment horizontal="left" vertical="center" wrapText="1"/>
    </xf>
    <xf numFmtId="0" fontId="3" fillId="0" borderId="109" xfId="58" applyFont="1" applyFill="1" applyBorder="1" applyAlignment="1">
      <alignment horizontal="left" vertical="center"/>
    </xf>
    <xf numFmtId="0" fontId="3" fillId="0" borderId="86" xfId="58" applyFont="1" applyFill="1" applyBorder="1" applyAlignment="1">
      <alignment horizontal="left" vertical="center"/>
    </xf>
    <xf numFmtId="0" fontId="3" fillId="0" borderId="86" xfId="58" applyFont="1" applyFill="1" applyBorder="1" applyAlignment="1">
      <alignment horizontal="center" vertical="center"/>
    </xf>
    <xf numFmtId="179" fontId="11" fillId="0" borderId="44" xfId="58" applyNumberFormat="1" applyFont="1" applyFill="1" applyBorder="1" applyAlignment="1">
      <alignment horizontal="right" vertical="center"/>
    </xf>
    <xf numFmtId="179" fontId="11" fillId="0" borderId="103" xfId="58" applyNumberFormat="1" applyFont="1" applyFill="1" applyBorder="1" applyAlignment="1">
      <alignment horizontal="left" vertical="center"/>
    </xf>
    <xf numFmtId="0" fontId="3" fillId="0" borderId="76" xfId="58" applyFont="1" applyFill="1" applyBorder="1" applyAlignment="1">
      <alignment horizontal="left" vertical="center"/>
    </xf>
    <xf numFmtId="0" fontId="3" fillId="0" borderId="34" xfId="58" applyFont="1" applyFill="1" applyBorder="1" applyAlignment="1">
      <alignment horizontal="left" vertical="center"/>
    </xf>
    <xf numFmtId="179" fontId="11" fillId="0" borderId="107" xfId="58" applyNumberFormat="1" applyFont="1" applyFill="1" applyBorder="1" applyAlignment="1">
      <alignment horizontal="left" vertical="center"/>
    </xf>
    <xf numFmtId="0" fontId="3" fillId="0" borderId="76" xfId="58" applyFont="1" applyFill="1" applyBorder="1" applyAlignment="1">
      <alignment vertical="center"/>
    </xf>
    <xf numFmtId="0" fontId="3" fillId="0" borderId="67" xfId="58" applyFont="1" applyFill="1" applyBorder="1" applyAlignment="1">
      <alignment horizontal="left" vertical="center"/>
    </xf>
    <xf numFmtId="179" fontId="11" fillId="0" borderId="47" xfId="58" applyNumberFormat="1" applyFont="1" applyFill="1" applyBorder="1" applyAlignment="1">
      <alignment horizontal="right" vertical="center"/>
    </xf>
    <xf numFmtId="0" fontId="3" fillId="0" borderId="64" xfId="58" applyFont="1" applyFill="1" applyBorder="1" applyAlignment="1">
      <alignment horizontal="left" vertical="center"/>
    </xf>
    <xf numFmtId="0" fontId="3" fillId="0" borderId="87" xfId="58" applyFont="1" applyFill="1" applyBorder="1" applyAlignment="1">
      <alignment horizontal="left" vertical="center"/>
    </xf>
    <xf numFmtId="179" fontId="11" fillId="0" borderId="110" xfId="58" applyNumberFormat="1" applyFont="1" applyFill="1" applyBorder="1" applyAlignment="1">
      <alignment horizontal="right" vertical="center"/>
    </xf>
    <xf numFmtId="0" fontId="3" fillId="0" borderId="114" xfId="58" applyFont="1" applyFill="1" applyBorder="1" applyAlignment="1">
      <alignment horizontal="left" vertical="center"/>
    </xf>
    <xf numFmtId="0" fontId="3" fillId="0" borderId="109" xfId="58" applyFont="1" applyFill="1" applyBorder="1" applyAlignment="1">
      <alignment horizontal="right" vertical="center"/>
    </xf>
    <xf numFmtId="0" fontId="3" fillId="0" borderId="101" xfId="58" applyFont="1" applyFill="1" applyBorder="1" applyAlignment="1">
      <alignment horizontal="right" vertical="center"/>
    </xf>
    <xf numFmtId="0" fontId="3" fillId="0" borderId="133" xfId="58" applyFont="1" applyFill="1" applyBorder="1" applyAlignment="1">
      <alignment horizontal="right" vertical="center"/>
    </xf>
    <xf numFmtId="179" fontId="11" fillId="0" borderId="105" xfId="58" applyNumberFormat="1" applyFont="1" applyFill="1" applyBorder="1" applyAlignment="1">
      <alignment horizontal="right" vertical="center"/>
    </xf>
    <xf numFmtId="0" fontId="3" fillId="0" borderId="81" xfId="58" applyFont="1" applyFill="1" applyBorder="1" applyAlignment="1">
      <alignment horizontal="left" vertical="center"/>
    </xf>
    <xf numFmtId="0" fontId="3" fillId="0" borderId="29" xfId="58" applyFont="1" applyFill="1" applyBorder="1" applyAlignment="1">
      <alignment horizontal="left" vertical="center"/>
    </xf>
    <xf numFmtId="0" fontId="3" fillId="0" borderId="81" xfId="58" applyFont="1" applyFill="1" applyBorder="1" applyAlignment="1">
      <alignment horizontal="right" vertical="center"/>
    </xf>
    <xf numFmtId="0" fontId="3" fillId="0" borderId="21" xfId="58" applyFont="1" applyFill="1" applyBorder="1" applyAlignment="1">
      <alignment horizontal="right" vertical="center"/>
    </xf>
    <xf numFmtId="0" fontId="3" fillId="0" borderId="82" xfId="58" applyFont="1" applyFill="1" applyBorder="1" applyAlignment="1">
      <alignment horizontal="right" vertical="center"/>
    </xf>
    <xf numFmtId="179" fontId="11" fillId="0" borderId="45" xfId="58" applyNumberFormat="1" applyFont="1" applyFill="1" applyBorder="1" applyAlignment="1">
      <alignment horizontal="right" vertical="center"/>
    </xf>
    <xf numFmtId="0" fontId="3" fillId="0" borderId="76" xfId="58" applyFont="1" applyFill="1" applyBorder="1" applyAlignment="1">
      <alignment horizontal="right" vertical="center"/>
    </xf>
    <xf numFmtId="0" fontId="3" fillId="0" borderId="3" xfId="58" applyFont="1" applyFill="1" applyBorder="1" applyAlignment="1">
      <alignment horizontal="right" vertical="center"/>
    </xf>
    <xf numFmtId="0" fontId="3" fillId="0" borderId="84" xfId="58" applyFont="1" applyFill="1" applyBorder="1" applyAlignment="1">
      <alignment horizontal="right" vertical="center"/>
    </xf>
    <xf numFmtId="179" fontId="11" fillId="0" borderId="113" xfId="58" applyNumberFormat="1" applyFont="1" applyFill="1" applyBorder="1" applyAlignment="1">
      <alignment horizontal="right" vertical="center"/>
    </xf>
    <xf numFmtId="0" fontId="6" fillId="0" borderId="116" xfId="58" applyFont="1" applyFill="1" applyBorder="1" applyAlignment="1">
      <alignment vertical="center"/>
    </xf>
    <xf numFmtId="0" fontId="3" fillId="0" borderId="115" xfId="58" applyFont="1" applyFill="1" applyBorder="1" applyAlignment="1">
      <alignment horizontal="left" vertical="center"/>
    </xf>
    <xf numFmtId="0" fontId="6" fillId="0" borderId="80" xfId="58" applyFont="1" applyFill="1" applyBorder="1" applyAlignment="1">
      <alignment vertical="center"/>
    </xf>
    <xf numFmtId="179" fontId="11" fillId="0" borderId="111" xfId="58" applyNumberFormat="1" applyFont="1" applyFill="1" applyBorder="1" applyAlignment="1">
      <alignment horizontal="right" vertical="center"/>
    </xf>
    <xf numFmtId="0" fontId="3" fillId="0" borderId="34" xfId="58" applyFont="1" applyFill="1" applyBorder="1" applyAlignment="1">
      <alignment vertical="center"/>
    </xf>
    <xf numFmtId="0" fontId="3" fillId="0" borderId="81" xfId="58" applyFont="1" applyFill="1" applyBorder="1" applyAlignment="1">
      <alignment vertical="center"/>
    </xf>
    <xf numFmtId="0" fontId="3" fillId="0" borderId="21" xfId="58" applyFont="1" applyFill="1" applyBorder="1" applyAlignment="1">
      <alignment vertical="center"/>
    </xf>
    <xf numFmtId="0" fontId="3" fillId="0" borderId="82" xfId="58" applyFont="1" applyFill="1" applyBorder="1" applyAlignment="1">
      <alignment vertical="center"/>
    </xf>
    <xf numFmtId="0" fontId="3" fillId="0" borderId="3" xfId="58" applyFont="1" applyFill="1" applyBorder="1" applyAlignment="1">
      <alignment vertical="center"/>
    </xf>
    <xf numFmtId="0" fontId="3" fillId="0" borderId="84" xfId="58" applyFont="1" applyFill="1" applyBorder="1" applyAlignment="1">
      <alignment vertical="center"/>
    </xf>
    <xf numFmtId="179" fontId="11" fillId="0" borderId="134" xfId="58" applyNumberFormat="1" applyFont="1" applyFill="1" applyBorder="1" applyAlignment="1">
      <alignment horizontal="right" vertical="center"/>
    </xf>
    <xf numFmtId="179" fontId="11" fillId="0" borderId="112" xfId="58" applyNumberFormat="1" applyFont="1" applyFill="1" applyBorder="1" applyAlignment="1">
      <alignment horizontal="right" vertical="center"/>
    </xf>
    <xf numFmtId="179" fontId="11" fillId="0" borderId="135" xfId="58" applyNumberFormat="1" applyFont="1" applyFill="1" applyBorder="1" applyAlignment="1">
      <alignment horizontal="right" vertical="center"/>
    </xf>
    <xf numFmtId="0" fontId="6" fillId="0" borderId="85" xfId="58" applyFont="1" applyFill="1" applyBorder="1" applyAlignment="1">
      <alignment vertical="center"/>
    </xf>
    <xf numFmtId="0" fontId="3" fillId="0" borderId="116" xfId="58" applyFont="1" applyFill="1" applyBorder="1" applyAlignment="1">
      <alignment horizontal="left" vertical="center"/>
    </xf>
    <xf numFmtId="0" fontId="3" fillId="0" borderId="85" xfId="58" applyFont="1" applyFill="1" applyBorder="1" applyAlignment="1">
      <alignment vertical="center"/>
    </xf>
    <xf numFmtId="0" fontId="3" fillId="0" borderId="91" xfId="58" applyFont="1" applyFill="1" applyBorder="1" applyAlignment="1">
      <alignment horizontal="center" vertical="center"/>
    </xf>
    <xf numFmtId="181" fontId="11" fillId="0" borderId="44" xfId="58" applyNumberFormat="1" applyFont="1" applyFill="1" applyBorder="1" applyAlignment="1">
      <alignment horizontal="right" vertical="center"/>
    </xf>
    <xf numFmtId="0" fontId="3" fillId="0" borderId="22" xfId="58" applyFont="1" applyFill="1" applyBorder="1" applyAlignment="1">
      <alignment horizontal="center" vertical="center"/>
    </xf>
    <xf numFmtId="181" fontId="11" fillId="0" borderId="75" xfId="58" applyNumberFormat="1" applyFont="1" applyFill="1" applyBorder="1" applyAlignment="1">
      <alignment horizontal="right" vertical="center"/>
    </xf>
    <xf numFmtId="0" fontId="3" fillId="0" borderId="2" xfId="58" applyFont="1" applyFill="1" applyBorder="1" applyAlignment="1">
      <alignment horizontal="center" vertical="center"/>
    </xf>
    <xf numFmtId="181" fontId="11" fillId="0" borderId="79" xfId="58" applyNumberFormat="1" applyFont="1" applyFill="1" applyBorder="1" applyAlignment="1">
      <alignment horizontal="right" vertical="center"/>
    </xf>
    <xf numFmtId="0" fontId="6" fillId="0" borderId="62" xfId="58" applyFont="1" applyFill="1" applyBorder="1" applyAlignment="1">
      <alignment horizontal="right" vertical="center"/>
    </xf>
    <xf numFmtId="0" fontId="6" fillId="0" borderId="49" xfId="58" applyFont="1" applyFill="1" applyBorder="1" applyAlignment="1">
      <alignment horizontal="right" vertical="center"/>
    </xf>
    <xf numFmtId="181" fontId="11" fillId="0" borderId="46" xfId="58" applyNumberFormat="1" applyFont="1" applyFill="1" applyBorder="1" applyAlignment="1">
      <alignment horizontal="right" vertical="center"/>
    </xf>
    <xf numFmtId="0" fontId="6" fillId="0" borderId="11" xfId="58" applyFont="1" applyFill="1" applyBorder="1" applyAlignment="1">
      <alignment horizontal="right" vertical="center"/>
    </xf>
    <xf numFmtId="0" fontId="6" fillId="0" borderId="113" xfId="58" applyFont="1" applyFill="1" applyBorder="1" applyAlignment="1">
      <alignment horizontal="right" vertical="center"/>
    </xf>
    <xf numFmtId="179" fontId="11" fillId="0" borderId="83" xfId="58" applyNumberFormat="1" applyFont="1" applyFill="1" applyBorder="1" applyAlignment="1">
      <alignment horizontal="right" vertical="center"/>
    </xf>
    <xf numFmtId="179" fontId="11" fillId="0" borderId="0" xfId="58" applyNumberFormat="1" applyFont="1" applyBorder="1" applyAlignment="1">
      <alignment vertical="center"/>
    </xf>
    <xf numFmtId="0" fontId="0" fillId="0" borderId="22" xfId="0" applyFill="1" applyBorder="1">
      <alignment vertical="center"/>
    </xf>
    <xf numFmtId="0" fontId="0" fillId="0" borderId="76" xfId="0" applyFill="1" applyBorder="1">
      <alignment vertical="center"/>
    </xf>
    <xf numFmtId="0" fontId="0" fillId="0" borderId="90" xfId="0" applyFill="1" applyBorder="1">
      <alignment vertical="center"/>
    </xf>
    <xf numFmtId="14" fontId="0" fillId="0" borderId="81" xfId="0" applyNumberFormat="1" applyFill="1" applyBorder="1" applyAlignment="1">
      <alignment horizontal="right" vertical="center"/>
    </xf>
    <xf numFmtId="14" fontId="0" fillId="0" borderId="27" xfId="0" applyNumberFormat="1" applyFill="1" applyBorder="1" applyAlignment="1">
      <alignment horizontal="right" vertical="center"/>
    </xf>
    <xf numFmtId="179" fontId="0" fillId="0" borderId="34" xfId="0" applyNumberFormat="1" applyFill="1" applyBorder="1">
      <alignment vertical="center"/>
    </xf>
    <xf numFmtId="0" fontId="0" fillId="0" borderId="81" xfId="0" applyFill="1" applyBorder="1">
      <alignment vertical="center"/>
    </xf>
    <xf numFmtId="14" fontId="0" fillId="0" borderId="76" xfId="0" applyNumberFormat="1" applyFill="1" applyBorder="1" applyAlignment="1">
      <alignment horizontal="right" vertical="center"/>
    </xf>
    <xf numFmtId="14" fontId="0" fillId="0" borderId="4" xfId="0" applyNumberFormat="1" applyFill="1" applyBorder="1" applyAlignment="1">
      <alignment horizontal="right" vertical="center"/>
    </xf>
    <xf numFmtId="179" fontId="0" fillId="0" borderId="67" xfId="0" applyNumberFormat="1" applyFill="1" applyBorder="1">
      <alignment vertical="center"/>
    </xf>
    <xf numFmtId="14" fontId="0" fillId="0" borderId="90" xfId="0" applyNumberFormat="1" applyFill="1" applyBorder="1" applyAlignment="1">
      <alignment horizontal="right" vertical="center"/>
    </xf>
    <xf numFmtId="14" fontId="0" fillId="0" borderId="36" xfId="0" applyNumberFormat="1" applyFill="1" applyBorder="1" applyAlignment="1">
      <alignment horizontal="right" vertical="center"/>
    </xf>
    <xf numFmtId="179" fontId="0" fillId="0" borderId="62" xfId="0" applyNumberFormat="1" applyFill="1" applyBorder="1">
      <alignment vertical="center"/>
    </xf>
    <xf numFmtId="179" fontId="43" fillId="0" borderId="105" xfId="56" applyNumberFormat="1" applyFont="1" applyFill="1" applyBorder="1" applyAlignment="1">
      <alignment horizontal="right" vertical="center"/>
    </xf>
    <xf numFmtId="179" fontId="43" fillId="0" borderId="47" xfId="56" applyNumberFormat="1" applyFont="1" applyFill="1" applyBorder="1" applyAlignment="1">
      <alignment horizontal="right" vertical="center"/>
    </xf>
    <xf numFmtId="179" fontId="43" fillId="0" borderId="49" xfId="56" applyNumberFormat="1" applyFont="1" applyFill="1" applyBorder="1" applyAlignment="1">
      <alignment horizontal="right" vertical="center"/>
    </xf>
    <xf numFmtId="0" fontId="34" fillId="0" borderId="76" xfId="0" applyFont="1" applyBorder="1" applyAlignment="1">
      <alignment horizontal="justify" vertical="center" wrapText="1"/>
    </xf>
    <xf numFmtId="38" fontId="11" fillId="0" borderId="0" xfId="41" applyFont="1">
      <alignment vertical="center"/>
    </xf>
    <xf numFmtId="0" fontId="11" fillId="0" borderId="0" xfId="47" applyFont="1" applyAlignment="1">
      <alignment horizontal="right" vertical="center"/>
    </xf>
    <xf numFmtId="0" fontId="11" fillId="0" borderId="86" xfId="47" applyFont="1" applyBorder="1">
      <alignment vertical="center"/>
    </xf>
    <xf numFmtId="38" fontId="11" fillId="0" borderId="44" xfId="41" applyFont="1" applyFill="1" applyBorder="1" applyAlignment="1">
      <alignment horizontal="right" vertical="center"/>
    </xf>
    <xf numFmtId="0" fontId="11" fillId="0" borderId="34" xfId="47" applyFont="1" applyBorder="1">
      <alignment vertical="center"/>
    </xf>
    <xf numFmtId="0" fontId="11" fillId="0" borderId="67" xfId="47" applyFont="1" applyBorder="1">
      <alignment vertical="center"/>
    </xf>
    <xf numFmtId="0" fontId="11" fillId="0" borderId="0" xfId="47" applyFont="1" applyBorder="1">
      <alignment vertical="center"/>
    </xf>
    <xf numFmtId="38" fontId="11" fillId="0" borderId="83" xfId="41" applyFont="1" applyFill="1" applyBorder="1" applyAlignment="1">
      <alignment horizontal="right" vertical="center"/>
    </xf>
    <xf numFmtId="0" fontId="11" fillId="0" borderId="87" xfId="47" applyFont="1" applyBorder="1">
      <alignment vertical="center"/>
    </xf>
    <xf numFmtId="0" fontId="11" fillId="0" borderId="1" xfId="47" applyFont="1" applyBorder="1">
      <alignment vertical="center"/>
    </xf>
    <xf numFmtId="0" fontId="11" fillId="0" borderId="56" xfId="47" applyFont="1" applyBorder="1">
      <alignment vertical="center"/>
    </xf>
    <xf numFmtId="0" fontId="11" fillId="0" borderId="11" xfId="47" applyFont="1" applyBorder="1">
      <alignment vertical="center"/>
    </xf>
    <xf numFmtId="0" fontId="11" fillId="0" borderId="12" xfId="47" applyFont="1" applyBorder="1">
      <alignment vertical="center"/>
    </xf>
    <xf numFmtId="0" fontId="11" fillId="0" borderId="14" xfId="47" applyFont="1" applyBorder="1">
      <alignment vertical="center"/>
    </xf>
    <xf numFmtId="0" fontId="18" fillId="0" borderId="74" xfId="47" applyFont="1" applyBorder="1" applyAlignment="1">
      <alignment horizontal="center" vertical="center" wrapText="1"/>
    </xf>
    <xf numFmtId="0" fontId="11" fillId="0" borderId="74" xfId="47" applyFont="1" applyBorder="1" applyAlignment="1">
      <alignment horizontal="center" vertical="center"/>
    </xf>
    <xf numFmtId="0" fontId="11" fillId="0" borderId="44" xfId="47" applyFont="1" applyFill="1" applyBorder="1" applyAlignment="1">
      <alignment horizontal="right" vertical="center"/>
    </xf>
    <xf numFmtId="0" fontId="11" fillId="0" borderId="44" xfId="47" applyFont="1" applyFill="1" applyBorder="1">
      <alignment vertical="center"/>
    </xf>
    <xf numFmtId="0" fontId="11" fillId="0" borderId="75" xfId="47" applyFont="1" applyFill="1" applyBorder="1" applyAlignment="1">
      <alignment horizontal="right" vertical="center"/>
    </xf>
    <xf numFmtId="0" fontId="11" fillId="0" borderId="75" xfId="47" applyFont="1" applyFill="1" applyBorder="1">
      <alignment vertical="center"/>
    </xf>
    <xf numFmtId="0" fontId="11" fillId="0" borderId="83" xfId="47" applyFont="1" applyFill="1" applyBorder="1" applyAlignment="1">
      <alignment horizontal="right" vertical="center"/>
    </xf>
    <xf numFmtId="0" fontId="11" fillId="0" borderId="83" xfId="47" applyFont="1" applyFill="1" applyBorder="1">
      <alignment vertical="center"/>
    </xf>
    <xf numFmtId="38" fontId="11" fillId="0" borderId="48" xfId="41" applyFont="1" applyFill="1" applyBorder="1" applyAlignment="1">
      <alignment horizontal="right" vertical="center"/>
    </xf>
    <xf numFmtId="0" fontId="11" fillId="0" borderId="48" xfId="47" applyFont="1" applyFill="1" applyBorder="1" applyAlignment="1">
      <alignment horizontal="right" vertical="center"/>
    </xf>
    <xf numFmtId="0" fontId="11" fillId="0" borderId="48" xfId="47" applyFont="1" applyFill="1" applyBorder="1">
      <alignment vertical="center"/>
    </xf>
    <xf numFmtId="0" fontId="67" fillId="0" borderId="0" xfId="0" applyFont="1" applyAlignment="1">
      <alignment horizontal="left" vertical="center" wrapText="1"/>
    </xf>
    <xf numFmtId="0" fontId="0" fillId="0" borderId="0" xfId="0" applyFill="1" applyBorder="1">
      <alignment vertical="center"/>
    </xf>
    <xf numFmtId="0" fontId="65" fillId="0" borderId="0" xfId="59" applyFont="1" applyFill="1" applyBorder="1" applyAlignment="1">
      <alignment horizontal="center"/>
    </xf>
    <xf numFmtId="38" fontId="66" fillId="0" borderId="0" xfId="44" applyFont="1" applyFill="1" applyBorder="1" applyAlignment="1">
      <alignment horizontal="center"/>
    </xf>
    <xf numFmtId="38" fontId="26" fillId="0" borderId="0" xfId="44" applyFont="1" applyFill="1" applyBorder="1" applyAlignment="1">
      <alignment horizontal="right"/>
    </xf>
    <xf numFmtId="38" fontId="26" fillId="0" borderId="0" xfId="60" applyNumberFormat="1" applyFont="1" applyFill="1" applyBorder="1"/>
    <xf numFmtId="38" fontId="57" fillId="0" borderId="0" xfId="44" applyFont="1" applyFill="1" applyBorder="1" applyAlignment="1"/>
    <xf numFmtId="0" fontId="54" fillId="0" borderId="0" xfId="0" applyFont="1">
      <alignment vertical="center"/>
    </xf>
    <xf numFmtId="0" fontId="80" fillId="0" borderId="0" xfId="0" applyFont="1">
      <alignment vertical="center"/>
    </xf>
    <xf numFmtId="179" fontId="11" fillId="0" borderId="75" xfId="58" applyNumberFormat="1" applyFont="1" applyBorder="1" applyAlignment="1">
      <alignment horizontal="right" vertical="center"/>
    </xf>
    <xf numFmtId="38" fontId="28" fillId="0" borderId="42" xfId="41" applyFont="1" applyBorder="1" applyAlignment="1">
      <alignment horizontal="right" vertical="center"/>
    </xf>
    <xf numFmtId="38" fontId="11" fillId="0" borderId="75" xfId="41" applyFont="1" applyFill="1" applyBorder="1" applyAlignment="1">
      <alignment horizontal="right" vertical="center"/>
    </xf>
    <xf numFmtId="38" fontId="11" fillId="0" borderId="74" xfId="41" applyFont="1" applyBorder="1" applyAlignment="1">
      <alignment horizontal="center" vertical="center"/>
    </xf>
    <xf numFmtId="38" fontId="11" fillId="0" borderId="41" xfId="41" applyFont="1" applyBorder="1" applyAlignment="1">
      <alignment horizontal="right" vertical="center"/>
    </xf>
    <xf numFmtId="38" fontId="11" fillId="0" borderId="110" xfId="41" applyFont="1" applyFill="1" applyBorder="1" applyAlignment="1">
      <alignment horizontal="right" vertical="center"/>
    </xf>
    <xf numFmtId="38" fontId="11" fillId="0" borderId="136" xfId="41" applyFont="1" applyFill="1" applyBorder="1" applyAlignment="1">
      <alignment horizontal="right" vertical="center"/>
    </xf>
    <xf numFmtId="38" fontId="11" fillId="0" borderId="41" xfId="41" applyFont="1" applyFill="1" applyBorder="1" applyAlignment="1">
      <alignment horizontal="right" vertical="center"/>
    </xf>
    <xf numFmtId="38" fontId="11" fillId="0" borderId="79" xfId="41" applyFont="1" applyFill="1" applyBorder="1" applyAlignment="1">
      <alignment horizontal="right" vertical="center"/>
    </xf>
    <xf numFmtId="38" fontId="11" fillId="0" borderId="46" xfId="41" applyFont="1" applyFill="1" applyBorder="1" applyAlignment="1">
      <alignment horizontal="right" vertical="center"/>
    </xf>
    <xf numFmtId="0" fontId="54" fillId="0" borderId="3" xfId="0" applyFont="1" applyBorder="1">
      <alignment vertical="center"/>
    </xf>
    <xf numFmtId="0" fontId="54" fillId="0" borderId="3" xfId="0" applyFont="1" applyBorder="1" applyAlignment="1">
      <alignment vertical="center" wrapText="1"/>
    </xf>
    <xf numFmtId="0" fontId="18" fillId="4" borderId="3" xfId="0" applyFont="1" applyFill="1" applyBorder="1">
      <alignment vertical="center"/>
    </xf>
    <xf numFmtId="0" fontId="5" fillId="0" borderId="0" xfId="48" applyFont="1"/>
    <xf numFmtId="0" fontId="5" fillId="0" borderId="0" xfId="48" applyFont="1" applyAlignment="1">
      <alignment horizontal="center"/>
    </xf>
    <xf numFmtId="0" fontId="11" fillId="0" borderId="0" xfId="48" applyFont="1" applyAlignment="1">
      <alignment horizontal="center"/>
    </xf>
    <xf numFmtId="0" fontId="80" fillId="4" borderId="0" xfId="0" applyFont="1" applyFill="1" applyBorder="1">
      <alignment vertical="center"/>
    </xf>
    <xf numFmtId="0" fontId="18" fillId="0" borderId="3" xfId="0" applyFont="1" applyBorder="1" applyAlignment="1">
      <alignment vertical="center" wrapText="1"/>
    </xf>
    <xf numFmtId="0" fontId="4" fillId="0" borderId="0" xfId="48" applyFont="1" applyAlignment="1">
      <alignment horizontal="center" vertical="center"/>
    </xf>
    <xf numFmtId="14" fontId="3" fillId="0" borderId="33" xfId="58" applyNumberFormat="1" applyFont="1" applyFill="1" applyBorder="1" applyAlignment="1">
      <alignment horizontal="center" vertical="center"/>
    </xf>
    <xf numFmtId="14" fontId="3" fillId="0" borderId="107" xfId="58" applyNumberFormat="1" applyFont="1" applyFill="1" applyBorder="1" applyAlignment="1">
      <alignment horizontal="center" vertical="center"/>
    </xf>
    <xf numFmtId="14" fontId="3" fillId="0" borderId="97" xfId="58" applyNumberFormat="1" applyFont="1" applyFill="1" applyBorder="1" applyAlignment="1">
      <alignment horizontal="center" vertical="center"/>
    </xf>
    <xf numFmtId="0" fontId="4" fillId="0" borderId="0" xfId="58" applyFont="1" applyFill="1" applyBorder="1" applyAlignment="1">
      <alignment horizontal="centerContinuous" vertical="center" wrapText="1"/>
    </xf>
    <xf numFmtId="179" fontId="11" fillId="0" borderId="0" xfId="58" applyNumberFormat="1" applyFont="1" applyFill="1" applyBorder="1" applyAlignment="1">
      <alignment horizontal="right" vertical="center"/>
    </xf>
    <xf numFmtId="0" fontId="3" fillId="0" borderId="0" xfId="58" applyFont="1" applyFill="1" applyBorder="1" applyAlignment="1">
      <alignment horizontal="left" vertical="center"/>
    </xf>
    <xf numFmtId="181" fontId="11" fillId="0" borderId="21" xfId="58" applyNumberFormat="1" applyFont="1" applyFill="1" applyBorder="1" applyAlignment="1">
      <alignment vertical="center"/>
    </xf>
    <xf numFmtId="181" fontId="11" fillId="0" borderId="3" xfId="58" applyNumberFormat="1" applyFont="1" applyFill="1" applyBorder="1" applyAlignment="1">
      <alignment vertical="center"/>
    </xf>
    <xf numFmtId="181" fontId="11" fillId="0" borderId="65" xfId="58" applyNumberFormat="1" applyFont="1" applyFill="1" applyBorder="1" applyAlignment="1">
      <alignment vertical="center"/>
    </xf>
    <xf numFmtId="0" fontId="84" fillId="0" borderId="0" xfId="48" applyFont="1" applyAlignment="1">
      <alignment horizontal="center" vertical="center" wrapText="1"/>
    </xf>
    <xf numFmtId="0" fontId="54" fillId="0" borderId="3" xfId="0" applyFont="1" applyBorder="1" applyAlignment="1">
      <alignment vertical="center" wrapText="1"/>
    </xf>
    <xf numFmtId="38" fontId="26" fillId="0" borderId="27" xfId="41" applyFont="1" applyBorder="1" applyAlignment="1">
      <alignment horizontal="center" vertical="center"/>
    </xf>
    <xf numFmtId="186" fontId="26" fillId="0" borderId="1" xfId="41" applyNumberFormat="1" applyFont="1" applyBorder="1" applyAlignment="1">
      <alignment horizontal="center" vertical="center"/>
    </xf>
    <xf numFmtId="0" fontId="53" fillId="4" borderId="34" xfId="0" applyFont="1" applyFill="1" applyBorder="1">
      <alignment vertical="center"/>
    </xf>
    <xf numFmtId="0" fontId="54" fillId="0" borderId="17" xfId="0" applyFont="1" applyBorder="1" applyAlignment="1">
      <alignment vertical="center" wrapText="1"/>
    </xf>
    <xf numFmtId="188" fontId="53" fillId="0" borderId="0" xfId="0" applyNumberFormat="1" applyFont="1" applyBorder="1">
      <alignment vertical="center"/>
    </xf>
    <xf numFmtId="181" fontId="53" fillId="0" borderId="0" xfId="0" applyNumberFormat="1" applyFont="1" applyBorder="1" applyAlignment="1">
      <alignment vertical="center" wrapText="1"/>
    </xf>
    <xf numFmtId="0" fontId="38" fillId="5" borderId="9" xfId="48" applyFont="1" applyFill="1" applyBorder="1" applyAlignment="1">
      <alignment horizontal="right" vertical="center"/>
    </xf>
    <xf numFmtId="0" fontId="38" fillId="5" borderId="1" xfId="48" applyFont="1" applyFill="1" applyBorder="1" applyAlignment="1">
      <alignment vertical="top"/>
    </xf>
    <xf numFmtId="0" fontId="38" fillId="5" borderId="112" xfId="48" applyFont="1" applyFill="1" applyBorder="1" applyAlignment="1">
      <alignment vertical="top"/>
    </xf>
    <xf numFmtId="0" fontId="11" fillId="4" borderId="19" xfId="0" applyFont="1" applyFill="1" applyBorder="1" applyAlignment="1">
      <alignment horizontal="center" vertical="center"/>
    </xf>
    <xf numFmtId="0" fontId="11" fillId="4" borderId="3" xfId="0" applyFont="1" applyFill="1" applyBorder="1">
      <alignment vertical="center"/>
    </xf>
    <xf numFmtId="0" fontId="11" fillId="4" borderId="24" xfId="0" applyFont="1" applyFill="1" applyBorder="1">
      <alignment vertical="center"/>
    </xf>
    <xf numFmtId="0" fontId="88" fillId="6" borderId="3" xfId="0" applyFont="1" applyFill="1" applyBorder="1" applyAlignment="1">
      <alignment horizontal="center" vertical="center"/>
    </xf>
    <xf numFmtId="0" fontId="70" fillId="0" borderId="0" xfId="0" applyFont="1" applyAlignment="1">
      <alignment horizontal="right" vertical="center" wrapText="1"/>
    </xf>
    <xf numFmtId="0" fontId="53" fillId="4" borderId="11" xfId="0" applyFont="1" applyFill="1" applyBorder="1">
      <alignment vertical="center"/>
    </xf>
    <xf numFmtId="0" fontId="53" fillId="4" borderId="10" xfId="0" applyFont="1" applyFill="1" applyBorder="1">
      <alignment vertical="center"/>
    </xf>
    <xf numFmtId="0" fontId="53" fillId="4" borderId="28" xfId="0" applyFont="1" applyFill="1" applyBorder="1">
      <alignment vertical="center"/>
    </xf>
    <xf numFmtId="0" fontId="53" fillId="4" borderId="27" xfId="0" applyFont="1" applyFill="1" applyBorder="1">
      <alignment vertical="center"/>
    </xf>
    <xf numFmtId="0" fontId="53" fillId="4" borderId="20" xfId="0" applyFont="1" applyFill="1" applyBorder="1">
      <alignment vertical="center"/>
    </xf>
    <xf numFmtId="0" fontId="79" fillId="4" borderId="0" xfId="0" applyFont="1" applyFill="1">
      <alignment vertical="center"/>
    </xf>
    <xf numFmtId="0" fontId="4" fillId="0" borderId="0" xfId="58" applyFont="1" applyBorder="1" applyAlignment="1">
      <alignment horizontal="right" vertical="center"/>
    </xf>
    <xf numFmtId="38" fontId="28" fillId="0" borderId="0" xfId="41" applyFont="1" applyBorder="1" applyAlignment="1">
      <alignment horizontal="right" vertical="center"/>
    </xf>
    <xf numFmtId="0" fontId="57" fillId="6" borderId="0" xfId="0" applyFont="1" applyFill="1">
      <alignment vertical="center"/>
    </xf>
    <xf numFmtId="38" fontId="26" fillId="0" borderId="37" xfId="41" applyFont="1" applyBorder="1" applyAlignment="1">
      <alignment horizontal="right" vertical="center"/>
    </xf>
    <xf numFmtId="38" fontId="11" fillId="0" borderId="33" xfId="41" applyFont="1" applyBorder="1" applyAlignment="1">
      <alignment horizontal="right" vertical="center"/>
    </xf>
    <xf numFmtId="184" fontId="11" fillId="4" borderId="27" xfId="41" applyNumberFormat="1" applyFont="1" applyFill="1" applyBorder="1" applyAlignment="1">
      <alignment horizontal="center" vertical="center"/>
    </xf>
    <xf numFmtId="183" fontId="11" fillId="0" borderId="27" xfId="41" applyNumberFormat="1" applyFont="1" applyBorder="1" applyAlignment="1">
      <alignment horizontal="center" vertical="center"/>
    </xf>
    <xf numFmtId="38" fontId="11" fillId="0" borderId="27" xfId="41" applyFont="1" applyBorder="1" applyAlignment="1">
      <alignment horizontal="center" vertical="center"/>
    </xf>
    <xf numFmtId="186" fontId="11" fillId="0" borderId="27" xfId="41" applyNumberFormat="1" applyFont="1" applyBorder="1" applyAlignment="1">
      <alignment horizontal="center" vertical="center"/>
    </xf>
    <xf numFmtId="38" fontId="11" fillId="0" borderId="21" xfId="41" applyFont="1" applyBorder="1" applyAlignment="1">
      <alignment horizontal="right" vertical="center"/>
    </xf>
    <xf numFmtId="38" fontId="11" fillId="0" borderId="34" xfId="41" applyFont="1" applyBorder="1" applyAlignment="1">
      <alignment horizontal="right" vertical="center"/>
    </xf>
    <xf numFmtId="38" fontId="11" fillId="0" borderId="21" xfId="41" applyFont="1" applyBorder="1" applyAlignment="1">
      <alignment vertical="center"/>
    </xf>
    <xf numFmtId="38" fontId="11" fillId="0" borderId="3" xfId="41" applyFont="1" applyBorder="1" applyAlignment="1">
      <alignment horizontal="right" vertical="center"/>
    </xf>
    <xf numFmtId="38" fontId="11" fillId="0" borderId="34" xfId="41" applyFont="1" applyBorder="1" applyAlignment="1">
      <alignment vertical="center"/>
    </xf>
    <xf numFmtId="38" fontId="11" fillId="0" borderId="3" xfId="41" applyFont="1" applyBorder="1" applyAlignment="1">
      <alignment vertical="center"/>
    </xf>
    <xf numFmtId="0" fontId="18" fillId="0" borderId="3" xfId="0" applyFont="1" applyBorder="1">
      <alignment vertical="center"/>
    </xf>
    <xf numFmtId="184" fontId="11" fillId="0" borderId="27" xfId="41" applyNumberFormat="1" applyFont="1" applyFill="1" applyBorder="1" applyAlignment="1">
      <alignment horizontal="center" vertical="center"/>
    </xf>
    <xf numFmtId="183" fontId="11" fillId="0" borderId="27" xfId="41" applyNumberFormat="1" applyFont="1" applyFill="1" applyBorder="1" applyAlignment="1">
      <alignment horizontal="center" vertical="center"/>
    </xf>
    <xf numFmtId="38" fontId="11" fillId="0" borderId="27" xfId="41" applyFont="1" applyFill="1" applyBorder="1" applyAlignment="1">
      <alignment horizontal="center" vertical="center"/>
    </xf>
    <xf numFmtId="184" fontId="26" fillId="0" borderId="27" xfId="41" applyNumberFormat="1" applyFont="1" applyFill="1" applyBorder="1" applyAlignment="1">
      <alignment horizontal="center" vertical="center"/>
    </xf>
    <xf numFmtId="183" fontId="26" fillId="0" borderId="27" xfId="41" applyNumberFormat="1" applyFont="1" applyFill="1" applyBorder="1" applyAlignment="1">
      <alignment horizontal="center" vertical="center"/>
    </xf>
    <xf numFmtId="38" fontId="26" fillId="0" borderId="27" xfId="41" applyFont="1" applyFill="1" applyBorder="1" applyAlignment="1">
      <alignment horizontal="center" vertical="center"/>
    </xf>
    <xf numFmtId="38" fontId="26" fillId="0" borderId="1" xfId="41" applyFont="1" applyFill="1" applyBorder="1" applyAlignment="1">
      <alignment horizontal="center" vertical="center"/>
    </xf>
    <xf numFmtId="0" fontId="11" fillId="0" borderId="0" xfId="58" applyFont="1" applyFill="1" applyBorder="1" applyAlignment="1">
      <alignment horizontal="left" vertical="center"/>
    </xf>
    <xf numFmtId="179" fontId="11" fillId="0" borderId="44" xfId="58" applyNumberFormat="1" applyFont="1" applyFill="1" applyBorder="1" applyAlignment="1">
      <alignment horizontal="center" vertical="center"/>
    </xf>
    <xf numFmtId="179" fontId="11" fillId="0" borderId="46" xfId="58" applyNumberFormat="1" applyFont="1" applyFill="1" applyBorder="1" applyAlignment="1">
      <alignment horizontal="center" vertical="center"/>
    </xf>
    <xf numFmtId="179" fontId="11" fillId="0" borderId="48" xfId="58" applyNumberFormat="1" applyFont="1" applyFill="1" applyBorder="1" applyAlignment="1">
      <alignment horizontal="center" vertical="center"/>
    </xf>
    <xf numFmtId="181" fontId="0" fillId="0" borderId="59" xfId="0" applyNumberFormat="1" applyBorder="1" applyAlignment="1">
      <alignment horizontal="center" vertical="center" wrapText="1"/>
    </xf>
    <xf numFmtId="0" fontId="11" fillId="0" borderId="2" xfId="48" applyFont="1" applyFill="1" applyBorder="1" applyAlignment="1">
      <alignment horizontal="center" vertical="center" wrapText="1"/>
    </xf>
    <xf numFmtId="0" fontId="18" fillId="0" borderId="59" xfId="48" applyFont="1" applyBorder="1" applyAlignment="1">
      <alignment horizontal="center" vertical="center"/>
    </xf>
    <xf numFmtId="0" fontId="18" fillId="6" borderId="63" xfId="48" applyFont="1" applyFill="1" applyBorder="1" applyAlignment="1">
      <alignment horizontal="center" vertical="center"/>
    </xf>
    <xf numFmtId="0" fontId="18" fillId="6" borderId="22" xfId="48" applyFont="1" applyFill="1" applyBorder="1" applyAlignment="1">
      <alignment horizontal="center" vertical="center"/>
    </xf>
    <xf numFmtId="0" fontId="57" fillId="6" borderId="30" xfId="0" applyFont="1" applyFill="1" applyBorder="1" applyAlignment="1">
      <alignment horizontal="center" vertical="center"/>
    </xf>
    <xf numFmtId="0" fontId="57" fillId="6" borderId="31" xfId="0" applyFont="1" applyFill="1" applyBorder="1" applyAlignment="1">
      <alignment horizontal="center" vertical="center"/>
    </xf>
    <xf numFmtId="0" fontId="57" fillId="6" borderId="32" xfId="0" applyFont="1" applyFill="1" applyBorder="1" applyAlignment="1">
      <alignment horizontal="center" vertical="center"/>
    </xf>
    <xf numFmtId="0" fontId="0" fillId="6" borderId="19" xfId="0" applyFont="1" applyFill="1" applyBorder="1" applyAlignment="1">
      <alignment horizontal="center" vertical="center"/>
    </xf>
    <xf numFmtId="0" fontId="11" fillId="6" borderId="2" xfId="48" applyFont="1" applyFill="1" applyBorder="1" applyAlignment="1">
      <alignment horizontal="center" vertical="center"/>
    </xf>
    <xf numFmtId="0" fontId="0" fillId="6" borderId="33" xfId="0" applyFill="1" applyBorder="1" applyAlignment="1">
      <alignment horizontal="left" vertical="center"/>
    </xf>
    <xf numFmtId="0" fontId="0" fillId="6" borderId="101" xfId="0" applyFill="1" applyBorder="1" applyAlignment="1">
      <alignment horizontal="left" vertical="center"/>
    </xf>
    <xf numFmtId="0" fontId="0" fillId="6" borderId="101" xfId="0" applyFill="1" applyBorder="1" applyAlignment="1">
      <alignment horizontal="center" vertical="center"/>
    </xf>
    <xf numFmtId="14" fontId="57" fillId="6" borderId="81" xfId="0" applyNumberFormat="1" applyFont="1" applyFill="1" applyBorder="1" applyAlignment="1">
      <alignment horizontal="center" vertical="center"/>
    </xf>
    <xf numFmtId="14" fontId="57" fillId="6" borderId="27" xfId="0" applyNumberFormat="1" applyFont="1" applyFill="1" applyBorder="1" applyAlignment="1">
      <alignment horizontal="center" vertical="center"/>
    </xf>
    <xf numFmtId="0" fontId="57" fillId="6" borderId="22" xfId="0" applyFont="1" applyFill="1" applyBorder="1" applyAlignment="1">
      <alignment horizontal="center" vertical="center"/>
    </xf>
    <xf numFmtId="38" fontId="26" fillId="6" borderId="33" xfId="41" applyFont="1" applyFill="1" applyBorder="1" applyAlignment="1">
      <alignment horizontal="right" vertical="center"/>
    </xf>
    <xf numFmtId="184" fontId="26" fillId="6" borderId="27" xfId="41" applyNumberFormat="1" applyFont="1" applyFill="1" applyBorder="1" applyAlignment="1">
      <alignment horizontal="center" vertical="center"/>
    </xf>
    <xf numFmtId="183" fontId="26" fillId="6" borderId="27" xfId="41" applyNumberFormat="1" applyFont="1" applyFill="1" applyBorder="1" applyAlignment="1">
      <alignment horizontal="center" vertical="center"/>
    </xf>
    <xf numFmtId="38" fontId="26" fillId="6" borderId="27" xfId="41" applyFont="1" applyFill="1" applyBorder="1" applyAlignment="1">
      <alignment horizontal="center" vertical="center"/>
    </xf>
    <xf numFmtId="185" fontId="26" fillId="6" borderId="27" xfId="41" applyNumberFormat="1" applyFont="1" applyFill="1" applyBorder="1" applyAlignment="1">
      <alignment horizontal="center" vertical="center"/>
    </xf>
    <xf numFmtId="38" fontId="26" fillId="6" borderId="21" xfId="41" applyFont="1" applyFill="1" applyBorder="1" applyAlignment="1">
      <alignment horizontal="right" vertical="center"/>
    </xf>
    <xf numFmtId="38" fontId="26" fillId="6" borderId="34" xfId="41" applyFont="1" applyFill="1" applyBorder="1" applyAlignment="1">
      <alignment horizontal="right" vertical="center"/>
    </xf>
    <xf numFmtId="186" fontId="26" fillId="6" borderId="27" xfId="41" applyNumberFormat="1" applyFont="1" applyFill="1" applyBorder="1" applyAlignment="1">
      <alignment horizontal="center" vertical="center"/>
    </xf>
    <xf numFmtId="38" fontId="26" fillId="6" borderId="21" xfId="41" applyFont="1" applyFill="1" applyBorder="1" applyAlignment="1">
      <alignment vertical="center"/>
    </xf>
    <xf numFmtId="185" fontId="59" fillId="6" borderId="27" xfId="0" applyNumberFormat="1" applyFont="1" applyFill="1" applyBorder="1">
      <alignment vertical="center"/>
    </xf>
    <xf numFmtId="179" fontId="59" fillId="6" borderId="22" xfId="0" applyNumberFormat="1" applyFont="1" applyFill="1" applyBorder="1">
      <alignment vertical="center"/>
    </xf>
    <xf numFmtId="179" fontId="57" fillId="6" borderId="83" xfId="0" applyNumberFormat="1" applyFont="1" applyFill="1" applyBorder="1">
      <alignment vertical="center"/>
    </xf>
    <xf numFmtId="0" fontId="0" fillId="6" borderId="76" xfId="0" applyFill="1" applyBorder="1" applyAlignment="1">
      <alignment horizontal="left" vertical="center"/>
    </xf>
    <xf numFmtId="0" fontId="0" fillId="6" borderId="3" xfId="0" applyFill="1" applyBorder="1" applyAlignment="1">
      <alignment horizontal="left" vertical="center"/>
    </xf>
    <xf numFmtId="0" fontId="0" fillId="6" borderId="3" xfId="0" applyFill="1" applyBorder="1" applyAlignment="1">
      <alignment horizontal="center" vertical="center"/>
    </xf>
    <xf numFmtId="38" fontId="26" fillId="6" borderId="3" xfId="41" applyFont="1" applyFill="1" applyBorder="1" applyAlignment="1">
      <alignment horizontal="right" vertical="center"/>
    </xf>
    <xf numFmtId="38" fontId="26" fillId="6" borderId="34" xfId="41" applyFont="1" applyFill="1" applyBorder="1" applyAlignment="1">
      <alignment vertical="center"/>
    </xf>
    <xf numFmtId="38" fontId="26" fillId="6" borderId="3" xfId="41" applyFont="1" applyFill="1" applyBorder="1" applyAlignment="1">
      <alignment vertical="center"/>
    </xf>
    <xf numFmtId="3" fontId="59" fillId="6" borderId="67" xfId="0" applyNumberFormat="1" applyFont="1" applyFill="1" applyBorder="1">
      <alignment vertical="center"/>
    </xf>
    <xf numFmtId="179" fontId="57" fillId="6" borderId="46" xfId="0" applyNumberFormat="1" applyFont="1" applyFill="1" applyBorder="1">
      <alignment vertical="center"/>
    </xf>
    <xf numFmtId="0" fontId="0" fillId="6" borderId="76" xfId="0" applyFill="1" applyBorder="1" applyAlignment="1">
      <alignment horizontal="left" vertical="center" wrapText="1"/>
    </xf>
    <xf numFmtId="0" fontId="0" fillId="6" borderId="90" xfId="0" applyFill="1" applyBorder="1" applyAlignment="1">
      <alignment horizontal="left" vertical="center" wrapText="1"/>
    </xf>
    <xf numFmtId="0" fontId="0" fillId="6" borderId="24" xfId="0" applyFill="1" applyBorder="1" applyAlignment="1">
      <alignment horizontal="left" vertical="center"/>
    </xf>
    <xf numFmtId="0" fontId="0" fillId="6" borderId="24" xfId="0" applyFill="1" applyBorder="1" applyAlignment="1">
      <alignment horizontal="center" vertical="center"/>
    </xf>
    <xf numFmtId="14" fontId="57" fillId="6" borderId="90" xfId="0" applyNumberFormat="1" applyFont="1" applyFill="1" applyBorder="1" applyAlignment="1">
      <alignment horizontal="center" vertical="center"/>
    </xf>
    <xf numFmtId="14" fontId="57" fillId="6" borderId="36" xfId="0" applyNumberFormat="1" applyFont="1" applyFill="1" applyBorder="1" applyAlignment="1">
      <alignment horizontal="center" vertical="center"/>
    </xf>
    <xf numFmtId="0" fontId="57" fillId="6" borderId="25" xfId="0" applyFont="1" applyFill="1" applyBorder="1" applyAlignment="1">
      <alignment horizontal="center" vertical="center"/>
    </xf>
    <xf numFmtId="38" fontId="26" fillId="6" borderId="35" xfId="41" applyFont="1" applyFill="1" applyBorder="1" applyAlignment="1">
      <alignment horizontal="right" vertical="center"/>
    </xf>
    <xf numFmtId="184" fontId="26" fillId="6" borderId="36" xfId="41" applyNumberFormat="1" applyFont="1" applyFill="1" applyBorder="1" applyAlignment="1">
      <alignment horizontal="center" vertical="center"/>
    </xf>
    <xf numFmtId="183" fontId="26" fillId="6" borderId="36" xfId="41" applyNumberFormat="1" applyFont="1" applyFill="1" applyBorder="1" applyAlignment="1">
      <alignment horizontal="center" vertical="center"/>
    </xf>
    <xf numFmtId="38" fontId="26" fillId="6" borderId="36" xfId="41" applyFont="1" applyFill="1" applyBorder="1" applyAlignment="1">
      <alignment horizontal="center" vertical="center"/>
    </xf>
    <xf numFmtId="185" fontId="26" fillId="6" borderId="36" xfId="41" applyNumberFormat="1" applyFont="1" applyFill="1" applyBorder="1" applyAlignment="1">
      <alignment horizontal="center" vertical="center"/>
    </xf>
    <xf numFmtId="38" fontId="26" fillId="6" borderId="24" xfId="41" applyFont="1" applyFill="1" applyBorder="1" applyAlignment="1">
      <alignment horizontal="right" vertical="center"/>
    </xf>
    <xf numFmtId="38" fontId="26" fillId="6" borderId="62" xfId="41" applyFont="1" applyFill="1" applyBorder="1" applyAlignment="1">
      <alignment vertical="center"/>
    </xf>
    <xf numFmtId="186" fontId="26" fillId="6" borderId="36" xfId="41" applyNumberFormat="1" applyFont="1" applyFill="1" applyBorder="1" applyAlignment="1">
      <alignment horizontal="center" vertical="center"/>
    </xf>
    <xf numFmtId="38" fontId="26" fillId="6" borderId="24" xfId="41" applyFont="1" applyFill="1" applyBorder="1" applyAlignment="1">
      <alignment vertical="center"/>
    </xf>
    <xf numFmtId="3" fontId="59" fillId="6" borderId="62" xfId="0" applyNumberFormat="1" applyFont="1" applyFill="1" applyBorder="1">
      <alignment vertical="center"/>
    </xf>
    <xf numFmtId="185" fontId="59" fillId="6" borderId="36" xfId="0" applyNumberFormat="1" applyFont="1" applyFill="1" applyBorder="1">
      <alignment vertical="center"/>
    </xf>
    <xf numFmtId="179" fontId="59" fillId="6" borderId="25" xfId="0" applyNumberFormat="1" applyFont="1" applyFill="1" applyBorder="1">
      <alignment vertical="center"/>
    </xf>
    <xf numFmtId="179" fontId="57" fillId="6" borderId="48" xfId="0" applyNumberFormat="1" applyFont="1" applyFill="1" applyBorder="1">
      <alignment vertical="center"/>
    </xf>
    <xf numFmtId="0" fontId="58" fillId="6" borderId="0" xfId="0" applyFont="1" applyFill="1" applyBorder="1" applyAlignment="1">
      <alignment horizontal="centerContinuous" vertical="center" wrapText="1"/>
    </xf>
    <xf numFmtId="179" fontId="77" fillId="6" borderId="83" xfId="0" applyNumberFormat="1" applyFont="1" applyFill="1" applyBorder="1">
      <alignment vertical="center"/>
    </xf>
    <xf numFmtId="0" fontId="63" fillId="6" borderId="0" xfId="0" applyFont="1" applyFill="1" applyBorder="1" applyAlignment="1">
      <alignment vertical="center"/>
    </xf>
    <xf numFmtId="0" fontId="63" fillId="6" borderId="61" xfId="0" applyFont="1" applyFill="1" applyBorder="1" applyAlignment="1">
      <alignment vertical="center"/>
    </xf>
    <xf numFmtId="179" fontId="77" fillId="6" borderId="42" xfId="0" applyNumberFormat="1" applyFont="1" applyFill="1" applyBorder="1">
      <alignment vertical="center"/>
    </xf>
    <xf numFmtId="0" fontId="57" fillId="0" borderId="0" xfId="0" applyFont="1" applyFill="1">
      <alignment vertical="center"/>
    </xf>
    <xf numFmtId="0" fontId="57" fillId="0" borderId="0" xfId="0" applyFont="1" applyFill="1" applyBorder="1">
      <alignment vertical="center"/>
    </xf>
    <xf numFmtId="0" fontId="0" fillId="0" borderId="0" xfId="0" applyFont="1" applyFill="1" applyAlignment="1">
      <alignment horizontal="centerContinuous" vertical="center" wrapText="1"/>
    </xf>
    <xf numFmtId="0" fontId="61" fillId="0" borderId="0" xfId="0" applyFont="1" applyFill="1" applyBorder="1" applyAlignment="1">
      <alignment horizontal="center" vertical="center" wrapText="1"/>
    </xf>
    <xf numFmtId="0" fontId="0" fillId="6" borderId="0" xfId="0" applyFill="1">
      <alignment vertical="center"/>
    </xf>
    <xf numFmtId="179" fontId="0" fillId="6" borderId="3" xfId="0" applyNumberFormat="1" applyFill="1" applyBorder="1">
      <alignment vertical="center"/>
    </xf>
    <xf numFmtId="179" fontId="0" fillId="6" borderId="0" xfId="0" applyNumberFormat="1" applyFill="1" applyBorder="1">
      <alignment vertical="center"/>
    </xf>
    <xf numFmtId="0" fontId="61" fillId="6" borderId="0" xfId="0" applyFont="1" applyFill="1" applyBorder="1" applyAlignment="1">
      <alignment horizontal="center" vertical="center" wrapText="1"/>
    </xf>
    <xf numFmtId="179" fontId="0" fillId="6" borderId="0" xfId="0" applyNumberFormat="1" applyFill="1">
      <alignment vertical="center"/>
    </xf>
    <xf numFmtId="10" fontId="0" fillId="6" borderId="0" xfId="0" applyNumberFormat="1" applyFill="1">
      <alignment vertical="center"/>
    </xf>
    <xf numFmtId="0" fontId="0" fillId="6" borderId="0" xfId="0" applyFill="1" applyAlignment="1">
      <alignment horizontal="right" vertical="center"/>
    </xf>
    <xf numFmtId="179" fontId="0" fillId="6" borderId="42" xfId="0" applyNumberFormat="1" applyFill="1" applyBorder="1">
      <alignment vertical="center"/>
    </xf>
    <xf numFmtId="0" fontId="7" fillId="0" borderId="0" xfId="58" applyFont="1" applyBorder="1" applyAlignment="1">
      <alignment horizontal="left" vertical="center"/>
    </xf>
    <xf numFmtId="0" fontId="7" fillId="0" borderId="43" xfId="58" applyFont="1" applyBorder="1" applyAlignment="1">
      <alignment horizontal="center" vertical="center"/>
    </xf>
    <xf numFmtId="0" fontId="7" fillId="0" borderId="30" xfId="58" applyFont="1" applyBorder="1" applyAlignment="1">
      <alignment horizontal="center" vertical="center"/>
    </xf>
    <xf numFmtId="0" fontId="4" fillId="0" borderId="0" xfId="58" applyFont="1" applyBorder="1" applyAlignment="1">
      <alignment horizontal="center" vertical="center"/>
    </xf>
    <xf numFmtId="0" fontId="4" fillId="0" borderId="0" xfId="58" applyFont="1" applyBorder="1" applyAlignment="1">
      <alignment vertical="center"/>
    </xf>
    <xf numFmtId="0" fontId="4" fillId="0" borderId="0" xfId="58" applyFont="1" applyBorder="1" applyAlignment="1">
      <alignment horizontal="center" vertical="center" wrapText="1"/>
    </xf>
    <xf numFmtId="0" fontId="43" fillId="3" borderId="0" xfId="0" applyFont="1" applyFill="1">
      <alignment vertical="center"/>
    </xf>
    <xf numFmtId="0" fontId="61" fillId="0" borderId="28" xfId="0" applyFont="1" applyBorder="1" applyAlignment="1">
      <alignment horizontal="left" vertical="center" wrapText="1"/>
    </xf>
    <xf numFmtId="0" fontId="7" fillId="0" borderId="65" xfId="58" applyFont="1" applyFill="1" applyBorder="1" applyAlignment="1">
      <alignment horizontal="center" vertical="center"/>
    </xf>
    <xf numFmtId="38" fontId="11" fillId="0" borderId="0" xfId="41" applyFont="1" applyFill="1">
      <alignment vertical="center"/>
    </xf>
    <xf numFmtId="0" fontId="11" fillId="0" borderId="0" xfId="47" applyFont="1" applyFill="1">
      <alignment vertical="center"/>
    </xf>
    <xf numFmtId="0" fontId="95" fillId="0" borderId="0" xfId="47" applyFont="1" applyFill="1" applyAlignment="1">
      <alignment horizontal="right" vertical="center"/>
    </xf>
    <xf numFmtId="0" fontId="43" fillId="0" borderId="0" xfId="47" applyFill="1">
      <alignment vertical="center"/>
    </xf>
    <xf numFmtId="0" fontId="28" fillId="0" borderId="0" xfId="47" applyFont="1" applyAlignment="1">
      <alignment vertical="center"/>
    </xf>
    <xf numFmtId="0" fontId="11" fillId="0" borderId="0" xfId="0" applyFont="1" applyFill="1" applyBorder="1" applyAlignment="1">
      <alignment vertical="center"/>
    </xf>
    <xf numFmtId="181" fontId="0" fillId="0" borderId="0" xfId="0" applyNumberFormat="1" applyBorder="1" applyAlignment="1">
      <alignment horizontal="center" vertical="center" wrapText="1"/>
    </xf>
    <xf numFmtId="181" fontId="0" fillId="0" borderId="53" xfId="0" applyNumberFormat="1" applyFill="1" applyBorder="1" applyAlignment="1">
      <alignment horizontal="center" vertical="center" wrapText="1"/>
    </xf>
    <xf numFmtId="181" fontId="0" fillId="0" borderId="0" xfId="0" applyNumberFormat="1" applyFill="1" applyBorder="1">
      <alignment vertical="center"/>
    </xf>
    <xf numFmtId="188" fontId="0" fillId="0" borderId="123" xfId="0" applyNumberFormat="1" applyFill="1" applyBorder="1" applyAlignment="1">
      <alignment horizontal="center" vertical="center"/>
    </xf>
    <xf numFmtId="179" fontId="0" fillId="3" borderId="0" xfId="0" applyNumberFormat="1" applyFill="1" applyBorder="1" applyAlignment="1">
      <alignment horizontal="center" vertical="center"/>
    </xf>
    <xf numFmtId="181" fontId="0" fillId="0" borderId="81" xfId="0" applyNumberFormat="1" applyFill="1" applyBorder="1" applyAlignment="1">
      <alignment horizontal="left" vertical="center" shrinkToFit="1"/>
    </xf>
    <xf numFmtId="181" fontId="0" fillId="0" borderId="34" xfId="0" applyNumberFormat="1" applyFill="1" applyBorder="1" applyAlignment="1">
      <alignment horizontal="left" vertical="center"/>
    </xf>
    <xf numFmtId="179" fontId="0" fillId="0" borderId="21" xfId="0" applyNumberFormat="1" applyFill="1" applyBorder="1" applyAlignment="1">
      <alignment horizontal="center" vertical="center"/>
    </xf>
    <xf numFmtId="179" fontId="0" fillId="0" borderId="45" xfId="0" applyNumberFormat="1" applyFill="1" applyBorder="1" applyAlignment="1">
      <alignment horizontal="right" vertical="center"/>
    </xf>
    <xf numFmtId="2" fontId="11" fillId="0" borderId="33" xfId="0" applyNumberFormat="1" applyFont="1" applyFill="1" applyBorder="1" applyAlignment="1">
      <alignment horizontal="center" vertical="center"/>
    </xf>
    <xf numFmtId="179" fontId="0" fillId="0" borderId="44" xfId="0" applyNumberFormat="1" applyFill="1" applyBorder="1">
      <alignment vertical="center"/>
    </xf>
    <xf numFmtId="179" fontId="0" fillId="0" borderId="47" xfId="0" applyNumberFormat="1" applyFill="1" applyBorder="1" applyAlignment="1">
      <alignment horizontal="right" vertical="center"/>
    </xf>
    <xf numFmtId="179" fontId="0" fillId="0" borderId="75" xfId="0" applyNumberFormat="1" applyFill="1" applyBorder="1">
      <alignment vertical="center"/>
    </xf>
    <xf numFmtId="181" fontId="0" fillId="0" borderId="76" xfId="0" applyNumberFormat="1" applyFill="1" applyBorder="1" applyAlignment="1">
      <alignment horizontal="left" vertical="center" shrinkToFit="1"/>
    </xf>
    <xf numFmtId="181" fontId="0" fillId="0" borderId="67" xfId="0" applyNumberFormat="1" applyFill="1" applyBorder="1" applyAlignment="1">
      <alignment horizontal="left" vertical="center"/>
    </xf>
    <xf numFmtId="179" fontId="0" fillId="0" borderId="3" xfId="0" applyNumberFormat="1" applyFill="1" applyBorder="1" applyAlignment="1">
      <alignment horizontal="center" vertical="center"/>
    </xf>
    <xf numFmtId="179" fontId="0" fillId="0" borderId="83" xfId="0" applyNumberFormat="1" applyFill="1" applyBorder="1">
      <alignment vertical="center"/>
    </xf>
    <xf numFmtId="179" fontId="0" fillId="0" borderId="46" xfId="0" applyNumberFormat="1" applyFill="1" applyBorder="1">
      <alignment vertical="center"/>
    </xf>
    <xf numFmtId="181" fontId="0" fillId="0" borderId="90" xfId="0" applyNumberFormat="1" applyFill="1" applyBorder="1" applyAlignment="1">
      <alignment horizontal="left" vertical="center" shrinkToFit="1"/>
    </xf>
    <xf numFmtId="181" fontId="0" fillId="0" borderId="62" xfId="0" applyNumberFormat="1" applyFill="1" applyBorder="1" applyAlignment="1">
      <alignment horizontal="left" vertical="center"/>
    </xf>
    <xf numFmtId="179" fontId="0" fillId="0" borderId="24" xfId="0" applyNumberFormat="1" applyFill="1" applyBorder="1" applyAlignment="1">
      <alignment horizontal="center" vertical="center"/>
    </xf>
    <xf numFmtId="179" fontId="0" fillId="0" borderId="49" xfId="0" applyNumberFormat="1" applyFill="1" applyBorder="1" applyAlignment="1">
      <alignment horizontal="right" vertical="center"/>
    </xf>
    <xf numFmtId="2" fontId="11" fillId="0" borderId="88" xfId="0" applyNumberFormat="1" applyFont="1" applyFill="1" applyBorder="1" applyAlignment="1">
      <alignment horizontal="center" vertical="center"/>
    </xf>
    <xf numFmtId="179" fontId="0" fillId="0" borderId="48" xfId="0" applyNumberFormat="1" applyFill="1" applyBorder="1">
      <alignment vertical="center"/>
    </xf>
    <xf numFmtId="179" fontId="0" fillId="0" borderId="12" xfId="0" applyNumberFormat="1" applyBorder="1">
      <alignment vertical="center"/>
    </xf>
    <xf numFmtId="181" fontId="51" fillId="0" borderId="0" xfId="0" applyNumberFormat="1" applyFont="1" applyFill="1" applyBorder="1" applyAlignment="1">
      <alignment horizontal="centerContinuous" vertical="center" wrapText="1"/>
    </xf>
    <xf numFmtId="181" fontId="0" fillId="0" borderId="0" xfId="0" applyNumberFormat="1" applyFill="1" applyBorder="1" applyAlignment="1">
      <alignment horizontal="centerContinuous" vertical="center" wrapText="1"/>
    </xf>
    <xf numFmtId="179" fontId="55" fillId="0" borderId="41" xfId="0" applyNumberFormat="1" applyFont="1" applyFill="1" applyBorder="1" applyAlignment="1">
      <alignment horizontal="right" vertical="center"/>
    </xf>
    <xf numFmtId="181" fontId="0" fillId="0" borderId="0" xfId="0" applyNumberFormat="1" applyFill="1" applyBorder="1" applyAlignment="1">
      <alignment horizontal="right" vertical="center"/>
    </xf>
    <xf numFmtId="179" fontId="55" fillId="0" borderId="42" xfId="0" applyNumberFormat="1" applyFont="1" applyFill="1" applyBorder="1" applyAlignment="1">
      <alignment vertical="center" wrapText="1"/>
    </xf>
    <xf numFmtId="0" fontId="11" fillId="0" borderId="0" xfId="57" applyFont="1" applyFill="1" applyAlignment="1">
      <alignment horizontal="left" vertical="center"/>
    </xf>
    <xf numFmtId="0" fontId="11" fillId="0" borderId="0" xfId="57" applyFont="1" applyFill="1" applyAlignment="1">
      <alignment vertical="center"/>
    </xf>
    <xf numFmtId="0" fontId="7" fillId="0" borderId="0" xfId="99" applyFont="1" applyFill="1" applyBorder="1" applyAlignment="1">
      <alignment vertical="center" wrapText="1"/>
    </xf>
    <xf numFmtId="0" fontId="3" fillId="0" borderId="76" xfId="99" applyFont="1" applyFill="1" applyBorder="1" applyAlignment="1">
      <alignment vertical="center"/>
    </xf>
    <xf numFmtId="0" fontId="3" fillId="0" borderId="67" xfId="99" applyFont="1" applyFill="1" applyBorder="1" applyAlignment="1">
      <alignment horizontal="left" vertical="center"/>
    </xf>
    <xf numFmtId="0" fontId="3" fillId="0" borderId="67" xfId="99" applyFont="1" applyFill="1" applyBorder="1" applyAlignment="1">
      <alignment vertical="center"/>
    </xf>
    <xf numFmtId="179" fontId="11" fillId="0" borderId="46" xfId="99" applyNumberFormat="1" applyFont="1" applyFill="1" applyBorder="1" applyAlignment="1">
      <alignment horizontal="right" vertical="center"/>
    </xf>
    <xf numFmtId="179" fontId="11" fillId="0" borderId="0" xfId="99" applyNumberFormat="1" applyFont="1" applyFill="1" applyBorder="1" applyAlignment="1">
      <alignment vertical="center"/>
    </xf>
    <xf numFmtId="0" fontId="3" fillId="0" borderId="76" xfId="99" applyFont="1" applyFill="1" applyBorder="1" applyAlignment="1">
      <alignment horizontal="left" vertical="center"/>
    </xf>
    <xf numFmtId="0" fontId="3" fillId="0" borderId="90" xfId="99" applyFont="1" applyFill="1" applyBorder="1" applyAlignment="1">
      <alignment horizontal="left" vertical="center"/>
    </xf>
    <xf numFmtId="0" fontId="3" fillId="0" borderId="62" xfId="99" applyFont="1" applyFill="1" applyBorder="1" applyAlignment="1">
      <alignment horizontal="left" vertical="center"/>
    </xf>
    <xf numFmtId="0" fontId="3" fillId="0" borderId="62" xfId="99" applyFont="1" applyFill="1" applyBorder="1" applyAlignment="1">
      <alignment vertical="center"/>
    </xf>
    <xf numFmtId="179" fontId="11" fillId="0" borderId="48" xfId="99" applyNumberFormat="1" applyFont="1" applyFill="1" applyBorder="1" applyAlignment="1">
      <alignment horizontal="right" vertical="center"/>
    </xf>
    <xf numFmtId="179" fontId="11" fillId="0" borderId="83" xfId="99" applyNumberFormat="1" applyFont="1" applyFill="1" applyBorder="1" applyAlignment="1">
      <alignment horizontal="right" vertical="center"/>
    </xf>
    <xf numFmtId="179" fontId="11" fillId="0" borderId="42" xfId="99" applyNumberFormat="1" applyFont="1" applyFill="1" applyBorder="1" applyAlignment="1">
      <alignment horizontal="right" vertical="center"/>
    </xf>
    <xf numFmtId="0" fontId="4" fillId="0" borderId="0" xfId="100" applyFont="1" applyFill="1" applyBorder="1" applyAlignment="1">
      <alignment horizontal="right" vertical="center"/>
    </xf>
    <xf numFmtId="179" fontId="11" fillId="0" borderId="0" xfId="99" applyNumberFormat="1" applyFont="1" applyFill="1" applyBorder="1" applyAlignment="1">
      <alignment horizontal="right" vertical="center"/>
    </xf>
    <xf numFmtId="179" fontId="11" fillId="0" borderId="0" xfId="99" applyNumberFormat="1" applyFont="1" applyFill="1" applyBorder="1" applyAlignment="1">
      <alignment horizontal="center" vertical="center"/>
    </xf>
    <xf numFmtId="179" fontId="11" fillId="0" borderId="65" xfId="99" applyNumberFormat="1" applyFont="1" applyFill="1" applyBorder="1" applyAlignment="1">
      <alignment horizontal="center" vertical="center"/>
    </xf>
    <xf numFmtId="179" fontId="11" fillId="0" borderId="87" xfId="99" applyNumberFormat="1" applyFont="1" applyFill="1" applyBorder="1" applyAlignment="1">
      <alignment horizontal="center" vertical="center"/>
    </xf>
    <xf numFmtId="0" fontId="43" fillId="3" borderId="0" xfId="47" applyFill="1">
      <alignment vertical="center"/>
    </xf>
    <xf numFmtId="14" fontId="43" fillId="0" borderId="81" xfId="0" applyNumberFormat="1" applyFont="1" applyFill="1" applyBorder="1" applyAlignment="1">
      <alignment horizontal="left" vertical="center" shrinkToFit="1"/>
    </xf>
    <xf numFmtId="179" fontId="11" fillId="0" borderId="21" xfId="99" applyNumberFormat="1" applyFont="1" applyFill="1" applyBorder="1" applyAlignment="1">
      <alignment horizontal="right" vertical="center"/>
    </xf>
    <xf numFmtId="179" fontId="11" fillId="0" borderId="21" xfId="99" applyNumberFormat="1" applyFont="1" applyFill="1" applyBorder="1" applyAlignment="1">
      <alignment horizontal="center" vertical="center"/>
    </xf>
    <xf numFmtId="179" fontId="11" fillId="0" borderId="34" xfId="99" applyNumberFormat="1" applyFont="1" applyFill="1" applyBorder="1" applyAlignment="1">
      <alignment horizontal="center" vertical="center"/>
    </xf>
    <xf numFmtId="38" fontId="43" fillId="0" borderId="83" xfId="41" applyFill="1" applyBorder="1">
      <alignment vertical="center"/>
    </xf>
    <xf numFmtId="181" fontId="43" fillId="0" borderId="81" xfId="0" applyNumberFormat="1" applyFont="1" applyFill="1" applyBorder="1" applyAlignment="1">
      <alignment horizontal="left" vertical="center" shrinkToFit="1"/>
    </xf>
    <xf numFmtId="179" fontId="11" fillId="0" borderId="3" xfId="99" applyNumberFormat="1" applyFont="1" applyFill="1" applyBorder="1" applyAlignment="1">
      <alignment horizontal="right" vertical="center"/>
    </xf>
    <xf numFmtId="179" fontId="11" fillId="0" borderId="3" xfId="99" applyNumberFormat="1" applyFont="1" applyFill="1" applyBorder="1" applyAlignment="1">
      <alignment horizontal="center" vertical="center"/>
    </xf>
    <xf numFmtId="179" fontId="11" fillId="0" borderId="67" xfId="99" applyNumberFormat="1" applyFont="1" applyFill="1" applyBorder="1" applyAlignment="1">
      <alignment horizontal="center" vertical="center"/>
    </xf>
    <xf numFmtId="38" fontId="43" fillId="0" borderId="46" xfId="41" applyFill="1" applyBorder="1">
      <alignment vertical="center"/>
    </xf>
    <xf numFmtId="181" fontId="43" fillId="0" borderId="139" xfId="0" applyNumberFormat="1" applyFont="1" applyFill="1" applyBorder="1" applyAlignment="1">
      <alignment horizontal="left" vertical="center" shrinkToFit="1"/>
    </xf>
    <xf numFmtId="181" fontId="0" fillId="0" borderId="14" xfId="0" applyNumberFormat="1" applyFill="1" applyBorder="1" applyAlignment="1">
      <alignment horizontal="left" vertical="center"/>
    </xf>
    <xf numFmtId="179" fontId="0" fillId="0" borderId="37" xfId="0" applyNumberFormat="1" applyFill="1" applyBorder="1" applyAlignment="1">
      <alignment horizontal="center" vertical="center"/>
    </xf>
    <xf numFmtId="179" fontId="11" fillId="0" borderId="24" xfId="99" applyNumberFormat="1" applyFont="1" applyFill="1" applyBorder="1" applyAlignment="1">
      <alignment horizontal="right" vertical="center"/>
    </xf>
    <xf numFmtId="179" fontId="11" fillId="0" borderId="24" xfId="99" applyNumberFormat="1" applyFont="1" applyFill="1" applyBorder="1" applyAlignment="1">
      <alignment horizontal="center" vertical="center"/>
    </xf>
    <xf numFmtId="179" fontId="11" fillId="0" borderId="62" xfId="99" applyNumberFormat="1" applyFont="1" applyFill="1" applyBorder="1" applyAlignment="1">
      <alignment horizontal="center" vertical="center"/>
    </xf>
    <xf numFmtId="38" fontId="43" fillId="0" borderId="48" xfId="41" applyFill="1" applyBorder="1">
      <alignment vertical="center"/>
    </xf>
    <xf numFmtId="0" fontId="0" fillId="0" borderId="0" xfId="57" applyFont="1" applyFill="1">
      <alignment vertical="center"/>
    </xf>
    <xf numFmtId="0" fontId="55" fillId="0" borderId="38" xfId="57" applyFont="1" applyFill="1" applyBorder="1" applyAlignment="1">
      <alignment horizontal="right" vertical="center"/>
    </xf>
    <xf numFmtId="179" fontId="55" fillId="0" borderId="40" xfId="57" applyNumberFormat="1" applyFont="1" applyFill="1" applyBorder="1">
      <alignment vertical="center"/>
    </xf>
    <xf numFmtId="38" fontId="0" fillId="0" borderId="0" xfId="41" applyFont="1" applyFill="1">
      <alignment vertical="center"/>
    </xf>
    <xf numFmtId="0" fontId="55" fillId="0" borderId="38" xfId="47" applyFont="1" applyFill="1" applyBorder="1">
      <alignment vertical="center"/>
    </xf>
    <xf numFmtId="0" fontId="55" fillId="0" borderId="40" xfId="47" applyFont="1" applyFill="1" applyBorder="1" applyAlignment="1">
      <alignment horizontal="right" vertical="center"/>
    </xf>
    <xf numFmtId="0" fontId="55" fillId="0" borderId="0" xfId="47" applyFont="1" applyFill="1" applyBorder="1">
      <alignment vertical="center"/>
    </xf>
    <xf numFmtId="0" fontId="55" fillId="0" borderId="0" xfId="47" applyFont="1" applyFill="1" applyBorder="1" applyAlignment="1">
      <alignment horizontal="right" vertical="center"/>
    </xf>
    <xf numFmtId="0" fontId="28" fillId="0" borderId="0" xfId="47" applyFont="1" applyFill="1" applyAlignment="1">
      <alignment horizontal="center" vertical="center"/>
    </xf>
    <xf numFmtId="0" fontId="28" fillId="0" borderId="0" xfId="57" applyFont="1" applyFill="1" applyAlignment="1">
      <alignment horizontal="center" vertical="center"/>
    </xf>
    <xf numFmtId="179" fontId="28" fillId="0" borderId="42" xfId="57" applyNumberFormat="1" applyFont="1" applyFill="1" applyBorder="1">
      <alignment vertical="center"/>
    </xf>
    <xf numFmtId="0" fontId="3" fillId="0" borderId="64" xfId="99" applyFont="1" applyFill="1" applyBorder="1" applyAlignment="1">
      <alignment horizontal="left" vertical="center"/>
    </xf>
    <xf numFmtId="0" fontId="3" fillId="0" borderId="87" xfId="99" applyFont="1" applyFill="1" applyBorder="1" applyAlignment="1">
      <alignment horizontal="left" vertical="center"/>
    </xf>
    <xf numFmtId="0" fontId="3" fillId="0" borderId="87" xfId="99" applyFont="1" applyFill="1" applyBorder="1" applyAlignment="1">
      <alignment vertical="center"/>
    </xf>
    <xf numFmtId="179" fontId="11" fillId="0" borderId="110" xfId="99" applyNumberFormat="1" applyFont="1" applyFill="1" applyBorder="1" applyAlignment="1">
      <alignment horizontal="right" vertical="center"/>
    </xf>
    <xf numFmtId="179" fontId="11" fillId="0" borderId="77" xfId="99" applyNumberFormat="1" applyFont="1" applyFill="1" applyBorder="1" applyAlignment="1">
      <alignment horizontal="right" vertical="center"/>
    </xf>
    <xf numFmtId="0" fontId="55" fillId="0" borderId="0" xfId="57" applyFont="1" applyFill="1" applyAlignment="1">
      <alignment horizontal="right" vertical="center"/>
    </xf>
    <xf numFmtId="179" fontId="0" fillId="0" borderId="0" xfId="57" applyNumberFormat="1" applyFont="1" applyFill="1" applyBorder="1">
      <alignment vertical="center"/>
    </xf>
    <xf numFmtId="0" fontId="3" fillId="0" borderId="75" xfId="99" applyFont="1" applyFill="1" applyBorder="1" applyAlignment="1">
      <alignment vertical="center"/>
    </xf>
    <xf numFmtId="0" fontId="3" fillId="0" borderId="46" xfId="99" applyFont="1" applyFill="1" applyBorder="1" applyAlignment="1">
      <alignment vertical="center"/>
    </xf>
    <xf numFmtId="0" fontId="43" fillId="0" borderId="48" xfId="47" applyFill="1" applyBorder="1">
      <alignment vertical="center"/>
    </xf>
    <xf numFmtId="0" fontId="43" fillId="0" borderId="0" xfId="47" applyFont="1" applyFill="1" applyBorder="1" applyAlignment="1">
      <alignment horizontal="center" vertical="center"/>
    </xf>
    <xf numFmtId="38" fontId="43" fillId="0" borderId="0" xfId="41" applyFill="1" applyBorder="1">
      <alignment vertical="center"/>
    </xf>
    <xf numFmtId="0" fontId="43" fillId="0" borderId="0" xfId="47" applyFill="1" applyBorder="1">
      <alignment vertical="center"/>
    </xf>
    <xf numFmtId="0" fontId="11" fillId="0" borderId="0" xfId="57" applyFont="1">
      <alignment vertical="center"/>
    </xf>
    <xf numFmtId="0" fontId="11" fillId="0" borderId="0" xfId="57" applyFont="1" applyAlignment="1">
      <alignment horizontal="right" vertical="center"/>
    </xf>
    <xf numFmtId="190" fontId="30" fillId="0" borderId="0" xfId="58" applyNumberFormat="1" applyFont="1" applyFill="1" applyBorder="1" applyAlignment="1">
      <alignment horizontal="right" vertical="center"/>
    </xf>
    <xf numFmtId="0" fontId="11" fillId="0" borderId="0" xfId="0" applyFont="1" applyFill="1" applyAlignment="1">
      <alignment horizontal="right"/>
    </xf>
    <xf numFmtId="0" fontId="11" fillId="0" borderId="0" xfId="0" applyFont="1" applyFill="1" applyAlignment="1">
      <alignment horizontal="left"/>
    </xf>
    <xf numFmtId="0" fontId="11" fillId="0" borderId="0" xfId="0" applyFont="1" applyFill="1" applyAlignment="1">
      <alignment horizontal="center"/>
    </xf>
    <xf numFmtId="0" fontId="11" fillId="0" borderId="27" xfId="0" applyFont="1" applyFill="1" applyBorder="1" applyAlignment="1">
      <alignment horizontal="center"/>
    </xf>
    <xf numFmtId="191" fontId="11" fillId="0" borderId="0" xfId="0" applyNumberFormat="1" applyFont="1" applyFill="1" applyAlignment="1"/>
    <xf numFmtId="0" fontId="11" fillId="0" borderId="0" xfId="0" applyFont="1" applyFill="1" applyAlignment="1"/>
    <xf numFmtId="191" fontId="11" fillId="0" borderId="0" xfId="0" applyNumberFormat="1" applyFont="1" applyFill="1" applyAlignment="1">
      <alignment horizontal="left"/>
    </xf>
    <xf numFmtId="0" fontId="11" fillId="0" borderId="4" xfId="0" applyFont="1" applyFill="1" applyBorder="1" applyAlignment="1">
      <alignment horizontal="center"/>
    </xf>
    <xf numFmtId="0" fontId="11" fillId="0" borderId="0" xfId="0" applyFont="1" applyFill="1" applyBorder="1" applyAlignment="1"/>
    <xf numFmtId="0" fontId="7" fillId="0" borderId="0" xfId="57" applyFont="1">
      <alignment vertical="center"/>
    </xf>
    <xf numFmtId="0" fontId="11" fillId="4" borderId="0" xfId="57" applyFont="1" applyFill="1" applyAlignment="1">
      <alignment horizontal="right" vertical="center"/>
    </xf>
    <xf numFmtId="0" fontId="34" fillId="0" borderId="0" xfId="0" applyFont="1" applyBorder="1" applyAlignment="1">
      <alignment horizontal="center" vertical="center" wrapText="1"/>
    </xf>
    <xf numFmtId="0" fontId="11" fillId="0" borderId="0" xfId="57" applyFont="1" applyAlignment="1">
      <alignment horizontal="left" vertical="center"/>
    </xf>
    <xf numFmtId="0" fontId="11" fillId="0" borderId="0" xfId="57" applyFont="1" applyAlignment="1">
      <alignment vertical="center"/>
    </xf>
    <xf numFmtId="179" fontId="11" fillId="0" borderId="42" xfId="57" applyNumberFormat="1" applyFont="1" applyBorder="1">
      <alignment vertical="center"/>
    </xf>
    <xf numFmtId="179" fontId="11" fillId="0" borderId="0" xfId="57" applyNumberFormat="1" applyFont="1" applyBorder="1">
      <alignment vertical="center"/>
    </xf>
    <xf numFmtId="0" fontId="11" fillId="0" borderId="8" xfId="47" applyFont="1" applyBorder="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3" borderId="27" xfId="0" applyFont="1" applyFill="1" applyBorder="1">
      <alignment vertical="center"/>
    </xf>
    <xf numFmtId="0" fontId="11" fillId="0" borderId="27" xfId="0" applyFont="1" applyBorder="1">
      <alignment vertical="center"/>
    </xf>
    <xf numFmtId="182" fontId="11" fillId="3" borderId="27" xfId="0" applyNumberFormat="1" applyFont="1" applyFill="1" applyBorder="1" applyAlignment="1">
      <alignment horizontal="right" vertical="center"/>
    </xf>
    <xf numFmtId="0" fontId="84" fillId="0" borderId="0" xfId="0" applyFont="1" applyAlignment="1">
      <alignment horizontal="right" vertical="center"/>
    </xf>
    <xf numFmtId="182" fontId="84" fillId="0" borderId="0" xfId="0" applyNumberFormat="1" applyFont="1" applyAlignment="1">
      <alignment horizontal="right" vertical="center"/>
    </xf>
    <xf numFmtId="182" fontId="11" fillId="0" borderId="0" xfId="0" applyNumberFormat="1" applyFont="1" applyAlignment="1">
      <alignment horizontal="right" vertical="center"/>
    </xf>
    <xf numFmtId="0" fontId="11" fillId="4" borderId="4" xfId="0" applyFont="1" applyFill="1" applyBorder="1" applyAlignment="1">
      <alignment horizontal="center" vertical="center"/>
    </xf>
    <xf numFmtId="0" fontId="11" fillId="0" borderId="29" xfId="0" applyFont="1" applyBorder="1">
      <alignment vertical="center"/>
    </xf>
    <xf numFmtId="0" fontId="11" fillId="0" borderId="20" xfId="0" applyFont="1" applyBorder="1">
      <alignment vertical="center"/>
    </xf>
    <xf numFmtId="0" fontId="11" fillId="0" borderId="28"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0" xfId="0" applyFont="1" applyBorder="1" applyAlignment="1">
      <alignment vertical="center" wrapText="1"/>
    </xf>
    <xf numFmtId="0" fontId="11" fillId="0" borderId="28" xfId="0" applyFont="1" applyBorder="1" applyAlignment="1">
      <alignment vertical="center" wrapText="1"/>
    </xf>
    <xf numFmtId="0" fontId="11" fillId="0" borderId="12" xfId="0" applyFont="1" applyBorder="1" applyAlignment="1">
      <alignment vertical="top"/>
    </xf>
    <xf numFmtId="0" fontId="11" fillId="0" borderId="0" xfId="0" applyFont="1" applyAlignment="1">
      <alignment vertical="top"/>
    </xf>
    <xf numFmtId="0" fontId="11" fillId="0" borderId="29" xfId="0" applyFont="1" applyBorder="1" applyAlignment="1">
      <alignment vertical="top"/>
    </xf>
    <xf numFmtId="0" fontId="11" fillId="0" borderId="34" xfId="0" applyFont="1" applyBorder="1" applyAlignment="1">
      <alignment vertical="top"/>
    </xf>
    <xf numFmtId="0" fontId="11" fillId="0" borderId="27" xfId="0" applyFont="1" applyBorder="1" applyAlignment="1">
      <alignment vertical="top"/>
    </xf>
    <xf numFmtId="0" fontId="11" fillId="0" borderId="20" xfId="0" applyFont="1" applyBorder="1" applyAlignment="1">
      <alignment vertical="top"/>
    </xf>
    <xf numFmtId="0" fontId="11" fillId="0" borderId="0" xfId="0" applyFont="1" applyFill="1">
      <alignment vertical="center"/>
    </xf>
    <xf numFmtId="0" fontId="11" fillId="0" borderId="50" xfId="0" applyFont="1" applyBorder="1" applyAlignment="1">
      <alignment horizontal="center" vertical="center"/>
    </xf>
    <xf numFmtId="0" fontId="11" fillId="0" borderId="30"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33" xfId="0" applyFont="1" applyBorder="1" applyAlignment="1">
      <alignment horizontal="left" vertical="center"/>
    </xf>
    <xf numFmtId="0" fontId="11" fillId="0" borderId="101" xfId="0" applyFont="1" applyBorder="1" applyAlignment="1">
      <alignment horizontal="left" vertical="center"/>
    </xf>
    <xf numFmtId="0" fontId="11" fillId="0" borderId="34" xfId="0" applyFont="1" applyBorder="1" applyAlignment="1">
      <alignment horizontal="center" vertical="center"/>
    </xf>
    <xf numFmtId="14" fontId="11" fillId="0" borderId="81" xfId="0" applyNumberFormat="1" applyFont="1" applyFill="1" applyBorder="1">
      <alignment vertical="center"/>
    </xf>
    <xf numFmtId="14" fontId="11" fillId="0" borderId="20" xfId="0" applyNumberFormat="1" applyFont="1" applyFill="1" applyBorder="1">
      <alignment vertical="center"/>
    </xf>
    <xf numFmtId="0" fontId="11" fillId="0" borderId="22" xfId="0" applyFont="1" applyFill="1" applyBorder="1" applyAlignment="1">
      <alignment horizontal="center" vertical="center"/>
    </xf>
    <xf numFmtId="179" fontId="11" fillId="0" borderId="21" xfId="0" applyNumberFormat="1" applyFont="1" applyFill="1" applyBorder="1">
      <alignment vertical="center"/>
    </xf>
    <xf numFmtId="0" fontId="11" fillId="0" borderId="22" xfId="0" applyFont="1" applyFill="1" applyBorder="1">
      <alignment vertical="center"/>
    </xf>
    <xf numFmtId="179" fontId="11" fillId="0" borderId="83" xfId="0" applyNumberFormat="1" applyFont="1" applyBorder="1">
      <alignment vertical="center"/>
    </xf>
    <xf numFmtId="0" fontId="11" fillId="0" borderId="76" xfId="0" applyFont="1" applyBorder="1" applyAlignment="1">
      <alignment horizontal="left" vertical="center"/>
    </xf>
    <xf numFmtId="0" fontId="11" fillId="0" borderId="3" xfId="0" applyFont="1" applyBorder="1" applyAlignment="1">
      <alignment horizontal="left" vertical="center"/>
    </xf>
    <xf numFmtId="0" fontId="11" fillId="0" borderId="67" xfId="0" applyFont="1" applyBorder="1" applyAlignment="1">
      <alignment horizontal="center" vertical="center"/>
    </xf>
    <xf numFmtId="14" fontId="11" fillId="0" borderId="76" xfId="0" applyNumberFormat="1" applyFont="1" applyFill="1" applyBorder="1">
      <alignment vertical="center"/>
    </xf>
    <xf numFmtId="14" fontId="11" fillId="0" borderId="23" xfId="0" applyNumberFormat="1" applyFont="1" applyFill="1" applyBorder="1">
      <alignment vertical="center"/>
    </xf>
    <xf numFmtId="0" fontId="11" fillId="0" borderId="2" xfId="0" applyFont="1" applyFill="1" applyBorder="1" applyAlignment="1">
      <alignment horizontal="center" vertical="center"/>
    </xf>
    <xf numFmtId="179" fontId="11" fillId="0" borderId="3" xfId="0" applyNumberFormat="1" applyFont="1" applyFill="1" applyBorder="1">
      <alignment vertical="center"/>
    </xf>
    <xf numFmtId="0" fontId="11" fillId="0" borderId="2" xfId="0" applyFont="1" applyFill="1" applyBorder="1">
      <alignment vertical="center"/>
    </xf>
    <xf numFmtId="179" fontId="11" fillId="0" borderId="107" xfId="0" applyNumberFormat="1" applyFont="1" applyBorder="1">
      <alignment vertical="center"/>
    </xf>
    <xf numFmtId="0" fontId="11" fillId="0" borderId="46" xfId="0" applyFont="1" applyBorder="1">
      <alignment vertical="center"/>
    </xf>
    <xf numFmtId="0" fontId="11" fillId="0" borderId="76" xfId="0" applyFont="1" applyFill="1" applyBorder="1">
      <alignment vertical="center"/>
    </xf>
    <xf numFmtId="0" fontId="11" fillId="0" borderId="23" xfId="0" applyFont="1" applyFill="1" applyBorder="1">
      <alignment vertical="center"/>
    </xf>
    <xf numFmtId="179" fontId="26" fillId="0" borderId="107" xfId="0" applyNumberFormat="1" applyFont="1" applyBorder="1">
      <alignment vertical="center"/>
    </xf>
    <xf numFmtId="0" fontId="11" fillId="0" borderId="90" xfId="0" applyFont="1" applyBorder="1" applyAlignment="1">
      <alignment horizontal="left" vertical="center"/>
    </xf>
    <xf numFmtId="0" fontId="11" fillId="0" borderId="24" xfId="0" applyFont="1" applyBorder="1" applyAlignment="1">
      <alignment horizontal="left" vertical="center"/>
    </xf>
    <xf numFmtId="0" fontId="11" fillId="0" borderId="62" xfId="0" applyFont="1" applyBorder="1" applyAlignment="1">
      <alignment horizontal="center" vertical="center"/>
    </xf>
    <xf numFmtId="0" fontId="11" fillId="0" borderId="90" xfId="0" applyFont="1" applyFill="1" applyBorder="1">
      <alignment vertical="center"/>
    </xf>
    <xf numFmtId="0" fontId="11" fillId="0" borderId="26" xfId="0" applyFont="1" applyFill="1" applyBorder="1">
      <alignment vertical="center"/>
    </xf>
    <xf numFmtId="0" fontId="11" fillId="0" borderId="25" xfId="0" applyFont="1" applyFill="1" applyBorder="1" applyAlignment="1">
      <alignment horizontal="center" vertical="center"/>
    </xf>
    <xf numFmtId="179" fontId="11" fillId="0" borderId="24" xfId="0" applyNumberFormat="1" applyFont="1" applyFill="1" applyBorder="1">
      <alignment vertical="center"/>
    </xf>
    <xf numFmtId="0" fontId="11" fillId="0" borderId="25" xfId="0" applyFont="1" applyFill="1" applyBorder="1">
      <alignment vertical="center"/>
    </xf>
    <xf numFmtId="179" fontId="26" fillId="0" borderId="88" xfId="0" applyNumberFormat="1" applyFont="1" applyBorder="1">
      <alignment vertical="center"/>
    </xf>
    <xf numFmtId="0" fontId="11" fillId="0" borderId="48" xfId="0" applyFont="1" applyBorder="1">
      <alignment vertical="center"/>
    </xf>
    <xf numFmtId="0" fontId="75" fillId="0" borderId="0" xfId="0" applyFont="1" applyBorder="1" applyAlignment="1">
      <alignment vertical="center"/>
    </xf>
    <xf numFmtId="179" fontId="28" fillId="0" borderId="41" xfId="0" applyNumberFormat="1" applyFont="1" applyBorder="1" applyAlignment="1">
      <alignment horizontal="right" vertical="center"/>
    </xf>
    <xf numFmtId="0" fontId="4" fillId="0" borderId="0" xfId="0" applyFont="1">
      <alignment vertical="center"/>
    </xf>
    <xf numFmtId="0" fontId="75" fillId="0" borderId="8" xfId="0" applyFont="1" applyFill="1" applyBorder="1" applyAlignment="1">
      <alignment horizontal="centerContinuous" vertical="center" wrapText="1"/>
    </xf>
    <xf numFmtId="0" fontId="28" fillId="0" borderId="8" xfId="0" applyFont="1" applyFill="1" applyBorder="1" applyAlignment="1">
      <alignment horizontal="centerContinuous" vertical="center" wrapText="1"/>
    </xf>
    <xf numFmtId="179" fontId="75" fillId="0" borderId="100" xfId="0" applyNumberFormat="1" applyFont="1" applyBorder="1">
      <alignment vertical="center"/>
    </xf>
    <xf numFmtId="0" fontId="28" fillId="0" borderId="0" xfId="0" applyFont="1" applyBorder="1" applyAlignment="1">
      <alignment vertical="center"/>
    </xf>
    <xf numFmtId="179" fontId="28" fillId="0" borderId="42" xfId="0" applyNumberFormat="1" applyFont="1" applyBorder="1" applyAlignment="1">
      <alignment horizontal="right" vertical="center"/>
    </xf>
    <xf numFmtId="0" fontId="75" fillId="0" borderId="0" xfId="0" applyFont="1" applyFill="1" applyBorder="1" applyAlignment="1">
      <alignment horizontal="centerContinuous" vertical="center" wrapText="1"/>
    </xf>
    <xf numFmtId="179" fontId="75" fillId="0" borderId="42" xfId="0" applyNumberFormat="1" applyFont="1" applyBorder="1">
      <alignment vertical="center"/>
    </xf>
    <xf numFmtId="0" fontId="11" fillId="0" borderId="0" xfId="0" applyFont="1" applyAlignment="1">
      <alignment horizontal="center" vertical="center"/>
    </xf>
    <xf numFmtId="0" fontId="103" fillId="0" borderId="110" xfId="0" applyFont="1" applyBorder="1" applyAlignment="1">
      <alignment horizontal="center" vertical="center"/>
    </xf>
    <xf numFmtId="179" fontId="26" fillId="0" borderId="83" xfId="0" applyNumberFormat="1" applyFont="1" applyBorder="1">
      <alignment vertical="center"/>
    </xf>
    <xf numFmtId="179" fontId="26" fillId="0" borderId="46" xfId="0" applyNumberFormat="1" applyFont="1" applyBorder="1">
      <alignment vertical="center"/>
    </xf>
    <xf numFmtId="179" fontId="26" fillId="0" borderId="48" xfId="0" applyNumberFormat="1" applyFont="1" applyBorder="1">
      <alignment vertical="center"/>
    </xf>
    <xf numFmtId="0" fontId="95" fillId="0" borderId="0" xfId="0" applyFont="1">
      <alignment vertical="center"/>
    </xf>
    <xf numFmtId="0" fontId="101" fillId="0" borderId="0" xfId="0" applyFont="1">
      <alignment vertical="center"/>
    </xf>
    <xf numFmtId="0" fontId="103" fillId="0" borderId="0" xfId="0" applyFont="1" applyBorder="1" applyAlignment="1">
      <alignment horizontal="centerContinuous" vertical="center" wrapText="1"/>
    </xf>
    <xf numFmtId="0" fontId="21" fillId="0" borderId="0" xfId="0" applyFont="1" applyBorder="1" applyAlignment="1">
      <alignment horizontal="centerContinuous" vertical="center" wrapText="1"/>
    </xf>
    <xf numFmtId="179" fontId="21" fillId="0" borderId="83" xfId="0" applyNumberFormat="1" applyFont="1" applyBorder="1">
      <alignment vertical="center"/>
    </xf>
    <xf numFmtId="0" fontId="95" fillId="0" borderId="0" xfId="0" applyFont="1" applyAlignment="1">
      <alignment horizontal="center" vertical="center"/>
    </xf>
    <xf numFmtId="0" fontId="28" fillId="0" borderId="0" xfId="0" applyFont="1" applyBorder="1" applyAlignment="1">
      <alignment horizontal="center" vertical="center"/>
    </xf>
    <xf numFmtId="179" fontId="21" fillId="0" borderId="42" xfId="0" applyNumberFormat="1" applyFont="1" applyBorder="1">
      <alignment vertical="center"/>
    </xf>
    <xf numFmtId="0" fontId="28" fillId="0" borderId="0" xfId="0" applyFont="1" applyBorder="1" applyAlignment="1">
      <alignment horizontal="right" vertical="center"/>
    </xf>
    <xf numFmtId="179" fontId="28" fillId="0" borderId="0" xfId="0" applyNumberFormat="1" applyFont="1" applyBorder="1" applyAlignment="1">
      <alignment horizontal="right" vertical="center"/>
    </xf>
    <xf numFmtId="0" fontId="26" fillId="0" borderId="0" xfId="0" applyFont="1">
      <alignment vertical="center"/>
    </xf>
    <xf numFmtId="0" fontId="104" fillId="0" borderId="0" xfId="0" applyFont="1" applyBorder="1" applyAlignment="1">
      <alignment horizontal="centerContinuous" vertical="center" wrapText="1"/>
    </xf>
    <xf numFmtId="0" fontId="105" fillId="0" borderId="0" xfId="0" applyFont="1" applyBorder="1" applyAlignment="1">
      <alignment horizontal="right" vertical="center"/>
    </xf>
    <xf numFmtId="179" fontId="106" fillId="0" borderId="0" xfId="0" applyNumberFormat="1" applyFont="1" applyBorder="1">
      <alignment vertical="center"/>
    </xf>
    <xf numFmtId="0" fontId="11" fillId="0" borderId="0" xfId="0" applyFont="1" applyBorder="1">
      <alignment vertical="center"/>
    </xf>
    <xf numFmtId="0" fontId="34" fillId="0" borderId="54" xfId="0" applyFont="1" applyBorder="1" applyAlignment="1">
      <alignment horizontal="left" vertical="center" wrapText="1"/>
    </xf>
    <xf numFmtId="179" fontId="34" fillId="0" borderId="50" xfId="0" applyNumberFormat="1" applyFont="1" applyFill="1" applyBorder="1" applyAlignment="1">
      <alignment horizontal="right" vertical="center" wrapText="1"/>
    </xf>
    <xf numFmtId="179" fontId="34" fillId="0" borderId="124" xfId="0" applyNumberFormat="1" applyFont="1" applyFill="1" applyBorder="1" applyAlignment="1">
      <alignment horizontal="right" vertical="center" wrapText="1"/>
    </xf>
    <xf numFmtId="0" fontId="3" fillId="0" borderId="0" xfId="0" applyFont="1">
      <alignment vertical="center"/>
    </xf>
    <xf numFmtId="0" fontId="34" fillId="0" borderId="115" xfId="0" applyFont="1" applyBorder="1" applyAlignment="1">
      <alignment horizontal="left" vertical="center" wrapText="1"/>
    </xf>
    <xf numFmtId="179" fontId="34" fillId="0" borderId="37" xfId="0" applyNumberFormat="1" applyFont="1" applyFill="1" applyBorder="1" applyAlignment="1">
      <alignment horizontal="right" vertical="center" wrapText="1"/>
    </xf>
    <xf numFmtId="179" fontId="34" fillId="0" borderId="162" xfId="0" applyNumberFormat="1" applyFont="1" applyFill="1" applyBorder="1" applyAlignment="1">
      <alignment horizontal="right" vertical="center" wrapText="1"/>
    </xf>
    <xf numFmtId="179" fontId="34" fillId="0" borderId="125" xfId="0" applyNumberFormat="1" applyFont="1" applyFill="1" applyBorder="1" applyAlignment="1">
      <alignment horizontal="right" vertical="center" wrapText="1"/>
    </xf>
    <xf numFmtId="179" fontId="34" fillId="0" borderId="131" xfId="0" applyNumberFormat="1" applyFont="1" applyFill="1" applyBorder="1" applyAlignment="1">
      <alignment horizontal="right" vertical="center" wrapText="1"/>
    </xf>
    <xf numFmtId="179" fontId="34" fillId="0" borderId="93" xfId="0" applyNumberFormat="1" applyFont="1" applyFill="1" applyBorder="1" applyAlignment="1">
      <alignment horizontal="right" vertical="center" wrapText="1"/>
    </xf>
    <xf numFmtId="0" fontId="54" fillId="0" borderId="0" xfId="0" applyFont="1" applyFill="1">
      <alignment vertical="center"/>
    </xf>
    <xf numFmtId="55" fontId="54" fillId="0" borderId="3" xfId="0" applyNumberFormat="1" applyFont="1" applyBorder="1" applyAlignment="1">
      <alignment horizontal="left" vertical="center" wrapText="1"/>
    </xf>
    <xf numFmtId="0" fontId="91" fillId="0" borderId="0" xfId="0" applyFont="1" applyAlignment="1">
      <alignment vertical="center" wrapText="1"/>
    </xf>
    <xf numFmtId="0" fontId="3" fillId="0" borderId="8" xfId="0" applyFont="1" applyBorder="1" applyAlignment="1">
      <alignment vertical="center" wrapText="1"/>
    </xf>
    <xf numFmtId="0" fontId="11" fillId="0" borderId="8" xfId="0" applyFont="1" applyBorder="1" applyAlignment="1">
      <alignment vertical="center" wrapText="1"/>
    </xf>
    <xf numFmtId="0" fontId="28" fillId="0" borderId="0" xfId="0" applyFont="1" applyAlignment="1">
      <alignment horizontal="center" vertical="center"/>
    </xf>
    <xf numFmtId="0" fontId="107" fillId="0" borderId="38" xfId="0" applyFont="1" applyBorder="1" applyAlignment="1">
      <alignment horizontal="left" vertical="center"/>
    </xf>
    <xf numFmtId="0" fontId="107" fillId="0" borderId="39" xfId="0" applyFont="1" applyBorder="1" applyAlignment="1">
      <alignment horizontal="left" vertical="center"/>
    </xf>
    <xf numFmtId="0" fontId="107" fillId="0" borderId="128" xfId="0" applyFont="1" applyBorder="1" applyAlignment="1">
      <alignment horizontal="left" vertical="center"/>
    </xf>
    <xf numFmtId="0" fontId="34" fillId="0" borderId="60" xfId="0" applyFont="1" applyBorder="1" applyAlignment="1">
      <alignment horizontal="center" vertical="center"/>
    </xf>
    <xf numFmtId="0" fontId="34" fillId="0" borderId="8" xfId="0" applyFont="1" applyBorder="1" applyAlignment="1">
      <alignment horizontal="center" vertical="center"/>
    </xf>
    <xf numFmtId="0" fontId="34" fillId="0" borderId="88" xfId="0" applyFont="1" applyBorder="1" applyAlignment="1">
      <alignment horizontal="center" vertical="center"/>
    </xf>
    <xf numFmtId="0" fontId="34" fillId="0" borderId="1" xfId="0" applyFont="1" applyBorder="1" applyAlignment="1">
      <alignment horizontal="center" vertical="center"/>
    </xf>
    <xf numFmtId="0" fontId="55" fillId="0" borderId="0" xfId="0" applyFont="1" applyAlignment="1">
      <alignment horizontal="center" vertical="center" wrapText="1"/>
    </xf>
    <xf numFmtId="0" fontId="54" fillId="0" borderId="8" xfId="0" applyFont="1" applyBorder="1" applyAlignment="1">
      <alignment horizontal="left" vertical="center"/>
    </xf>
    <xf numFmtId="0" fontId="49" fillId="0" borderId="58" xfId="0" applyFont="1" applyBorder="1" applyAlignment="1">
      <alignment horizontal="center" vertical="center" wrapText="1"/>
    </xf>
    <xf numFmtId="0" fontId="49" fillId="0" borderId="2" xfId="0" applyFont="1" applyBorder="1" applyAlignment="1">
      <alignment horizontal="center" vertical="center" wrapText="1"/>
    </xf>
    <xf numFmtId="0" fontId="18" fillId="0" borderId="0" xfId="0" applyFont="1" applyAlignment="1">
      <alignment vertical="center" wrapText="1"/>
    </xf>
    <xf numFmtId="181" fontId="48" fillId="0" borderId="0" xfId="0" applyNumberFormat="1" applyFont="1" applyBorder="1" applyAlignment="1">
      <alignment horizontal="right" vertical="center"/>
    </xf>
    <xf numFmtId="181" fontId="48" fillId="0" borderId="29" xfId="0" applyNumberFormat="1" applyFont="1" applyBorder="1" applyAlignment="1">
      <alignment horizontal="right" vertical="center"/>
    </xf>
    <xf numFmtId="181" fontId="83" fillId="0" borderId="0" xfId="0" applyNumberFormat="1" applyFont="1" applyBorder="1" applyAlignment="1">
      <alignment horizontal="right" vertical="center"/>
    </xf>
    <xf numFmtId="181" fontId="0" fillId="0" borderId="0" xfId="0" applyNumberFormat="1" applyAlignment="1">
      <alignment horizontal="left" vertical="center" wrapText="1"/>
    </xf>
    <xf numFmtId="181" fontId="0" fillId="0" borderId="0" xfId="0" applyNumberFormat="1" applyAlignment="1">
      <alignment horizontal="left" vertical="center"/>
    </xf>
    <xf numFmtId="179" fontId="55" fillId="0" borderId="8" xfId="0" applyNumberFormat="1" applyFont="1" applyBorder="1" applyAlignment="1">
      <alignment horizontal="center" vertical="center" wrapText="1"/>
    </xf>
    <xf numFmtId="179" fontId="55" fillId="0" borderId="15" xfId="0" applyNumberFormat="1" applyFont="1" applyBorder="1" applyAlignment="1">
      <alignment horizontal="center" vertical="center" wrapText="1"/>
    </xf>
    <xf numFmtId="181" fontId="64" fillId="0" borderId="0" xfId="0" applyNumberFormat="1" applyFont="1" applyBorder="1" applyAlignment="1">
      <alignment horizontal="right" vertical="center"/>
    </xf>
    <xf numFmtId="181" fontId="64" fillId="0" borderId="29" xfId="0" applyNumberFormat="1" applyFont="1" applyBorder="1" applyAlignment="1">
      <alignment horizontal="right" vertical="center"/>
    </xf>
    <xf numFmtId="181" fontId="68" fillId="0" borderId="1" xfId="0" applyNumberFormat="1" applyFont="1" applyBorder="1" applyAlignment="1">
      <alignment horizontal="center" vertical="center"/>
    </xf>
    <xf numFmtId="181" fontId="55" fillId="0" borderId="100" xfId="0" applyNumberFormat="1" applyFont="1" applyBorder="1" applyAlignment="1">
      <alignment horizontal="center" vertical="center"/>
    </xf>
    <xf numFmtId="181" fontId="55" fillId="0" borderId="137" xfId="0" applyNumberFormat="1" applyFont="1" applyBorder="1" applyAlignment="1">
      <alignment horizontal="center" vertical="center"/>
    </xf>
    <xf numFmtId="181" fontId="0" fillId="0" borderId="100" xfId="0" applyNumberFormat="1" applyBorder="1" applyAlignment="1">
      <alignment horizontal="center" vertical="center" wrapText="1"/>
    </xf>
    <xf numFmtId="181" fontId="0" fillId="0" borderId="137" xfId="0" applyNumberFormat="1" applyBorder="1" applyAlignment="1">
      <alignment horizontal="center" vertical="center" wrapText="1"/>
    </xf>
    <xf numFmtId="181" fontId="0" fillId="0" borderId="100" xfId="0" applyNumberFormat="1" applyFont="1" applyBorder="1" applyAlignment="1">
      <alignment horizontal="center" vertical="center" wrapText="1"/>
    </xf>
    <xf numFmtId="181" fontId="48" fillId="0" borderId="137" xfId="0" applyNumberFormat="1" applyFont="1" applyBorder="1" applyAlignment="1">
      <alignment horizontal="center" vertical="center"/>
    </xf>
    <xf numFmtId="181" fontId="0" fillId="0" borderId="127" xfId="0" applyNumberFormat="1" applyBorder="1" applyAlignment="1">
      <alignment horizontal="center" vertical="center"/>
    </xf>
    <xf numFmtId="181" fontId="0" fillId="0" borderId="64" xfId="0" applyNumberFormat="1" applyBorder="1" applyAlignment="1">
      <alignment horizontal="center" vertical="center"/>
    </xf>
    <xf numFmtId="181" fontId="0" fillId="0" borderId="50" xfId="0" applyNumberFormat="1" applyBorder="1" applyAlignment="1">
      <alignment horizontal="center" vertical="center"/>
    </xf>
    <xf numFmtId="181" fontId="0" fillId="0" borderId="65" xfId="0" applyNumberFormat="1" applyBorder="1" applyAlignment="1">
      <alignment horizontal="center" vertical="center"/>
    </xf>
    <xf numFmtId="181" fontId="0" fillId="0" borderId="57" xfId="0" applyNumberFormat="1" applyBorder="1" applyAlignment="1">
      <alignment horizontal="center" vertical="center"/>
    </xf>
    <xf numFmtId="181" fontId="0" fillId="0" borderId="98" xfId="0" applyNumberFormat="1" applyBorder="1" applyAlignment="1">
      <alignment horizontal="center" vertical="center"/>
    </xf>
    <xf numFmtId="181" fontId="0" fillId="0" borderId="53" xfId="0" applyNumberFormat="1" applyBorder="1" applyAlignment="1">
      <alignment horizontal="center" vertical="center" wrapText="1"/>
    </xf>
    <xf numFmtId="181" fontId="0" fillId="0" borderId="55" xfId="0" applyNumberFormat="1" applyBorder="1" applyAlignment="1">
      <alignment horizontal="center" vertical="center" wrapText="1"/>
    </xf>
    <xf numFmtId="0" fontId="11" fillId="0" borderId="1" xfId="48" applyFont="1" applyBorder="1" applyAlignment="1">
      <alignment horizontal="center" vertical="center"/>
    </xf>
    <xf numFmtId="0" fontId="28" fillId="0" borderId="0" xfId="48" applyFont="1" applyAlignment="1">
      <alignment horizontal="center" vertical="center" wrapText="1"/>
    </xf>
    <xf numFmtId="0" fontId="18" fillId="0" borderId="8" xfId="48" applyFont="1" applyBorder="1" applyAlignment="1">
      <alignment horizontal="left" vertical="center" wrapText="1"/>
    </xf>
    <xf numFmtId="0" fontId="18" fillId="0" borderId="8" xfId="48" applyFont="1" applyBorder="1" applyAlignment="1">
      <alignment horizontal="left" vertical="center"/>
    </xf>
    <xf numFmtId="0" fontId="20" fillId="0" borderId="0" xfId="48" applyFont="1" applyFill="1" applyAlignment="1">
      <alignment horizontal="left" vertical="center" wrapText="1"/>
    </xf>
    <xf numFmtId="0" fontId="20" fillId="0" borderId="0" xfId="48" applyFont="1" applyFill="1" applyAlignment="1">
      <alignment horizontal="center" vertical="top"/>
    </xf>
    <xf numFmtId="0" fontId="38" fillId="5" borderId="1" xfId="48" applyFont="1" applyFill="1" applyBorder="1" applyAlignment="1">
      <alignment horizontal="center" vertical="top"/>
    </xf>
    <xf numFmtId="38" fontId="20" fillId="3" borderId="11" xfId="41" applyNumberFormat="1" applyFont="1" applyFill="1" applyBorder="1" applyAlignment="1">
      <alignment horizontal="right" vertical="center"/>
    </xf>
    <xf numFmtId="38" fontId="20" fillId="3" borderId="28" xfId="41" applyNumberFormat="1" applyFont="1" applyFill="1" applyBorder="1" applyAlignment="1">
      <alignment horizontal="right" vertical="center"/>
    </xf>
    <xf numFmtId="38" fontId="20" fillId="0" borderId="141" xfId="41" applyNumberFormat="1" applyFont="1" applyFill="1" applyBorder="1" applyAlignment="1">
      <alignment horizontal="right" vertical="center"/>
    </xf>
    <xf numFmtId="38" fontId="20" fillId="0" borderId="142" xfId="41" applyNumberFormat="1" applyFont="1" applyFill="1" applyBorder="1" applyAlignment="1">
      <alignment horizontal="right" vertical="center"/>
    </xf>
    <xf numFmtId="38" fontId="21" fillId="0" borderId="143" xfId="41" applyNumberFormat="1" applyFont="1" applyFill="1" applyBorder="1" applyAlignment="1">
      <alignment horizontal="right" vertical="center"/>
    </xf>
    <xf numFmtId="38" fontId="21" fillId="0" borderId="144" xfId="41" applyNumberFormat="1" applyFont="1" applyFill="1" applyBorder="1" applyAlignment="1">
      <alignment horizontal="right" vertical="center"/>
    </xf>
    <xf numFmtId="0" fontId="20" fillId="0" borderId="160" xfId="48" applyFont="1" applyFill="1" applyBorder="1" applyAlignment="1">
      <alignment horizontal="center" vertical="top"/>
    </xf>
    <xf numFmtId="0" fontId="20" fillId="0" borderId="0" xfId="48" applyFont="1" applyFill="1" applyAlignment="1">
      <alignment horizontal="left" vertical="top" wrapText="1"/>
    </xf>
    <xf numFmtId="0" fontId="69" fillId="0" borderId="0" xfId="48" applyFont="1" applyFill="1" applyAlignment="1">
      <alignment horizontal="center" vertical="center"/>
    </xf>
    <xf numFmtId="38" fontId="20" fillId="0" borderId="67" xfId="41" applyFont="1" applyFill="1" applyBorder="1" applyAlignment="1">
      <alignment vertical="center"/>
    </xf>
    <xf numFmtId="38" fontId="20" fillId="0" borderId="23" xfId="41" applyFont="1" applyFill="1" applyBorder="1" applyAlignment="1">
      <alignment vertical="center"/>
    </xf>
    <xf numFmtId="38" fontId="20" fillId="3" borderId="11" xfId="41" applyFont="1" applyFill="1" applyBorder="1" applyAlignment="1">
      <alignment vertical="center"/>
    </xf>
    <xf numFmtId="38" fontId="20" fillId="3" borderId="28" xfId="41" applyFont="1" applyFill="1" applyBorder="1" applyAlignment="1">
      <alignment vertical="center"/>
    </xf>
    <xf numFmtId="0" fontId="38" fillId="5" borderId="9" xfId="48" applyFont="1" applyFill="1" applyBorder="1" applyAlignment="1">
      <alignment horizontal="center" vertical="center"/>
    </xf>
    <xf numFmtId="0" fontId="38" fillId="5" borderId="0" xfId="48" applyFont="1" applyFill="1" applyBorder="1" applyAlignment="1">
      <alignment horizontal="center" vertical="center"/>
    </xf>
    <xf numFmtId="0" fontId="38" fillId="5" borderId="60" xfId="48" applyFont="1" applyFill="1" applyBorder="1" applyAlignment="1">
      <alignment horizontal="left" vertical="center"/>
    </xf>
    <xf numFmtId="0" fontId="38" fillId="5" borderId="8" xfId="48" applyFont="1" applyFill="1" applyBorder="1" applyAlignment="1">
      <alignment horizontal="left" vertical="center"/>
    </xf>
    <xf numFmtId="0" fontId="38" fillId="5" borderId="15" xfId="48" applyFont="1" applyFill="1" applyBorder="1" applyAlignment="1">
      <alignment horizontal="left" vertical="center"/>
    </xf>
    <xf numFmtId="38" fontId="38" fillId="5" borderId="38" xfId="41" applyNumberFormat="1" applyFont="1" applyFill="1" applyBorder="1" applyAlignment="1">
      <alignment horizontal="right" vertical="center"/>
    </xf>
    <xf numFmtId="38" fontId="38" fillId="5" borderId="40" xfId="41" applyNumberFormat="1" applyFont="1" applyFill="1" applyBorder="1" applyAlignment="1">
      <alignment horizontal="right" vertical="center"/>
    </xf>
    <xf numFmtId="38" fontId="20" fillId="0" borderId="11" xfId="41" applyFont="1" applyFill="1" applyBorder="1" applyAlignment="1">
      <alignment vertical="center"/>
    </xf>
    <xf numFmtId="38" fontId="20" fillId="0" borderId="28" xfId="41" applyFont="1" applyFill="1" applyBorder="1" applyAlignment="1">
      <alignment vertical="center"/>
    </xf>
    <xf numFmtId="38" fontId="21" fillId="0" borderId="159" xfId="41" applyFont="1" applyFill="1" applyBorder="1" applyAlignment="1">
      <alignment vertical="center"/>
    </xf>
    <xf numFmtId="38" fontId="21" fillId="0" borderId="40" xfId="41" applyFont="1" applyFill="1" applyBorder="1" applyAlignment="1">
      <alignment vertical="center"/>
    </xf>
    <xf numFmtId="38" fontId="38" fillId="5" borderId="67" xfId="41" applyFont="1" applyFill="1" applyBorder="1" applyAlignment="1">
      <alignment horizontal="right" vertical="center"/>
    </xf>
    <xf numFmtId="38" fontId="38" fillId="5" borderId="23" xfId="41" applyFont="1" applyFill="1" applyBorder="1" applyAlignment="1">
      <alignment horizontal="right" vertical="center"/>
    </xf>
    <xf numFmtId="38" fontId="38" fillId="3" borderId="11" xfId="41" applyNumberFormat="1" applyFont="1" applyFill="1" applyBorder="1" applyAlignment="1">
      <alignment horizontal="right" vertical="center"/>
    </xf>
    <xf numFmtId="38" fontId="38" fillId="3" borderId="28" xfId="41" applyNumberFormat="1" applyFont="1" applyFill="1" applyBorder="1" applyAlignment="1">
      <alignment horizontal="right" vertical="center"/>
    </xf>
    <xf numFmtId="0" fontId="20" fillId="0" borderId="0" xfId="48" applyFont="1" applyFill="1" applyBorder="1" applyAlignment="1">
      <alignment horizontal="center" vertical="top"/>
    </xf>
    <xf numFmtId="0" fontId="95" fillId="0" borderId="100" xfId="0" applyFont="1" applyBorder="1" applyAlignment="1">
      <alignment horizontal="center" vertical="center"/>
    </xf>
    <xf numFmtId="0" fontId="101" fillId="0" borderId="137" xfId="0" applyFont="1" applyBorder="1" applyAlignment="1">
      <alignment horizontal="center" vertical="center"/>
    </xf>
    <xf numFmtId="0" fontId="28" fillId="0" borderId="0" xfId="0" applyFont="1" applyBorder="1" applyAlignment="1">
      <alignment horizontal="right" vertical="center"/>
    </xf>
    <xf numFmtId="0" fontId="11" fillId="0" borderId="145" xfId="0" applyFont="1" applyBorder="1" applyAlignment="1">
      <alignment horizontal="center" vertical="center" wrapText="1"/>
    </xf>
    <xf numFmtId="0" fontId="11" fillId="0" borderId="32" xfId="0" applyFont="1" applyBorder="1" applyAlignment="1">
      <alignment horizontal="center" vertical="center"/>
    </xf>
    <xf numFmtId="0" fontId="11" fillId="0" borderId="53" xfId="0" applyFont="1" applyBorder="1" applyAlignment="1">
      <alignment horizontal="center" vertical="center"/>
    </xf>
    <xf numFmtId="0" fontId="11" fillId="0" borderId="57" xfId="0" applyFont="1" applyBorder="1" applyAlignment="1">
      <alignment horizontal="center" vertical="center"/>
    </xf>
    <xf numFmtId="0" fontId="11" fillId="0" borderId="55" xfId="0" applyFont="1" applyBorder="1" applyAlignment="1">
      <alignment horizontal="center" vertical="center"/>
    </xf>
    <xf numFmtId="0" fontId="21" fillId="0" borderId="0" xfId="0" applyFont="1" applyBorder="1" applyAlignment="1">
      <alignment horizontal="right" vertical="center"/>
    </xf>
    <xf numFmtId="0" fontId="102" fillId="0" borderId="0" xfId="0" applyFont="1" applyAlignment="1">
      <alignment horizontal="left" vertical="center" wrapText="1"/>
    </xf>
    <xf numFmtId="0" fontId="102" fillId="0" borderId="0" xfId="0" applyFont="1" applyBorder="1" applyAlignment="1">
      <alignment horizontal="left" vertical="center" wrapText="1"/>
    </xf>
    <xf numFmtId="0" fontId="26" fillId="0" borderId="123" xfId="0" applyFont="1" applyBorder="1" applyAlignment="1">
      <alignment horizontal="center" vertical="center"/>
    </xf>
    <xf numFmtId="0" fontId="26" fillId="0" borderId="31" xfId="0" applyFont="1" applyBorder="1" applyAlignment="1">
      <alignment horizontal="center" vertical="center"/>
    </xf>
    <xf numFmtId="0" fontId="26" fillId="0" borderId="18" xfId="0" applyFont="1" applyBorder="1" applyAlignment="1">
      <alignment horizontal="center" vertical="center"/>
    </xf>
    <xf numFmtId="0" fontId="11" fillId="0" borderId="146" xfId="0" applyFont="1" applyBorder="1" applyAlignment="1">
      <alignment horizontal="center" vertical="center"/>
    </xf>
    <xf numFmtId="0" fontId="11" fillId="0" borderId="31" xfId="0" applyFont="1" applyBorder="1" applyAlignment="1">
      <alignment horizontal="center" vertical="center"/>
    </xf>
    <xf numFmtId="0" fontId="11" fillId="0" borderId="18" xfId="0" applyFont="1" applyBorder="1" applyAlignment="1">
      <alignment horizontal="center" vertical="center"/>
    </xf>
    <xf numFmtId="0" fontId="11" fillId="0" borderId="127" xfId="0" applyFont="1" applyBorder="1" applyAlignment="1">
      <alignment horizontal="center" vertical="center"/>
    </xf>
    <xf numFmtId="0" fontId="11" fillId="0" borderId="64" xfId="0" applyFont="1" applyBorder="1" applyAlignment="1">
      <alignment horizontal="center" vertical="center"/>
    </xf>
    <xf numFmtId="0" fontId="11" fillId="0" borderId="50" xfId="0" applyFont="1" applyBorder="1" applyAlignment="1">
      <alignment horizontal="center" vertical="center"/>
    </xf>
    <xf numFmtId="0" fontId="11" fillId="0" borderId="65" xfId="0" applyFont="1" applyBorder="1" applyAlignment="1">
      <alignment horizontal="center" vertical="center"/>
    </xf>
    <xf numFmtId="0" fontId="11" fillId="0" borderId="56" xfId="0" applyFont="1" applyBorder="1" applyAlignment="1">
      <alignment horizontal="center" vertical="center"/>
    </xf>
    <xf numFmtId="0" fontId="11" fillId="0" borderId="87" xfId="0" applyFont="1" applyBorder="1" applyAlignment="1">
      <alignment horizontal="center" vertical="center"/>
    </xf>
    <xf numFmtId="0" fontId="11" fillId="0" borderId="54" xfId="0" applyFont="1" applyBorder="1" applyAlignment="1">
      <alignment horizontal="center" vertical="center"/>
    </xf>
    <xf numFmtId="0" fontId="28" fillId="0" borderId="100" xfId="0" applyFont="1" applyBorder="1" applyAlignment="1">
      <alignment horizontal="center" vertical="center"/>
    </xf>
    <xf numFmtId="0" fontId="28" fillId="0" borderId="137" xfId="0" applyFont="1" applyBorder="1" applyAlignment="1">
      <alignment horizontal="center" vertical="center"/>
    </xf>
    <xf numFmtId="0" fontId="11" fillId="0" borderId="123" xfId="0" applyFont="1" applyBorder="1" applyAlignment="1">
      <alignment horizontal="center" vertical="center"/>
    </xf>
    <xf numFmtId="0" fontId="28" fillId="0" borderId="8" xfId="0" applyFont="1" applyBorder="1" applyAlignment="1">
      <alignment horizontal="right" vertical="center"/>
    </xf>
    <xf numFmtId="0" fontId="28" fillId="0" borderId="0" xfId="0" applyFont="1" applyBorder="1" applyAlignment="1">
      <alignment horizontal="center" vertical="center"/>
    </xf>
    <xf numFmtId="0" fontId="28" fillId="0" borderId="61" xfId="0" applyFont="1" applyBorder="1" applyAlignment="1">
      <alignment horizontal="center" vertical="center"/>
    </xf>
    <xf numFmtId="0" fontId="11" fillId="3" borderId="1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12" xfId="0" applyFont="1" applyBorder="1" applyAlignment="1">
      <alignment horizontal="center" vertical="center"/>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11" fillId="0" borderId="20"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1" fillId="0" borderId="1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0" xfId="0" applyFont="1" applyBorder="1" applyAlignment="1">
      <alignment horizontal="center" vertical="center" wrapText="1"/>
    </xf>
    <xf numFmtId="177" fontId="11" fillId="3" borderId="27" xfId="0" applyNumberFormat="1" applyFont="1" applyFill="1" applyBorder="1" applyAlignment="1">
      <alignment horizontal="left" vertical="center"/>
    </xf>
    <xf numFmtId="177" fontId="11" fillId="4" borderId="4" xfId="0" applyNumberFormat="1" applyFont="1" applyFill="1" applyBorder="1" applyAlignment="1">
      <alignment horizontal="left" vertical="center" wrapText="1"/>
    </xf>
    <xf numFmtId="178" fontId="11" fillId="4" borderId="4" xfId="0" applyNumberFormat="1" applyFont="1" applyFill="1" applyBorder="1" applyAlignment="1">
      <alignment horizontal="left" vertical="center"/>
    </xf>
    <xf numFmtId="0" fontId="11" fillId="0" borderId="27" xfId="0" applyFont="1" applyBorder="1" applyAlignment="1">
      <alignment horizontal="left" vertical="center" wrapText="1"/>
    </xf>
    <xf numFmtId="0" fontId="71" fillId="0" borderId="0" xfId="0" applyFont="1" applyFill="1" applyAlignment="1">
      <alignment horizontal="center" vertical="center" wrapText="1"/>
    </xf>
    <xf numFmtId="0" fontId="58" fillId="0" borderId="0" xfId="0" applyFont="1" applyFill="1" applyAlignment="1">
      <alignment horizontal="center" vertical="center"/>
    </xf>
    <xf numFmtId="0" fontId="63" fillId="6" borderId="0" xfId="0" applyFont="1" applyFill="1" applyBorder="1" applyAlignment="1">
      <alignment horizontal="right" vertical="center"/>
    </xf>
    <xf numFmtId="0" fontId="63" fillId="6" borderId="8" xfId="0" applyFont="1" applyFill="1" applyBorder="1" applyAlignment="1">
      <alignment horizontal="right" vertical="center"/>
    </xf>
    <xf numFmtId="0" fontId="63" fillId="6" borderId="15" xfId="0" applyFont="1" applyFill="1" applyBorder="1" applyAlignment="1">
      <alignment horizontal="right" vertical="center"/>
    </xf>
    <xf numFmtId="0" fontId="0" fillId="6" borderId="87" xfId="0" applyFont="1" applyFill="1" applyBorder="1" applyAlignment="1">
      <alignment horizontal="center" vertical="center"/>
    </xf>
    <xf numFmtId="0" fontId="0" fillId="6" borderId="98"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99" xfId="0" applyFont="1" applyFill="1" applyBorder="1" applyAlignment="1">
      <alignment horizontal="center" vertical="center"/>
    </xf>
    <xf numFmtId="0" fontId="57" fillId="6" borderId="97" xfId="0" applyFont="1" applyFill="1" applyBorder="1" applyAlignment="1">
      <alignment horizontal="center" vertical="center"/>
    </xf>
    <xf numFmtId="0" fontId="57" fillId="6" borderId="98" xfId="0" applyFont="1" applyFill="1" applyBorder="1" applyAlignment="1">
      <alignment horizontal="center" vertical="center"/>
    </xf>
    <xf numFmtId="0" fontId="57" fillId="6" borderId="99" xfId="0" applyFont="1" applyFill="1" applyBorder="1" applyAlignment="1">
      <alignment horizontal="center" vertical="center"/>
    </xf>
    <xf numFmtId="0" fontId="57" fillId="6" borderId="102" xfId="0" applyFont="1" applyFill="1" applyBorder="1" applyAlignment="1">
      <alignment horizontal="center" vertical="center"/>
    </xf>
    <xf numFmtId="0" fontId="57" fillId="6" borderId="30" xfId="0" applyFont="1" applyFill="1" applyBorder="1" applyAlignment="1">
      <alignment horizontal="center" vertical="center"/>
    </xf>
    <xf numFmtId="0" fontId="62" fillId="6" borderId="100" xfId="0" applyFont="1" applyFill="1" applyBorder="1" applyAlignment="1">
      <alignment horizontal="center" vertical="center"/>
    </xf>
    <xf numFmtId="0" fontId="62" fillId="6" borderId="137" xfId="0" applyFont="1" applyFill="1" applyBorder="1" applyAlignment="1">
      <alignment horizontal="center" vertical="center"/>
    </xf>
    <xf numFmtId="0" fontId="57" fillId="6" borderId="53" xfId="0" applyFont="1" applyFill="1" applyBorder="1" applyAlignment="1">
      <alignment horizontal="center" vertical="center"/>
    </xf>
    <xf numFmtId="0" fontId="57" fillId="6" borderId="57" xfId="0" applyFont="1" applyFill="1" applyBorder="1" applyAlignment="1">
      <alignment horizontal="center" vertical="center"/>
    </xf>
    <xf numFmtId="0" fontId="57" fillId="6" borderId="55" xfId="0" applyFont="1" applyFill="1" applyBorder="1" applyAlignment="1">
      <alignment horizontal="center" vertical="center"/>
    </xf>
    <xf numFmtId="0" fontId="0" fillId="6" borderId="53"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55" xfId="0" applyFont="1" applyFill="1" applyBorder="1" applyAlignment="1">
      <alignment horizontal="center" vertical="center"/>
    </xf>
    <xf numFmtId="0" fontId="57" fillId="6" borderId="145" xfId="0" applyFont="1" applyFill="1" applyBorder="1" applyAlignment="1">
      <alignment horizontal="center" vertical="center"/>
    </xf>
    <xf numFmtId="0" fontId="57" fillId="6" borderId="32" xfId="0" applyFont="1" applyFill="1" applyBorder="1" applyAlignment="1">
      <alignment horizontal="center" vertical="center"/>
    </xf>
    <xf numFmtId="0" fontId="57" fillId="6" borderId="52" xfId="0" applyFont="1" applyFill="1" applyBorder="1" applyAlignment="1">
      <alignment horizontal="center" vertical="center"/>
    </xf>
    <xf numFmtId="0" fontId="57" fillId="6" borderId="19" xfId="0" applyFont="1" applyFill="1" applyBorder="1" applyAlignment="1">
      <alignment horizontal="center" vertical="center"/>
    </xf>
    <xf numFmtId="0" fontId="48" fillId="0" borderId="0" xfId="0" applyFont="1" applyAlignment="1">
      <alignment horizontal="center"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48" fillId="0" borderId="38" xfId="0" applyFont="1" applyBorder="1" applyAlignment="1">
      <alignment horizontal="right" vertical="center" wrapText="1"/>
    </xf>
    <xf numFmtId="0" fontId="48" fillId="0" borderId="39" xfId="0" applyFont="1" applyBorder="1" applyAlignment="1">
      <alignment horizontal="right" vertical="center" wrapText="1"/>
    </xf>
    <xf numFmtId="0" fontId="48" fillId="0" borderId="40" xfId="0" applyFont="1" applyBorder="1" applyAlignment="1">
      <alignment horizontal="right" vertical="center" wrapText="1"/>
    </xf>
    <xf numFmtId="0" fontId="48" fillId="0" borderId="38" xfId="0" applyFont="1" applyBorder="1" applyAlignment="1">
      <alignment horizontal="right" vertical="center"/>
    </xf>
    <xf numFmtId="0" fontId="48" fillId="0" borderId="39" xfId="0" applyFont="1" applyBorder="1" applyAlignment="1">
      <alignment horizontal="right" vertical="center"/>
    </xf>
    <xf numFmtId="0" fontId="48" fillId="0" borderId="40" xfId="0" applyFont="1" applyBorder="1" applyAlignment="1">
      <alignment horizontal="right" vertical="center"/>
    </xf>
    <xf numFmtId="0" fontId="0" fillId="0" borderId="58" xfId="0" applyBorder="1" applyAlignment="1">
      <alignment horizontal="center" vertical="center" wrapText="1"/>
    </xf>
    <xf numFmtId="0" fontId="0" fillId="0" borderId="66" xfId="0" applyBorder="1" applyAlignment="1">
      <alignment horizontal="center" vertical="center" wrapText="1"/>
    </xf>
    <xf numFmtId="0" fontId="0" fillId="0" borderId="127" xfId="0" applyBorder="1" applyAlignment="1">
      <alignment horizontal="center" vertical="center"/>
    </xf>
    <xf numFmtId="0" fontId="0" fillId="0" borderId="64" xfId="0" applyBorder="1" applyAlignment="1">
      <alignment horizontal="center" vertical="center"/>
    </xf>
    <xf numFmtId="0" fontId="0" fillId="0" borderId="50" xfId="0" applyBorder="1" applyAlignment="1">
      <alignment horizontal="center" vertical="center"/>
    </xf>
    <xf numFmtId="0" fontId="0" fillId="0" borderId="65" xfId="0" applyBorder="1" applyAlignment="1">
      <alignment horizontal="center" vertical="center"/>
    </xf>
    <xf numFmtId="0" fontId="0" fillId="0" borderId="56" xfId="0" applyBorder="1" applyAlignment="1">
      <alignment horizontal="center" vertical="center"/>
    </xf>
    <xf numFmtId="0" fontId="0" fillId="0" borderId="87"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wrapText="1"/>
    </xf>
    <xf numFmtId="0" fontId="0" fillId="0" borderId="123" xfId="0" applyBorder="1" applyAlignment="1">
      <alignment horizontal="center" vertical="center"/>
    </xf>
    <xf numFmtId="0" fontId="0" fillId="0" borderId="102" xfId="0" applyBorder="1" applyAlignment="1">
      <alignment horizontal="center" vertical="center" wrapText="1"/>
    </xf>
    <xf numFmtId="0" fontId="0" fillId="0" borderId="30" xfId="0" applyBorder="1" applyAlignment="1">
      <alignment horizontal="center" vertical="center"/>
    </xf>
    <xf numFmtId="0" fontId="48" fillId="0" borderId="0" xfId="56" applyFont="1" applyAlignment="1">
      <alignment horizontal="center" vertical="center"/>
    </xf>
    <xf numFmtId="0" fontId="54" fillId="0" borderId="0" xfId="56" applyFont="1" applyAlignment="1">
      <alignment horizontal="left" vertical="center"/>
    </xf>
    <xf numFmtId="0" fontId="48" fillId="0" borderId="100" xfId="56" applyFont="1" applyBorder="1" applyAlignment="1">
      <alignment horizontal="center" vertical="center"/>
    </xf>
    <xf numFmtId="0" fontId="48" fillId="0" borderId="137" xfId="56" applyFont="1" applyBorder="1" applyAlignment="1">
      <alignment horizontal="center" vertical="center"/>
    </xf>
    <xf numFmtId="0" fontId="43" fillId="0" borderId="38" xfId="56" applyFont="1" applyBorder="1" applyAlignment="1">
      <alignment horizontal="center" vertical="center"/>
    </xf>
    <xf numFmtId="0" fontId="43" fillId="0" borderId="39" xfId="56" applyFont="1" applyBorder="1" applyAlignment="1">
      <alignment horizontal="center" vertical="center"/>
    </xf>
    <xf numFmtId="0" fontId="43" fillId="0" borderId="40" xfId="56" applyFont="1" applyBorder="1" applyAlignment="1">
      <alignment horizontal="center" vertical="center"/>
    </xf>
    <xf numFmtId="0" fontId="48" fillId="0" borderId="38" xfId="56" applyFont="1" applyBorder="1" applyAlignment="1">
      <alignment horizontal="center" vertical="center"/>
    </xf>
    <xf numFmtId="0" fontId="48" fillId="0" borderId="39" xfId="56" applyFont="1" applyBorder="1" applyAlignment="1">
      <alignment horizontal="center" vertical="center"/>
    </xf>
    <xf numFmtId="0" fontId="48" fillId="0" borderId="40" xfId="56" applyFont="1" applyBorder="1" applyAlignment="1">
      <alignment horizontal="center" vertical="center"/>
    </xf>
    <xf numFmtId="179" fontId="11" fillId="0" borderId="38" xfId="58" applyNumberFormat="1" applyFont="1" applyFill="1" applyBorder="1" applyAlignment="1">
      <alignment horizontal="right" vertical="center"/>
    </xf>
    <xf numFmtId="179" fontId="11" fillId="0" borderId="39" xfId="58" applyNumberFormat="1" applyFont="1" applyFill="1" applyBorder="1" applyAlignment="1">
      <alignment horizontal="right" vertical="center"/>
    </xf>
    <xf numFmtId="179" fontId="11" fillId="0" borderId="40" xfId="58" applyNumberFormat="1" applyFont="1" applyFill="1" applyBorder="1" applyAlignment="1">
      <alignment horizontal="right" vertical="center"/>
    </xf>
    <xf numFmtId="0" fontId="7" fillId="0" borderId="0" xfId="58" applyFont="1" applyBorder="1" applyAlignment="1">
      <alignment horizontal="left" vertical="center" wrapText="1"/>
    </xf>
    <xf numFmtId="0" fontId="7" fillId="0" borderId="0" xfId="58" applyFont="1" applyBorder="1" applyAlignment="1">
      <alignment horizontal="left" vertical="center"/>
    </xf>
    <xf numFmtId="0" fontId="28" fillId="0" borderId="0" xfId="58" applyFont="1" applyFill="1" applyBorder="1" applyAlignment="1">
      <alignment horizontal="center" vertical="center"/>
    </xf>
    <xf numFmtId="0" fontId="7" fillId="0" borderId="60" xfId="58" applyFont="1" applyFill="1" applyBorder="1" applyAlignment="1">
      <alignment horizontal="center" vertical="center"/>
    </xf>
    <xf numFmtId="0" fontId="7" fillId="0" borderId="123" xfId="58" applyFont="1" applyFill="1" applyBorder="1" applyAlignment="1">
      <alignment horizontal="center" vertical="center"/>
    </xf>
    <xf numFmtId="0" fontId="7" fillId="0" borderId="52" xfId="58" applyFont="1" applyFill="1" applyBorder="1" applyAlignment="1">
      <alignment horizontal="center" vertical="center"/>
    </xf>
    <xf numFmtId="0" fontId="7" fillId="0" borderId="19" xfId="58" applyFont="1" applyFill="1" applyBorder="1" applyAlignment="1">
      <alignment horizontal="center" vertical="center"/>
    </xf>
    <xf numFmtId="0" fontId="7" fillId="0" borderId="13" xfId="58" applyFont="1" applyFill="1" applyBorder="1" applyAlignment="1">
      <alignment horizontal="center" vertical="center" wrapText="1"/>
    </xf>
    <xf numFmtId="0" fontId="7" fillId="0" borderId="146" xfId="58" applyFont="1" applyFill="1" applyBorder="1" applyAlignment="1">
      <alignment horizontal="center" vertical="center"/>
    </xf>
    <xf numFmtId="0" fontId="7" fillId="0" borderId="53" xfId="58" applyFont="1" applyFill="1" applyBorder="1" applyAlignment="1">
      <alignment horizontal="center" vertical="center"/>
    </xf>
    <xf numFmtId="0" fontId="7" fillId="0" borderId="57" xfId="58" applyFont="1" applyFill="1" applyBorder="1" applyAlignment="1">
      <alignment horizontal="center" vertical="center"/>
    </xf>
    <xf numFmtId="0" fontId="7" fillId="0" borderId="55" xfId="58" applyFont="1" applyFill="1" applyBorder="1" applyAlignment="1">
      <alignment horizontal="center" vertical="center"/>
    </xf>
    <xf numFmtId="0" fontId="7" fillId="0" borderId="15" xfId="58" applyFont="1" applyFill="1" applyBorder="1" applyAlignment="1">
      <alignment horizontal="center" vertical="center"/>
    </xf>
    <xf numFmtId="0" fontId="7" fillId="0" borderId="43" xfId="58" applyFont="1" applyFill="1" applyBorder="1" applyAlignment="1">
      <alignment horizontal="center" vertical="center"/>
    </xf>
    <xf numFmtId="0" fontId="55" fillId="0" borderId="0" xfId="0" applyFont="1" applyFill="1" applyAlignment="1">
      <alignment horizontal="center" vertical="center" wrapText="1"/>
    </xf>
    <xf numFmtId="0" fontId="28" fillId="0" borderId="0" xfId="58" applyFont="1" applyBorder="1" applyAlignment="1">
      <alignment horizontal="center" vertical="center"/>
    </xf>
    <xf numFmtId="0" fontId="4" fillId="0" borderId="38" xfId="58" applyFont="1" applyBorder="1" applyAlignment="1">
      <alignment horizontal="right" vertical="center"/>
    </xf>
    <xf numFmtId="0" fontId="4" fillId="0" borderId="39" xfId="58" applyFont="1" applyBorder="1" applyAlignment="1">
      <alignment horizontal="right" vertical="center"/>
    </xf>
    <xf numFmtId="0" fontId="4" fillId="0" borderId="40" xfId="58" applyFont="1" applyBorder="1" applyAlignment="1">
      <alignment horizontal="right" vertical="center"/>
    </xf>
    <xf numFmtId="0" fontId="18" fillId="0" borderId="0" xfId="57" applyFont="1" applyAlignment="1">
      <alignment horizontal="left" vertical="center" wrapText="1"/>
    </xf>
    <xf numFmtId="179" fontId="11" fillId="0" borderId="89" xfId="58" applyNumberFormat="1" applyFont="1" applyBorder="1" applyAlignment="1">
      <alignment horizontal="center" vertical="center"/>
    </xf>
    <xf numFmtId="179" fontId="11" fillId="0" borderId="10" xfId="58" applyNumberFormat="1" applyFont="1" applyBorder="1" applyAlignment="1">
      <alignment horizontal="center" vertical="center"/>
    </xf>
    <xf numFmtId="179" fontId="11" fillId="0" borderId="113" xfId="58" applyNumberFormat="1" applyFont="1" applyBorder="1" applyAlignment="1">
      <alignment horizontal="center" vertical="center"/>
    </xf>
    <xf numFmtId="179" fontId="11" fillId="0" borderId="8" xfId="58" applyNumberFormat="1" applyFont="1" applyBorder="1" applyAlignment="1">
      <alignment horizontal="center" vertical="center"/>
    </xf>
    <xf numFmtId="179" fontId="11" fillId="0" borderId="0" xfId="58" applyNumberFormat="1" applyFont="1" applyBorder="1" applyAlignment="1">
      <alignment horizontal="center" vertical="center"/>
    </xf>
    <xf numFmtId="0" fontId="7" fillId="0" borderId="100" xfId="58" applyFont="1" applyBorder="1" applyAlignment="1">
      <alignment horizontal="center" vertical="center"/>
    </xf>
    <xf numFmtId="0" fontId="7" fillId="0" borderId="137" xfId="58" applyFont="1" applyBorder="1" applyAlignment="1">
      <alignment horizontal="center" vertical="center"/>
    </xf>
    <xf numFmtId="0" fontId="7" fillId="0" borderId="60" xfId="58" applyFont="1" applyBorder="1" applyAlignment="1">
      <alignment horizontal="center" vertical="center" wrapText="1"/>
    </xf>
    <xf numFmtId="0" fontId="7" fillId="0" borderId="8" xfId="58" applyFont="1" applyBorder="1" applyAlignment="1">
      <alignment horizontal="center" vertical="center" wrapText="1"/>
    </xf>
    <xf numFmtId="0" fontId="7" fillId="0" borderId="15" xfId="58" applyFont="1" applyBorder="1" applyAlignment="1">
      <alignment horizontal="center" vertical="center" wrapText="1"/>
    </xf>
    <xf numFmtId="0" fontId="7" fillId="0" borderId="123" xfId="58" applyFont="1" applyBorder="1" applyAlignment="1">
      <alignment horizontal="center" vertical="center" wrapText="1"/>
    </xf>
    <xf numFmtId="0" fontId="7" fillId="0" borderId="31" xfId="58" applyFont="1" applyBorder="1" applyAlignment="1">
      <alignment horizontal="center" vertical="center" wrapText="1"/>
    </xf>
    <xf numFmtId="0" fontId="7" fillId="0" borderId="43" xfId="58" applyFont="1" applyBorder="1" applyAlignment="1">
      <alignment horizontal="center" vertical="center" wrapText="1"/>
    </xf>
    <xf numFmtId="179" fontId="11" fillId="0" borderId="9" xfId="58" applyNumberFormat="1" applyFont="1" applyBorder="1" applyAlignment="1">
      <alignment horizontal="center" vertical="center"/>
    </xf>
    <xf numFmtId="179" fontId="11" fillId="0" borderId="61" xfId="58" applyNumberFormat="1" applyFont="1" applyBorder="1" applyAlignment="1">
      <alignment horizontal="center" vertical="center"/>
    </xf>
    <xf numFmtId="0" fontId="75" fillId="0" borderId="0" xfId="58" applyFont="1" applyBorder="1" applyAlignment="1">
      <alignment horizontal="center" vertical="center"/>
    </xf>
    <xf numFmtId="0" fontId="4" fillId="0" borderId="117" xfId="58" applyFont="1" applyBorder="1" applyAlignment="1">
      <alignment horizontal="right" vertical="center"/>
    </xf>
    <xf numFmtId="0" fontId="4" fillId="0" borderId="118" xfId="58" applyFont="1" applyBorder="1" applyAlignment="1">
      <alignment horizontal="right" vertical="center"/>
    </xf>
    <xf numFmtId="0" fontId="4" fillId="0" borderId="120" xfId="58" applyFont="1" applyBorder="1" applyAlignment="1">
      <alignment horizontal="right" vertical="center"/>
    </xf>
    <xf numFmtId="0" fontId="7" fillId="0" borderId="15" xfId="58" applyFont="1" applyBorder="1" applyAlignment="1">
      <alignment horizontal="center" vertical="center"/>
    </xf>
    <xf numFmtId="0" fontId="7" fillId="0" borderId="43" xfId="58" applyFont="1" applyBorder="1" applyAlignment="1">
      <alignment horizontal="center" vertical="center"/>
    </xf>
    <xf numFmtId="0" fontId="7" fillId="0" borderId="102" xfId="58" applyFont="1" applyBorder="1" applyAlignment="1">
      <alignment horizontal="center" vertical="center"/>
    </xf>
    <xf numFmtId="0" fontId="7" fillId="0" borderId="30" xfId="58" applyFont="1" applyBorder="1" applyAlignment="1">
      <alignment horizontal="center" vertical="center"/>
    </xf>
    <xf numFmtId="0" fontId="7" fillId="0" borderId="52" xfId="58" applyFont="1" applyBorder="1" applyAlignment="1">
      <alignment horizontal="center" vertical="center"/>
    </xf>
    <xf numFmtId="0" fontId="7" fillId="0" borderId="19" xfId="58" applyFont="1" applyBorder="1" applyAlignment="1">
      <alignment horizontal="center" vertical="center"/>
    </xf>
    <xf numFmtId="0" fontId="7" fillId="0" borderId="13" xfId="58" applyFont="1" applyBorder="1" applyAlignment="1">
      <alignment horizontal="center" vertical="center" wrapText="1"/>
    </xf>
    <xf numFmtId="0" fontId="7" fillId="0" borderId="146" xfId="58" applyFont="1" applyBorder="1" applyAlignment="1">
      <alignment horizontal="center" vertical="center"/>
    </xf>
    <xf numFmtId="0" fontId="3" fillId="0" borderId="15" xfId="58" applyFont="1" applyBorder="1" applyAlignment="1">
      <alignment horizontal="center" vertical="center" wrapText="1"/>
    </xf>
    <xf numFmtId="0" fontId="3" fillId="0" borderId="43" xfId="58" applyFont="1" applyBorder="1" applyAlignment="1">
      <alignment horizontal="center" vertical="center"/>
    </xf>
    <xf numFmtId="0" fontId="7" fillId="0" borderId="100" xfId="58" applyFont="1" applyBorder="1" applyAlignment="1">
      <alignment horizontal="center" vertical="center" wrapText="1"/>
    </xf>
    <xf numFmtId="0" fontId="7" fillId="0" borderId="137" xfId="58" applyFont="1" applyBorder="1" applyAlignment="1">
      <alignment horizontal="center" vertical="center" wrapText="1"/>
    </xf>
    <xf numFmtId="0" fontId="6" fillId="0" borderId="35" xfId="58" applyFont="1" applyFill="1" applyBorder="1" applyAlignment="1">
      <alignment horizontal="right" vertical="center"/>
    </xf>
    <xf numFmtId="0" fontId="6" fillId="0" borderId="36" xfId="58" applyFont="1" applyFill="1" applyBorder="1" applyAlignment="1">
      <alignment horizontal="right" vertical="center"/>
    </xf>
    <xf numFmtId="0" fontId="6" fillId="0" borderId="140" xfId="58" applyFont="1" applyFill="1" applyBorder="1" applyAlignment="1">
      <alignment horizontal="right" vertical="center"/>
    </xf>
    <xf numFmtId="0" fontId="7" fillId="0" borderId="126" xfId="58" applyFont="1" applyBorder="1" applyAlignment="1">
      <alignment horizontal="center" vertical="center"/>
    </xf>
    <xf numFmtId="0" fontId="7" fillId="0" borderId="18" xfId="58" applyFont="1" applyBorder="1" applyAlignment="1">
      <alignment horizontal="center" vertical="center"/>
    </xf>
    <xf numFmtId="0" fontId="3" fillId="0" borderId="161" xfId="58" applyFont="1" applyFill="1" applyBorder="1" applyAlignment="1">
      <alignment horizontal="left" vertical="center"/>
    </xf>
    <xf numFmtId="0" fontId="3" fillId="0" borderId="51" xfId="58" applyFont="1" applyFill="1" applyBorder="1" applyAlignment="1">
      <alignment horizontal="left" vertical="center"/>
    </xf>
    <xf numFmtId="0" fontId="3" fillId="0" borderId="37" xfId="58" applyFont="1" applyFill="1" applyBorder="1" applyAlignment="1">
      <alignment horizontal="left" vertical="center"/>
    </xf>
    <xf numFmtId="0" fontId="3" fillId="0" borderId="148" xfId="58" applyFont="1" applyBorder="1" applyAlignment="1">
      <alignment horizontal="center" vertical="center"/>
    </xf>
    <xf numFmtId="0" fontId="3" fillId="0" borderId="149" xfId="58" applyFont="1" applyBorder="1" applyAlignment="1">
      <alignment horizontal="center" vertical="center"/>
    </xf>
    <xf numFmtId="0" fontId="3" fillId="0" borderId="150" xfId="58" applyFont="1" applyBorder="1" applyAlignment="1">
      <alignment horizontal="center" vertical="center"/>
    </xf>
    <xf numFmtId="0" fontId="3" fillId="0" borderId="9" xfId="58" applyFont="1" applyBorder="1" applyAlignment="1">
      <alignment horizontal="center" vertical="center"/>
    </xf>
    <xf numFmtId="0" fontId="3" fillId="0" borderId="0" xfId="58" applyFont="1" applyBorder="1" applyAlignment="1">
      <alignment horizontal="center" vertical="center"/>
    </xf>
    <xf numFmtId="0" fontId="3" fillId="0" borderId="61" xfId="58" applyFont="1" applyBorder="1" applyAlignment="1">
      <alignment horizontal="center" vertical="center"/>
    </xf>
    <xf numFmtId="0" fontId="3" fillId="0" borderId="88" xfId="58" applyFont="1" applyBorder="1" applyAlignment="1">
      <alignment horizontal="center" vertical="center"/>
    </xf>
    <xf numFmtId="0" fontId="3" fillId="0" borderId="1" xfId="58" applyFont="1" applyBorder="1" applyAlignment="1">
      <alignment horizontal="center" vertical="center"/>
    </xf>
    <xf numFmtId="0" fontId="3" fillId="0" borderId="112" xfId="58" applyFont="1" applyBorder="1" applyAlignment="1">
      <alignment horizontal="center" vertical="center"/>
    </xf>
    <xf numFmtId="0" fontId="7" fillId="0" borderId="60" xfId="58" applyFont="1" applyBorder="1" applyAlignment="1">
      <alignment horizontal="center" vertical="center"/>
    </xf>
    <xf numFmtId="0" fontId="7" fillId="0" borderId="8" xfId="58" applyFont="1" applyBorder="1" applyAlignment="1">
      <alignment horizontal="center" vertical="center"/>
    </xf>
    <xf numFmtId="0" fontId="7" fillId="0" borderId="123" xfId="58" applyFont="1" applyBorder="1" applyAlignment="1">
      <alignment horizontal="center" vertical="center"/>
    </xf>
    <xf numFmtId="0" fontId="7" fillId="0" borderId="31" xfId="58" applyFont="1" applyBorder="1" applyAlignment="1">
      <alignment horizontal="center" vertical="center"/>
    </xf>
    <xf numFmtId="0" fontId="3" fillId="0" borderId="36" xfId="58" applyFont="1" applyFill="1" applyBorder="1" applyAlignment="1">
      <alignment horizontal="right" vertical="center"/>
    </xf>
    <xf numFmtId="0" fontId="3" fillId="0" borderId="140" xfId="58" applyFont="1" applyFill="1" applyBorder="1" applyAlignment="1">
      <alignment horizontal="right" vertical="center"/>
    </xf>
    <xf numFmtId="0" fontId="4" fillId="0" borderId="0" xfId="58" applyFont="1" applyBorder="1" applyAlignment="1">
      <alignment horizontal="center" vertical="center"/>
    </xf>
    <xf numFmtId="0" fontId="4" fillId="0" borderId="0" xfId="58" applyFont="1" applyBorder="1" applyAlignment="1">
      <alignment vertical="center"/>
    </xf>
    <xf numFmtId="0" fontId="4" fillId="0" borderId="151" xfId="58" applyFont="1" applyBorder="1" applyAlignment="1">
      <alignment horizontal="right" vertical="center"/>
    </xf>
    <xf numFmtId="0" fontId="4" fillId="0" borderId="0" xfId="58" applyFont="1" applyBorder="1" applyAlignment="1">
      <alignment horizontal="center" vertical="center" wrapText="1"/>
    </xf>
    <xf numFmtId="0" fontId="11" fillId="0" borderId="0" xfId="47" applyFont="1" applyAlignment="1">
      <alignment horizontal="left" vertical="center" wrapText="1"/>
    </xf>
    <xf numFmtId="179" fontId="11" fillId="0" borderId="0" xfId="58" applyNumberFormat="1" applyFont="1" applyBorder="1" applyAlignment="1">
      <alignment horizontal="center" vertical="top"/>
    </xf>
    <xf numFmtId="0" fontId="4" fillId="4" borderId="38" xfId="58" applyFont="1" applyFill="1" applyBorder="1" applyAlignment="1">
      <alignment horizontal="right" vertical="center"/>
    </xf>
    <xf numFmtId="0" fontId="4" fillId="4" borderId="39" xfId="58" applyFont="1" applyFill="1" applyBorder="1" applyAlignment="1">
      <alignment horizontal="right" vertical="center"/>
    </xf>
    <xf numFmtId="0" fontId="4" fillId="4" borderId="40" xfId="58" applyFont="1" applyFill="1" applyBorder="1" applyAlignment="1">
      <alignment horizontal="right" vertical="center"/>
    </xf>
    <xf numFmtId="0" fontId="7" fillId="0" borderId="53" xfId="58" applyFont="1" applyBorder="1" applyAlignment="1">
      <alignment horizontal="center" vertical="center"/>
    </xf>
    <xf numFmtId="0" fontId="7" fillId="0" borderId="57" xfId="58" applyFont="1" applyBorder="1" applyAlignment="1">
      <alignment horizontal="center" vertical="center"/>
    </xf>
    <xf numFmtId="0" fontId="7" fillId="0" borderId="55" xfId="58" applyFont="1" applyBorder="1" applyAlignment="1">
      <alignment horizontal="center" vertical="center"/>
    </xf>
    <xf numFmtId="0" fontId="11" fillId="0" borderId="88" xfId="47" applyFont="1" applyBorder="1" applyAlignment="1">
      <alignment horizontal="left" vertical="center"/>
    </xf>
    <xf numFmtId="0" fontId="11" fillId="0" borderId="112" xfId="47" applyFont="1" applyBorder="1" applyAlignment="1">
      <alignment horizontal="left" vertical="center"/>
    </xf>
    <xf numFmtId="0" fontId="11" fillId="0" borderId="107" xfId="47" applyFont="1" applyBorder="1" applyAlignment="1">
      <alignment horizontal="left" vertical="center"/>
    </xf>
    <xf numFmtId="0" fontId="11" fillId="0" borderId="47" xfId="47" applyFont="1" applyBorder="1" applyAlignment="1">
      <alignment horizontal="left" vertical="center"/>
    </xf>
    <xf numFmtId="0" fontId="11" fillId="0" borderId="97" xfId="47" applyFont="1" applyBorder="1" applyAlignment="1">
      <alignment horizontal="left" vertical="center"/>
    </xf>
    <xf numFmtId="0" fontId="11" fillId="0" borderId="68" xfId="47" applyFont="1" applyBorder="1" applyAlignment="1">
      <alignment horizontal="left" vertical="center"/>
    </xf>
    <xf numFmtId="0" fontId="28" fillId="0" borderId="0" xfId="47" applyFont="1" applyAlignment="1">
      <alignment horizontal="center" vertical="center"/>
    </xf>
    <xf numFmtId="0" fontId="11" fillId="0" borderId="72" xfId="47" applyFont="1" applyBorder="1" applyAlignment="1">
      <alignment horizontal="center" vertical="center"/>
    </xf>
    <xf numFmtId="0" fontId="11" fillId="0" borderId="122" xfId="47" applyFont="1" applyBorder="1" applyAlignment="1">
      <alignment horizontal="center" vertical="center"/>
    </xf>
    <xf numFmtId="0" fontId="11" fillId="0" borderId="152" xfId="47" applyFont="1" applyBorder="1" applyAlignment="1">
      <alignment horizontal="center" vertical="center"/>
    </xf>
    <xf numFmtId="0" fontId="11" fillId="0" borderId="147" xfId="47" applyFont="1" applyBorder="1" applyAlignment="1">
      <alignment horizontal="left" vertical="center"/>
    </xf>
    <xf numFmtId="0" fontId="11" fillId="0" borderId="138" xfId="47" applyFont="1" applyBorder="1" applyAlignment="1">
      <alignment horizontal="left" vertical="center"/>
    </xf>
    <xf numFmtId="0" fontId="11" fillId="0" borderId="139" xfId="47" applyFont="1" applyBorder="1" applyAlignment="1">
      <alignment horizontal="left" vertical="center"/>
    </xf>
    <xf numFmtId="0" fontId="11" fillId="0" borderId="103" xfId="47" applyFont="1" applyBorder="1" applyAlignment="1">
      <alignment horizontal="left" vertical="center"/>
    </xf>
    <xf numFmtId="0" fontId="11" fillId="0" borderId="105" xfId="47" applyFont="1" applyBorder="1" applyAlignment="1">
      <alignment horizontal="left" vertical="center"/>
    </xf>
    <xf numFmtId="0" fontId="11" fillId="0" borderId="9" xfId="47" applyFont="1" applyBorder="1" applyAlignment="1">
      <alignment horizontal="left" vertical="center"/>
    </xf>
    <xf numFmtId="0" fontId="11" fillId="0" borderId="53" xfId="47" applyFont="1" applyBorder="1" applyAlignment="1">
      <alignment horizontal="left" vertical="center"/>
    </xf>
    <xf numFmtId="0" fontId="11" fillId="0" borderId="55" xfId="47" applyFont="1" applyBorder="1" applyAlignment="1">
      <alignment horizontal="left" vertical="center"/>
    </xf>
    <xf numFmtId="0" fontId="11" fillId="0" borderId="102" xfId="47" applyFont="1" applyBorder="1" applyAlignment="1">
      <alignment horizontal="left" vertical="center"/>
    </xf>
    <xf numFmtId="0" fontId="7" fillId="0" borderId="0" xfId="47" applyFont="1" applyAlignment="1">
      <alignment horizontal="left" vertical="center" wrapText="1"/>
    </xf>
    <xf numFmtId="0" fontId="11" fillId="0" borderId="148" xfId="47" applyFont="1" applyFill="1" applyBorder="1" applyAlignment="1">
      <alignment horizontal="left" vertical="center"/>
    </xf>
    <xf numFmtId="0" fontId="11" fillId="0" borderId="150" xfId="47" applyFont="1" applyFill="1" applyBorder="1" applyAlignment="1">
      <alignment horizontal="left" vertical="center"/>
    </xf>
    <xf numFmtId="0" fontId="11" fillId="0" borderId="89" xfId="47" applyFont="1" applyFill="1" applyBorder="1" applyAlignment="1">
      <alignment horizontal="left" vertical="center"/>
    </xf>
    <xf numFmtId="0" fontId="11" fillId="0" borderId="113" xfId="47" applyFont="1" applyFill="1" applyBorder="1" applyAlignment="1">
      <alignment horizontal="left" vertical="center"/>
    </xf>
    <xf numFmtId="0" fontId="11" fillId="0" borderId="35" xfId="47" applyFont="1" applyFill="1" applyBorder="1" applyAlignment="1">
      <alignment horizontal="left" vertical="center"/>
    </xf>
    <xf numFmtId="0" fontId="11" fillId="0" borderId="49" xfId="47" applyFont="1" applyFill="1" applyBorder="1" applyAlignment="1">
      <alignment horizontal="left" vertical="center"/>
    </xf>
    <xf numFmtId="0" fontId="86" fillId="0" borderId="0" xfId="47" applyFont="1" applyFill="1" applyAlignment="1">
      <alignment horizontal="center" vertical="center"/>
    </xf>
    <xf numFmtId="181" fontId="0" fillId="0" borderId="127" xfId="0" applyNumberFormat="1" applyFill="1" applyBorder="1" applyAlignment="1">
      <alignment horizontal="center" vertical="center"/>
    </xf>
    <xf numFmtId="181" fontId="0" fillId="0" borderId="64" xfId="0" applyNumberFormat="1" applyFill="1" applyBorder="1" applyAlignment="1">
      <alignment horizontal="center" vertical="center"/>
    </xf>
    <xf numFmtId="181" fontId="0" fillId="0" borderId="56" xfId="0" applyNumberFormat="1" applyFill="1" applyBorder="1" applyAlignment="1">
      <alignment horizontal="center" vertical="center"/>
    </xf>
    <xf numFmtId="181" fontId="0" fillId="0" borderId="87" xfId="0" applyNumberFormat="1" applyFill="1" applyBorder="1" applyAlignment="1">
      <alignment horizontal="center" vertical="center"/>
    </xf>
    <xf numFmtId="181" fontId="0" fillId="0" borderId="50" xfId="0" applyNumberFormat="1" applyFill="1" applyBorder="1" applyAlignment="1">
      <alignment horizontal="center" vertical="center"/>
    </xf>
    <xf numFmtId="181" fontId="0" fillId="0" borderId="65" xfId="0" applyNumberFormat="1" applyFill="1" applyBorder="1" applyAlignment="1">
      <alignment horizontal="center" vertical="center"/>
    </xf>
    <xf numFmtId="181" fontId="43" fillId="0" borderId="55" xfId="0" applyNumberFormat="1" applyFont="1" applyFill="1" applyBorder="1" applyAlignment="1">
      <alignment horizontal="center" vertical="center" wrapText="1"/>
    </xf>
    <xf numFmtId="181" fontId="0" fillId="0" borderId="68" xfId="0" applyNumberFormat="1" applyFill="1" applyBorder="1" applyAlignment="1">
      <alignment horizontal="center" vertical="center"/>
    </xf>
    <xf numFmtId="181" fontId="55" fillId="0" borderId="100" xfId="0" applyNumberFormat="1" applyFont="1" applyFill="1" applyBorder="1" applyAlignment="1">
      <alignment horizontal="center" vertical="center"/>
    </xf>
    <xf numFmtId="181" fontId="55" fillId="0" borderId="137" xfId="0" applyNumberFormat="1" applyFont="1" applyFill="1" applyBorder="1" applyAlignment="1">
      <alignment horizontal="center" vertical="center"/>
    </xf>
    <xf numFmtId="0" fontId="4" fillId="0" borderId="88" xfId="100" applyFont="1" applyFill="1" applyBorder="1" applyAlignment="1">
      <alignment horizontal="right" vertical="center"/>
    </xf>
    <xf numFmtId="0" fontId="4" fillId="0" borderId="1" xfId="100" applyFont="1" applyFill="1" applyBorder="1" applyAlignment="1">
      <alignment horizontal="right" vertical="center"/>
    </xf>
    <xf numFmtId="0" fontId="4" fillId="0" borderId="112" xfId="100" applyFont="1" applyFill="1" applyBorder="1" applyAlignment="1">
      <alignment horizontal="right" vertical="center"/>
    </xf>
    <xf numFmtId="179" fontId="11" fillId="0" borderId="0" xfId="99" applyNumberFormat="1" applyFont="1" applyFill="1" applyBorder="1" applyAlignment="1">
      <alignment horizontal="center" vertical="center"/>
    </xf>
    <xf numFmtId="188" fontId="55" fillId="0" borderId="88" xfId="0" applyNumberFormat="1" applyFont="1" applyFill="1" applyBorder="1" applyAlignment="1">
      <alignment horizontal="right" vertical="center"/>
    </xf>
    <xf numFmtId="188" fontId="55" fillId="0" borderId="112" xfId="0" applyNumberFormat="1" applyFont="1" applyFill="1" applyBorder="1" applyAlignment="1">
      <alignment horizontal="right" vertical="center"/>
    </xf>
    <xf numFmtId="181" fontId="55" fillId="0" borderId="38" xfId="0" applyNumberFormat="1" applyFont="1" applyFill="1" applyBorder="1" applyAlignment="1">
      <alignment horizontal="right" vertical="center"/>
    </xf>
    <xf numFmtId="181" fontId="55" fillId="0" borderId="40" xfId="0" applyNumberFormat="1" applyFont="1" applyFill="1" applyBorder="1" applyAlignment="1">
      <alignment horizontal="right" vertical="center"/>
    </xf>
    <xf numFmtId="38" fontId="53" fillId="0" borderId="0" xfId="41" applyFont="1" applyFill="1" applyAlignment="1">
      <alignment horizontal="left" vertical="center" wrapText="1"/>
    </xf>
    <xf numFmtId="0" fontId="7" fillId="0" borderId="102" xfId="99" applyFont="1" applyFill="1" applyBorder="1" applyAlignment="1">
      <alignment horizontal="center" vertical="center"/>
    </xf>
    <xf numFmtId="0" fontId="7" fillId="0" borderId="30" xfId="99" applyFont="1" applyFill="1" applyBorder="1" applyAlignment="1">
      <alignment horizontal="center" vertical="center"/>
    </xf>
    <xf numFmtId="0" fontId="7" fillId="0" borderId="52" xfId="99" applyFont="1" applyFill="1" applyBorder="1" applyAlignment="1">
      <alignment horizontal="center" vertical="center"/>
    </xf>
    <xf numFmtId="0" fontId="7" fillId="0" borderId="19" xfId="99" applyFont="1" applyFill="1" applyBorder="1" applyAlignment="1">
      <alignment horizontal="center" vertical="center"/>
    </xf>
    <xf numFmtId="0" fontId="7" fillId="0" borderId="13" xfId="99" applyFont="1" applyFill="1" applyBorder="1" applyAlignment="1">
      <alignment horizontal="center" vertical="center" wrapText="1"/>
    </xf>
    <xf numFmtId="0" fontId="7" fillId="0" borderId="146" xfId="99" applyFont="1" applyFill="1" applyBorder="1" applyAlignment="1">
      <alignment horizontal="center" vertical="center"/>
    </xf>
    <xf numFmtId="0" fontId="7" fillId="0" borderId="100" xfId="99" applyFont="1" applyFill="1" applyBorder="1" applyAlignment="1">
      <alignment horizontal="center" vertical="center"/>
    </xf>
    <xf numFmtId="0" fontId="7" fillId="0" borderId="137" xfId="99" applyFont="1" applyFill="1" applyBorder="1" applyAlignment="1">
      <alignment horizontal="center" vertical="center"/>
    </xf>
    <xf numFmtId="0" fontId="7" fillId="0" borderId="60" xfId="99" applyFont="1" applyFill="1" applyBorder="1" applyAlignment="1">
      <alignment horizontal="center" vertical="center" wrapText="1"/>
    </xf>
    <xf numFmtId="0" fontId="7" fillId="0" borderId="15" xfId="99" applyFont="1" applyFill="1" applyBorder="1" applyAlignment="1">
      <alignment horizontal="center" vertical="center" wrapText="1"/>
    </xf>
    <xf numFmtId="0" fontId="7" fillId="0" borderId="123" xfId="99" applyFont="1" applyFill="1" applyBorder="1" applyAlignment="1">
      <alignment horizontal="center" vertical="center" wrapText="1"/>
    </xf>
    <xf numFmtId="0" fontId="7" fillId="0" borderId="43" xfId="99" applyFont="1" applyFill="1" applyBorder="1" applyAlignment="1">
      <alignment horizontal="center" vertical="center" wrapText="1"/>
    </xf>
    <xf numFmtId="179" fontId="11" fillId="0" borderId="103" xfId="99" applyNumberFormat="1" applyFont="1" applyFill="1" applyBorder="1" applyAlignment="1">
      <alignment horizontal="center" vertical="center"/>
    </xf>
    <xf numFmtId="179" fontId="11" fillId="0" borderId="105" xfId="99" applyNumberFormat="1" applyFont="1" applyFill="1" applyBorder="1" applyAlignment="1">
      <alignment horizontal="center" vertical="center"/>
    </xf>
    <xf numFmtId="179" fontId="11" fillId="0" borderId="107" xfId="99" applyNumberFormat="1" applyFont="1" applyFill="1" applyBorder="1" applyAlignment="1">
      <alignment horizontal="center" vertical="center"/>
    </xf>
    <xf numFmtId="179" fontId="11" fillId="0" borderId="47" xfId="99" applyNumberFormat="1" applyFont="1" applyFill="1" applyBorder="1" applyAlignment="1">
      <alignment horizontal="center" vertical="center"/>
    </xf>
    <xf numFmtId="179" fontId="11" fillId="0" borderId="35" xfId="99" applyNumberFormat="1" applyFont="1" applyFill="1" applyBorder="1" applyAlignment="1">
      <alignment horizontal="center" vertical="center"/>
    </xf>
    <xf numFmtId="179" fontId="11" fillId="0" borderId="49" xfId="99" applyNumberFormat="1" applyFont="1" applyFill="1" applyBorder="1" applyAlignment="1">
      <alignment horizontal="center" vertical="center"/>
    </xf>
    <xf numFmtId="38" fontId="0" fillId="0" borderId="0" xfId="41" applyFont="1" applyFill="1" applyAlignment="1">
      <alignment horizontal="left" vertical="top" wrapText="1"/>
    </xf>
    <xf numFmtId="38" fontId="0" fillId="0" borderId="0" xfId="41" applyFont="1" applyFill="1" applyAlignment="1">
      <alignment horizontal="left" vertical="top"/>
    </xf>
    <xf numFmtId="0" fontId="4" fillId="0" borderId="38" xfId="100" applyFont="1" applyFill="1" applyBorder="1" applyAlignment="1">
      <alignment horizontal="right" vertical="center"/>
    </xf>
    <xf numFmtId="0" fontId="4" fillId="0" borderId="39" xfId="100" applyFont="1" applyFill="1" applyBorder="1" applyAlignment="1">
      <alignment horizontal="right" vertical="center"/>
    </xf>
    <xf numFmtId="0" fontId="4" fillId="0" borderId="40" xfId="100" applyFont="1" applyFill="1" applyBorder="1" applyAlignment="1">
      <alignment horizontal="right" vertical="center"/>
    </xf>
    <xf numFmtId="181" fontId="43" fillId="0" borderId="127" xfId="0" applyNumberFormat="1" applyFont="1" applyFill="1" applyBorder="1" applyAlignment="1">
      <alignment horizontal="center" vertical="center"/>
    </xf>
    <xf numFmtId="181" fontId="43" fillId="0" borderId="56" xfId="0" applyNumberFormat="1" applyFont="1" applyFill="1" applyBorder="1" applyAlignment="1">
      <alignment horizontal="center" vertical="center"/>
    </xf>
    <xf numFmtId="179" fontId="11" fillId="0" borderId="50" xfId="99" applyNumberFormat="1" applyFont="1" applyFill="1" applyBorder="1" applyAlignment="1">
      <alignment horizontal="center" vertical="center"/>
    </xf>
    <xf numFmtId="179" fontId="11" fillId="0" borderId="56" xfId="99" applyNumberFormat="1" applyFont="1" applyFill="1" applyBorder="1" applyAlignment="1">
      <alignment horizontal="center" vertical="center"/>
    </xf>
    <xf numFmtId="0" fontId="4" fillId="0" borderId="117" xfId="100" applyFont="1" applyFill="1" applyBorder="1" applyAlignment="1">
      <alignment horizontal="right" vertical="center"/>
    </xf>
    <xf numFmtId="0" fontId="4" fillId="0" borderId="118" xfId="100" applyFont="1" applyFill="1" applyBorder="1" applyAlignment="1">
      <alignment horizontal="right" vertical="center"/>
    </xf>
    <xf numFmtId="0" fontId="4" fillId="0" borderId="120" xfId="100" applyFont="1" applyFill="1" applyBorder="1" applyAlignment="1">
      <alignment horizontal="right" vertical="center"/>
    </xf>
    <xf numFmtId="179" fontId="11" fillId="0" borderId="8" xfId="99" applyNumberFormat="1" applyFont="1" applyFill="1" applyBorder="1" applyAlignment="1">
      <alignment horizontal="center" vertical="center"/>
    </xf>
    <xf numFmtId="0" fontId="7" fillId="0" borderId="136" xfId="99" applyFont="1" applyFill="1" applyBorder="1" applyAlignment="1">
      <alignment horizontal="center" vertical="center" wrapText="1"/>
    </xf>
    <xf numFmtId="0" fontId="7" fillId="0" borderId="110" xfId="99" applyFont="1" applyFill="1" applyBorder="1" applyAlignment="1">
      <alignment horizontal="center" vertical="center"/>
    </xf>
    <xf numFmtId="38" fontId="43" fillId="0" borderId="0" xfId="41" applyFont="1" applyFill="1" applyAlignment="1">
      <alignment horizontal="left" vertical="top" wrapText="1"/>
    </xf>
    <xf numFmtId="0" fontId="79" fillId="4" borderId="0" xfId="0" applyFont="1" applyFill="1" applyAlignment="1">
      <alignment horizontal="left" vertical="center" wrapText="1"/>
    </xf>
    <xf numFmtId="0" fontId="54" fillId="0" borderId="17" xfId="0" applyFont="1" applyBorder="1" applyAlignment="1">
      <alignment horizontal="left" vertical="center" wrapText="1"/>
    </xf>
    <xf numFmtId="0" fontId="54" fillId="0" borderId="21" xfId="0" applyFont="1" applyBorder="1" applyAlignment="1">
      <alignment horizontal="left" vertical="center" wrapText="1"/>
    </xf>
    <xf numFmtId="55" fontId="54" fillId="0" borderId="3" xfId="0" applyNumberFormat="1" applyFont="1" applyBorder="1" applyAlignment="1">
      <alignment horizontal="left" vertical="center" wrapText="1"/>
    </xf>
    <xf numFmtId="0" fontId="54" fillId="0" borderId="3" xfId="0" applyFont="1" applyBorder="1" applyAlignment="1">
      <alignment horizontal="left" vertical="center"/>
    </xf>
    <xf numFmtId="55" fontId="54" fillId="0" borderId="67" xfId="0" applyNumberFormat="1" applyFont="1" applyBorder="1" applyAlignment="1">
      <alignment horizontal="right" vertical="center"/>
    </xf>
    <xf numFmtId="55" fontId="54" fillId="0" borderId="23" xfId="0" applyNumberFormat="1" applyFont="1" applyBorder="1" applyAlignment="1">
      <alignment horizontal="right" vertical="center"/>
    </xf>
    <xf numFmtId="55" fontId="18" fillId="0" borderId="67" xfId="0" applyNumberFormat="1" applyFont="1" applyFill="1" applyBorder="1" applyAlignment="1">
      <alignment horizontal="right" vertical="center"/>
    </xf>
    <xf numFmtId="55" fontId="18" fillId="0" borderId="23" xfId="0" applyNumberFormat="1" applyFont="1" applyFill="1" applyBorder="1" applyAlignment="1">
      <alignment horizontal="right" vertical="center"/>
    </xf>
  </cellXfs>
  <cellStyles count="101">
    <cellStyle name="スタイル 1" xfId="1"/>
    <cellStyle name="パーセント 2" xfId="2"/>
    <cellStyle name="ハイパーリンク 10" xfId="3"/>
    <cellStyle name="ハイパーリンク 11" xfId="4"/>
    <cellStyle name="ハイパーリンク 12" xfId="5"/>
    <cellStyle name="ハイパーリンク 13" xfId="6"/>
    <cellStyle name="ハイパーリンク 14" xfId="7"/>
    <cellStyle name="ハイパーリンク 15" xfId="8"/>
    <cellStyle name="ハイパーリンク 16" xfId="9"/>
    <cellStyle name="ハイパーリンク 17" xfId="10"/>
    <cellStyle name="ハイパーリンク 18" xfId="11"/>
    <cellStyle name="ハイパーリンク 19" xfId="12"/>
    <cellStyle name="ハイパーリンク 2" xfId="13"/>
    <cellStyle name="ハイパーリンク 20" xfId="14"/>
    <cellStyle name="ハイパーリンク 21" xfId="15"/>
    <cellStyle name="ハイパーリンク 22" xfId="16"/>
    <cellStyle name="ハイパーリンク 23" xfId="17"/>
    <cellStyle name="ハイパーリンク 24" xfId="18"/>
    <cellStyle name="ハイパーリンク 25" xfId="19"/>
    <cellStyle name="ハイパーリンク 26" xfId="20"/>
    <cellStyle name="ハイパーリンク 27" xfId="21"/>
    <cellStyle name="ハイパーリンク 28" xfId="22"/>
    <cellStyle name="ハイパーリンク 29" xfId="23"/>
    <cellStyle name="ハイパーリンク 3" xfId="24"/>
    <cellStyle name="ハイパーリンク 30" xfId="25"/>
    <cellStyle name="ハイパーリンク 31" xfId="26"/>
    <cellStyle name="ハイパーリンク 32" xfId="27"/>
    <cellStyle name="ハイパーリンク 33" xfId="28"/>
    <cellStyle name="ハイパーリンク 34" xfId="29"/>
    <cellStyle name="ハイパーリンク 35" xfId="30"/>
    <cellStyle name="ハイパーリンク 36" xfId="31"/>
    <cellStyle name="ハイパーリンク 37" xfId="32"/>
    <cellStyle name="ハイパーリンク 38" xfId="33"/>
    <cellStyle name="ハイパーリンク 39" xfId="34"/>
    <cellStyle name="ハイパーリンク 4" xfId="35"/>
    <cellStyle name="ハイパーリンク 5" xfId="36"/>
    <cellStyle name="ハイパーリンク 6" xfId="37"/>
    <cellStyle name="ハイパーリンク 7" xfId="38"/>
    <cellStyle name="ハイパーリンク 8" xfId="39"/>
    <cellStyle name="ハイパーリンク 9" xfId="40"/>
    <cellStyle name="桁区切り" xfId="41" builtinId="6"/>
    <cellStyle name="桁区切り 2" xfId="42"/>
    <cellStyle name="桁区切り 2 2" xfId="43"/>
    <cellStyle name="桁区切り 3" xfId="44"/>
    <cellStyle name="桁区切り 4" xfId="45"/>
    <cellStyle name="桁区切り 5" xfId="46"/>
    <cellStyle name="標準" xfId="0" builtinId="0"/>
    <cellStyle name="標準 10" xfId="47"/>
    <cellStyle name="標準 2" xfId="48"/>
    <cellStyle name="標準 2 2" xfId="49"/>
    <cellStyle name="標準 3" xfId="50"/>
    <cellStyle name="標準 4" xfId="51"/>
    <cellStyle name="標準 4 2" xfId="52"/>
    <cellStyle name="標準 5" xfId="53"/>
    <cellStyle name="標準 6" xfId="54"/>
    <cellStyle name="標準 7" xfId="55"/>
    <cellStyle name="標準 8" xfId="56"/>
    <cellStyle name="標準 9" xfId="57"/>
    <cellStyle name="標準_Sheet1" xfId="58"/>
    <cellStyle name="標準_Sheet1 2" xfId="99"/>
    <cellStyle name="標準_Sheet1 2 2" xfId="100"/>
    <cellStyle name="標準_ﾀﾝｻﾞﾆｱ3年次概算040412旧.xls" xfId="59"/>
    <cellStyle name="標準_最終見積書-備考欄なし(提出版).xls" xfId="60"/>
    <cellStyle name="表示済みのハイパーリンク 10" xfId="61"/>
    <cellStyle name="表示済みのハイパーリンク 11" xfId="62"/>
    <cellStyle name="表示済みのハイパーリンク 12" xfId="63"/>
    <cellStyle name="表示済みのハイパーリンク 13" xfId="64"/>
    <cellStyle name="表示済みのハイパーリンク 14" xfId="65"/>
    <cellStyle name="表示済みのハイパーリンク 15" xfId="66"/>
    <cellStyle name="表示済みのハイパーリンク 16" xfId="67"/>
    <cellStyle name="表示済みのハイパーリンク 17" xfId="68"/>
    <cellStyle name="表示済みのハイパーリンク 18" xfId="69"/>
    <cellStyle name="表示済みのハイパーリンク 19" xfId="70"/>
    <cellStyle name="表示済みのハイパーリンク 2" xfId="71"/>
    <cellStyle name="表示済みのハイパーリンク 20" xfId="72"/>
    <cellStyle name="表示済みのハイパーリンク 21" xfId="73"/>
    <cellStyle name="表示済みのハイパーリンク 22" xfId="74"/>
    <cellStyle name="表示済みのハイパーリンク 23" xfId="75"/>
    <cellStyle name="表示済みのハイパーリンク 24" xfId="76"/>
    <cellStyle name="表示済みのハイパーリンク 25" xfId="77"/>
    <cellStyle name="表示済みのハイパーリンク 26" xfId="78"/>
    <cellStyle name="表示済みのハイパーリンク 27" xfId="79"/>
    <cellStyle name="表示済みのハイパーリンク 28" xfId="80"/>
    <cellStyle name="表示済みのハイパーリンク 29" xfId="81"/>
    <cellStyle name="表示済みのハイパーリンク 3" xfId="82"/>
    <cellStyle name="表示済みのハイパーリンク 30" xfId="83"/>
    <cellStyle name="表示済みのハイパーリンク 31" xfId="84"/>
    <cellStyle name="表示済みのハイパーリンク 32" xfId="85"/>
    <cellStyle name="表示済みのハイパーリンク 33" xfId="86"/>
    <cellStyle name="表示済みのハイパーリンク 34" xfId="87"/>
    <cellStyle name="表示済みのハイパーリンク 35" xfId="88"/>
    <cellStyle name="表示済みのハイパーリンク 36" xfId="89"/>
    <cellStyle name="表示済みのハイパーリンク 37" xfId="90"/>
    <cellStyle name="表示済みのハイパーリンク 38" xfId="91"/>
    <cellStyle name="表示済みのハイパーリンク 39" xfId="92"/>
    <cellStyle name="表示済みのハイパーリンク 4" xfId="93"/>
    <cellStyle name="表示済みのハイパーリンク 5" xfId="94"/>
    <cellStyle name="表示済みのハイパーリンク 6" xfId="95"/>
    <cellStyle name="表示済みのハイパーリンク 7" xfId="96"/>
    <cellStyle name="表示済みのハイパーリンク 8" xfId="97"/>
    <cellStyle name="表示済みのハイパーリンク 9" xfI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2_&#37096;&#20869;&#20840;&#21729;\300_&#22865;&#32004;&#31532;&#19968;&#35506;\&#9734;&#32887;&#21729;&#20849;&#26377;&#12501;&#12457;&#12523;&#12480;\&#25285;&#24403;&#32773;&#12501;&#12457;&#12523;&#12480;\&#9679;&#27941;&#30000;\&#20104;&#31639;&#22519;&#34892;&#27770;&#35696;&#26360;&#20381;&#38972;&#31561;200407&#20197;&#38477;&#12398;&#23550;&#24540;\&#31934;&#31639;&#12479;&#12473;&#12463;&#65288;&#23526;&#24029;&#12373;&#12435;&#65289;\&#12304;&#31934;&#31639;&#25913;&#21892;&#26696;&#12395;&#12388;&#12356;&#12390;&#12305;\&#31934;&#31639;&#29677;&#12363;&#12425;&#12398;&#26696;\seisan_04-22_2019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12463;&#12522;&#12540;&#12531;&#292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参考】様式21 証書添付台紙"/>
      <sheetName val="【参考】様式22 定率化報告"/>
    </sheetNames>
    <sheetDataSet>
      <sheetData sheetId="0">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内容"/>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row r="4">
          <cell r="A4">
            <v>1</v>
          </cell>
          <cell r="B4" t="str">
            <v>交差点設計</v>
          </cell>
          <cell r="C4" t="str">
            <v>□原　×子</v>
          </cell>
          <cell r="D4" t="str">
            <v>新宿プラニング</v>
          </cell>
          <cell r="E4">
            <v>2</v>
          </cell>
          <cell r="F4" t="str">
            <v>　○○工業大学卒
　△△△大学院修了</v>
          </cell>
          <cell r="G4" t="str">
            <v>19**年3月
200*年9月</v>
          </cell>
        </row>
        <row r="5">
          <cell r="A5">
            <v>2</v>
          </cell>
          <cell r="B5" t="str">
            <v>交通計画Ⅱ</v>
          </cell>
          <cell r="C5" t="str">
            <v>○山　△男</v>
          </cell>
          <cell r="D5" t="str">
            <v>麹町設計(補強：○×企画)</v>
          </cell>
          <cell r="E5">
            <v>2</v>
          </cell>
          <cell r="F5" t="str">
            <v>　○○工業高校卒</v>
          </cell>
          <cell r="G5" t="str">
            <v>19**年3月</v>
          </cell>
        </row>
        <row r="6">
          <cell r="A6">
            <v>3</v>
          </cell>
          <cell r="B6" t="str">
            <v>ジェンダー分析</v>
          </cell>
          <cell r="C6" t="str">
            <v>○野　△子（前任）</v>
          </cell>
          <cell r="D6" t="str">
            <v>３Ｊコンサルタンツ（株）</v>
          </cell>
          <cell r="E6">
            <v>3</v>
          </cell>
          <cell r="F6" t="str">
            <v xml:space="preserve"> ○○○○○○大学卒</v>
          </cell>
          <cell r="G6" t="str">
            <v>19**年3月</v>
          </cell>
          <cell r="I6">
            <v>1</v>
          </cell>
          <cell r="K6">
            <v>5100</v>
          </cell>
          <cell r="L6">
            <v>15500</v>
          </cell>
        </row>
        <row r="7">
          <cell r="A7">
            <v>4</v>
          </cell>
          <cell r="B7" t="str">
            <v>ジェンダー分析</v>
          </cell>
          <cell r="C7" t="str">
            <v>▽田　□美（後任）</v>
          </cell>
          <cell r="D7" t="str">
            <v>３Ｊコンサルタンツ（株）</v>
          </cell>
          <cell r="E7">
            <v>4</v>
          </cell>
          <cell r="F7" t="str">
            <v xml:space="preserve"> ○○○○○○大学卒</v>
          </cell>
          <cell r="G7" t="str">
            <v>19**年3月</v>
          </cell>
          <cell r="I7">
            <v>2</v>
          </cell>
          <cell r="K7">
            <v>4500</v>
          </cell>
          <cell r="L7">
            <v>13500</v>
          </cell>
        </row>
        <row r="8">
          <cell r="A8">
            <v>5</v>
          </cell>
          <cell r="B8" t="str">
            <v>道路計画</v>
          </cell>
          <cell r="C8" t="str">
            <v>×木　〇子</v>
          </cell>
          <cell r="D8" t="str">
            <v>新宿プラニング</v>
          </cell>
          <cell r="E8">
            <v>4</v>
          </cell>
          <cell r="F8" t="str">
            <v>○○○○○○大学卒</v>
          </cell>
          <cell r="G8" t="str">
            <v>19**年3月</v>
          </cell>
          <cell r="I8">
            <v>3</v>
          </cell>
          <cell r="K8">
            <v>4500</v>
          </cell>
          <cell r="L8">
            <v>13500</v>
          </cell>
        </row>
        <row r="9">
          <cell r="A9">
            <v>6</v>
          </cell>
          <cell r="B9" t="str">
            <v>道路計画（D枠）</v>
          </cell>
          <cell r="C9" t="str">
            <v>□川　×代</v>
          </cell>
          <cell r="D9" t="str">
            <v>新宿プラニング</v>
          </cell>
          <cell r="E9">
            <v>4</v>
          </cell>
          <cell r="F9" t="str">
            <v>○○○○○○大学卒</v>
          </cell>
          <cell r="G9" t="str">
            <v>200*年3月</v>
          </cell>
          <cell r="I9">
            <v>4</v>
          </cell>
          <cell r="K9">
            <v>3800</v>
          </cell>
          <cell r="L9">
            <v>11600</v>
          </cell>
        </row>
        <row r="10">
          <cell r="A10">
            <v>7</v>
          </cell>
          <cell r="I10">
            <v>5</v>
          </cell>
          <cell r="K10">
            <v>3800</v>
          </cell>
          <cell r="L10">
            <v>11600</v>
          </cell>
        </row>
        <row r="11">
          <cell r="A11">
            <v>8</v>
          </cell>
          <cell r="I11">
            <v>6</v>
          </cell>
          <cell r="K11">
            <v>3200</v>
          </cell>
          <cell r="L11">
            <v>9700</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N42"/>
  <sheetViews>
    <sheetView tabSelected="1" zoomScale="85" zoomScaleNormal="85" zoomScaleSheetLayoutView="100" zoomScalePageLayoutView="80" workbookViewId="0"/>
  </sheetViews>
  <sheetFormatPr defaultRowHeight="14.25"/>
  <cols>
    <col min="1" max="1" width="11.375" customWidth="1"/>
    <col min="2" max="2" width="25" bestFit="1" customWidth="1"/>
    <col min="3" max="3" width="23.875" bestFit="1" customWidth="1"/>
    <col min="4" max="4" width="25.75" bestFit="1" customWidth="1"/>
    <col min="5" max="5" width="9.125" bestFit="1" customWidth="1"/>
    <col min="6" max="6" width="19.25" bestFit="1" customWidth="1"/>
    <col min="7" max="7" width="12.875" bestFit="1" customWidth="1"/>
    <col min="9" max="9" width="7.875" bestFit="1" customWidth="1"/>
    <col min="10" max="12" width="12.625" bestFit="1" customWidth="1"/>
    <col min="13" max="13" width="12.75" customWidth="1"/>
    <col min="14" max="14" width="12.625" customWidth="1"/>
  </cols>
  <sheetData>
    <row r="1" spans="1:14" ht="43.5" customHeight="1">
      <c r="A1" s="149" t="s">
        <v>113</v>
      </c>
      <c r="B1" s="149"/>
      <c r="C1" s="149"/>
      <c r="D1" s="149"/>
      <c r="E1" s="149"/>
      <c r="F1" s="149"/>
      <c r="G1" s="149"/>
    </row>
    <row r="2" spans="1:14" ht="25.5" customHeight="1">
      <c r="A2" s="150" t="s">
        <v>232</v>
      </c>
      <c r="B2" s="151"/>
      <c r="C2" s="151"/>
      <c r="D2" s="151"/>
      <c r="E2" s="152"/>
      <c r="F2" s="152"/>
      <c r="G2" s="152"/>
    </row>
    <row r="3" spans="1:14">
      <c r="A3" s="526" t="s">
        <v>105</v>
      </c>
      <c r="B3" s="526" t="s">
        <v>106</v>
      </c>
      <c r="C3" s="526" t="s">
        <v>24</v>
      </c>
      <c r="D3" s="526" t="s">
        <v>107</v>
      </c>
      <c r="E3" s="527" t="s">
        <v>108</v>
      </c>
      <c r="F3" s="528" t="s">
        <v>275</v>
      </c>
      <c r="G3" s="528" t="s">
        <v>276</v>
      </c>
      <c r="I3" t="s">
        <v>144</v>
      </c>
    </row>
    <row r="4" spans="1:14" ht="24" customHeight="1">
      <c r="A4" s="113">
        <v>1</v>
      </c>
      <c r="B4" s="182" t="s">
        <v>156</v>
      </c>
      <c r="C4" s="186" t="s">
        <v>111</v>
      </c>
      <c r="D4" s="186" t="s">
        <v>110</v>
      </c>
      <c r="E4" s="187">
        <v>2</v>
      </c>
      <c r="F4" s="188" t="s">
        <v>16</v>
      </c>
      <c r="G4" s="189" t="s">
        <v>160</v>
      </c>
      <c r="I4" s="311" t="s">
        <v>170</v>
      </c>
      <c r="J4" s="311" t="s">
        <v>171</v>
      </c>
      <c r="K4" s="141" t="s">
        <v>103</v>
      </c>
      <c r="L4" s="141" t="s">
        <v>104</v>
      </c>
    </row>
    <row r="5" spans="1:14" ht="18" customHeight="1">
      <c r="A5" s="113">
        <v>2</v>
      </c>
      <c r="B5" s="182" t="s">
        <v>157</v>
      </c>
      <c r="C5" s="186" t="s">
        <v>112</v>
      </c>
      <c r="D5" s="186" t="s">
        <v>141</v>
      </c>
      <c r="E5" s="187">
        <v>2</v>
      </c>
      <c r="F5" s="190" t="s">
        <v>17</v>
      </c>
      <c r="G5" s="295" t="s">
        <v>166</v>
      </c>
      <c r="I5" s="142">
        <v>1</v>
      </c>
      <c r="J5" s="185"/>
      <c r="K5" s="192">
        <v>4500</v>
      </c>
      <c r="L5" s="192">
        <v>13500</v>
      </c>
    </row>
    <row r="6" spans="1:14" ht="18" customHeight="1">
      <c r="A6" s="113">
        <v>3</v>
      </c>
      <c r="B6" s="191" t="s">
        <v>174</v>
      </c>
      <c r="C6" s="186" t="s">
        <v>158</v>
      </c>
      <c r="D6" s="186" t="s">
        <v>159</v>
      </c>
      <c r="E6" s="187">
        <v>3</v>
      </c>
      <c r="F6" s="190" t="s">
        <v>109</v>
      </c>
      <c r="G6" s="295" t="s">
        <v>167</v>
      </c>
      <c r="I6" s="142">
        <v>2</v>
      </c>
      <c r="J6" s="185"/>
      <c r="K6" s="192">
        <v>4500</v>
      </c>
      <c r="L6" s="192">
        <v>13500</v>
      </c>
    </row>
    <row r="7" spans="1:14" ht="18" customHeight="1">
      <c r="A7" s="113">
        <v>4</v>
      </c>
      <c r="B7" s="191" t="s">
        <v>175</v>
      </c>
      <c r="C7" s="186" t="s">
        <v>158</v>
      </c>
      <c r="D7" s="186" t="s">
        <v>159</v>
      </c>
      <c r="E7" s="187">
        <v>4</v>
      </c>
      <c r="F7" s="190" t="s">
        <v>109</v>
      </c>
      <c r="G7" s="295" t="s">
        <v>166</v>
      </c>
      <c r="I7" s="142">
        <v>3</v>
      </c>
      <c r="J7" s="185"/>
      <c r="K7" s="192">
        <v>3800</v>
      </c>
      <c r="L7" s="192">
        <v>11600</v>
      </c>
    </row>
    <row r="8" spans="1:14" ht="18" customHeight="1">
      <c r="A8" s="113">
        <v>5</v>
      </c>
      <c r="B8" s="186" t="s">
        <v>346</v>
      </c>
      <c r="C8" s="669" t="s">
        <v>347</v>
      </c>
      <c r="D8" s="186" t="s">
        <v>348</v>
      </c>
      <c r="E8" s="187">
        <v>4</v>
      </c>
      <c r="F8" s="189" t="s">
        <v>349</v>
      </c>
      <c r="G8" s="187" t="s">
        <v>166</v>
      </c>
      <c r="I8" s="142">
        <v>4</v>
      </c>
      <c r="J8" s="185"/>
      <c r="K8" s="192">
        <v>3800</v>
      </c>
      <c r="L8" s="192">
        <v>11600</v>
      </c>
    </row>
    <row r="9" spans="1:14" ht="18" customHeight="1">
      <c r="A9" s="113">
        <v>6</v>
      </c>
      <c r="B9" s="186" t="s">
        <v>350</v>
      </c>
      <c r="C9" s="669" t="s">
        <v>351</v>
      </c>
      <c r="D9" s="186" t="s">
        <v>348</v>
      </c>
      <c r="E9" s="187">
        <v>4</v>
      </c>
      <c r="F9" s="187" t="s">
        <v>349</v>
      </c>
      <c r="G9" s="187" t="s">
        <v>352</v>
      </c>
      <c r="I9" s="142">
        <v>5</v>
      </c>
      <c r="J9" s="185"/>
      <c r="K9" s="192">
        <v>3800</v>
      </c>
      <c r="L9" s="192">
        <v>11600</v>
      </c>
    </row>
    <row r="10" spans="1:14" ht="18" customHeight="1">
      <c r="A10" s="113">
        <v>7</v>
      </c>
      <c r="B10" s="182"/>
      <c r="C10" s="186"/>
      <c r="D10" s="186"/>
      <c r="E10" s="187"/>
      <c r="F10" s="187"/>
      <c r="G10" s="187"/>
      <c r="I10" s="142">
        <v>6</v>
      </c>
      <c r="J10" s="185"/>
      <c r="K10" s="192">
        <v>3200</v>
      </c>
      <c r="L10" s="192">
        <v>9700</v>
      </c>
    </row>
    <row r="11" spans="1:14" ht="18" customHeight="1">
      <c r="A11" s="113">
        <v>8</v>
      </c>
      <c r="B11" s="182"/>
      <c r="C11" s="186"/>
      <c r="D11" s="186"/>
      <c r="E11" s="187"/>
      <c r="F11" s="187"/>
      <c r="G11" s="187"/>
    </row>
    <row r="12" spans="1:14" ht="18" customHeight="1">
      <c r="A12" s="113">
        <v>9</v>
      </c>
      <c r="B12" s="182"/>
      <c r="C12" s="186"/>
      <c r="D12" s="186"/>
      <c r="E12" s="187"/>
      <c r="F12" s="187"/>
      <c r="G12" s="187"/>
      <c r="I12" s="505"/>
      <c r="J12" s="505"/>
      <c r="K12" s="505"/>
      <c r="L12" s="505"/>
    </row>
    <row r="13" spans="1:14" ht="18" customHeight="1">
      <c r="A13" s="113">
        <v>10</v>
      </c>
      <c r="B13" s="182"/>
      <c r="C13" s="186"/>
      <c r="D13" s="186"/>
      <c r="E13" s="187"/>
      <c r="F13" s="187"/>
      <c r="G13" s="187"/>
      <c r="I13" s="506"/>
      <c r="J13" s="506"/>
      <c r="K13" s="507"/>
      <c r="L13" s="507"/>
      <c r="M13" s="505"/>
      <c r="N13" s="505"/>
    </row>
    <row r="14" spans="1:14" ht="18" customHeight="1">
      <c r="A14" s="113">
        <v>11</v>
      </c>
      <c r="B14" s="182"/>
      <c r="C14" s="186"/>
      <c r="D14" s="186"/>
      <c r="E14" s="187"/>
      <c r="F14" s="187"/>
      <c r="G14" s="187"/>
      <c r="I14" s="508"/>
      <c r="J14" s="509"/>
      <c r="K14" s="510"/>
      <c r="L14" s="510"/>
      <c r="M14" s="507"/>
      <c r="N14" s="506"/>
    </row>
    <row r="15" spans="1:14" ht="18" customHeight="1">
      <c r="A15" s="113">
        <v>12</v>
      </c>
      <c r="B15" s="182"/>
      <c r="C15" s="186"/>
      <c r="D15" s="186"/>
      <c r="E15" s="187"/>
      <c r="F15" s="187"/>
      <c r="G15" s="187"/>
      <c r="I15" s="508"/>
      <c r="J15" s="509"/>
      <c r="K15" s="510"/>
      <c r="L15" s="510"/>
      <c r="M15" s="510"/>
      <c r="N15" s="509"/>
    </row>
    <row r="16" spans="1:14" ht="18" customHeight="1">
      <c r="A16" s="113">
        <v>13</v>
      </c>
      <c r="B16" s="182"/>
      <c r="C16" s="186"/>
      <c r="D16" s="186"/>
      <c r="E16" s="187"/>
      <c r="F16" s="187"/>
      <c r="G16" s="187"/>
      <c r="I16" s="508"/>
      <c r="J16" s="509"/>
      <c r="K16" s="510"/>
      <c r="L16" s="510"/>
      <c r="M16" s="510"/>
      <c r="N16" s="509"/>
    </row>
    <row r="17" spans="1:14" ht="18" customHeight="1">
      <c r="A17" s="113">
        <v>14</v>
      </c>
      <c r="B17" s="182"/>
      <c r="C17" s="186"/>
      <c r="D17" s="186"/>
      <c r="E17" s="187"/>
      <c r="F17" s="187"/>
      <c r="G17" s="187"/>
      <c r="I17" s="508"/>
      <c r="J17" s="509"/>
      <c r="K17" s="510"/>
      <c r="L17" s="510"/>
      <c r="M17" s="510"/>
      <c r="N17" s="509"/>
    </row>
    <row r="18" spans="1:14" ht="18" customHeight="1">
      <c r="A18" s="113">
        <v>15</v>
      </c>
      <c r="B18" s="182"/>
      <c r="C18" s="186"/>
      <c r="D18" s="186"/>
      <c r="E18" s="187"/>
      <c r="F18" s="187"/>
      <c r="G18" s="187"/>
      <c r="I18" s="508"/>
      <c r="J18" s="509"/>
      <c r="K18" s="510"/>
      <c r="L18" s="510"/>
      <c r="M18" s="510"/>
      <c r="N18" s="509"/>
    </row>
    <row r="19" spans="1:14" ht="18" customHeight="1">
      <c r="A19" s="113">
        <v>16</v>
      </c>
      <c r="B19" s="182"/>
      <c r="C19" s="186"/>
      <c r="D19" s="186"/>
      <c r="E19" s="187"/>
      <c r="F19" s="187"/>
      <c r="G19" s="187"/>
      <c r="I19" s="508"/>
      <c r="J19" s="509"/>
      <c r="K19" s="510"/>
      <c r="L19" s="510"/>
      <c r="M19" s="510"/>
      <c r="N19" s="509"/>
    </row>
    <row r="20" spans="1:14" ht="18" customHeight="1">
      <c r="A20" s="113">
        <v>17</v>
      </c>
      <c r="B20" s="182"/>
      <c r="C20" s="186"/>
      <c r="D20" s="186"/>
      <c r="E20" s="187"/>
      <c r="F20" s="187"/>
      <c r="G20" s="187"/>
      <c r="M20" s="510"/>
      <c r="N20" s="509"/>
    </row>
    <row r="21" spans="1:14" ht="18" customHeight="1">
      <c r="A21" s="113">
        <v>18</v>
      </c>
      <c r="B21" s="182"/>
      <c r="C21" s="186"/>
      <c r="D21" s="186"/>
      <c r="E21" s="187"/>
      <c r="F21" s="187"/>
      <c r="G21" s="187"/>
    </row>
    <row r="22" spans="1:14" ht="18" customHeight="1">
      <c r="A22" s="113">
        <v>19</v>
      </c>
      <c r="B22" s="182"/>
      <c r="C22" s="186"/>
      <c r="D22" s="186"/>
      <c r="E22" s="187"/>
      <c r="F22" s="187"/>
      <c r="G22" s="187"/>
    </row>
    <row r="23" spans="1:14" ht="18" customHeight="1">
      <c r="A23" s="113">
        <v>20</v>
      </c>
      <c r="B23" s="182" t="s">
        <v>173</v>
      </c>
      <c r="C23" s="186" t="s">
        <v>115</v>
      </c>
      <c r="D23" s="186" t="s">
        <v>116</v>
      </c>
      <c r="E23" s="187">
        <v>4</v>
      </c>
      <c r="F23" s="187"/>
      <c r="G23" s="295" t="s">
        <v>166</v>
      </c>
    </row>
    <row r="24" spans="1:14" ht="18" customHeight="1"/>
    <row r="25" spans="1:14" ht="18" customHeight="1"/>
    <row r="26" spans="1:14" ht="18" customHeight="1">
      <c r="A26" t="s">
        <v>233</v>
      </c>
    </row>
    <row r="27" spans="1:14" ht="18" customHeight="1">
      <c r="I27" s="504"/>
      <c r="J27" s="504"/>
      <c r="K27" s="504"/>
      <c r="L27" s="504"/>
    </row>
    <row r="28" spans="1:14" ht="49.5" customHeight="1">
      <c r="A28" s="892" t="s">
        <v>321</v>
      </c>
      <c r="B28" s="892"/>
      <c r="C28" s="892"/>
      <c r="D28" s="892"/>
      <c r="E28" s="892"/>
      <c r="F28" s="892"/>
      <c r="G28" s="892"/>
      <c r="H28" s="892"/>
      <c r="I28" s="892"/>
      <c r="J28" s="892"/>
      <c r="K28" s="892"/>
      <c r="L28" s="892"/>
      <c r="M28" s="504"/>
      <c r="N28" s="504"/>
    </row>
    <row r="42" spans="7:7">
      <c r="G42" s="1"/>
    </row>
  </sheetData>
  <mergeCells count="1">
    <mergeCell ref="A28:L28"/>
  </mergeCells>
  <phoneticPr fontId="1"/>
  <dataValidations count="2">
    <dataValidation type="list" allowBlank="1" showInputMessage="1" showErrorMessage="1" sqref="E4:E7 E10:E23">
      <formula1>$I$5:$I$10</formula1>
    </dataValidation>
    <dataValidation type="list" allowBlank="1" showInputMessage="1" showErrorMessage="1" sqref="E8:E9">
      <formula1>$I$6:$I$11</formula1>
    </dataValidation>
  </dataValidations>
  <pageMargins left="0.70866141732283472" right="0.70866141732283472" top="0.74803149606299213" bottom="0.74803149606299213" header="0.31496062992125984" footer="0.31496062992125984"/>
  <pageSetup paperSize="9" scale="64"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Z25"/>
  <sheetViews>
    <sheetView zoomScale="75" zoomScaleNormal="75" zoomScaleSheetLayoutView="80" zoomScalePageLayoutView="80" workbookViewId="0"/>
  </sheetViews>
  <sheetFormatPr defaultColWidth="9" defaultRowHeight="15"/>
  <cols>
    <col min="1" max="1" width="9.125" style="135" bestFit="1" customWidth="1"/>
    <col min="2" max="2" width="20.625" style="135" customWidth="1"/>
    <col min="3" max="3" width="24.625" style="135" customWidth="1"/>
    <col min="4" max="4" width="6.625" style="135" customWidth="1"/>
    <col min="5" max="6" width="12.625" style="135" customWidth="1"/>
    <col min="7" max="7" width="6.625" style="135" customWidth="1"/>
    <col min="8" max="8" width="6.75" style="135" customWidth="1"/>
    <col min="9" max="9" width="4.625" style="135" customWidth="1"/>
    <col min="10" max="10" width="8.625" style="135" customWidth="1"/>
    <col min="11" max="11" width="4.625" style="135" customWidth="1"/>
    <col min="12" max="12" width="8.75" style="135" customWidth="1"/>
    <col min="13" max="13" width="6.75" style="135" customWidth="1"/>
    <col min="14" max="14" width="10.625" style="135" customWidth="1"/>
    <col min="15" max="15" width="7.625" style="135" customWidth="1"/>
    <col min="16" max="16" width="4.625" style="135" customWidth="1"/>
    <col min="17" max="17" width="9.625" style="135" customWidth="1"/>
    <col min="18" max="18" width="4.625" style="135" customWidth="1"/>
    <col min="19" max="19" width="9.75" style="135" customWidth="1"/>
    <col min="20" max="20" width="4.625" style="135" customWidth="1"/>
    <col min="21" max="21" width="10.625" style="135" customWidth="1"/>
    <col min="22" max="22" width="9.625" style="135" customWidth="1"/>
    <col min="23" max="24" width="6.625" style="177" hidden="1" customWidth="1"/>
    <col min="25" max="25" width="9.625" style="177" hidden="1" customWidth="1"/>
    <col min="26" max="26" width="16.625" style="135" customWidth="1"/>
    <col min="27" max="28" width="2.625" style="135" customWidth="1"/>
    <col min="29" max="29" width="6.625" style="135" customWidth="1"/>
    <col min="30" max="30" width="4.625" style="135" customWidth="1"/>
    <col min="31" max="31" width="2.625" style="135" customWidth="1"/>
    <col min="32" max="32" width="12.625" style="135" customWidth="1"/>
    <col min="33" max="33" width="16.625" style="135" customWidth="1"/>
    <col min="34" max="16384" width="9" style="135"/>
  </cols>
  <sheetData>
    <row r="1" spans="1:26" s="177" customFormat="1" ht="43.15" customHeight="1">
      <c r="Z1" s="556" t="s">
        <v>344</v>
      </c>
    </row>
    <row r="2" spans="1:26" ht="45" customHeight="1">
      <c r="A2" s="651"/>
      <c r="B2" s="1018" t="s">
        <v>309</v>
      </c>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19"/>
    </row>
    <row r="3" spans="1:26" ht="15" customHeight="1" thickBot="1">
      <c r="A3" s="652"/>
      <c r="B3" s="651"/>
      <c r="C3" s="651"/>
      <c r="D3" s="651"/>
      <c r="E3" s="651"/>
      <c r="F3" s="651"/>
      <c r="G3" s="651"/>
      <c r="H3" s="651"/>
      <c r="I3" s="651"/>
      <c r="J3" s="651"/>
      <c r="K3" s="651"/>
      <c r="L3" s="651"/>
      <c r="M3" s="651"/>
      <c r="N3" s="651"/>
      <c r="O3" s="651"/>
      <c r="P3" s="651"/>
      <c r="Q3" s="651"/>
      <c r="R3" s="651"/>
      <c r="S3" s="651"/>
      <c r="T3" s="651"/>
      <c r="U3" s="651"/>
      <c r="V3" s="651"/>
      <c r="W3" s="651"/>
      <c r="X3" s="651"/>
      <c r="Y3" s="651"/>
      <c r="Z3" s="651"/>
    </row>
    <row r="4" spans="1:26" s="136" customFormat="1" ht="24" customHeight="1">
      <c r="A4" s="593" t="s">
        <v>114</v>
      </c>
      <c r="B4" s="1030" t="s">
        <v>94</v>
      </c>
      <c r="C4" s="1042" t="s">
        <v>95</v>
      </c>
      <c r="D4" s="1040" t="s">
        <v>96</v>
      </c>
      <c r="E4" s="1037" t="s">
        <v>209</v>
      </c>
      <c r="F4" s="1038"/>
      <c r="G4" s="1039"/>
      <c r="H4" s="1034" t="s">
        <v>97</v>
      </c>
      <c r="I4" s="1035"/>
      <c r="J4" s="1035"/>
      <c r="K4" s="1035"/>
      <c r="L4" s="1035"/>
      <c r="M4" s="1035"/>
      <c r="N4" s="1035"/>
      <c r="O4" s="1035"/>
      <c r="P4" s="1035"/>
      <c r="Q4" s="1035"/>
      <c r="R4" s="1035"/>
      <c r="S4" s="1035"/>
      <c r="T4" s="1035"/>
      <c r="U4" s="1035"/>
      <c r="V4" s="1035"/>
      <c r="W4" s="1035"/>
      <c r="X4" s="1035"/>
      <c r="Y4" s="1036"/>
      <c r="Z4" s="1032" t="s">
        <v>98</v>
      </c>
    </row>
    <row r="5" spans="1:26" s="136" customFormat="1" ht="24" customHeight="1" thickBot="1">
      <c r="A5" s="594"/>
      <c r="B5" s="1031"/>
      <c r="C5" s="1043"/>
      <c r="D5" s="1041"/>
      <c r="E5" s="595" t="s">
        <v>99</v>
      </c>
      <c r="F5" s="596" t="s">
        <v>100</v>
      </c>
      <c r="G5" s="597" t="s">
        <v>101</v>
      </c>
      <c r="H5" s="1027" t="s">
        <v>102</v>
      </c>
      <c r="I5" s="1028"/>
      <c r="J5" s="1028"/>
      <c r="K5" s="1028"/>
      <c r="L5" s="1028"/>
      <c r="M5" s="1028"/>
      <c r="N5" s="1029"/>
      <c r="O5" s="1023" t="s">
        <v>208</v>
      </c>
      <c r="P5" s="1024"/>
      <c r="Q5" s="1024"/>
      <c r="R5" s="1024"/>
      <c r="S5" s="1024"/>
      <c r="T5" s="1024"/>
      <c r="U5" s="1026"/>
      <c r="V5" s="598" t="s">
        <v>207</v>
      </c>
      <c r="W5" s="1023" t="s">
        <v>211</v>
      </c>
      <c r="X5" s="1024"/>
      <c r="Y5" s="1025"/>
      <c r="Z5" s="1033"/>
    </row>
    <row r="6" spans="1:26" ht="24" customHeight="1" thickTop="1">
      <c r="A6" s="599"/>
      <c r="B6" s="600"/>
      <c r="C6" s="601"/>
      <c r="D6" s="602"/>
      <c r="E6" s="603"/>
      <c r="F6" s="604"/>
      <c r="G6" s="605"/>
      <c r="H6" s="606"/>
      <c r="I6" s="607"/>
      <c r="J6" s="608"/>
      <c r="K6" s="609"/>
      <c r="L6" s="608"/>
      <c r="M6" s="610"/>
      <c r="N6" s="611"/>
      <c r="O6" s="612"/>
      <c r="P6" s="607"/>
      <c r="Q6" s="608"/>
      <c r="R6" s="609"/>
      <c r="S6" s="608"/>
      <c r="T6" s="613"/>
      <c r="U6" s="611"/>
      <c r="V6" s="614"/>
      <c r="W6" s="612"/>
      <c r="X6" s="615"/>
      <c r="Y6" s="616"/>
      <c r="Z6" s="617"/>
    </row>
    <row r="7" spans="1:26" ht="24" customHeight="1">
      <c r="A7" s="599"/>
      <c r="B7" s="618"/>
      <c r="C7" s="619"/>
      <c r="D7" s="620"/>
      <c r="E7" s="603"/>
      <c r="F7" s="604"/>
      <c r="G7" s="605"/>
      <c r="H7" s="606"/>
      <c r="I7" s="607"/>
      <c r="J7" s="608"/>
      <c r="K7" s="609"/>
      <c r="L7" s="608"/>
      <c r="M7" s="610"/>
      <c r="N7" s="621"/>
      <c r="O7" s="622"/>
      <c r="P7" s="607"/>
      <c r="Q7" s="608"/>
      <c r="R7" s="609"/>
      <c r="S7" s="608"/>
      <c r="T7" s="613"/>
      <c r="U7" s="611"/>
      <c r="V7" s="623"/>
      <c r="W7" s="624"/>
      <c r="X7" s="615"/>
      <c r="Y7" s="616"/>
      <c r="Z7" s="625"/>
    </row>
    <row r="8" spans="1:26" ht="24" customHeight="1">
      <c r="A8" s="599"/>
      <c r="B8" s="626"/>
      <c r="C8" s="619"/>
      <c r="D8" s="620"/>
      <c r="E8" s="603"/>
      <c r="F8" s="604"/>
      <c r="G8" s="605"/>
      <c r="H8" s="606"/>
      <c r="I8" s="607"/>
      <c r="J8" s="608"/>
      <c r="K8" s="609"/>
      <c r="L8" s="608"/>
      <c r="M8" s="610"/>
      <c r="N8" s="621"/>
      <c r="O8" s="622"/>
      <c r="P8" s="607"/>
      <c r="Q8" s="608"/>
      <c r="R8" s="609"/>
      <c r="S8" s="608"/>
      <c r="T8" s="613"/>
      <c r="U8" s="611"/>
      <c r="V8" s="614"/>
      <c r="W8" s="624"/>
      <c r="X8" s="615"/>
      <c r="Y8" s="616"/>
      <c r="Z8" s="625"/>
    </row>
    <row r="9" spans="1:26" ht="24" customHeight="1">
      <c r="A9" s="599"/>
      <c r="B9" s="626"/>
      <c r="C9" s="619"/>
      <c r="D9" s="620"/>
      <c r="E9" s="603"/>
      <c r="F9" s="604"/>
      <c r="G9" s="605"/>
      <c r="H9" s="606"/>
      <c r="I9" s="607"/>
      <c r="J9" s="608"/>
      <c r="K9" s="609"/>
      <c r="L9" s="608"/>
      <c r="M9" s="610"/>
      <c r="N9" s="621"/>
      <c r="O9" s="622"/>
      <c r="P9" s="607"/>
      <c r="Q9" s="608"/>
      <c r="R9" s="609"/>
      <c r="S9" s="608"/>
      <c r="T9" s="613"/>
      <c r="U9" s="611"/>
      <c r="V9" s="623"/>
      <c r="W9" s="624"/>
      <c r="X9" s="615"/>
      <c r="Y9" s="616"/>
      <c r="Z9" s="625"/>
    </row>
    <row r="10" spans="1:26" ht="24" customHeight="1">
      <c r="A10" s="599"/>
      <c r="B10" s="626"/>
      <c r="C10" s="619"/>
      <c r="D10" s="620"/>
      <c r="E10" s="603"/>
      <c r="F10" s="604"/>
      <c r="G10" s="605"/>
      <c r="H10" s="606"/>
      <c r="I10" s="607"/>
      <c r="J10" s="608"/>
      <c r="K10" s="609"/>
      <c r="L10" s="608"/>
      <c r="M10" s="610"/>
      <c r="N10" s="621"/>
      <c r="O10" s="622"/>
      <c r="P10" s="607"/>
      <c r="Q10" s="608"/>
      <c r="R10" s="609"/>
      <c r="S10" s="608"/>
      <c r="T10" s="613"/>
      <c r="U10" s="611"/>
      <c r="V10" s="614"/>
      <c r="W10" s="624"/>
      <c r="X10" s="615"/>
      <c r="Y10" s="616"/>
      <c r="Z10" s="625"/>
    </row>
    <row r="11" spans="1:26" ht="24" customHeight="1">
      <c r="A11" s="599"/>
      <c r="B11" s="626"/>
      <c r="C11" s="619"/>
      <c r="D11" s="620"/>
      <c r="E11" s="603"/>
      <c r="F11" s="604"/>
      <c r="G11" s="605"/>
      <c r="H11" s="606"/>
      <c r="I11" s="607"/>
      <c r="J11" s="608"/>
      <c r="K11" s="609"/>
      <c r="L11" s="608"/>
      <c r="M11" s="610"/>
      <c r="N11" s="621"/>
      <c r="O11" s="622"/>
      <c r="P11" s="607"/>
      <c r="Q11" s="608"/>
      <c r="R11" s="609"/>
      <c r="S11" s="608"/>
      <c r="T11" s="613"/>
      <c r="U11" s="611"/>
      <c r="V11" s="614"/>
      <c r="W11" s="624"/>
      <c r="X11" s="615"/>
      <c r="Y11" s="616"/>
      <c r="Z11" s="625"/>
    </row>
    <row r="12" spans="1:26" ht="24" customHeight="1">
      <c r="A12" s="599"/>
      <c r="B12" s="626"/>
      <c r="C12" s="619"/>
      <c r="D12" s="620"/>
      <c r="E12" s="603"/>
      <c r="F12" s="604"/>
      <c r="G12" s="605"/>
      <c r="H12" s="606"/>
      <c r="I12" s="607"/>
      <c r="J12" s="608"/>
      <c r="K12" s="609"/>
      <c r="L12" s="608"/>
      <c r="M12" s="610"/>
      <c r="N12" s="621"/>
      <c r="O12" s="622"/>
      <c r="P12" s="607"/>
      <c r="Q12" s="608"/>
      <c r="R12" s="609"/>
      <c r="S12" s="608"/>
      <c r="T12" s="613"/>
      <c r="U12" s="611"/>
      <c r="V12" s="614"/>
      <c r="W12" s="624"/>
      <c r="X12" s="615"/>
      <c r="Y12" s="616"/>
      <c r="Z12" s="625"/>
    </row>
    <row r="13" spans="1:26" ht="24" customHeight="1">
      <c r="A13" s="599"/>
      <c r="B13" s="626"/>
      <c r="C13" s="619"/>
      <c r="D13" s="620"/>
      <c r="E13" s="603"/>
      <c r="F13" s="604"/>
      <c r="G13" s="605"/>
      <c r="H13" s="606"/>
      <c r="I13" s="607"/>
      <c r="J13" s="608"/>
      <c r="K13" s="609"/>
      <c r="L13" s="608"/>
      <c r="M13" s="610"/>
      <c r="N13" s="621"/>
      <c r="O13" s="622"/>
      <c r="P13" s="607"/>
      <c r="Q13" s="608"/>
      <c r="R13" s="609"/>
      <c r="S13" s="608"/>
      <c r="T13" s="613"/>
      <c r="U13" s="611"/>
      <c r="V13" s="614"/>
      <c r="W13" s="624"/>
      <c r="X13" s="615"/>
      <c r="Y13" s="616"/>
      <c r="Z13" s="625"/>
    </row>
    <row r="14" spans="1:26" ht="24" customHeight="1">
      <c r="A14" s="599"/>
      <c r="B14" s="626"/>
      <c r="C14" s="619"/>
      <c r="D14" s="620"/>
      <c r="E14" s="603"/>
      <c r="F14" s="604"/>
      <c r="G14" s="605"/>
      <c r="H14" s="606"/>
      <c r="I14" s="607"/>
      <c r="J14" s="608"/>
      <c r="K14" s="609"/>
      <c r="L14" s="608"/>
      <c r="M14" s="610"/>
      <c r="N14" s="621"/>
      <c r="O14" s="622"/>
      <c r="P14" s="607"/>
      <c r="Q14" s="608"/>
      <c r="R14" s="609"/>
      <c r="S14" s="608"/>
      <c r="T14" s="613"/>
      <c r="U14" s="611"/>
      <c r="V14" s="614"/>
      <c r="W14" s="624"/>
      <c r="X14" s="615"/>
      <c r="Y14" s="616"/>
      <c r="Z14" s="625"/>
    </row>
    <row r="15" spans="1:26" ht="24" customHeight="1">
      <c r="A15" s="599"/>
      <c r="B15" s="626"/>
      <c r="C15" s="619"/>
      <c r="D15" s="620"/>
      <c r="E15" s="603"/>
      <c r="F15" s="604"/>
      <c r="G15" s="605"/>
      <c r="H15" s="606"/>
      <c r="I15" s="607"/>
      <c r="J15" s="608"/>
      <c r="K15" s="609"/>
      <c r="L15" s="608"/>
      <c r="M15" s="610"/>
      <c r="N15" s="621"/>
      <c r="O15" s="622"/>
      <c r="P15" s="607"/>
      <c r="Q15" s="608"/>
      <c r="R15" s="609"/>
      <c r="S15" s="608"/>
      <c r="T15" s="613"/>
      <c r="U15" s="611"/>
      <c r="V15" s="614"/>
      <c r="W15" s="624"/>
      <c r="X15" s="615"/>
      <c r="Y15" s="616"/>
      <c r="Z15" s="625"/>
    </row>
    <row r="16" spans="1:26" ht="24" customHeight="1">
      <c r="A16" s="599"/>
      <c r="B16" s="626"/>
      <c r="C16" s="619"/>
      <c r="D16" s="620"/>
      <c r="E16" s="603"/>
      <c r="F16" s="604"/>
      <c r="G16" s="605"/>
      <c r="H16" s="606"/>
      <c r="I16" s="607"/>
      <c r="J16" s="608"/>
      <c r="K16" s="609"/>
      <c r="L16" s="608"/>
      <c r="M16" s="610"/>
      <c r="N16" s="621"/>
      <c r="O16" s="622"/>
      <c r="P16" s="607"/>
      <c r="Q16" s="608"/>
      <c r="R16" s="609"/>
      <c r="S16" s="608"/>
      <c r="T16" s="613"/>
      <c r="U16" s="611"/>
      <c r="V16" s="614"/>
      <c r="W16" s="624"/>
      <c r="X16" s="615"/>
      <c r="Y16" s="616"/>
      <c r="Z16" s="625"/>
    </row>
    <row r="17" spans="1:26" ht="24" customHeight="1">
      <c r="A17" s="599"/>
      <c r="B17" s="626"/>
      <c r="C17" s="619"/>
      <c r="D17" s="620"/>
      <c r="E17" s="603"/>
      <c r="F17" s="604"/>
      <c r="G17" s="605"/>
      <c r="H17" s="606"/>
      <c r="I17" s="607"/>
      <c r="J17" s="608"/>
      <c r="K17" s="609"/>
      <c r="L17" s="608"/>
      <c r="M17" s="610"/>
      <c r="N17" s="621"/>
      <c r="O17" s="622"/>
      <c r="P17" s="607"/>
      <c r="Q17" s="608"/>
      <c r="R17" s="609"/>
      <c r="S17" s="608"/>
      <c r="T17" s="613"/>
      <c r="U17" s="611"/>
      <c r="V17" s="614"/>
      <c r="W17" s="624"/>
      <c r="X17" s="615"/>
      <c r="Y17" s="616"/>
      <c r="Z17" s="625"/>
    </row>
    <row r="18" spans="1:26" ht="24" customHeight="1">
      <c r="A18" s="599" t="str">
        <f>IF(ISBLANK('様式９（航空賃 、旅費（その他））'!A18), "", '様式９（航空賃 、旅費（その他））'!A18)</f>
        <v/>
      </c>
      <c r="B18" s="626" t="str">
        <f t="shared" ref="B18:B23" si="0">IF($A18="","",VLOOKUP($A18,従事者基礎情報,2))</f>
        <v/>
      </c>
      <c r="C18" s="619" t="str">
        <f t="shared" ref="C18:C23" si="1">IF($A18="","",VLOOKUP($A18,従事者基礎情報,3))</f>
        <v/>
      </c>
      <c r="D18" s="620" t="str">
        <f t="shared" ref="D18:D23" si="2">IF($A18="","",VLOOKUP($A18,従事者基礎情報,5))</f>
        <v/>
      </c>
      <c r="E18" s="603" t="str">
        <f>IF(A18="", "", '様式９（航空賃 、旅費（その他））'!E18)</f>
        <v/>
      </c>
      <c r="F18" s="604" t="str">
        <f>IF(A18="", "", '様式９（航空賃 、旅費（その他））'!F18)</f>
        <v/>
      </c>
      <c r="G18" s="605" t="str">
        <f t="shared" ref="G18:G23" si="3">IF(A18="", "", F18-E18+1)</f>
        <v/>
      </c>
      <c r="H18" s="606" t="str">
        <f t="shared" ref="H18:H23" si="4">IF($D18="","",VLOOKUP($D18,単価表,3))</f>
        <v/>
      </c>
      <c r="I18" s="607" t="str">
        <f t="shared" ref="I18:I23" si="5">IF($G18="", "", IF($G18&lt;31, $G18, 30))</f>
        <v/>
      </c>
      <c r="J18" s="608" t="str">
        <f t="shared" ref="J18:J23" si="6">IF($D18="","", H18*0.9)</f>
        <v/>
      </c>
      <c r="K18" s="609" t="str">
        <f t="shared" ref="K18:K23" si="7">IF($D18="", "", IF($G18&lt;31, 0, IF($G18&lt;61, $G18-30, 30)))</f>
        <v/>
      </c>
      <c r="L18" s="608" t="str">
        <f t="shared" ref="L18:L23" si="8">IF($D18="", "", H18*0.8)</f>
        <v/>
      </c>
      <c r="M18" s="610" t="str">
        <f t="shared" ref="M18:M23" si="9">IF($D18="", "", IF($G18&lt;61, 0, $G18-60))</f>
        <v/>
      </c>
      <c r="N18" s="621" t="str">
        <f t="shared" ref="N18:N23" si="10">IF($E18="", "", H18*I18+J18*K18+L18*M18)</f>
        <v/>
      </c>
      <c r="O18" s="622" t="str">
        <f t="shared" ref="O18:O23" si="11">IF(E18="","",VLOOKUP($D18,単価表,4))</f>
        <v/>
      </c>
      <c r="P18" s="607" t="str">
        <f t="shared" ref="P18:P23" si="12">IF($D18="", "", IF($G18&lt;33, $G18-2, 30))</f>
        <v/>
      </c>
      <c r="Q18" s="608" t="str">
        <f t="shared" ref="Q18:Q23" si="13">IF($D18="","", O18*0.9)</f>
        <v/>
      </c>
      <c r="R18" s="609" t="str">
        <f t="shared" ref="R18:R23" si="14">IF($D18="", "", IF($G18&lt;33, 0, IF($G18&lt;62, $G18-32, 30)))</f>
        <v/>
      </c>
      <c r="S18" s="608" t="str">
        <f t="shared" ref="S18:S23" si="15">IF($D18="", "", O18*0.8)</f>
        <v/>
      </c>
      <c r="T18" s="613" t="str">
        <f t="shared" ref="T18:T23" si="16">IF($D18="", "", IF($G18&lt;62, 0, $G18-62))</f>
        <v/>
      </c>
      <c r="U18" s="611" t="str">
        <f t="shared" ref="U18:U23" si="17">IF($E18="", "", O18*P18+Q18*R18+S18*T18)</f>
        <v/>
      </c>
      <c r="V18" s="614" t="str">
        <f t="shared" ref="V18:V23" si="18">IF(E18="","",4870)</f>
        <v/>
      </c>
      <c r="W18" s="624"/>
      <c r="X18" s="615"/>
      <c r="Y18" s="616" t="str">
        <f t="shared" ref="Y18:Y23" si="19">IF(X18="", "", W18*X18)</f>
        <v/>
      </c>
      <c r="Z18" s="625" t="str">
        <f t="shared" ref="Z18:Z23" si="20">IF(E18="","",N18+U18+V18)</f>
        <v/>
      </c>
    </row>
    <row r="19" spans="1:26" s="177" customFormat="1" ht="24" customHeight="1">
      <c r="A19" s="599" t="str">
        <f>IF(ISBLANK('様式９（航空賃 、旅費（その他））'!A19), "", '様式９（航空賃 、旅費（その他））'!A19)</f>
        <v/>
      </c>
      <c r="B19" s="626" t="str">
        <f t="shared" si="0"/>
        <v/>
      </c>
      <c r="C19" s="619" t="str">
        <f t="shared" si="1"/>
        <v/>
      </c>
      <c r="D19" s="620" t="str">
        <f t="shared" si="2"/>
        <v/>
      </c>
      <c r="E19" s="603" t="str">
        <f>IF(A19="", "", '様式９（航空賃 、旅費（その他））'!E19)</f>
        <v/>
      </c>
      <c r="F19" s="604" t="str">
        <f>IF(A19="", "", '様式９（航空賃 、旅費（その他））'!F19)</f>
        <v/>
      </c>
      <c r="G19" s="605" t="str">
        <f t="shared" si="3"/>
        <v/>
      </c>
      <c r="H19" s="606" t="str">
        <f t="shared" si="4"/>
        <v/>
      </c>
      <c r="I19" s="607" t="str">
        <f t="shared" si="5"/>
        <v/>
      </c>
      <c r="J19" s="608" t="str">
        <f t="shared" si="6"/>
        <v/>
      </c>
      <c r="K19" s="609" t="str">
        <f t="shared" si="7"/>
        <v/>
      </c>
      <c r="L19" s="608" t="str">
        <f t="shared" si="8"/>
        <v/>
      </c>
      <c r="M19" s="610" t="str">
        <f t="shared" si="9"/>
        <v/>
      </c>
      <c r="N19" s="621" t="str">
        <f t="shared" si="10"/>
        <v/>
      </c>
      <c r="O19" s="622" t="str">
        <f t="shared" si="11"/>
        <v/>
      </c>
      <c r="P19" s="607" t="str">
        <f t="shared" si="12"/>
        <v/>
      </c>
      <c r="Q19" s="608" t="str">
        <f t="shared" si="13"/>
        <v/>
      </c>
      <c r="R19" s="609" t="str">
        <f t="shared" si="14"/>
        <v/>
      </c>
      <c r="S19" s="608" t="str">
        <f t="shared" si="15"/>
        <v/>
      </c>
      <c r="T19" s="613" t="str">
        <f t="shared" si="16"/>
        <v/>
      </c>
      <c r="U19" s="611" t="str">
        <f t="shared" si="17"/>
        <v/>
      </c>
      <c r="V19" s="614" t="str">
        <f t="shared" si="18"/>
        <v/>
      </c>
      <c r="W19" s="624"/>
      <c r="X19" s="615"/>
      <c r="Y19" s="616" t="str">
        <f t="shared" si="19"/>
        <v/>
      </c>
      <c r="Z19" s="625" t="str">
        <f t="shared" si="20"/>
        <v/>
      </c>
    </row>
    <row r="20" spans="1:26" s="177" customFormat="1" ht="24" customHeight="1">
      <c r="A20" s="599" t="str">
        <f>IF(ISBLANK('様式９（航空賃 、旅費（その他））'!A20), "", '様式９（航空賃 、旅費（その他））'!A20)</f>
        <v/>
      </c>
      <c r="B20" s="626" t="str">
        <f t="shared" si="0"/>
        <v/>
      </c>
      <c r="C20" s="619" t="str">
        <f t="shared" si="1"/>
        <v/>
      </c>
      <c r="D20" s="620" t="str">
        <f t="shared" si="2"/>
        <v/>
      </c>
      <c r="E20" s="603" t="str">
        <f>IF(A20="", "", '様式９（航空賃 、旅費（その他））'!E20)</f>
        <v/>
      </c>
      <c r="F20" s="604" t="str">
        <f>IF(A20="", "", '様式９（航空賃 、旅費（その他））'!F20)</f>
        <v/>
      </c>
      <c r="G20" s="605" t="str">
        <f t="shared" si="3"/>
        <v/>
      </c>
      <c r="H20" s="606" t="str">
        <f t="shared" si="4"/>
        <v/>
      </c>
      <c r="I20" s="607" t="str">
        <f t="shared" si="5"/>
        <v/>
      </c>
      <c r="J20" s="608" t="str">
        <f t="shared" si="6"/>
        <v/>
      </c>
      <c r="K20" s="609" t="str">
        <f t="shared" si="7"/>
        <v/>
      </c>
      <c r="L20" s="608" t="str">
        <f t="shared" si="8"/>
        <v/>
      </c>
      <c r="M20" s="610" t="str">
        <f t="shared" si="9"/>
        <v/>
      </c>
      <c r="N20" s="621" t="str">
        <f t="shared" si="10"/>
        <v/>
      </c>
      <c r="O20" s="622" t="str">
        <f t="shared" si="11"/>
        <v/>
      </c>
      <c r="P20" s="607" t="str">
        <f t="shared" si="12"/>
        <v/>
      </c>
      <c r="Q20" s="608" t="str">
        <f t="shared" si="13"/>
        <v/>
      </c>
      <c r="R20" s="609" t="str">
        <f t="shared" si="14"/>
        <v/>
      </c>
      <c r="S20" s="608" t="str">
        <f t="shared" si="15"/>
        <v/>
      </c>
      <c r="T20" s="613" t="str">
        <f t="shared" si="16"/>
        <v/>
      </c>
      <c r="U20" s="611" t="str">
        <f t="shared" si="17"/>
        <v/>
      </c>
      <c r="V20" s="614" t="str">
        <f t="shared" si="18"/>
        <v/>
      </c>
      <c r="W20" s="624"/>
      <c r="X20" s="615"/>
      <c r="Y20" s="616" t="str">
        <f t="shared" si="19"/>
        <v/>
      </c>
      <c r="Z20" s="625" t="str">
        <f t="shared" si="20"/>
        <v/>
      </c>
    </row>
    <row r="21" spans="1:26" s="177" customFormat="1" ht="24" customHeight="1">
      <c r="A21" s="599" t="str">
        <f>IF(ISBLANK('様式９（航空賃 、旅費（その他））'!A21), "", '様式９（航空賃 、旅費（その他））'!A21)</f>
        <v/>
      </c>
      <c r="B21" s="626" t="str">
        <f t="shared" si="0"/>
        <v/>
      </c>
      <c r="C21" s="619" t="str">
        <f t="shared" si="1"/>
        <v/>
      </c>
      <c r="D21" s="620" t="str">
        <f t="shared" si="2"/>
        <v/>
      </c>
      <c r="E21" s="603" t="str">
        <f>IF(A21="", "", '様式９（航空賃 、旅費（その他））'!E21)</f>
        <v/>
      </c>
      <c r="F21" s="604" t="str">
        <f>IF(A21="", "", '様式９（航空賃 、旅費（その他））'!F21)</f>
        <v/>
      </c>
      <c r="G21" s="605" t="str">
        <f t="shared" si="3"/>
        <v/>
      </c>
      <c r="H21" s="606" t="str">
        <f t="shared" si="4"/>
        <v/>
      </c>
      <c r="I21" s="607" t="str">
        <f t="shared" si="5"/>
        <v/>
      </c>
      <c r="J21" s="608" t="str">
        <f t="shared" si="6"/>
        <v/>
      </c>
      <c r="K21" s="609" t="str">
        <f t="shared" si="7"/>
        <v/>
      </c>
      <c r="L21" s="608" t="str">
        <f t="shared" si="8"/>
        <v/>
      </c>
      <c r="M21" s="610" t="str">
        <f t="shared" si="9"/>
        <v/>
      </c>
      <c r="N21" s="621" t="str">
        <f t="shared" si="10"/>
        <v/>
      </c>
      <c r="O21" s="622" t="str">
        <f t="shared" si="11"/>
        <v/>
      </c>
      <c r="P21" s="607" t="str">
        <f t="shared" si="12"/>
        <v/>
      </c>
      <c r="Q21" s="608" t="str">
        <f t="shared" si="13"/>
        <v/>
      </c>
      <c r="R21" s="609" t="str">
        <f t="shared" si="14"/>
        <v/>
      </c>
      <c r="S21" s="608" t="str">
        <f t="shared" si="15"/>
        <v/>
      </c>
      <c r="T21" s="613" t="str">
        <f t="shared" si="16"/>
        <v/>
      </c>
      <c r="U21" s="611" t="str">
        <f t="shared" si="17"/>
        <v/>
      </c>
      <c r="V21" s="614" t="str">
        <f t="shared" si="18"/>
        <v/>
      </c>
      <c r="W21" s="624"/>
      <c r="X21" s="615"/>
      <c r="Y21" s="616" t="str">
        <f t="shared" si="19"/>
        <v/>
      </c>
      <c r="Z21" s="625" t="str">
        <f t="shared" si="20"/>
        <v/>
      </c>
    </row>
    <row r="22" spans="1:26" s="177" customFormat="1" ht="24" customHeight="1">
      <c r="A22" s="599" t="str">
        <f>IF(ISBLANK('様式９（航空賃 、旅費（その他））'!A22), "", '様式９（航空賃 、旅費（その他））'!A22)</f>
        <v/>
      </c>
      <c r="B22" s="626" t="str">
        <f t="shared" si="0"/>
        <v/>
      </c>
      <c r="C22" s="619" t="str">
        <f t="shared" si="1"/>
        <v/>
      </c>
      <c r="D22" s="620" t="str">
        <f t="shared" si="2"/>
        <v/>
      </c>
      <c r="E22" s="603" t="str">
        <f>IF(A22="", "", '様式９（航空賃 、旅費（その他））'!E22)</f>
        <v/>
      </c>
      <c r="F22" s="604" t="str">
        <f>IF(A22="", "", '様式９（航空賃 、旅費（その他））'!F22)</f>
        <v/>
      </c>
      <c r="G22" s="605" t="str">
        <f t="shared" si="3"/>
        <v/>
      </c>
      <c r="H22" s="606" t="str">
        <f t="shared" si="4"/>
        <v/>
      </c>
      <c r="I22" s="607" t="str">
        <f t="shared" si="5"/>
        <v/>
      </c>
      <c r="J22" s="608" t="str">
        <f t="shared" si="6"/>
        <v/>
      </c>
      <c r="K22" s="609" t="str">
        <f t="shared" si="7"/>
        <v/>
      </c>
      <c r="L22" s="608" t="str">
        <f t="shared" si="8"/>
        <v/>
      </c>
      <c r="M22" s="610" t="str">
        <f t="shared" si="9"/>
        <v/>
      </c>
      <c r="N22" s="621" t="str">
        <f t="shared" si="10"/>
        <v/>
      </c>
      <c r="O22" s="622" t="str">
        <f t="shared" si="11"/>
        <v/>
      </c>
      <c r="P22" s="607" t="str">
        <f t="shared" si="12"/>
        <v/>
      </c>
      <c r="Q22" s="608" t="str">
        <f t="shared" si="13"/>
        <v/>
      </c>
      <c r="R22" s="609" t="str">
        <f t="shared" si="14"/>
        <v/>
      </c>
      <c r="S22" s="608" t="str">
        <f t="shared" si="15"/>
        <v/>
      </c>
      <c r="T22" s="613" t="str">
        <f t="shared" si="16"/>
        <v/>
      </c>
      <c r="U22" s="611" t="str">
        <f t="shared" si="17"/>
        <v/>
      </c>
      <c r="V22" s="614" t="str">
        <f t="shared" si="18"/>
        <v/>
      </c>
      <c r="W22" s="624"/>
      <c r="X22" s="615"/>
      <c r="Y22" s="616" t="str">
        <f t="shared" si="19"/>
        <v/>
      </c>
      <c r="Z22" s="625" t="str">
        <f t="shared" si="20"/>
        <v/>
      </c>
    </row>
    <row r="23" spans="1:26" s="177" customFormat="1" ht="24" customHeight="1" thickBot="1">
      <c r="A23" s="599" t="str">
        <f>IF(ISBLANK('様式９（航空賃 、旅費（その他））'!A23), "", '様式９（航空賃 、旅費（その他））'!A23)</f>
        <v/>
      </c>
      <c r="B23" s="627" t="str">
        <f t="shared" si="0"/>
        <v/>
      </c>
      <c r="C23" s="628" t="str">
        <f t="shared" si="1"/>
        <v/>
      </c>
      <c r="D23" s="629" t="str">
        <f t="shared" si="2"/>
        <v/>
      </c>
      <c r="E23" s="630" t="str">
        <f>IF(A23="", "", '様式９（航空賃 、旅費（その他））'!E23)</f>
        <v/>
      </c>
      <c r="F23" s="631" t="str">
        <f>IF(A23="", "", '様式９（航空賃 、旅費（その他））'!F23)</f>
        <v/>
      </c>
      <c r="G23" s="632" t="str">
        <f t="shared" si="3"/>
        <v/>
      </c>
      <c r="H23" s="633" t="str">
        <f t="shared" si="4"/>
        <v/>
      </c>
      <c r="I23" s="634" t="str">
        <f t="shared" si="5"/>
        <v/>
      </c>
      <c r="J23" s="635" t="str">
        <f t="shared" si="6"/>
        <v/>
      </c>
      <c r="K23" s="636" t="str">
        <f t="shared" si="7"/>
        <v/>
      </c>
      <c r="L23" s="635" t="str">
        <f t="shared" si="8"/>
        <v/>
      </c>
      <c r="M23" s="637" t="str">
        <f t="shared" si="9"/>
        <v/>
      </c>
      <c r="N23" s="638" t="str">
        <f t="shared" si="10"/>
        <v/>
      </c>
      <c r="O23" s="639" t="str">
        <f t="shared" si="11"/>
        <v/>
      </c>
      <c r="P23" s="634" t="str">
        <f t="shared" si="12"/>
        <v/>
      </c>
      <c r="Q23" s="635" t="str">
        <f t="shared" si="13"/>
        <v/>
      </c>
      <c r="R23" s="636" t="str">
        <f t="shared" si="14"/>
        <v/>
      </c>
      <c r="S23" s="635" t="str">
        <f t="shared" si="15"/>
        <v/>
      </c>
      <c r="T23" s="640" t="str">
        <f t="shared" si="16"/>
        <v/>
      </c>
      <c r="U23" s="638" t="str">
        <f t="shared" si="17"/>
        <v/>
      </c>
      <c r="V23" s="641" t="str">
        <f t="shared" si="18"/>
        <v/>
      </c>
      <c r="W23" s="642"/>
      <c r="X23" s="643"/>
      <c r="Y23" s="644" t="str">
        <f t="shared" si="19"/>
        <v/>
      </c>
      <c r="Z23" s="645" t="str">
        <f t="shared" si="20"/>
        <v/>
      </c>
    </row>
    <row r="24" spans="1:26" ht="30" customHeight="1" thickBot="1">
      <c r="A24" s="565"/>
      <c r="B24" s="565"/>
      <c r="C24" s="565"/>
      <c r="D24" s="565"/>
      <c r="E24" s="565"/>
      <c r="F24" s="565"/>
      <c r="G24" s="565"/>
      <c r="H24" s="565"/>
      <c r="I24" s="565"/>
      <c r="J24" s="565"/>
      <c r="K24" s="565"/>
      <c r="L24" s="565"/>
      <c r="M24" s="565"/>
      <c r="N24" s="565"/>
      <c r="O24" s="565"/>
      <c r="P24" s="646"/>
      <c r="Q24" s="646"/>
      <c r="R24" s="646"/>
      <c r="S24" s="1021" t="s">
        <v>210</v>
      </c>
      <c r="T24" s="1021"/>
      <c r="U24" s="1021"/>
      <c r="V24" s="1021"/>
      <c r="W24" s="1021"/>
      <c r="X24" s="1021"/>
      <c r="Y24" s="1022"/>
      <c r="Z24" s="647">
        <f>SUM(Z6:Z23)</f>
        <v>0</v>
      </c>
    </row>
    <row r="25" spans="1:26" ht="30" customHeight="1" thickBot="1">
      <c r="A25" s="565"/>
      <c r="B25" s="565"/>
      <c r="C25" s="565"/>
      <c r="D25" s="565"/>
      <c r="E25" s="565"/>
      <c r="F25" s="565"/>
      <c r="G25" s="565"/>
      <c r="H25" s="565"/>
      <c r="I25" s="565"/>
      <c r="J25" s="565"/>
      <c r="K25" s="565"/>
      <c r="L25" s="565"/>
      <c r="M25" s="565"/>
      <c r="N25" s="565"/>
      <c r="O25" s="565"/>
      <c r="P25" s="646"/>
      <c r="Q25" s="646"/>
      <c r="R25" s="646"/>
      <c r="S25" s="1020" t="s">
        <v>240</v>
      </c>
      <c r="T25" s="1020"/>
      <c r="U25" s="1020"/>
      <c r="V25" s="1020"/>
      <c r="W25" s="648"/>
      <c r="X25" s="648"/>
      <c r="Y25" s="649"/>
      <c r="Z25" s="650">
        <f>ROUNDDOWN(Z24,-3)</f>
        <v>0</v>
      </c>
    </row>
  </sheetData>
  <mergeCells count="12">
    <mergeCell ref="B2:Z2"/>
    <mergeCell ref="S25:V25"/>
    <mergeCell ref="S24:Y24"/>
    <mergeCell ref="W5:Y5"/>
    <mergeCell ref="O5:U5"/>
    <mergeCell ref="H5:N5"/>
    <mergeCell ref="B4:B5"/>
    <mergeCell ref="Z4:Z5"/>
    <mergeCell ref="H4:Y4"/>
    <mergeCell ref="E4:G4"/>
    <mergeCell ref="D4:D5"/>
    <mergeCell ref="C4:C5"/>
  </mergeCells>
  <phoneticPr fontId="1"/>
  <pageMargins left="0.70866141732283472" right="0.70866141732283472" top="0.74803149606299213" bottom="0.74803149606299213" header="0.31496062992125984" footer="0.31496062992125984"/>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J28"/>
  <sheetViews>
    <sheetView zoomScaleNormal="100" zoomScaleSheetLayoutView="80" workbookViewId="0"/>
  </sheetViews>
  <sheetFormatPr defaultRowHeight="14.25"/>
  <cols>
    <col min="1" max="1" width="9" style="114" customWidth="1"/>
    <col min="2" max="2" width="20.625" customWidth="1"/>
    <col min="3" max="3" width="24.625" customWidth="1"/>
    <col min="4" max="4" width="6.625" customWidth="1"/>
    <col min="5" max="6" width="12.625" customWidth="1"/>
    <col min="7" max="7" width="6.625" customWidth="1"/>
    <col min="8" max="8" width="18.625" customWidth="1"/>
    <col min="9" max="9" width="10.625" customWidth="1"/>
    <col min="10" max="10" width="30.625" customWidth="1"/>
    <col min="11" max="11" width="12.625" customWidth="1"/>
  </cols>
  <sheetData>
    <row r="1" spans="1:10" s="114" customFormat="1" ht="18" customHeight="1">
      <c r="J1" s="348" t="s">
        <v>343</v>
      </c>
    </row>
    <row r="2" spans="1:10" ht="24" customHeight="1">
      <c r="A2" s="305"/>
      <c r="B2" s="1044" t="s">
        <v>212</v>
      </c>
      <c r="C2" s="1044"/>
      <c r="D2" s="1044"/>
      <c r="E2" s="1044"/>
      <c r="F2" s="1044"/>
      <c r="G2" s="1044"/>
      <c r="H2" s="1044"/>
      <c r="I2" s="1044"/>
      <c r="J2" s="1044"/>
    </row>
    <row r="3" spans="1:10" ht="15" customHeight="1" thickBot="1">
      <c r="A3" s="43"/>
    </row>
    <row r="4" spans="1:10" s="44" customFormat="1" ht="21" customHeight="1">
      <c r="A4" s="592" t="s">
        <v>114</v>
      </c>
      <c r="B4" s="1055" t="s">
        <v>23</v>
      </c>
      <c r="C4" s="1057" t="s">
        <v>24</v>
      </c>
      <c r="D4" s="1059" t="s">
        <v>25</v>
      </c>
      <c r="E4" s="1061" t="s">
        <v>49</v>
      </c>
      <c r="F4" s="1062"/>
      <c r="G4" s="1063"/>
      <c r="H4" s="1064" t="s">
        <v>50</v>
      </c>
      <c r="I4" s="1066" t="s">
        <v>38</v>
      </c>
      <c r="J4" s="1053" t="s">
        <v>51</v>
      </c>
    </row>
    <row r="5" spans="1:10" ht="21" customHeight="1" thickBot="1">
      <c r="A5" s="153"/>
      <c r="B5" s="1056"/>
      <c r="C5" s="1058"/>
      <c r="D5" s="1060"/>
      <c r="E5" s="48" t="s">
        <v>47</v>
      </c>
      <c r="F5" s="49" t="s">
        <v>48</v>
      </c>
      <c r="G5" s="50" t="s">
        <v>40</v>
      </c>
      <c r="H5" s="1065"/>
      <c r="I5" s="1067"/>
      <c r="J5" s="1054"/>
    </row>
    <row r="6" spans="1:10" ht="24" customHeight="1" thickTop="1">
      <c r="A6" s="154">
        <v>1</v>
      </c>
      <c r="B6" s="146" t="str">
        <f t="shared" ref="B6:B24" si="0">IF($A6="","",VLOOKUP($A6,従事者基礎情報,2))</f>
        <v>□原　×子</v>
      </c>
      <c r="C6" s="147" t="str">
        <f t="shared" ref="C6:C24" si="1">IF($A6="","",VLOOKUP($A6,従事者基礎情報,3))</f>
        <v>交差点設計</v>
      </c>
      <c r="D6" s="118">
        <f t="shared" ref="D6:D24" si="2">IF($A6="","",VLOOKUP($A6,従事者基礎情報,5))</f>
        <v>2</v>
      </c>
      <c r="E6" s="465"/>
      <c r="F6" s="466"/>
      <c r="G6" s="462" t="str">
        <f>IF(E6="", "", F6-E6+1)</f>
        <v/>
      </c>
      <c r="H6" s="467"/>
      <c r="I6" s="468"/>
      <c r="J6" s="39"/>
    </row>
    <row r="7" spans="1:10" ht="24" customHeight="1">
      <c r="A7" s="154">
        <v>2</v>
      </c>
      <c r="B7" s="115" t="str">
        <f t="shared" si="0"/>
        <v>○山　△男</v>
      </c>
      <c r="C7" s="116" t="str">
        <f t="shared" si="1"/>
        <v>交通計画Ⅱ</v>
      </c>
      <c r="D7" s="117">
        <f t="shared" si="2"/>
        <v>2</v>
      </c>
      <c r="E7" s="469"/>
      <c r="F7" s="470"/>
      <c r="G7" s="462" t="str">
        <f t="shared" ref="G7:G24" si="3">IF(E7="", "", F7-E7+1)</f>
        <v/>
      </c>
      <c r="H7" s="471"/>
      <c r="I7" s="463"/>
      <c r="J7" s="40"/>
    </row>
    <row r="8" spans="1:10" ht="24" customHeight="1">
      <c r="A8" s="154">
        <v>3</v>
      </c>
      <c r="B8" s="156" t="str">
        <f t="shared" si="0"/>
        <v>○野　△子（前任）</v>
      </c>
      <c r="C8" s="116" t="str">
        <f t="shared" si="1"/>
        <v>ジェンダー分析</v>
      </c>
      <c r="D8" s="117">
        <f t="shared" si="2"/>
        <v>3</v>
      </c>
      <c r="E8" s="469"/>
      <c r="F8" s="470"/>
      <c r="G8" s="462" t="str">
        <f t="shared" si="3"/>
        <v/>
      </c>
      <c r="H8" s="471"/>
      <c r="I8" s="463"/>
      <c r="J8" s="40"/>
    </row>
    <row r="9" spans="1:10" ht="24" customHeight="1">
      <c r="A9" s="154">
        <v>4</v>
      </c>
      <c r="B9" s="155" t="str">
        <f t="shared" si="0"/>
        <v>▽田　□美（後任）</v>
      </c>
      <c r="C9" s="116" t="str">
        <f t="shared" si="1"/>
        <v>ジェンダー分析</v>
      </c>
      <c r="D9" s="117">
        <f t="shared" si="2"/>
        <v>4</v>
      </c>
      <c r="E9" s="469"/>
      <c r="F9" s="470"/>
      <c r="G9" s="462" t="str">
        <f t="shared" si="3"/>
        <v/>
      </c>
      <c r="H9" s="471"/>
      <c r="I9" s="463"/>
      <c r="J9" s="40"/>
    </row>
    <row r="10" spans="1:10" ht="24" hidden="1" customHeight="1">
      <c r="A10" s="154"/>
      <c r="B10" s="155" t="str">
        <f t="shared" si="0"/>
        <v/>
      </c>
      <c r="C10" s="116" t="str">
        <f t="shared" si="1"/>
        <v/>
      </c>
      <c r="D10" s="117" t="str">
        <f t="shared" si="2"/>
        <v/>
      </c>
      <c r="E10" s="469"/>
      <c r="F10" s="470"/>
      <c r="G10" s="462" t="str">
        <f t="shared" si="3"/>
        <v/>
      </c>
      <c r="H10" s="471"/>
      <c r="I10" s="463"/>
      <c r="J10" s="40"/>
    </row>
    <row r="11" spans="1:10" ht="24" hidden="1" customHeight="1">
      <c r="A11" s="154"/>
      <c r="B11" s="155" t="str">
        <f t="shared" si="0"/>
        <v/>
      </c>
      <c r="C11" s="116" t="str">
        <f t="shared" si="1"/>
        <v/>
      </c>
      <c r="D11" s="117" t="str">
        <f t="shared" si="2"/>
        <v/>
      </c>
      <c r="E11" s="469"/>
      <c r="F11" s="470"/>
      <c r="G11" s="462" t="str">
        <f t="shared" si="3"/>
        <v/>
      </c>
      <c r="H11" s="471"/>
      <c r="I11" s="463"/>
      <c r="J11" s="40"/>
    </row>
    <row r="12" spans="1:10" ht="24" hidden="1" customHeight="1">
      <c r="A12" s="154"/>
      <c r="B12" s="155" t="str">
        <f t="shared" si="0"/>
        <v/>
      </c>
      <c r="C12" s="116" t="str">
        <f t="shared" si="1"/>
        <v/>
      </c>
      <c r="D12" s="117" t="str">
        <f t="shared" si="2"/>
        <v/>
      </c>
      <c r="E12" s="469"/>
      <c r="F12" s="470"/>
      <c r="G12" s="462" t="str">
        <f t="shared" si="3"/>
        <v/>
      </c>
      <c r="H12" s="471"/>
      <c r="I12" s="463"/>
      <c r="J12" s="40"/>
    </row>
    <row r="13" spans="1:10" ht="24" hidden="1" customHeight="1">
      <c r="A13" s="154"/>
      <c r="B13" s="155" t="str">
        <f t="shared" si="0"/>
        <v/>
      </c>
      <c r="C13" s="116" t="str">
        <f t="shared" si="1"/>
        <v/>
      </c>
      <c r="D13" s="117" t="str">
        <f t="shared" si="2"/>
        <v/>
      </c>
      <c r="E13" s="469"/>
      <c r="F13" s="470"/>
      <c r="G13" s="462" t="str">
        <f t="shared" si="3"/>
        <v/>
      </c>
      <c r="H13" s="471"/>
      <c r="I13" s="463"/>
      <c r="J13" s="40"/>
    </row>
    <row r="14" spans="1:10" s="114" customFormat="1" ht="24" hidden="1" customHeight="1">
      <c r="A14" s="154"/>
      <c r="B14" s="155"/>
      <c r="C14" s="116"/>
      <c r="D14" s="117"/>
      <c r="E14" s="469"/>
      <c r="F14" s="470"/>
      <c r="G14" s="462"/>
      <c r="H14" s="471"/>
      <c r="I14" s="463"/>
      <c r="J14" s="40"/>
    </row>
    <row r="15" spans="1:10" ht="24" hidden="1" customHeight="1">
      <c r="A15" s="154"/>
      <c r="B15" s="155" t="str">
        <f t="shared" si="0"/>
        <v/>
      </c>
      <c r="C15" s="116" t="str">
        <f t="shared" si="1"/>
        <v/>
      </c>
      <c r="D15" s="117" t="str">
        <f t="shared" si="2"/>
        <v/>
      </c>
      <c r="E15" s="469"/>
      <c r="F15" s="470"/>
      <c r="G15" s="462" t="str">
        <f t="shared" si="3"/>
        <v/>
      </c>
      <c r="H15" s="471"/>
      <c r="I15" s="463"/>
      <c r="J15" s="40"/>
    </row>
    <row r="16" spans="1:10" ht="24" hidden="1" customHeight="1">
      <c r="A16" s="154"/>
      <c r="B16" s="155" t="str">
        <f t="shared" si="0"/>
        <v/>
      </c>
      <c r="C16" s="116" t="str">
        <f t="shared" si="1"/>
        <v/>
      </c>
      <c r="D16" s="117" t="str">
        <f t="shared" si="2"/>
        <v/>
      </c>
      <c r="E16" s="469"/>
      <c r="F16" s="470"/>
      <c r="G16" s="462" t="str">
        <f t="shared" si="3"/>
        <v/>
      </c>
      <c r="H16" s="471"/>
      <c r="I16" s="463"/>
      <c r="J16" s="40"/>
    </row>
    <row r="17" spans="1:10" ht="24" hidden="1" customHeight="1">
      <c r="A17" s="154"/>
      <c r="B17" s="155" t="str">
        <f t="shared" si="0"/>
        <v/>
      </c>
      <c r="C17" s="116" t="str">
        <f t="shared" si="1"/>
        <v/>
      </c>
      <c r="D17" s="117" t="str">
        <f t="shared" si="2"/>
        <v/>
      </c>
      <c r="E17" s="469"/>
      <c r="F17" s="470"/>
      <c r="G17" s="462" t="str">
        <f t="shared" si="3"/>
        <v/>
      </c>
      <c r="H17" s="471"/>
      <c r="I17" s="463"/>
      <c r="J17" s="40"/>
    </row>
    <row r="18" spans="1:10" ht="24" hidden="1" customHeight="1">
      <c r="A18" s="154"/>
      <c r="B18" s="155" t="str">
        <f t="shared" si="0"/>
        <v/>
      </c>
      <c r="C18" s="116" t="str">
        <f t="shared" si="1"/>
        <v/>
      </c>
      <c r="D18" s="117" t="str">
        <f t="shared" si="2"/>
        <v/>
      </c>
      <c r="E18" s="469"/>
      <c r="F18" s="470"/>
      <c r="G18" s="462" t="str">
        <f t="shared" si="3"/>
        <v/>
      </c>
      <c r="H18" s="471"/>
      <c r="I18" s="463"/>
      <c r="J18" s="40"/>
    </row>
    <row r="19" spans="1:10" ht="24" hidden="1" customHeight="1">
      <c r="A19" s="154"/>
      <c r="B19" s="155" t="str">
        <f t="shared" si="0"/>
        <v/>
      </c>
      <c r="C19" s="116" t="str">
        <f t="shared" si="1"/>
        <v/>
      </c>
      <c r="D19" s="117" t="str">
        <f t="shared" si="2"/>
        <v/>
      </c>
      <c r="E19" s="469"/>
      <c r="F19" s="470"/>
      <c r="G19" s="462" t="str">
        <f t="shared" si="3"/>
        <v/>
      </c>
      <c r="H19" s="471"/>
      <c r="I19" s="463"/>
      <c r="J19" s="40"/>
    </row>
    <row r="20" spans="1:10" ht="24" customHeight="1">
      <c r="A20" s="154"/>
      <c r="B20" s="155" t="str">
        <f t="shared" si="0"/>
        <v/>
      </c>
      <c r="C20" s="116" t="str">
        <f t="shared" si="1"/>
        <v/>
      </c>
      <c r="D20" s="117" t="str">
        <f t="shared" si="2"/>
        <v/>
      </c>
      <c r="E20" s="469"/>
      <c r="F20" s="470"/>
      <c r="G20" s="462" t="str">
        <f t="shared" si="3"/>
        <v/>
      </c>
      <c r="H20" s="471"/>
      <c r="I20" s="463"/>
      <c r="J20" s="40"/>
    </row>
    <row r="21" spans="1:10" ht="24" customHeight="1">
      <c r="A21" s="154"/>
      <c r="B21" s="155" t="str">
        <f t="shared" si="0"/>
        <v/>
      </c>
      <c r="C21" s="116" t="str">
        <f t="shared" si="1"/>
        <v/>
      </c>
      <c r="D21" s="117" t="str">
        <f t="shared" si="2"/>
        <v/>
      </c>
      <c r="E21" s="469"/>
      <c r="F21" s="470"/>
      <c r="G21" s="462" t="str">
        <f t="shared" si="3"/>
        <v/>
      </c>
      <c r="H21" s="471"/>
      <c r="I21" s="463"/>
      <c r="J21" s="40"/>
    </row>
    <row r="22" spans="1:10" ht="24" customHeight="1">
      <c r="A22" s="154"/>
      <c r="B22" s="155" t="str">
        <f t="shared" si="0"/>
        <v/>
      </c>
      <c r="C22" s="116" t="str">
        <f t="shared" si="1"/>
        <v/>
      </c>
      <c r="D22" s="117" t="str">
        <f t="shared" si="2"/>
        <v/>
      </c>
      <c r="E22" s="469"/>
      <c r="F22" s="470"/>
      <c r="G22" s="462" t="str">
        <f t="shared" si="3"/>
        <v/>
      </c>
      <c r="H22" s="471"/>
      <c r="I22" s="463"/>
      <c r="J22" s="40"/>
    </row>
    <row r="23" spans="1:10" ht="24" customHeight="1">
      <c r="A23" s="154"/>
      <c r="B23" s="155" t="str">
        <f t="shared" si="0"/>
        <v/>
      </c>
      <c r="C23" s="116" t="str">
        <f t="shared" si="1"/>
        <v/>
      </c>
      <c r="D23" s="117" t="str">
        <f t="shared" si="2"/>
        <v/>
      </c>
      <c r="E23" s="469"/>
      <c r="F23" s="470"/>
      <c r="G23" s="462" t="str">
        <f t="shared" si="3"/>
        <v/>
      </c>
      <c r="H23" s="471"/>
      <c r="I23" s="463"/>
      <c r="J23" s="40"/>
    </row>
    <row r="24" spans="1:10" ht="24" customHeight="1" thickBot="1">
      <c r="A24" s="154"/>
      <c r="B24" s="137" t="str">
        <f t="shared" si="0"/>
        <v/>
      </c>
      <c r="C24" s="138" t="str">
        <f t="shared" si="1"/>
        <v/>
      </c>
      <c r="D24" s="139" t="str">
        <f t="shared" si="2"/>
        <v/>
      </c>
      <c r="E24" s="472"/>
      <c r="F24" s="473"/>
      <c r="G24" s="462" t="str">
        <f t="shared" si="3"/>
        <v/>
      </c>
      <c r="H24" s="474"/>
      <c r="I24" s="464"/>
      <c r="J24" s="41"/>
    </row>
    <row r="25" spans="1:10" ht="30" customHeight="1" thickBot="1">
      <c r="C25" s="42"/>
      <c r="D25" s="1047" t="s">
        <v>52</v>
      </c>
      <c r="E25" s="1048"/>
      <c r="F25" s="1048"/>
      <c r="G25" s="1049"/>
      <c r="H25" s="346">
        <f>SUM(H6:H24)</f>
        <v>0</v>
      </c>
    </row>
    <row r="26" spans="1:10" ht="30" customHeight="1" thickBot="1">
      <c r="C26" s="42"/>
      <c r="D26" s="1050" t="s">
        <v>53</v>
      </c>
      <c r="E26" s="1051"/>
      <c r="F26" s="1051"/>
      <c r="G26" s="1052"/>
      <c r="H26" s="347">
        <f>ROUNDDOWN(H25,-3)</f>
        <v>0</v>
      </c>
    </row>
    <row r="27" spans="1:10" ht="24" customHeight="1">
      <c r="C27" s="42"/>
      <c r="D27" s="64"/>
      <c r="E27" s="64"/>
      <c r="F27" s="64"/>
      <c r="G27" s="64"/>
      <c r="H27" s="65"/>
    </row>
    <row r="28" spans="1:10" s="114" customFormat="1" ht="78" customHeight="1">
      <c r="B28" s="1045" t="s">
        <v>228</v>
      </c>
      <c r="C28" s="1046"/>
      <c r="D28" s="1046"/>
      <c r="E28" s="1046"/>
      <c r="F28" s="1046"/>
      <c r="G28" s="1046"/>
      <c r="H28" s="1046"/>
      <c r="I28" s="1046"/>
      <c r="J28" s="1046"/>
    </row>
  </sheetData>
  <mergeCells count="11">
    <mergeCell ref="B2:J2"/>
    <mergeCell ref="B28:J28"/>
    <mergeCell ref="D25:G25"/>
    <mergeCell ref="D26:G26"/>
    <mergeCell ref="J4:J5"/>
    <mergeCell ref="B4:B5"/>
    <mergeCell ref="C4:C5"/>
    <mergeCell ref="D4:D5"/>
    <mergeCell ref="E4:G4"/>
    <mergeCell ref="H4:H5"/>
    <mergeCell ref="I4:I5"/>
  </mergeCells>
  <phoneticPr fontId="1"/>
  <pageMargins left="0.70866141732283472" right="0.70866141732283472" top="0.74803149606299213" bottom="0.74803149606299213" header="0.31496062992125984" footer="0.31496062992125984"/>
  <pageSetup paperSize="9" scale="78" fitToHeight="0" orientation="landscape" r:id="rId1"/>
  <headerFooter>
    <oddHeader>&amp;R2021年6月版</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20"/>
  <sheetViews>
    <sheetView zoomScale="80" zoomScaleNormal="80" zoomScaleSheetLayoutView="80" workbookViewId="0"/>
  </sheetViews>
  <sheetFormatPr defaultColWidth="9" defaultRowHeight="14.25"/>
  <cols>
    <col min="1" max="1" width="25.5" style="66" customWidth="1"/>
    <col min="2" max="12" width="9.375" style="66" customWidth="1"/>
    <col min="13" max="13" width="12.625" style="66" customWidth="1"/>
    <col min="14" max="16384" width="9" style="66"/>
  </cols>
  <sheetData>
    <row r="1" spans="1:13" ht="18" customHeight="1">
      <c r="M1" s="348" t="s">
        <v>213</v>
      </c>
    </row>
    <row r="2" spans="1:13" ht="24" customHeight="1">
      <c r="A2" s="1068" t="s">
        <v>54</v>
      </c>
      <c r="B2" s="1068"/>
      <c r="C2" s="1068"/>
      <c r="D2" s="1068"/>
      <c r="E2" s="1068"/>
      <c r="F2" s="1068"/>
      <c r="G2" s="1068"/>
      <c r="H2" s="1068"/>
      <c r="I2" s="1068"/>
      <c r="J2" s="1068"/>
      <c r="K2" s="1068"/>
      <c r="L2" s="1068"/>
      <c r="M2" s="1068"/>
    </row>
    <row r="3" spans="1:13" ht="15" customHeight="1" thickBot="1"/>
    <row r="4" spans="1:13" ht="24" customHeight="1" thickBot="1">
      <c r="A4" s="1070" t="s">
        <v>214</v>
      </c>
      <c r="B4" s="1072" t="s">
        <v>55</v>
      </c>
      <c r="C4" s="1073"/>
      <c r="D4" s="1073"/>
      <c r="E4" s="1073"/>
      <c r="F4" s="1073"/>
      <c r="G4" s="1073"/>
      <c r="H4" s="1073"/>
      <c r="I4" s="1073"/>
      <c r="J4" s="1073"/>
      <c r="K4" s="1073"/>
      <c r="L4" s="1074"/>
      <c r="M4" s="1070" t="s">
        <v>34</v>
      </c>
    </row>
    <row r="5" spans="1:13" ht="24" customHeight="1" thickBot="1">
      <c r="A5" s="1071"/>
      <c r="B5" s="349">
        <v>42887</v>
      </c>
      <c r="C5" s="349">
        <v>42917</v>
      </c>
      <c r="D5" s="349">
        <v>42948</v>
      </c>
      <c r="E5" s="349">
        <v>42979</v>
      </c>
      <c r="F5" s="349">
        <v>43009</v>
      </c>
      <c r="G5" s="349">
        <v>43040</v>
      </c>
      <c r="H5" s="349">
        <v>43070</v>
      </c>
      <c r="I5" s="349">
        <v>43101</v>
      </c>
      <c r="J5" s="349">
        <v>43132</v>
      </c>
      <c r="K5" s="349">
        <v>43160</v>
      </c>
      <c r="L5" s="349">
        <v>43191</v>
      </c>
      <c r="M5" s="1071"/>
    </row>
    <row r="6" spans="1:13" ht="24" customHeight="1" thickTop="1">
      <c r="A6" s="67" t="s">
        <v>56</v>
      </c>
      <c r="B6" s="475"/>
      <c r="C6" s="475"/>
      <c r="D6" s="475"/>
      <c r="E6" s="475"/>
      <c r="F6" s="475"/>
      <c r="G6" s="475"/>
      <c r="H6" s="475"/>
      <c r="I6" s="475"/>
      <c r="J6" s="475"/>
      <c r="K6" s="475"/>
      <c r="L6" s="475"/>
      <c r="M6" s="68">
        <f>SUM(B6:L6)</f>
        <v>0</v>
      </c>
    </row>
    <row r="7" spans="1:13" ht="24" customHeight="1">
      <c r="A7" s="69" t="s">
        <v>57</v>
      </c>
      <c r="B7" s="476"/>
      <c r="C7" s="476"/>
      <c r="D7" s="476"/>
      <c r="E7" s="476"/>
      <c r="F7" s="476"/>
      <c r="G7" s="476"/>
      <c r="H7" s="476"/>
      <c r="I7" s="476"/>
      <c r="J7" s="476"/>
      <c r="K7" s="476"/>
      <c r="L7" s="476"/>
      <c r="M7" s="70">
        <f t="shared" ref="M7:M16" si="0">SUM(B7:L7)</f>
        <v>0</v>
      </c>
    </row>
    <row r="8" spans="1:13" ht="24" customHeight="1">
      <c r="A8" s="69" t="s">
        <v>58</v>
      </c>
      <c r="B8" s="476"/>
      <c r="C8" s="476"/>
      <c r="D8" s="476"/>
      <c r="E8" s="476"/>
      <c r="F8" s="476"/>
      <c r="G8" s="476"/>
      <c r="H8" s="476"/>
      <c r="I8" s="476"/>
      <c r="J8" s="476"/>
      <c r="K8" s="476"/>
      <c r="L8" s="476"/>
      <c r="M8" s="70">
        <f t="shared" si="0"/>
        <v>0</v>
      </c>
    </row>
    <row r="9" spans="1:13" ht="24" customHeight="1">
      <c r="A9" s="69" t="s">
        <v>59</v>
      </c>
      <c r="B9" s="476"/>
      <c r="C9" s="476"/>
      <c r="D9" s="476"/>
      <c r="E9" s="476"/>
      <c r="F9" s="476"/>
      <c r="G9" s="476"/>
      <c r="H9" s="476"/>
      <c r="I9" s="476"/>
      <c r="J9" s="476"/>
      <c r="K9" s="476"/>
      <c r="L9" s="476"/>
      <c r="M9" s="70">
        <f t="shared" si="0"/>
        <v>0</v>
      </c>
    </row>
    <row r="10" spans="1:13" ht="24" customHeight="1">
      <c r="A10" s="69" t="s">
        <v>60</v>
      </c>
      <c r="B10" s="476"/>
      <c r="C10" s="476"/>
      <c r="D10" s="476"/>
      <c r="E10" s="476"/>
      <c r="F10" s="476"/>
      <c r="G10" s="476"/>
      <c r="H10" s="476"/>
      <c r="I10" s="476"/>
      <c r="J10" s="476"/>
      <c r="K10" s="476"/>
      <c r="L10" s="476"/>
      <c r="M10" s="70">
        <f t="shared" si="0"/>
        <v>0</v>
      </c>
    </row>
    <row r="11" spans="1:13" ht="24" customHeight="1">
      <c r="A11" s="69" t="s">
        <v>61</v>
      </c>
      <c r="B11" s="476"/>
      <c r="C11" s="476"/>
      <c r="D11" s="476"/>
      <c r="E11" s="476"/>
      <c r="F11" s="476"/>
      <c r="G11" s="476"/>
      <c r="H11" s="476"/>
      <c r="I11" s="476"/>
      <c r="J11" s="476"/>
      <c r="K11" s="476"/>
      <c r="L11" s="476"/>
      <c r="M11" s="70">
        <f t="shared" si="0"/>
        <v>0</v>
      </c>
    </row>
    <row r="12" spans="1:13" ht="24" customHeight="1">
      <c r="A12" s="69" t="s">
        <v>62</v>
      </c>
      <c r="B12" s="476"/>
      <c r="C12" s="476"/>
      <c r="D12" s="476"/>
      <c r="E12" s="476"/>
      <c r="F12" s="476"/>
      <c r="G12" s="476"/>
      <c r="H12" s="476"/>
      <c r="I12" s="476"/>
      <c r="J12" s="476"/>
      <c r="K12" s="476"/>
      <c r="L12" s="476"/>
      <c r="M12" s="70">
        <f t="shared" si="0"/>
        <v>0</v>
      </c>
    </row>
    <row r="13" spans="1:13" ht="24" customHeight="1">
      <c r="A13" s="69" t="s">
        <v>63</v>
      </c>
      <c r="B13" s="476"/>
      <c r="C13" s="476"/>
      <c r="D13" s="476"/>
      <c r="E13" s="476"/>
      <c r="F13" s="476"/>
      <c r="G13" s="476"/>
      <c r="H13" s="476"/>
      <c r="I13" s="476"/>
      <c r="J13" s="476"/>
      <c r="K13" s="476"/>
      <c r="L13" s="476"/>
      <c r="M13" s="70">
        <f t="shared" si="0"/>
        <v>0</v>
      </c>
    </row>
    <row r="14" spans="1:13" ht="24" customHeight="1">
      <c r="A14" s="69" t="s">
        <v>64</v>
      </c>
      <c r="B14" s="476"/>
      <c r="C14" s="476"/>
      <c r="D14" s="476"/>
      <c r="E14" s="476"/>
      <c r="F14" s="476"/>
      <c r="G14" s="476"/>
      <c r="H14" s="476"/>
      <c r="I14" s="476"/>
      <c r="J14" s="476"/>
      <c r="K14" s="476"/>
      <c r="L14" s="476"/>
      <c r="M14" s="70">
        <f t="shared" si="0"/>
        <v>0</v>
      </c>
    </row>
    <row r="15" spans="1:13" ht="24" customHeight="1">
      <c r="A15" s="69" t="s">
        <v>65</v>
      </c>
      <c r="B15" s="476"/>
      <c r="C15" s="476"/>
      <c r="D15" s="476"/>
      <c r="E15" s="476"/>
      <c r="F15" s="476"/>
      <c r="G15" s="476"/>
      <c r="H15" s="476"/>
      <c r="I15" s="476"/>
      <c r="J15" s="476"/>
      <c r="K15" s="476"/>
      <c r="L15" s="476"/>
      <c r="M15" s="70">
        <f t="shared" si="0"/>
        <v>0</v>
      </c>
    </row>
    <row r="16" spans="1:13" ht="24" customHeight="1" thickBot="1">
      <c r="A16" s="71" t="s">
        <v>66</v>
      </c>
      <c r="B16" s="477"/>
      <c r="C16" s="477"/>
      <c r="D16" s="477"/>
      <c r="E16" s="477"/>
      <c r="F16" s="477"/>
      <c r="G16" s="477"/>
      <c r="H16" s="477"/>
      <c r="I16" s="477"/>
      <c r="J16" s="477"/>
      <c r="K16" s="477"/>
      <c r="L16" s="477"/>
      <c r="M16" s="72">
        <f t="shared" si="0"/>
        <v>0</v>
      </c>
    </row>
    <row r="17" spans="1:13" ht="30" customHeight="1" thickBot="1">
      <c r="A17" s="73"/>
      <c r="B17" s="73"/>
      <c r="C17" s="73"/>
      <c r="D17" s="73"/>
      <c r="E17" s="73"/>
      <c r="F17" s="73"/>
      <c r="G17" s="73"/>
      <c r="H17" s="73"/>
      <c r="I17" s="1075" t="s">
        <v>67</v>
      </c>
      <c r="J17" s="1076"/>
      <c r="K17" s="1076"/>
      <c r="L17" s="1077"/>
      <c r="M17" s="74">
        <f>SUM(M6:M16)</f>
        <v>0</v>
      </c>
    </row>
    <row r="18" spans="1:13" ht="30" customHeight="1" thickBot="1">
      <c r="A18" s="73"/>
      <c r="B18" s="73"/>
      <c r="C18" s="73"/>
      <c r="D18" s="73"/>
      <c r="E18" s="73"/>
      <c r="F18" s="73"/>
      <c r="G18" s="73"/>
      <c r="H18" s="73"/>
      <c r="I18" s="1075" t="s">
        <v>68</v>
      </c>
      <c r="J18" s="1076"/>
      <c r="K18" s="1076"/>
      <c r="L18" s="1077"/>
      <c r="M18" s="74">
        <f>ROUNDDOWN(M17, -3)</f>
        <v>0</v>
      </c>
    </row>
    <row r="20" spans="1:13" ht="30" customHeight="1">
      <c r="A20" s="1069" t="s">
        <v>229</v>
      </c>
      <c r="B20" s="1069"/>
      <c r="C20" s="1069"/>
      <c r="D20" s="1069"/>
      <c r="E20" s="1069"/>
      <c r="F20" s="1069"/>
      <c r="G20" s="1069"/>
      <c r="H20" s="1069"/>
      <c r="I20" s="1069"/>
      <c r="J20" s="1069"/>
      <c r="K20" s="1069"/>
      <c r="L20" s="1069"/>
      <c r="M20" s="1069"/>
    </row>
  </sheetData>
  <mergeCells count="7">
    <mergeCell ref="A2:M2"/>
    <mergeCell ref="A20:M20"/>
    <mergeCell ref="A4:A5"/>
    <mergeCell ref="B4:L4"/>
    <mergeCell ref="M4:M5"/>
    <mergeCell ref="I17:L17"/>
    <mergeCell ref="I18:L18"/>
  </mergeCells>
  <phoneticPr fontId="1"/>
  <pageMargins left="0.70866141732283472" right="0.70866141732283472" top="0.74803149606299213" bottom="0.74803149606299213" header="0.31496062992125984" footer="0.31496062992125984"/>
  <pageSetup paperSize="9" scale="84" fitToHeight="0" orientation="landscape" r:id="rId1"/>
  <headerFooter>
    <oddHeader>&amp;R2021年6月版</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0"/>
  <sheetViews>
    <sheetView zoomScaleNormal="100" zoomScaleSheetLayoutView="80" workbookViewId="0"/>
  </sheetViews>
  <sheetFormatPr defaultColWidth="9" defaultRowHeight="14.25"/>
  <cols>
    <col min="1" max="1" width="8.625" style="770" customWidth="1"/>
    <col min="2" max="2" width="26.625" style="770" customWidth="1"/>
    <col min="3" max="3" width="8.625" style="770" customWidth="1"/>
    <col min="4" max="6" width="13.875" style="770" customWidth="1"/>
    <col min="7" max="7" width="24.625" style="770" customWidth="1"/>
    <col min="8" max="16384" width="9" style="310"/>
  </cols>
  <sheetData>
    <row r="1" spans="1:7" ht="18" customHeight="1">
      <c r="G1" s="771" t="s">
        <v>215</v>
      </c>
    </row>
    <row r="2" spans="1:7" ht="30" customHeight="1">
      <c r="A2" s="1083" t="s">
        <v>69</v>
      </c>
      <c r="B2" s="1083"/>
      <c r="C2" s="1083"/>
      <c r="D2" s="1083"/>
      <c r="E2" s="1083"/>
      <c r="F2" s="1083"/>
      <c r="G2" s="1083"/>
    </row>
    <row r="3" spans="1:7" ht="30" customHeight="1" thickBot="1">
      <c r="A3" s="350" t="s">
        <v>70</v>
      </c>
      <c r="B3" s="351"/>
      <c r="C3" s="351"/>
      <c r="D3" s="351"/>
      <c r="E3" s="351"/>
      <c r="F3" s="351"/>
      <c r="G3" s="772">
        <f>A6</f>
        <v>43832</v>
      </c>
    </row>
    <row r="4" spans="1:7" ht="18" customHeight="1">
      <c r="A4" s="1084" t="s">
        <v>71</v>
      </c>
      <c r="B4" s="1086" t="s">
        <v>72</v>
      </c>
      <c r="C4" s="1088" t="s">
        <v>73</v>
      </c>
      <c r="D4" s="1090" t="s">
        <v>74</v>
      </c>
      <c r="E4" s="1091"/>
      <c r="F4" s="1092"/>
      <c r="G4" s="1093" t="s">
        <v>75</v>
      </c>
    </row>
    <row r="5" spans="1:7" ht="18" customHeight="1" thickBot="1">
      <c r="A5" s="1085"/>
      <c r="B5" s="1087"/>
      <c r="C5" s="1089"/>
      <c r="D5" s="352" t="s">
        <v>76</v>
      </c>
      <c r="E5" s="671" t="s">
        <v>358</v>
      </c>
      <c r="F5" s="353" t="s">
        <v>78</v>
      </c>
      <c r="G5" s="1094"/>
    </row>
    <row r="6" spans="1:7" ht="24" customHeight="1" thickTop="1">
      <c r="A6" s="532">
        <v>43832</v>
      </c>
      <c r="B6" s="354"/>
      <c r="C6" s="355"/>
      <c r="D6" s="356">
        <v>140</v>
      </c>
      <c r="E6" s="538"/>
      <c r="F6" s="357"/>
      <c r="G6" s="358"/>
    </row>
    <row r="7" spans="1:7" ht="24" customHeight="1">
      <c r="A7" s="532">
        <v>43832</v>
      </c>
      <c r="B7" s="359"/>
      <c r="C7" s="360"/>
      <c r="D7" s="361"/>
      <c r="E7" s="539">
        <v>20000</v>
      </c>
      <c r="F7" s="362"/>
      <c r="G7" s="363"/>
    </row>
    <row r="8" spans="1:7" ht="24" customHeight="1">
      <c r="A8" s="532">
        <v>43834</v>
      </c>
      <c r="B8" s="359"/>
      <c r="C8" s="360"/>
      <c r="D8" s="361"/>
      <c r="E8" s="539"/>
      <c r="F8" s="362">
        <v>300500</v>
      </c>
      <c r="G8" s="363"/>
    </row>
    <row r="9" spans="1:7" ht="24" customHeight="1">
      <c r="A9" s="533"/>
      <c r="B9" s="359"/>
      <c r="C9" s="364"/>
      <c r="D9" s="361"/>
      <c r="E9" s="539"/>
      <c r="F9" s="362"/>
      <c r="G9" s="363"/>
    </row>
    <row r="10" spans="1:7" ht="24" customHeight="1">
      <c r="A10" s="533"/>
      <c r="B10" s="359"/>
      <c r="C10" s="364"/>
      <c r="D10" s="361"/>
      <c r="E10" s="539"/>
      <c r="F10" s="362"/>
      <c r="G10" s="363"/>
    </row>
    <row r="11" spans="1:7" ht="24" customHeight="1">
      <c r="A11" s="533"/>
      <c r="B11" s="359"/>
      <c r="C11" s="364"/>
      <c r="D11" s="361"/>
      <c r="E11" s="539"/>
      <c r="F11" s="362"/>
      <c r="G11" s="363"/>
    </row>
    <row r="12" spans="1:7" ht="24" customHeight="1">
      <c r="A12" s="533"/>
      <c r="B12" s="359"/>
      <c r="C12" s="364"/>
      <c r="D12" s="361"/>
      <c r="E12" s="539"/>
      <c r="F12" s="362"/>
      <c r="G12" s="363"/>
    </row>
    <row r="13" spans="1:7" ht="24" customHeight="1">
      <c r="A13" s="533"/>
      <c r="B13" s="359"/>
      <c r="C13" s="364"/>
      <c r="D13" s="361"/>
      <c r="E13" s="539"/>
      <c r="F13" s="362"/>
      <c r="G13" s="363"/>
    </row>
    <row r="14" spans="1:7" ht="24" customHeight="1">
      <c r="A14" s="533"/>
      <c r="B14" s="359"/>
      <c r="C14" s="364"/>
      <c r="D14" s="361"/>
      <c r="E14" s="539"/>
      <c r="F14" s="362"/>
      <c r="G14" s="363"/>
    </row>
    <row r="15" spans="1:7" ht="24" customHeight="1">
      <c r="A15" s="533"/>
      <c r="B15" s="359"/>
      <c r="C15" s="364"/>
      <c r="D15" s="361"/>
      <c r="E15" s="539"/>
      <c r="F15" s="362"/>
      <c r="G15" s="363"/>
    </row>
    <row r="16" spans="1:7" ht="24" customHeight="1">
      <c r="A16" s="533"/>
      <c r="B16" s="359"/>
      <c r="C16" s="360"/>
      <c r="D16" s="361"/>
      <c r="E16" s="539"/>
      <c r="F16" s="362"/>
      <c r="G16" s="363"/>
    </row>
    <row r="17" spans="1:7" ht="24" customHeight="1">
      <c r="A17" s="533"/>
      <c r="B17" s="359"/>
      <c r="C17" s="360"/>
      <c r="D17" s="361"/>
      <c r="E17" s="539"/>
      <c r="F17" s="362"/>
      <c r="G17" s="363"/>
    </row>
    <row r="18" spans="1:7" ht="24" customHeight="1">
      <c r="A18" s="533"/>
      <c r="B18" s="359"/>
      <c r="C18" s="360"/>
      <c r="D18" s="361"/>
      <c r="E18" s="539"/>
      <c r="F18" s="362"/>
      <c r="G18" s="363"/>
    </row>
    <row r="19" spans="1:7" ht="24" customHeight="1">
      <c r="A19" s="533"/>
      <c r="B19" s="359"/>
      <c r="C19" s="360"/>
      <c r="D19" s="361"/>
      <c r="E19" s="539"/>
      <c r="F19" s="362"/>
      <c r="G19" s="363"/>
    </row>
    <row r="20" spans="1:7" ht="24" customHeight="1">
      <c r="A20" s="533"/>
      <c r="B20" s="359"/>
      <c r="C20" s="364"/>
      <c r="D20" s="361"/>
      <c r="E20" s="539"/>
      <c r="F20" s="362"/>
      <c r="G20" s="363"/>
    </row>
    <row r="21" spans="1:7" ht="24" customHeight="1">
      <c r="A21" s="533"/>
      <c r="B21" s="359"/>
      <c r="C21" s="364"/>
      <c r="D21" s="361"/>
      <c r="E21" s="539"/>
      <c r="F21" s="362"/>
      <c r="G21" s="363"/>
    </row>
    <row r="22" spans="1:7" ht="24" customHeight="1">
      <c r="A22" s="533"/>
      <c r="B22" s="359"/>
      <c r="C22" s="364"/>
      <c r="D22" s="361"/>
      <c r="E22" s="539"/>
      <c r="F22" s="362"/>
      <c r="G22" s="363"/>
    </row>
    <row r="23" spans="1:7" ht="24" customHeight="1">
      <c r="A23" s="533"/>
      <c r="B23" s="359"/>
      <c r="C23" s="364"/>
      <c r="D23" s="361"/>
      <c r="E23" s="539"/>
      <c r="F23" s="362"/>
      <c r="G23" s="363"/>
    </row>
    <row r="24" spans="1:7" ht="24" customHeight="1">
      <c r="A24" s="533"/>
      <c r="B24" s="359"/>
      <c r="C24" s="364"/>
      <c r="D24" s="361"/>
      <c r="E24" s="539"/>
      <c r="F24" s="362"/>
      <c r="G24" s="363"/>
    </row>
    <row r="25" spans="1:7" ht="24" customHeight="1">
      <c r="A25" s="533"/>
      <c r="B25" s="359"/>
      <c r="C25" s="364"/>
      <c r="D25" s="361"/>
      <c r="E25" s="539"/>
      <c r="F25" s="362"/>
      <c r="G25" s="363"/>
    </row>
    <row r="26" spans="1:7" ht="24" customHeight="1">
      <c r="A26" s="533"/>
      <c r="B26" s="359"/>
      <c r="C26" s="364"/>
      <c r="D26" s="361"/>
      <c r="E26" s="539"/>
      <c r="F26" s="362"/>
      <c r="G26" s="363"/>
    </row>
    <row r="27" spans="1:7" ht="24" customHeight="1">
      <c r="A27" s="533"/>
      <c r="B27" s="359"/>
      <c r="C27" s="364"/>
      <c r="D27" s="361"/>
      <c r="E27" s="539"/>
      <c r="F27" s="362"/>
      <c r="G27" s="363"/>
    </row>
    <row r="28" spans="1:7" ht="24" customHeight="1" thickBot="1">
      <c r="A28" s="534"/>
      <c r="B28" s="365"/>
      <c r="C28" s="366"/>
      <c r="D28" s="367"/>
      <c r="E28" s="540"/>
      <c r="F28" s="368"/>
      <c r="G28" s="369"/>
    </row>
    <row r="29" spans="1:7" ht="15" thickTop="1">
      <c r="A29" s="370" t="s">
        <v>79</v>
      </c>
      <c r="B29" s="371"/>
      <c r="C29" s="372"/>
      <c r="D29" s="356">
        <f>SUM(D6:D28)</f>
        <v>140</v>
      </c>
      <c r="E29" s="538">
        <f>SUM(E6:E28)</f>
        <v>20000</v>
      </c>
      <c r="F29" s="357">
        <f>SUM(F6:F28)</f>
        <v>300500</v>
      </c>
      <c r="G29" s="373"/>
    </row>
    <row r="30" spans="1:7" ht="30" customHeight="1" thickBot="1">
      <c r="A30" s="374" t="s">
        <v>150</v>
      </c>
      <c r="B30" s="375"/>
      <c r="C30" s="376"/>
      <c r="D30" s="377">
        <f>ROUNDDOWN(D29*E33,0)</f>
        <v>14155</v>
      </c>
      <c r="E30" s="378">
        <f>ROUNDDOWN(E29*E34,0)</f>
        <v>21508</v>
      </c>
      <c r="F30" s="379"/>
      <c r="G30" s="380"/>
    </row>
    <row r="31" spans="1:7" ht="30" customHeight="1" thickBot="1">
      <c r="A31" s="381" t="s">
        <v>80</v>
      </c>
      <c r="B31" s="382"/>
      <c r="C31" s="383"/>
      <c r="D31" s="1078">
        <f>D30+E30+F29</f>
        <v>336163</v>
      </c>
      <c r="E31" s="1079"/>
      <c r="F31" s="1080"/>
      <c r="G31" s="384"/>
    </row>
    <row r="32" spans="1:7" ht="16.5" customHeight="1">
      <c r="A32" s="535"/>
      <c r="B32" s="535"/>
      <c r="C32" s="535"/>
      <c r="D32" s="536"/>
      <c r="E32" s="536"/>
      <c r="F32" s="536"/>
      <c r="G32" s="537"/>
    </row>
    <row r="33" spans="1:7" s="83" customFormat="1" ht="18" customHeight="1">
      <c r="A33" s="81"/>
      <c r="B33" s="773">
        <v>1</v>
      </c>
      <c r="C33" s="774" t="str">
        <f>D5</f>
        <v>US$</v>
      </c>
      <c r="D33" s="775" t="s">
        <v>278</v>
      </c>
      <c r="E33" s="776">
        <v>101.11</v>
      </c>
      <c r="F33" s="777" t="s">
        <v>279</v>
      </c>
      <c r="G33" s="778" t="s">
        <v>280</v>
      </c>
    </row>
    <row r="34" spans="1:7" s="83" customFormat="1" ht="18" customHeight="1">
      <c r="A34" s="81"/>
      <c r="B34" s="773">
        <v>1</v>
      </c>
      <c r="C34" s="779" t="str">
        <f>E5</f>
        <v>現地通貨注４</v>
      </c>
      <c r="D34" s="775" t="s">
        <v>278</v>
      </c>
      <c r="E34" s="780">
        <v>1.0754319999999999</v>
      </c>
      <c r="F34" s="777" t="s">
        <v>279</v>
      </c>
      <c r="G34" s="781" t="s">
        <v>81</v>
      </c>
    </row>
    <row r="35" spans="1:7" s="83" customFormat="1" ht="18" customHeight="1">
      <c r="A35" s="81"/>
      <c r="B35" s="81"/>
      <c r="C35" s="82"/>
      <c r="D35" s="81"/>
      <c r="E35" s="81"/>
      <c r="F35" s="782"/>
      <c r="G35" s="81"/>
    </row>
    <row r="36" spans="1:7" s="83" customFormat="1" ht="18" customHeight="1">
      <c r="A36" s="81"/>
      <c r="B36" s="81"/>
      <c r="C36" s="81"/>
      <c r="D36" s="81"/>
      <c r="E36" s="84"/>
      <c r="F36" s="81"/>
      <c r="G36" s="81"/>
    </row>
    <row r="37" spans="1:7" s="83" customFormat="1" ht="70.5" customHeight="1">
      <c r="A37" s="1081" t="s">
        <v>230</v>
      </c>
      <c r="B37" s="1082"/>
      <c r="C37" s="1082"/>
      <c r="D37" s="1082"/>
      <c r="E37" s="1082"/>
      <c r="F37" s="1082"/>
      <c r="G37" s="1082"/>
    </row>
    <row r="38" spans="1:7" s="83" customFormat="1" ht="18" customHeight="1">
      <c r="A38" s="782"/>
      <c r="B38" s="782"/>
      <c r="C38" s="782"/>
      <c r="D38" s="782"/>
      <c r="E38" s="782"/>
      <c r="F38" s="782"/>
      <c r="G38" s="782"/>
    </row>
    <row r="39" spans="1:7" ht="18" customHeight="1"/>
    <row r="40" spans="1:7" ht="18" customHeight="1"/>
  </sheetData>
  <mergeCells count="8">
    <mergeCell ref="D31:F31"/>
    <mergeCell ref="A37:G37"/>
    <mergeCell ref="A2:G2"/>
    <mergeCell ref="A4:A5"/>
    <mergeCell ref="B4:B5"/>
    <mergeCell ref="C4:C5"/>
    <mergeCell ref="D4:F4"/>
    <mergeCell ref="G4:G5"/>
  </mergeCells>
  <phoneticPr fontId="1"/>
  <dataValidations count="1">
    <dataValidation type="list" allowBlank="1" showInputMessage="1" showErrorMessage="1" sqref="G34">
      <formula1>"JICA指定レート,OANDAレート,その他のレート"</formula1>
    </dataValidation>
  </dataValidations>
  <pageMargins left="0.70866141732283472" right="0.70866141732283472" top="0.74803149606299213" bottom="0.74803149606299213" header="0.31496062992125984" footer="0.31496062992125984"/>
  <pageSetup paperSize="9" scale="66" orientation="portrait" r:id="rId1"/>
  <headerFooter>
    <oddHeader>&amp;R2021年6月版</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15"/>
  <sheetViews>
    <sheetView zoomScaleNormal="100" zoomScaleSheetLayoutView="80" workbookViewId="0"/>
  </sheetViews>
  <sheetFormatPr defaultRowHeight="14.25"/>
  <cols>
    <col min="1" max="1" width="22.25" customWidth="1"/>
    <col min="3" max="3" width="10" customWidth="1"/>
    <col min="4" max="4" width="2.5" bestFit="1" customWidth="1"/>
    <col min="5" max="5" width="28.25" customWidth="1"/>
    <col min="6" max="6" width="9.25" customWidth="1"/>
  </cols>
  <sheetData>
    <row r="1" spans="1:6" s="114" customFormat="1" ht="18" customHeight="1">
      <c r="A1" s="512"/>
      <c r="B1" s="6"/>
      <c r="C1" s="6"/>
      <c r="D1" s="6"/>
      <c r="E1" s="342"/>
      <c r="F1" s="6" t="s">
        <v>345</v>
      </c>
    </row>
    <row r="2" spans="1:6" ht="30" customHeight="1">
      <c r="A2" s="1095" t="s">
        <v>313</v>
      </c>
      <c r="B2" s="1095"/>
      <c r="C2" s="1095"/>
      <c r="D2" s="1095"/>
      <c r="E2" s="1095"/>
      <c r="F2" s="653"/>
    </row>
    <row r="3" spans="1:6" ht="18" customHeight="1">
      <c r="A3" s="385"/>
      <c r="B3" s="385"/>
      <c r="C3" s="385"/>
      <c r="D3" s="385"/>
      <c r="E3" s="385"/>
      <c r="F3" s="385"/>
    </row>
    <row r="4" spans="1:6" ht="18" customHeight="1">
      <c r="A4" s="654"/>
      <c r="B4" s="385"/>
      <c r="C4" s="385"/>
      <c r="D4" s="385"/>
      <c r="E4" s="385"/>
      <c r="F4" s="385"/>
    </row>
    <row r="5" spans="1:6" ht="18" customHeight="1">
      <c r="A5" s="655" t="s">
        <v>82</v>
      </c>
      <c r="B5" s="655"/>
      <c r="C5" s="655"/>
      <c r="D5" s="655"/>
      <c r="E5" s="655"/>
      <c r="F5" s="655"/>
    </row>
    <row r="6" spans="1:6" ht="18" customHeight="1">
      <c r="A6" s="655"/>
      <c r="B6" s="655"/>
      <c r="C6" s="655"/>
      <c r="D6" s="655"/>
      <c r="E6" s="656"/>
      <c r="F6" s="655" t="s">
        <v>44</v>
      </c>
    </row>
    <row r="7" spans="1:6" s="114" customFormat="1" ht="18" customHeight="1">
      <c r="A7" s="655"/>
      <c r="B7" s="655"/>
      <c r="C7" s="655"/>
      <c r="D7" s="655"/>
      <c r="E7" s="657"/>
      <c r="F7" s="655"/>
    </row>
    <row r="8" spans="1:6" ht="18" customHeight="1">
      <c r="A8" s="658"/>
      <c r="B8" s="655"/>
      <c r="C8" s="655"/>
      <c r="D8" s="655"/>
      <c r="E8" s="659"/>
      <c r="F8" s="655"/>
    </row>
    <row r="9" spans="1:6" ht="18" customHeight="1">
      <c r="A9" s="655" t="s">
        <v>83</v>
      </c>
      <c r="B9" s="655"/>
      <c r="C9" s="655"/>
      <c r="D9" s="655"/>
      <c r="E9" s="659"/>
      <c r="F9" s="655"/>
    </row>
    <row r="10" spans="1:6" ht="18" customHeight="1">
      <c r="A10" s="659">
        <f>E6</f>
        <v>0</v>
      </c>
      <c r="B10" s="655" t="s">
        <v>84</v>
      </c>
      <c r="C10" s="660">
        <v>0</v>
      </c>
      <c r="D10" s="655" t="s">
        <v>85</v>
      </c>
      <c r="E10" s="656">
        <f>A10*C10</f>
        <v>0</v>
      </c>
      <c r="F10" s="655" t="s">
        <v>44</v>
      </c>
    </row>
    <row r="11" spans="1:6" ht="18" customHeight="1" thickBot="1">
      <c r="A11" s="655"/>
      <c r="B11" s="655"/>
      <c r="C11" s="655"/>
      <c r="D11" s="655"/>
      <c r="E11" s="659"/>
      <c r="F11" s="655"/>
    </row>
    <row r="12" spans="1:6" ht="18" customHeight="1" thickBot="1">
      <c r="A12" s="655"/>
      <c r="B12" s="655"/>
      <c r="C12" s="661" t="s">
        <v>216</v>
      </c>
      <c r="D12" s="655"/>
      <c r="E12" s="662">
        <f>ROUNDDOWN(E10,0)</f>
        <v>0</v>
      </c>
      <c r="F12" s="655" t="s">
        <v>44</v>
      </c>
    </row>
    <row r="13" spans="1:6">
      <c r="A13" s="385"/>
      <c r="B13" s="385"/>
      <c r="C13" s="385"/>
      <c r="D13" s="385"/>
      <c r="E13" s="386"/>
    </row>
    <row r="14" spans="1:6">
      <c r="A14" s="385"/>
      <c r="B14" s="385"/>
      <c r="C14" s="385"/>
      <c r="D14" s="385"/>
      <c r="E14" s="386"/>
    </row>
    <row r="15" spans="1:6">
      <c r="E15" s="85"/>
    </row>
  </sheetData>
  <mergeCells count="1">
    <mergeCell ref="A2:E2"/>
  </mergeCells>
  <phoneticPr fontId="1"/>
  <pageMargins left="0.70866141732283472" right="0.70866141732283472" top="0.74803149606299213" bottom="0.74803149606299213" header="0.31496062992125984" footer="0.31496062992125984"/>
  <pageSetup paperSize="9" orientation="portrait" r:id="rId1"/>
  <headerFooter>
    <oddHeader>&amp;R2021年6月版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zoomScale="80" zoomScaleNormal="80" zoomScaleSheetLayoutView="100" workbookViewId="0"/>
  </sheetViews>
  <sheetFormatPr defaultColWidth="9" defaultRowHeight="14.25"/>
  <cols>
    <col min="1" max="1" width="8.625" style="770" customWidth="1"/>
    <col min="2" max="2" width="27.5" style="770" customWidth="1"/>
    <col min="3" max="3" width="8.625" style="770" customWidth="1"/>
    <col min="4" max="4" width="16.625" style="770" customWidth="1"/>
    <col min="5" max="5" width="28.625" style="770" customWidth="1"/>
    <col min="6" max="16384" width="9" style="310"/>
  </cols>
  <sheetData>
    <row r="1" spans="1:5" ht="18" customHeight="1">
      <c r="E1" s="783" t="s">
        <v>281</v>
      </c>
    </row>
    <row r="2" spans="1:5" ht="27" customHeight="1">
      <c r="A2" s="1096" t="s">
        <v>86</v>
      </c>
      <c r="B2" s="1096"/>
      <c r="C2" s="1096"/>
      <c r="D2" s="1096"/>
      <c r="E2" s="1096"/>
    </row>
    <row r="3" spans="1:5" ht="15" customHeight="1" thickBot="1">
      <c r="A3" s="78"/>
      <c r="B3" s="76"/>
      <c r="C3" s="76"/>
      <c r="D3" s="784"/>
      <c r="E3" s="79"/>
    </row>
    <row r="4" spans="1:5" ht="30" customHeight="1" thickBot="1">
      <c r="A4" s="87" t="s">
        <v>71</v>
      </c>
      <c r="B4" s="88" t="s">
        <v>72</v>
      </c>
      <c r="C4" s="89" t="s">
        <v>73</v>
      </c>
      <c r="D4" s="90" t="s">
        <v>219</v>
      </c>
      <c r="E4" s="90" t="s">
        <v>75</v>
      </c>
    </row>
    <row r="5" spans="1:5" ht="24" customHeight="1" thickTop="1">
      <c r="A5" s="387"/>
      <c r="B5" s="388"/>
      <c r="C5" s="389"/>
      <c r="D5" s="390"/>
      <c r="E5" s="391"/>
    </row>
    <row r="6" spans="1:5" ht="24" customHeight="1">
      <c r="A6" s="392"/>
      <c r="B6" s="393"/>
      <c r="C6" s="394"/>
      <c r="D6" s="395"/>
      <c r="E6" s="396"/>
    </row>
    <row r="7" spans="1:5" ht="24" customHeight="1">
      <c r="A7" s="392"/>
      <c r="B7" s="393"/>
      <c r="C7" s="394"/>
      <c r="D7" s="395"/>
      <c r="E7" s="396"/>
    </row>
    <row r="8" spans="1:5" ht="24" customHeight="1">
      <c r="A8" s="397"/>
      <c r="B8" s="393"/>
      <c r="C8" s="398"/>
      <c r="D8" s="395"/>
      <c r="E8" s="396"/>
    </row>
    <row r="9" spans="1:5" ht="24" customHeight="1">
      <c r="A9" s="397"/>
      <c r="B9" s="393"/>
      <c r="C9" s="398"/>
      <c r="D9" s="395"/>
      <c r="E9" s="396"/>
    </row>
    <row r="10" spans="1:5" ht="24" customHeight="1">
      <c r="A10" s="397"/>
      <c r="B10" s="393"/>
      <c r="C10" s="398"/>
      <c r="D10" s="395"/>
      <c r="E10" s="396"/>
    </row>
    <row r="11" spans="1:5" ht="24" customHeight="1">
      <c r="A11" s="397"/>
      <c r="B11" s="393"/>
      <c r="C11" s="398"/>
      <c r="D11" s="395"/>
      <c r="E11" s="396"/>
    </row>
    <row r="12" spans="1:5" ht="24" customHeight="1">
      <c r="A12" s="397"/>
      <c r="B12" s="393"/>
      <c r="C12" s="398"/>
      <c r="D12" s="395"/>
      <c r="E12" s="396"/>
    </row>
    <row r="13" spans="1:5" ht="24" customHeight="1">
      <c r="A13" s="397"/>
      <c r="B13" s="393"/>
      <c r="C13" s="398"/>
      <c r="D13" s="395"/>
      <c r="E13" s="396"/>
    </row>
    <row r="14" spans="1:5" ht="24" customHeight="1">
      <c r="A14" s="397"/>
      <c r="B14" s="393"/>
      <c r="C14" s="398"/>
      <c r="D14" s="395"/>
      <c r="E14" s="396"/>
    </row>
    <row r="15" spans="1:5" ht="24" customHeight="1">
      <c r="A15" s="397"/>
      <c r="B15" s="393"/>
      <c r="C15" s="398"/>
      <c r="D15" s="395"/>
      <c r="E15" s="396"/>
    </row>
    <row r="16" spans="1:5" ht="24" customHeight="1" thickBot="1">
      <c r="A16" s="399"/>
      <c r="B16" s="400"/>
      <c r="C16" s="401"/>
      <c r="D16" s="402"/>
      <c r="E16" s="403"/>
    </row>
    <row r="17" spans="1:5" ht="30" customHeight="1" thickBot="1">
      <c r="A17" s="1097" t="s">
        <v>394</v>
      </c>
      <c r="B17" s="1098"/>
      <c r="C17" s="1099"/>
      <c r="D17" s="94">
        <f>SUM(D5:D16)</f>
        <v>0</v>
      </c>
      <c r="E17" s="92"/>
    </row>
    <row r="18" spans="1:5" ht="30" customHeight="1" thickBot="1">
      <c r="A18" s="1097" t="s">
        <v>284</v>
      </c>
      <c r="B18" s="1098"/>
      <c r="C18" s="1099"/>
      <c r="D18" s="513">
        <f>D17*100/108</f>
        <v>0</v>
      </c>
      <c r="E18" s="586"/>
    </row>
    <row r="19" spans="1:5" ht="30" customHeight="1" thickBot="1">
      <c r="A19" s="1097" t="s">
        <v>217</v>
      </c>
      <c r="B19" s="1098"/>
      <c r="C19" s="1099"/>
      <c r="D19" s="94">
        <f>ROUNDDOWN(D18, -3)</f>
        <v>0</v>
      </c>
      <c r="E19" s="92"/>
    </row>
    <row r="20" spans="1:5" ht="30" customHeight="1">
      <c r="A20" s="668"/>
      <c r="B20" s="668"/>
      <c r="C20" s="667"/>
      <c r="D20" s="93"/>
      <c r="E20" s="92"/>
    </row>
    <row r="21" spans="1:5" s="83" customFormat="1" ht="126" customHeight="1">
      <c r="A21" s="1100" t="s">
        <v>395</v>
      </c>
      <c r="B21" s="1100"/>
      <c r="C21" s="1100"/>
      <c r="D21" s="1100"/>
      <c r="E21" s="1100"/>
    </row>
    <row r="22" spans="1:5" s="83" customFormat="1" ht="18" customHeight="1">
      <c r="A22" s="782"/>
      <c r="B22" s="782"/>
      <c r="C22" s="782"/>
      <c r="D22" s="782"/>
      <c r="E22" s="782"/>
    </row>
    <row r="23" spans="1:5" ht="18" customHeight="1"/>
    <row r="24" spans="1:5" ht="18" customHeight="1"/>
  </sheetData>
  <mergeCells count="5">
    <mergeCell ref="A2:E2"/>
    <mergeCell ref="A17:C17"/>
    <mergeCell ref="A18:C18"/>
    <mergeCell ref="A19:C19"/>
    <mergeCell ref="A21:E21"/>
  </mergeCells>
  <phoneticPr fontId="1"/>
  <pageMargins left="0.70866141732283472" right="0.70866141732283472" top="0.74803149606299213" bottom="0.74803149606299213" header="0.31496062992125984" footer="0.31496062992125984"/>
  <pageSetup paperSize="9" scale="88" orientation="portrait" r:id="rId1"/>
  <headerFooter>
    <oddHeader>&amp;R2021年6月版</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G28"/>
  <sheetViews>
    <sheetView zoomScale="80" zoomScaleNormal="80" zoomScaleSheetLayoutView="90" workbookViewId="0"/>
  </sheetViews>
  <sheetFormatPr defaultColWidth="9" defaultRowHeight="14.25"/>
  <cols>
    <col min="1" max="1" width="6.75" style="770" customWidth="1"/>
    <col min="2" max="2" width="21.375" style="770" customWidth="1"/>
    <col min="3" max="3" width="8.625" style="770" customWidth="1"/>
    <col min="4" max="4" width="16.625" style="770" customWidth="1"/>
    <col min="5" max="5" width="8.625" style="770" customWidth="1"/>
    <col min="6" max="6" width="12.625" style="770" customWidth="1"/>
    <col min="7" max="7" width="24.625" style="770" customWidth="1"/>
    <col min="8" max="16384" width="9" style="77"/>
  </cols>
  <sheetData>
    <row r="1" spans="1:7" s="310" customFormat="1" ht="18" customHeight="1">
      <c r="A1" s="770"/>
      <c r="B1" s="770"/>
      <c r="C1" s="770"/>
      <c r="D1" s="770"/>
      <c r="E1" s="770"/>
      <c r="F1" s="770"/>
      <c r="G1" s="771" t="s">
        <v>282</v>
      </c>
    </row>
    <row r="2" spans="1:7" ht="30" customHeight="1">
      <c r="A2" s="1116" t="s">
        <v>87</v>
      </c>
      <c r="B2" s="1116"/>
      <c r="C2" s="1116"/>
      <c r="D2" s="1116"/>
      <c r="E2" s="1116"/>
      <c r="F2" s="1116"/>
      <c r="G2" s="1116"/>
    </row>
    <row r="3" spans="1:7" ht="23.25" customHeight="1" thickBot="1">
      <c r="A3" s="95" t="s">
        <v>88</v>
      </c>
      <c r="B3" s="76"/>
      <c r="C3" s="76"/>
      <c r="D3" s="76"/>
      <c r="E3" s="76"/>
      <c r="F3" s="76"/>
      <c r="G3" s="79"/>
    </row>
    <row r="4" spans="1:7" ht="18" customHeight="1">
      <c r="A4" s="1122" t="s">
        <v>71</v>
      </c>
      <c r="B4" s="1124" t="s">
        <v>151</v>
      </c>
      <c r="C4" s="1126" t="s">
        <v>73</v>
      </c>
      <c r="D4" s="1106" t="s">
        <v>219</v>
      </c>
      <c r="E4" s="1128" t="s">
        <v>89</v>
      </c>
      <c r="F4" s="1130" t="s">
        <v>218</v>
      </c>
      <c r="G4" s="1120" t="s">
        <v>75</v>
      </c>
    </row>
    <row r="5" spans="1:7" ht="18" customHeight="1" thickBot="1">
      <c r="A5" s="1123"/>
      <c r="B5" s="1125"/>
      <c r="C5" s="1127"/>
      <c r="D5" s="1107"/>
      <c r="E5" s="1129"/>
      <c r="F5" s="1131"/>
      <c r="G5" s="1121"/>
    </row>
    <row r="6" spans="1:7" ht="24" customHeight="1" thickTop="1">
      <c r="A6" s="404"/>
      <c r="B6" s="405"/>
      <c r="C6" s="406"/>
      <c r="D6" s="407"/>
      <c r="E6" s="408"/>
      <c r="F6" s="587"/>
      <c r="G6" s="99"/>
    </row>
    <row r="7" spans="1:7" ht="24" customHeight="1">
      <c r="A7" s="409"/>
      <c r="B7" s="410"/>
      <c r="C7" s="355"/>
      <c r="D7" s="390"/>
      <c r="E7" s="411"/>
      <c r="F7" s="588"/>
      <c r="G7" s="91"/>
    </row>
    <row r="8" spans="1:7" ht="24" customHeight="1">
      <c r="A8" s="412"/>
      <c r="B8" s="413"/>
      <c r="C8" s="364"/>
      <c r="D8" s="395"/>
      <c r="E8" s="414"/>
      <c r="F8" s="588"/>
      <c r="G8" s="96"/>
    </row>
    <row r="9" spans="1:7" ht="24" customHeight="1">
      <c r="A9" s="412"/>
      <c r="B9" s="413"/>
      <c r="C9" s="364"/>
      <c r="D9" s="395"/>
      <c r="E9" s="414"/>
      <c r="F9" s="588"/>
      <c r="G9" s="96"/>
    </row>
    <row r="10" spans="1:7" ht="24" customHeight="1">
      <c r="A10" s="412"/>
      <c r="B10" s="413"/>
      <c r="C10" s="364"/>
      <c r="D10" s="395"/>
      <c r="E10" s="414"/>
      <c r="F10" s="588"/>
      <c r="G10" s="96"/>
    </row>
    <row r="11" spans="1:7" ht="24" customHeight="1">
      <c r="A11" s="409"/>
      <c r="B11" s="413"/>
      <c r="C11" s="364"/>
      <c r="D11" s="395"/>
      <c r="E11" s="414"/>
      <c r="F11" s="588"/>
      <c r="G11" s="80"/>
    </row>
    <row r="12" spans="1:7" ht="24" customHeight="1" thickBot="1">
      <c r="A12" s="415"/>
      <c r="B12" s="416"/>
      <c r="C12" s="366"/>
      <c r="D12" s="417"/>
      <c r="E12" s="402"/>
      <c r="F12" s="589"/>
      <c r="G12" s="97"/>
    </row>
    <row r="13" spans="1:7" ht="30" customHeight="1" thickTop="1" thickBot="1">
      <c r="A13" s="1117" t="s">
        <v>396</v>
      </c>
      <c r="B13" s="1118"/>
      <c r="C13" s="1119"/>
      <c r="D13" s="100">
        <f>SUM(D6:D12)</f>
        <v>0</v>
      </c>
      <c r="E13" s="98"/>
      <c r="F13" s="98"/>
      <c r="G13" s="92"/>
    </row>
    <row r="14" spans="1:7" ht="30" customHeight="1" thickBot="1">
      <c r="A14" s="1097" t="s">
        <v>397</v>
      </c>
      <c r="B14" s="1098"/>
      <c r="C14" s="1099"/>
      <c r="D14" s="94">
        <f>ROUNDDOWN(D13, -3)</f>
        <v>0</v>
      </c>
      <c r="E14" s="98"/>
      <c r="F14" s="98"/>
      <c r="G14" s="92"/>
    </row>
    <row r="15" spans="1:7" s="83" customFormat="1" ht="12" customHeight="1">
      <c r="A15" s="663"/>
      <c r="B15" s="663"/>
      <c r="C15" s="663"/>
      <c r="D15" s="663"/>
      <c r="E15" s="663"/>
      <c r="F15" s="663"/>
      <c r="G15" s="663"/>
    </row>
    <row r="16" spans="1:7" ht="24" customHeight="1" thickBot="1">
      <c r="A16" s="785" t="s">
        <v>90</v>
      </c>
      <c r="B16" s="785"/>
      <c r="C16" s="786"/>
      <c r="D16" s="786"/>
      <c r="E16" s="786"/>
      <c r="F16" s="786"/>
      <c r="G16" s="786"/>
    </row>
    <row r="17" spans="1:7" s="83" customFormat="1" ht="18" customHeight="1">
      <c r="A17" s="1122" t="s">
        <v>71</v>
      </c>
      <c r="B17" s="1124" t="s">
        <v>151</v>
      </c>
      <c r="C17" s="1126" t="s">
        <v>73</v>
      </c>
      <c r="D17" s="1106" t="s">
        <v>74</v>
      </c>
      <c r="E17" s="1108" t="s">
        <v>91</v>
      </c>
      <c r="F17" s="1109"/>
      <c r="G17" s="1110"/>
    </row>
    <row r="18" spans="1:7" s="83" customFormat="1" ht="18" customHeight="1" thickBot="1">
      <c r="A18" s="1123"/>
      <c r="B18" s="1125"/>
      <c r="C18" s="1127"/>
      <c r="D18" s="1107"/>
      <c r="E18" s="1111"/>
      <c r="F18" s="1112"/>
      <c r="G18" s="1113"/>
    </row>
    <row r="19" spans="1:7" ht="24" customHeight="1" thickTop="1">
      <c r="A19" s="412"/>
      <c r="B19" s="413"/>
      <c r="C19" s="364"/>
      <c r="D19" s="395"/>
      <c r="E19" s="1114"/>
      <c r="F19" s="1105"/>
      <c r="G19" s="1115"/>
    </row>
    <row r="20" spans="1:7" ht="24" customHeight="1">
      <c r="A20" s="412"/>
      <c r="B20" s="413"/>
      <c r="C20" s="364"/>
      <c r="D20" s="395"/>
      <c r="E20" s="1101"/>
      <c r="F20" s="1102"/>
      <c r="G20" s="1103"/>
    </row>
    <row r="21" spans="1:7" ht="24" customHeight="1">
      <c r="A21" s="412"/>
      <c r="B21" s="413"/>
      <c r="C21" s="364"/>
      <c r="D21" s="395"/>
      <c r="E21" s="1101"/>
      <c r="F21" s="1102"/>
      <c r="G21" s="1103"/>
    </row>
    <row r="22" spans="1:7" ht="24" customHeight="1">
      <c r="A22" s="409"/>
      <c r="B22" s="413"/>
      <c r="C22" s="364"/>
      <c r="D22" s="395"/>
      <c r="E22" s="1101"/>
      <c r="F22" s="1102"/>
      <c r="G22" s="1103"/>
    </row>
    <row r="23" spans="1:7" ht="24" customHeight="1" thickBot="1">
      <c r="A23" s="415"/>
      <c r="B23" s="416"/>
      <c r="C23" s="366"/>
      <c r="D23" s="417"/>
      <c r="E23" s="1101"/>
      <c r="F23" s="1102"/>
      <c r="G23" s="1103"/>
    </row>
    <row r="24" spans="1:7" ht="30" customHeight="1" thickTop="1" thickBot="1">
      <c r="A24" s="1117" t="s">
        <v>396</v>
      </c>
      <c r="B24" s="1118"/>
      <c r="C24" s="1119"/>
      <c r="D24" s="100">
        <f>SUM(D19:D23)</f>
        <v>0</v>
      </c>
      <c r="E24" s="1104"/>
      <c r="F24" s="1104"/>
      <c r="G24" s="1104"/>
    </row>
    <row r="25" spans="1:7" ht="30" customHeight="1" thickBot="1">
      <c r="A25" s="1097" t="s">
        <v>397</v>
      </c>
      <c r="B25" s="1098"/>
      <c r="C25" s="1099"/>
      <c r="D25" s="94">
        <f>ROUNDDOWN(D24, -3)</f>
        <v>0</v>
      </c>
      <c r="E25" s="1105"/>
      <c r="F25" s="1105"/>
      <c r="G25" s="1105"/>
    </row>
    <row r="26" spans="1:7" ht="29.25" customHeight="1" thickBot="1">
      <c r="D26" s="770" t="s">
        <v>398</v>
      </c>
      <c r="G26" s="787">
        <f>D14+D25</f>
        <v>0</v>
      </c>
    </row>
    <row r="27" spans="1:7" s="171" customFormat="1" ht="29.25" customHeight="1">
      <c r="A27" s="770"/>
      <c r="B27" s="770"/>
      <c r="C27" s="770"/>
      <c r="D27" s="770"/>
      <c r="E27" s="770"/>
      <c r="F27" s="770"/>
      <c r="G27" s="788"/>
    </row>
    <row r="28" spans="1:7" s="83" customFormat="1" ht="96" customHeight="1">
      <c r="A28" s="1081" t="s">
        <v>231</v>
      </c>
      <c r="B28" s="1081"/>
      <c r="C28" s="1081"/>
      <c r="D28" s="1081"/>
      <c r="E28" s="1081"/>
      <c r="F28" s="1081"/>
      <c r="G28" s="1081"/>
    </row>
  </sheetData>
  <mergeCells count="25">
    <mergeCell ref="A2:G2"/>
    <mergeCell ref="A13:C13"/>
    <mergeCell ref="A14:C14"/>
    <mergeCell ref="A24:C24"/>
    <mergeCell ref="A25:C25"/>
    <mergeCell ref="G4:G5"/>
    <mergeCell ref="A4:A5"/>
    <mergeCell ref="B4:B5"/>
    <mergeCell ref="C4:C5"/>
    <mergeCell ref="D4:D5"/>
    <mergeCell ref="E4:E5"/>
    <mergeCell ref="F4:F5"/>
    <mergeCell ref="E22:G22"/>
    <mergeCell ref="A17:A18"/>
    <mergeCell ref="B17:B18"/>
    <mergeCell ref="C17:C18"/>
    <mergeCell ref="A28:G28"/>
    <mergeCell ref="E23:G23"/>
    <mergeCell ref="E24:G24"/>
    <mergeCell ref="E25:G25"/>
    <mergeCell ref="D17:D18"/>
    <mergeCell ref="E17:G18"/>
    <mergeCell ref="E19:G19"/>
    <mergeCell ref="E20:G20"/>
    <mergeCell ref="E21:G21"/>
  </mergeCells>
  <phoneticPr fontId="1"/>
  <dataValidations count="1">
    <dataValidation type="list" allowBlank="1" showInputMessage="1" showErrorMessage="1" sqref="F6:F12">
      <formula1>"本邦調達,現地調達,第三国調達"</formula1>
    </dataValidation>
  </dataValidations>
  <pageMargins left="0.70866141732283472" right="0.70866141732283472" top="0.74803149606299213" bottom="0.74803149606299213" header="0.31496062992125984" footer="0.31496062992125984"/>
  <pageSetup paperSize="9" scale="80" orientation="portrait" r:id="rId1"/>
  <headerFooter>
    <oddHeader>&amp;R2021年6月版</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zoomScaleSheetLayoutView="80" workbookViewId="0"/>
  </sheetViews>
  <sheetFormatPr defaultColWidth="9" defaultRowHeight="14.25"/>
  <cols>
    <col min="1" max="1" width="9.125" style="168" customWidth="1"/>
    <col min="2" max="2" width="25.625" style="168" customWidth="1"/>
    <col min="3" max="3" width="8.625" style="168" customWidth="1"/>
    <col min="4" max="6" width="12.625" style="168" customWidth="1"/>
    <col min="7" max="7" width="16.25" style="168" customWidth="1"/>
    <col min="8" max="8" width="24.625" style="168" customWidth="1"/>
    <col min="9" max="16384" width="9" style="252"/>
  </cols>
  <sheetData>
    <row r="1" spans="1:8" ht="18" customHeight="1">
      <c r="H1" s="771" t="s">
        <v>283</v>
      </c>
    </row>
    <row r="2" spans="1:8" ht="30" customHeight="1">
      <c r="A2" s="1116" t="s">
        <v>256</v>
      </c>
      <c r="B2" s="1116"/>
      <c r="C2" s="1116"/>
      <c r="D2" s="1116"/>
      <c r="E2" s="1116"/>
      <c r="F2" s="1116"/>
      <c r="G2" s="1116"/>
      <c r="H2" s="1116"/>
    </row>
    <row r="3" spans="1:8" ht="24" customHeight="1" thickBot="1">
      <c r="A3" s="95" t="s">
        <v>255</v>
      </c>
      <c r="B3" s="76"/>
      <c r="C3" s="76"/>
      <c r="D3" s="76"/>
      <c r="E3" s="76"/>
      <c r="F3" s="76"/>
      <c r="G3" s="76"/>
      <c r="H3" s="79"/>
    </row>
    <row r="4" spans="1:8" ht="18" customHeight="1">
      <c r="A4" s="1122" t="s">
        <v>254</v>
      </c>
      <c r="B4" s="1135" t="s">
        <v>72</v>
      </c>
      <c r="C4" s="1126" t="s">
        <v>73</v>
      </c>
      <c r="D4" s="1164" t="s">
        <v>219</v>
      </c>
      <c r="E4" s="1165"/>
      <c r="F4" s="1165"/>
      <c r="G4" s="1166"/>
      <c r="H4" s="1120" t="s">
        <v>75</v>
      </c>
    </row>
    <row r="5" spans="1:8" ht="18" customHeight="1" thickBot="1">
      <c r="A5" s="1123"/>
      <c r="B5" s="1136"/>
      <c r="C5" s="1127"/>
      <c r="D5" s="665" t="s">
        <v>76</v>
      </c>
      <c r="E5" s="101" t="s">
        <v>77</v>
      </c>
      <c r="F5" s="102" t="s">
        <v>78</v>
      </c>
      <c r="G5" s="664" t="s">
        <v>253</v>
      </c>
      <c r="H5" s="1121"/>
    </row>
    <row r="6" spans="1:8" ht="24" customHeight="1" thickTop="1">
      <c r="A6" s="404"/>
      <c r="B6" s="418"/>
      <c r="C6" s="406"/>
      <c r="D6" s="419"/>
      <c r="E6" s="420"/>
      <c r="F6" s="421"/>
      <c r="G6" s="422"/>
      <c r="H6" s="103"/>
    </row>
    <row r="7" spans="1:8" ht="24" customHeight="1">
      <c r="A7" s="423"/>
      <c r="B7" s="424"/>
      <c r="C7" s="355"/>
      <c r="D7" s="425"/>
      <c r="E7" s="426"/>
      <c r="F7" s="427"/>
      <c r="G7" s="428"/>
      <c r="H7" s="104"/>
    </row>
    <row r="8" spans="1:8" ht="24" customHeight="1">
      <c r="A8" s="409"/>
      <c r="B8" s="424"/>
      <c r="C8" s="360"/>
      <c r="D8" s="429"/>
      <c r="E8" s="430"/>
      <c r="F8" s="431"/>
      <c r="G8" s="432"/>
      <c r="H8" s="104"/>
    </row>
    <row r="9" spans="1:8" ht="24" customHeight="1" thickBot="1">
      <c r="A9" s="433"/>
      <c r="B9" s="434"/>
      <c r="C9" s="435"/>
      <c r="D9" s="1132" t="s">
        <v>93</v>
      </c>
      <c r="E9" s="1133"/>
      <c r="F9" s="1134"/>
      <c r="G9" s="436">
        <f>SUM(G6:G8)</f>
        <v>0</v>
      </c>
      <c r="H9" s="105"/>
    </row>
    <row r="10" spans="1:8" ht="24" customHeight="1">
      <c r="A10" s="423"/>
      <c r="B10" s="424"/>
      <c r="C10" s="437"/>
      <c r="D10" s="438"/>
      <c r="E10" s="439"/>
      <c r="F10" s="440"/>
      <c r="G10" s="428"/>
      <c r="H10" s="106"/>
    </row>
    <row r="11" spans="1:8" ht="24" customHeight="1">
      <c r="A11" s="409"/>
      <c r="B11" s="424"/>
      <c r="C11" s="364"/>
      <c r="D11" s="412"/>
      <c r="E11" s="441"/>
      <c r="F11" s="442"/>
      <c r="G11" s="443"/>
      <c r="H11" s="104"/>
    </row>
    <row r="12" spans="1:8" ht="24" customHeight="1" thickBot="1">
      <c r="A12" s="433"/>
      <c r="B12" s="434"/>
      <c r="C12" s="435"/>
      <c r="D12" s="1132" t="s">
        <v>252</v>
      </c>
      <c r="E12" s="1133"/>
      <c r="F12" s="1134"/>
      <c r="G12" s="444">
        <f>SUM(G10:G11)</f>
        <v>0</v>
      </c>
      <c r="H12" s="105"/>
    </row>
    <row r="13" spans="1:8" ht="24" customHeight="1">
      <c r="A13" s="423"/>
      <c r="B13" s="424"/>
      <c r="C13" s="437"/>
      <c r="D13" s="438"/>
      <c r="E13" s="439"/>
      <c r="F13" s="440"/>
      <c r="G13" s="445"/>
      <c r="H13" s="106"/>
    </row>
    <row r="14" spans="1:8" ht="24" customHeight="1">
      <c r="A14" s="409"/>
      <c r="B14" s="424"/>
      <c r="C14" s="364"/>
      <c r="D14" s="412"/>
      <c r="E14" s="441"/>
      <c r="F14" s="442"/>
      <c r="G14" s="443"/>
      <c r="H14" s="104"/>
    </row>
    <row r="15" spans="1:8" ht="24" customHeight="1" thickBot="1">
      <c r="A15" s="433"/>
      <c r="B15" s="434"/>
      <c r="C15" s="446"/>
      <c r="D15" s="1132" t="s">
        <v>252</v>
      </c>
      <c r="E15" s="1133"/>
      <c r="F15" s="1134"/>
      <c r="G15" s="436">
        <f>SUM(G13:G14)</f>
        <v>0</v>
      </c>
      <c r="H15" s="105"/>
    </row>
    <row r="16" spans="1:8" ht="24" customHeight="1">
      <c r="A16" s="423"/>
      <c r="B16" s="424"/>
      <c r="C16" s="437"/>
      <c r="D16" s="438"/>
      <c r="E16" s="439"/>
      <c r="F16" s="440"/>
      <c r="G16" s="428"/>
      <c r="H16" s="107"/>
    </row>
    <row r="17" spans="1:8" ht="24" customHeight="1">
      <c r="A17" s="409"/>
      <c r="B17" s="424"/>
      <c r="C17" s="364"/>
      <c r="D17" s="412"/>
      <c r="E17" s="441"/>
      <c r="F17" s="442"/>
      <c r="G17" s="443"/>
      <c r="H17" s="106"/>
    </row>
    <row r="18" spans="1:8" ht="24" customHeight="1" thickBot="1">
      <c r="A18" s="447"/>
      <c r="B18" s="434"/>
      <c r="C18" s="448"/>
      <c r="D18" s="1132" t="s">
        <v>252</v>
      </c>
      <c r="E18" s="1153"/>
      <c r="F18" s="1154"/>
      <c r="G18" s="444">
        <f>SUM(G16:G17)</f>
        <v>0</v>
      </c>
      <c r="H18" s="105"/>
    </row>
    <row r="19" spans="1:8" ht="30" customHeight="1" thickBot="1">
      <c r="A19" s="1155"/>
      <c r="B19" s="1155"/>
      <c r="C19" s="1156"/>
      <c r="D19" s="1097" t="s">
        <v>251</v>
      </c>
      <c r="E19" s="1098"/>
      <c r="F19" s="1157"/>
      <c r="G19" s="183">
        <f>G9+G12+G15+G18</f>
        <v>0</v>
      </c>
      <c r="H19" s="92"/>
    </row>
    <row r="20" spans="1:8" ht="30" customHeight="1" thickBot="1">
      <c r="A20" s="1158"/>
      <c r="B20" s="1158"/>
      <c r="C20" s="1156"/>
      <c r="D20" s="1097" t="s">
        <v>250</v>
      </c>
      <c r="E20" s="1098"/>
      <c r="F20" s="1157"/>
      <c r="G20" s="108">
        <f>ROUNDDOWN(G19, -3)</f>
        <v>0</v>
      </c>
      <c r="H20" s="92"/>
    </row>
    <row r="21" spans="1:8" ht="15" customHeight="1">
      <c r="A21" s="668"/>
      <c r="B21" s="668"/>
      <c r="C21" s="667"/>
      <c r="D21" s="666"/>
      <c r="E21" s="666"/>
      <c r="F21" s="666"/>
      <c r="G21" s="98"/>
      <c r="H21" s="92"/>
    </row>
    <row r="22" spans="1:8" ht="24" customHeight="1" thickBot="1">
      <c r="A22" s="95" t="s">
        <v>249</v>
      </c>
      <c r="B22" s="76"/>
      <c r="C22" s="76"/>
      <c r="D22" s="76"/>
      <c r="E22" s="76"/>
      <c r="F22" s="76"/>
      <c r="G22" s="76"/>
      <c r="H22" s="79"/>
    </row>
    <row r="23" spans="1:8" ht="18" customHeight="1">
      <c r="A23" s="1122" t="s">
        <v>71</v>
      </c>
      <c r="B23" s="1124" t="s">
        <v>248</v>
      </c>
      <c r="C23" s="1126" t="s">
        <v>73</v>
      </c>
      <c r="D23" s="1130" t="s">
        <v>247</v>
      </c>
      <c r="E23" s="1149" t="s">
        <v>75</v>
      </c>
      <c r="F23" s="1150"/>
      <c r="G23" s="1120"/>
    </row>
    <row r="24" spans="1:8" ht="18" customHeight="1" thickBot="1">
      <c r="A24" s="1123"/>
      <c r="B24" s="1125"/>
      <c r="C24" s="1127"/>
      <c r="D24" s="1107"/>
      <c r="E24" s="1151"/>
      <c r="F24" s="1152"/>
      <c r="G24" s="1121"/>
    </row>
    <row r="25" spans="1:8" ht="24" customHeight="1" thickTop="1">
      <c r="A25" s="405"/>
      <c r="B25" s="1137"/>
      <c r="C25" s="449"/>
      <c r="D25" s="450"/>
      <c r="E25" s="1140"/>
      <c r="F25" s="1141"/>
      <c r="G25" s="1142"/>
    </row>
    <row r="26" spans="1:8" ht="24" customHeight="1">
      <c r="A26" s="410"/>
      <c r="B26" s="1138"/>
      <c r="C26" s="451"/>
      <c r="D26" s="452"/>
      <c r="E26" s="1143"/>
      <c r="F26" s="1144"/>
      <c r="G26" s="1145"/>
    </row>
    <row r="27" spans="1:8" ht="24" customHeight="1">
      <c r="A27" s="413"/>
      <c r="B27" s="1138"/>
      <c r="C27" s="453"/>
      <c r="D27" s="454"/>
      <c r="E27" s="1143"/>
      <c r="F27" s="1144"/>
      <c r="G27" s="1145"/>
    </row>
    <row r="28" spans="1:8" ht="24" customHeight="1" thickBot="1">
      <c r="A28" s="455"/>
      <c r="B28" s="1139"/>
      <c r="C28" s="456" t="s">
        <v>93</v>
      </c>
      <c r="D28" s="402">
        <f>SUM(D25:D27)</f>
        <v>0</v>
      </c>
      <c r="E28" s="1146"/>
      <c r="F28" s="1147"/>
      <c r="G28" s="1148"/>
    </row>
    <row r="29" spans="1:8">
      <c r="A29" s="410"/>
      <c r="B29" s="1138"/>
      <c r="C29" s="437"/>
      <c r="D29" s="452"/>
      <c r="E29" s="1143"/>
      <c r="F29" s="1144"/>
      <c r="G29" s="1145"/>
    </row>
    <row r="30" spans="1:8" ht="24" customHeight="1">
      <c r="A30" s="413"/>
      <c r="B30" s="1138"/>
      <c r="C30" s="364"/>
      <c r="D30" s="457"/>
      <c r="E30" s="1143"/>
      <c r="F30" s="1144"/>
      <c r="G30" s="1145"/>
    </row>
    <row r="31" spans="1:8" ht="24" customHeight="1" thickBot="1">
      <c r="A31" s="458"/>
      <c r="B31" s="1139"/>
      <c r="C31" s="459" t="s">
        <v>93</v>
      </c>
      <c r="D31" s="460">
        <f>SUM(D29:D30)</f>
        <v>0</v>
      </c>
      <c r="E31" s="1146"/>
      <c r="F31" s="1147"/>
      <c r="G31" s="1148"/>
    </row>
    <row r="32" spans="1:8" ht="30" customHeight="1" thickBot="1">
      <c r="A32" s="1161" t="s">
        <v>399</v>
      </c>
      <c r="B32" s="1162"/>
      <c r="C32" s="1163"/>
      <c r="D32" s="94">
        <f>D28+D31</f>
        <v>0</v>
      </c>
      <c r="E32" s="109"/>
      <c r="F32" s="789"/>
      <c r="G32" s="789"/>
    </row>
    <row r="33" spans="1:8" ht="30" customHeight="1" thickBot="1">
      <c r="A33" s="1097" t="s">
        <v>400</v>
      </c>
      <c r="B33" s="1098"/>
      <c r="C33" s="1099"/>
      <c r="D33" s="184">
        <f>D32*100/108</f>
        <v>0</v>
      </c>
      <c r="E33" s="586"/>
      <c r="F33" s="485"/>
      <c r="G33" s="485"/>
    </row>
    <row r="34" spans="1:8" ht="30" customHeight="1" thickBot="1">
      <c r="A34" s="1097" t="s">
        <v>246</v>
      </c>
      <c r="B34" s="1098"/>
      <c r="C34" s="1098"/>
      <c r="D34" s="94">
        <f>ROUNDDOWN(D32, -3)</f>
        <v>0</v>
      </c>
      <c r="E34" s="92"/>
    </row>
    <row r="35" spans="1:8" ht="30" customHeight="1" thickBot="1">
      <c r="A35" s="666"/>
      <c r="B35" s="666"/>
      <c r="C35" s="666"/>
      <c r="D35" s="98"/>
      <c r="E35" s="92"/>
    </row>
    <row r="36" spans="1:8" ht="30" customHeight="1" thickBot="1">
      <c r="A36" s="666"/>
      <c r="B36" s="666"/>
      <c r="C36" s="666"/>
      <c r="F36" s="169" t="s">
        <v>245</v>
      </c>
      <c r="G36" s="94">
        <f>G20+D34</f>
        <v>0</v>
      </c>
    </row>
    <row r="37" spans="1:8" ht="30" customHeight="1">
      <c r="A37" s="666"/>
      <c r="B37" s="461"/>
      <c r="C37" s="1160" t="s">
        <v>220</v>
      </c>
      <c r="D37" s="1160"/>
      <c r="E37" s="1160"/>
      <c r="F37" s="1160"/>
      <c r="G37" s="1160"/>
      <c r="H37" s="1160"/>
    </row>
    <row r="38" spans="1:8" ht="120.75" customHeight="1">
      <c r="A38" s="1159" t="s">
        <v>401</v>
      </c>
      <c r="B38" s="1159"/>
      <c r="C38" s="1159"/>
      <c r="D38" s="1159"/>
      <c r="E38" s="1159"/>
      <c r="F38" s="1159"/>
      <c r="G38" s="1159"/>
      <c r="H38" s="1159"/>
    </row>
  </sheetData>
  <mergeCells count="28">
    <mergeCell ref="A2:H2"/>
    <mergeCell ref="A38:H38"/>
    <mergeCell ref="C37:H37"/>
    <mergeCell ref="A33:C33"/>
    <mergeCell ref="A32:C32"/>
    <mergeCell ref="A34:C34"/>
    <mergeCell ref="B29:B31"/>
    <mergeCell ref="E29:G31"/>
    <mergeCell ref="H4:H5"/>
    <mergeCell ref="D12:F12"/>
    <mergeCell ref="A4:A5"/>
    <mergeCell ref="C4:C5"/>
    <mergeCell ref="D4:G4"/>
    <mergeCell ref="A23:A24"/>
    <mergeCell ref="B23:B24"/>
    <mergeCell ref="D15:F15"/>
    <mergeCell ref="D9:F9"/>
    <mergeCell ref="B4:B5"/>
    <mergeCell ref="B25:B28"/>
    <mergeCell ref="E25:G28"/>
    <mergeCell ref="C23:C24"/>
    <mergeCell ref="D23:D24"/>
    <mergeCell ref="E23:G24"/>
    <mergeCell ref="D18:F18"/>
    <mergeCell ref="A19:C19"/>
    <mergeCell ref="D19:F19"/>
    <mergeCell ref="A20:C20"/>
    <mergeCell ref="D20:F20"/>
  </mergeCells>
  <phoneticPr fontId="1"/>
  <pageMargins left="0.70866141732283472" right="0.70866141732283472" top="0.74803149606299213" bottom="0.74803149606299213" header="0.31496062992125984" footer="0.31496062992125984"/>
  <pageSetup paperSize="9" scale="64" orientation="portrait" r:id="rId1"/>
  <headerFooter>
    <oddHeader>&amp;R2021年6月版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zoomScale="90" zoomScaleNormal="90" zoomScaleSheetLayoutView="80" workbookViewId="0"/>
  </sheetViews>
  <sheetFormatPr defaultColWidth="9" defaultRowHeight="14.25"/>
  <cols>
    <col min="1" max="1" width="14.625" style="168" customWidth="1"/>
    <col min="2" max="2" width="24.5" style="168" customWidth="1"/>
    <col min="3" max="3" width="14.625" style="479" customWidth="1"/>
    <col min="4" max="4" width="8.625" style="168" customWidth="1"/>
    <col min="5" max="5" width="30" style="168" customWidth="1"/>
    <col min="6" max="16384" width="9" style="110"/>
  </cols>
  <sheetData>
    <row r="1" spans="1:6" ht="20.100000000000001" customHeight="1">
      <c r="E1" s="480" t="s">
        <v>237</v>
      </c>
    </row>
    <row r="2" spans="1:6" ht="20.100000000000001" customHeight="1">
      <c r="A2" s="1173" t="s">
        <v>273</v>
      </c>
      <c r="B2" s="1173"/>
      <c r="C2" s="1173"/>
      <c r="D2" s="1173"/>
      <c r="E2" s="1173"/>
    </row>
    <row r="3" spans="1:6" ht="20.100000000000001" customHeight="1" thickBot="1">
      <c r="A3" s="168" t="s">
        <v>272</v>
      </c>
    </row>
    <row r="4" spans="1:6" ht="20.100000000000001" customHeight="1" thickBot="1">
      <c r="A4" s="1174" t="s">
        <v>259</v>
      </c>
      <c r="B4" s="1175"/>
      <c r="C4" s="516" t="s">
        <v>258</v>
      </c>
      <c r="D4" s="1174" t="s">
        <v>242</v>
      </c>
      <c r="E4" s="1176"/>
    </row>
    <row r="5" spans="1:6" ht="20.100000000000001" customHeight="1" thickTop="1">
      <c r="A5" s="1177" t="s">
        <v>271</v>
      </c>
      <c r="B5" s="481" t="s">
        <v>270</v>
      </c>
      <c r="C5" s="482"/>
      <c r="D5" s="1180"/>
      <c r="E5" s="1181"/>
    </row>
    <row r="6" spans="1:6" ht="20.100000000000001" customHeight="1">
      <c r="A6" s="1178"/>
      <c r="B6" s="483" t="s">
        <v>269</v>
      </c>
      <c r="C6" s="515"/>
      <c r="D6" s="1169"/>
      <c r="E6" s="1170"/>
    </row>
    <row r="7" spans="1:6" ht="20.100000000000001" customHeight="1">
      <c r="A7" s="1178"/>
      <c r="B7" s="484" t="s">
        <v>268</v>
      </c>
      <c r="C7" s="522"/>
      <c r="D7" s="1169"/>
      <c r="E7" s="1170"/>
    </row>
    <row r="8" spans="1:6" ht="20.100000000000001" customHeight="1">
      <c r="A8" s="1178"/>
      <c r="B8" s="485" t="s">
        <v>221</v>
      </c>
      <c r="C8" s="486"/>
      <c r="D8" s="1169"/>
      <c r="E8" s="1170"/>
    </row>
    <row r="9" spans="1:6" ht="20.100000000000001" customHeight="1" thickBot="1">
      <c r="A9" s="1178"/>
      <c r="B9" s="487"/>
      <c r="C9" s="518"/>
      <c r="D9" s="1171"/>
      <c r="E9" s="1172"/>
    </row>
    <row r="10" spans="1:6" ht="20.100000000000001" customHeight="1" thickTop="1" thickBot="1">
      <c r="A10" s="1179"/>
      <c r="B10" s="488" t="s">
        <v>93</v>
      </c>
      <c r="C10" s="520">
        <f>SUM(C5:C9)</f>
        <v>0</v>
      </c>
      <c r="D10" s="1167"/>
      <c r="E10" s="1168"/>
    </row>
    <row r="11" spans="1:6" ht="20.100000000000001" customHeight="1">
      <c r="A11" s="1185" t="s">
        <v>267</v>
      </c>
      <c r="B11" s="489" t="s">
        <v>266</v>
      </c>
      <c r="C11" s="519"/>
      <c r="D11" s="1183"/>
      <c r="E11" s="1184"/>
    </row>
    <row r="12" spans="1:6" ht="20.100000000000001" customHeight="1">
      <c r="A12" s="1178"/>
      <c r="B12" s="483" t="s">
        <v>265</v>
      </c>
      <c r="C12" s="515"/>
      <c r="D12" s="1169"/>
      <c r="E12" s="1170"/>
    </row>
    <row r="13" spans="1:6" ht="20.100000000000001" customHeight="1">
      <c r="A13" s="1178"/>
      <c r="B13" s="485" t="s">
        <v>264</v>
      </c>
      <c r="C13" s="486"/>
      <c r="D13" s="1169"/>
      <c r="E13" s="1170"/>
    </row>
    <row r="14" spans="1:6" ht="20.100000000000001" customHeight="1">
      <c r="A14" s="1178"/>
      <c r="B14" s="484" t="s">
        <v>263</v>
      </c>
      <c r="C14" s="522"/>
      <c r="D14" s="1169"/>
      <c r="E14" s="1170"/>
      <c r="F14" s="111"/>
    </row>
    <row r="15" spans="1:6" ht="20.100000000000001" customHeight="1">
      <c r="A15" s="1178"/>
      <c r="B15" s="490" t="s">
        <v>222</v>
      </c>
      <c r="C15" s="521"/>
      <c r="D15" s="1169"/>
      <c r="E15" s="1170"/>
      <c r="F15" s="111"/>
    </row>
    <row r="16" spans="1:6" ht="20.100000000000001" customHeight="1" thickBot="1">
      <c r="A16" s="1178"/>
      <c r="B16" s="487"/>
      <c r="C16" s="518"/>
      <c r="D16" s="1171"/>
      <c r="E16" s="1172"/>
    </row>
    <row r="17" spans="1:5" ht="20.100000000000001" customHeight="1" thickTop="1" thickBot="1">
      <c r="A17" s="1179"/>
      <c r="B17" s="488" t="s">
        <v>93</v>
      </c>
      <c r="C17" s="520">
        <f>SUM(C11:C16)</f>
        <v>0</v>
      </c>
      <c r="D17" s="1167"/>
      <c r="E17" s="1168"/>
    </row>
    <row r="18" spans="1:5" ht="20.100000000000001" customHeight="1">
      <c r="A18" s="1182" t="s">
        <v>262</v>
      </c>
      <c r="B18" s="489"/>
      <c r="C18" s="519"/>
      <c r="D18" s="1183"/>
      <c r="E18" s="1184"/>
    </row>
    <row r="19" spans="1:5" ht="20.100000000000001" customHeight="1">
      <c r="A19" s="1182"/>
      <c r="B19" s="491"/>
      <c r="C19" s="486"/>
      <c r="D19" s="1169"/>
      <c r="E19" s="1170"/>
    </row>
    <row r="20" spans="1:5" ht="20.100000000000001" customHeight="1" thickBot="1">
      <c r="A20" s="1182"/>
      <c r="B20" s="487"/>
      <c r="C20" s="518"/>
      <c r="D20" s="1171"/>
      <c r="E20" s="1172"/>
    </row>
    <row r="21" spans="1:5" ht="20.100000000000001" customHeight="1" thickTop="1" thickBot="1">
      <c r="A21" s="1167"/>
      <c r="B21" s="492" t="s">
        <v>93</v>
      </c>
      <c r="C21" s="517">
        <f>SUM(C18:C20)</f>
        <v>0</v>
      </c>
      <c r="D21" s="1167"/>
      <c r="E21" s="1168"/>
    </row>
    <row r="22" spans="1:5" ht="20.100000000000001" customHeight="1">
      <c r="A22" s="1182" t="s">
        <v>261</v>
      </c>
      <c r="B22" s="489"/>
      <c r="C22" s="519"/>
      <c r="D22" s="1183"/>
      <c r="E22" s="1184"/>
    </row>
    <row r="23" spans="1:5" ht="20.100000000000001" customHeight="1" thickBot="1">
      <c r="A23" s="1182"/>
      <c r="B23" s="487"/>
      <c r="C23" s="518"/>
      <c r="D23" s="1171"/>
      <c r="E23" s="1172"/>
    </row>
    <row r="24" spans="1:5" ht="20.100000000000001" customHeight="1" thickTop="1" thickBot="1">
      <c r="A24" s="1167"/>
      <c r="B24" s="492" t="s">
        <v>93</v>
      </c>
      <c r="C24" s="517">
        <f>SUM(C22:C23)</f>
        <v>0</v>
      </c>
      <c r="D24" s="1167"/>
      <c r="E24" s="1168"/>
    </row>
    <row r="25" spans="1:5" ht="20.100000000000001" customHeight="1" thickBot="1">
      <c r="A25" s="1097" t="s">
        <v>402</v>
      </c>
      <c r="B25" s="1099"/>
      <c r="C25" s="514">
        <f>C10+C17+C21+C24</f>
        <v>0</v>
      </c>
      <c r="D25" s="95"/>
    </row>
    <row r="26" spans="1:5" ht="20.100000000000001" customHeight="1" thickBot="1">
      <c r="A26" s="1097" t="s">
        <v>246</v>
      </c>
      <c r="B26" s="1098"/>
      <c r="C26" s="514">
        <f>ROUNDDOWN(C25, -3)</f>
        <v>0</v>
      </c>
      <c r="D26" s="112"/>
    </row>
    <row r="27" spans="1:5" ht="20.100000000000001" customHeight="1">
      <c r="A27" s="563"/>
      <c r="B27" s="563"/>
      <c r="C27" s="564"/>
      <c r="D27" s="112"/>
    </row>
    <row r="28" spans="1:5" ht="20.100000000000001" customHeight="1" thickBot="1">
      <c r="A28" s="168" t="s">
        <v>260</v>
      </c>
    </row>
    <row r="29" spans="1:5" ht="20.100000000000001" customHeight="1" thickBot="1">
      <c r="A29" s="1174" t="s">
        <v>259</v>
      </c>
      <c r="B29" s="1175"/>
      <c r="C29" s="516" t="s">
        <v>258</v>
      </c>
      <c r="D29" s="493" t="s">
        <v>257</v>
      </c>
      <c r="E29" s="494" t="s">
        <v>242</v>
      </c>
    </row>
    <row r="30" spans="1:5" ht="20.100000000000001" customHeight="1" thickTop="1">
      <c r="A30" s="1187"/>
      <c r="B30" s="1188"/>
      <c r="C30" s="482"/>
      <c r="D30" s="495"/>
      <c r="E30" s="496"/>
    </row>
    <row r="31" spans="1:5" ht="20.100000000000001" customHeight="1">
      <c r="A31" s="1189"/>
      <c r="B31" s="1190"/>
      <c r="C31" s="515"/>
      <c r="D31" s="497"/>
      <c r="E31" s="498"/>
    </row>
    <row r="32" spans="1:5" ht="20.100000000000001" customHeight="1">
      <c r="A32" s="1189"/>
      <c r="B32" s="1190"/>
      <c r="C32" s="486"/>
      <c r="D32" s="499"/>
      <c r="E32" s="500"/>
    </row>
    <row r="33" spans="1:5" ht="20.100000000000001" customHeight="1" thickBot="1">
      <c r="A33" s="1191"/>
      <c r="B33" s="1192"/>
      <c r="C33" s="501"/>
      <c r="D33" s="502"/>
      <c r="E33" s="503"/>
    </row>
    <row r="34" spans="1:5" ht="20.100000000000001" customHeight="1" thickBot="1">
      <c r="A34" s="1097" t="s">
        <v>402</v>
      </c>
      <c r="B34" s="1099"/>
      <c r="C34" s="514">
        <f>SUM(C30:C33)</f>
        <v>0</v>
      </c>
      <c r="D34" s="95"/>
    </row>
    <row r="35" spans="1:5" ht="20.100000000000001" customHeight="1" thickBot="1">
      <c r="A35" s="1097" t="s">
        <v>246</v>
      </c>
      <c r="B35" s="1098"/>
      <c r="C35" s="514">
        <f>ROUNDDOWN(C34, -3)</f>
        <v>0</v>
      </c>
      <c r="D35" s="112"/>
    </row>
    <row r="36" spans="1:5" ht="80.099999999999994" customHeight="1">
      <c r="A36" s="1186" t="s">
        <v>403</v>
      </c>
      <c r="B36" s="1186"/>
      <c r="C36" s="1186"/>
      <c r="D36" s="1186"/>
      <c r="E36" s="1186"/>
    </row>
  </sheetData>
  <mergeCells count="37">
    <mergeCell ref="A36:E36"/>
    <mergeCell ref="A25:B25"/>
    <mergeCell ref="A29:B29"/>
    <mergeCell ref="A30:B30"/>
    <mergeCell ref="A31:B31"/>
    <mergeCell ref="A32:B32"/>
    <mergeCell ref="A33:B33"/>
    <mergeCell ref="A34:B34"/>
    <mergeCell ref="A35:B35"/>
    <mergeCell ref="A26:B26"/>
    <mergeCell ref="D24:E24"/>
    <mergeCell ref="A22:A24"/>
    <mergeCell ref="D22:E22"/>
    <mergeCell ref="D23:E23"/>
    <mergeCell ref="A11:A17"/>
    <mergeCell ref="D11:E11"/>
    <mergeCell ref="D12:E12"/>
    <mergeCell ref="D13:E13"/>
    <mergeCell ref="D14:E14"/>
    <mergeCell ref="D15:E15"/>
    <mergeCell ref="D16:E16"/>
    <mergeCell ref="D17:E17"/>
    <mergeCell ref="A18:A21"/>
    <mergeCell ref="D18:E18"/>
    <mergeCell ref="D19:E19"/>
    <mergeCell ref="D20:E20"/>
    <mergeCell ref="A2:E2"/>
    <mergeCell ref="A4:B4"/>
    <mergeCell ref="D4:E4"/>
    <mergeCell ref="A5:A10"/>
    <mergeCell ref="D5:E5"/>
    <mergeCell ref="D21:E21"/>
    <mergeCell ref="D6:E6"/>
    <mergeCell ref="D7:E7"/>
    <mergeCell ref="D8:E8"/>
    <mergeCell ref="D9:E9"/>
    <mergeCell ref="D10:E10"/>
  </mergeCells>
  <phoneticPr fontId="1"/>
  <pageMargins left="0.70866141732283472" right="0.70866141732283472" top="0.74803149606299213" bottom="0.74803149606299213" header="0.31496062992125984" footer="0.31496062992125984"/>
  <pageSetup paperSize="9" scale="86" orientation="portrait" r:id="rId1"/>
  <headerFooter>
    <oddHeader>&amp;R2021年6月版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zoomScale="90" zoomScaleNormal="90" zoomScaleSheetLayoutView="80" workbookViewId="0"/>
  </sheetViews>
  <sheetFormatPr defaultColWidth="9" defaultRowHeight="14.25"/>
  <cols>
    <col min="1" max="1" width="14.625" style="168" customWidth="1"/>
    <col min="2" max="2" width="24.5" style="168" customWidth="1"/>
    <col min="3" max="3" width="14.625" style="479" customWidth="1"/>
    <col min="4" max="4" width="8.625" style="168" customWidth="1"/>
    <col min="5" max="5" width="31.25" style="168" customWidth="1"/>
    <col min="6" max="16384" width="9" style="110"/>
  </cols>
  <sheetData>
    <row r="1" spans="1:6" ht="20.100000000000001" customHeight="1">
      <c r="E1" s="480" t="s">
        <v>154</v>
      </c>
    </row>
    <row r="2" spans="1:6" ht="20.100000000000001" customHeight="1">
      <c r="A2" s="1173" t="s">
        <v>273</v>
      </c>
      <c r="B2" s="1173"/>
      <c r="C2" s="1173"/>
      <c r="D2" s="1173"/>
      <c r="E2" s="1173"/>
    </row>
    <row r="3" spans="1:6" ht="20.100000000000001" customHeight="1" thickBot="1">
      <c r="A3" s="168" t="s">
        <v>274</v>
      </c>
    </row>
    <row r="4" spans="1:6" ht="20.100000000000001" customHeight="1" thickBot="1">
      <c r="A4" s="1174" t="s">
        <v>259</v>
      </c>
      <c r="B4" s="1175"/>
      <c r="C4" s="516" t="s">
        <v>258</v>
      </c>
      <c r="D4" s="1174" t="s">
        <v>242</v>
      </c>
      <c r="E4" s="1176"/>
    </row>
    <row r="5" spans="1:6" ht="20.100000000000001" customHeight="1" thickTop="1">
      <c r="A5" s="1177" t="s">
        <v>271</v>
      </c>
      <c r="B5" s="481" t="s">
        <v>270</v>
      </c>
      <c r="C5" s="482"/>
      <c r="D5" s="1180"/>
      <c r="E5" s="1181"/>
    </row>
    <row r="6" spans="1:6" ht="20.100000000000001" customHeight="1">
      <c r="A6" s="1178"/>
      <c r="B6" s="483" t="s">
        <v>269</v>
      </c>
      <c r="C6" s="515"/>
      <c r="D6" s="1169"/>
      <c r="E6" s="1170"/>
    </row>
    <row r="7" spans="1:6" ht="20.100000000000001" customHeight="1">
      <c r="A7" s="1178"/>
      <c r="B7" s="484" t="s">
        <v>268</v>
      </c>
      <c r="C7" s="522"/>
      <c r="D7" s="1169"/>
      <c r="E7" s="1170"/>
    </row>
    <row r="8" spans="1:6" ht="20.100000000000001" customHeight="1">
      <c r="A8" s="1178"/>
      <c r="B8" s="485" t="s">
        <v>221</v>
      </c>
      <c r="C8" s="486"/>
      <c r="D8" s="1169"/>
      <c r="E8" s="1170"/>
    </row>
    <row r="9" spans="1:6" ht="20.100000000000001" customHeight="1" thickBot="1">
      <c r="A9" s="1178"/>
      <c r="B9" s="487"/>
      <c r="C9" s="518"/>
      <c r="D9" s="1171"/>
      <c r="E9" s="1172"/>
    </row>
    <row r="10" spans="1:6" ht="20.100000000000001" customHeight="1" thickTop="1" thickBot="1">
      <c r="A10" s="1179"/>
      <c r="B10" s="488" t="s">
        <v>93</v>
      </c>
      <c r="C10" s="520">
        <f>SUM(C5:C9)</f>
        <v>0</v>
      </c>
      <c r="D10" s="1167"/>
      <c r="E10" s="1168"/>
    </row>
    <row r="11" spans="1:6" ht="20.100000000000001" customHeight="1">
      <c r="A11" s="1185" t="s">
        <v>267</v>
      </c>
      <c r="B11" s="489" t="s">
        <v>266</v>
      </c>
      <c r="C11" s="519"/>
      <c r="D11" s="1183"/>
      <c r="E11" s="1184"/>
    </row>
    <row r="12" spans="1:6" ht="20.100000000000001" customHeight="1">
      <c r="A12" s="1178"/>
      <c r="B12" s="483" t="s">
        <v>265</v>
      </c>
      <c r="C12" s="515"/>
      <c r="D12" s="1169"/>
      <c r="E12" s="1170"/>
    </row>
    <row r="13" spans="1:6" ht="20.100000000000001" customHeight="1">
      <c r="A13" s="1178"/>
      <c r="B13" s="485" t="s">
        <v>264</v>
      </c>
      <c r="C13" s="486"/>
      <c r="D13" s="1169"/>
      <c r="E13" s="1170"/>
    </row>
    <row r="14" spans="1:6" ht="20.100000000000001" customHeight="1">
      <c r="A14" s="1178"/>
      <c r="B14" s="484" t="s">
        <v>263</v>
      </c>
      <c r="C14" s="522"/>
      <c r="D14" s="1169"/>
      <c r="E14" s="1170"/>
      <c r="F14" s="111"/>
    </row>
    <row r="15" spans="1:6" ht="20.100000000000001" customHeight="1">
      <c r="A15" s="1178"/>
      <c r="B15" s="490" t="s">
        <v>222</v>
      </c>
      <c r="C15" s="521"/>
      <c r="D15" s="1169"/>
      <c r="E15" s="1170"/>
      <c r="F15" s="111"/>
    </row>
    <row r="16" spans="1:6" ht="20.100000000000001" customHeight="1" thickBot="1">
      <c r="A16" s="1178"/>
      <c r="B16" s="487"/>
      <c r="C16" s="518"/>
      <c r="D16" s="1171"/>
      <c r="E16" s="1172"/>
    </row>
    <row r="17" spans="1:5" ht="20.100000000000001" customHeight="1" thickTop="1" thickBot="1">
      <c r="A17" s="1179"/>
      <c r="B17" s="488" t="s">
        <v>93</v>
      </c>
      <c r="C17" s="520">
        <f>SUM(C11:C16)</f>
        <v>0</v>
      </c>
      <c r="D17" s="1167"/>
      <c r="E17" s="1168"/>
    </row>
    <row r="18" spans="1:5" ht="20.100000000000001" customHeight="1">
      <c r="A18" s="1182" t="s">
        <v>262</v>
      </c>
      <c r="B18" s="489"/>
      <c r="C18" s="519"/>
      <c r="D18" s="1183"/>
      <c r="E18" s="1184"/>
    </row>
    <row r="19" spans="1:5" ht="20.100000000000001" customHeight="1">
      <c r="A19" s="1182"/>
      <c r="B19" s="491"/>
      <c r="C19" s="486"/>
      <c r="D19" s="1169"/>
      <c r="E19" s="1170"/>
    </row>
    <row r="20" spans="1:5" ht="20.100000000000001" customHeight="1" thickBot="1">
      <c r="A20" s="1182"/>
      <c r="B20" s="487"/>
      <c r="C20" s="518"/>
      <c r="D20" s="1171"/>
      <c r="E20" s="1172"/>
    </row>
    <row r="21" spans="1:5" ht="20.100000000000001" customHeight="1" thickTop="1" thickBot="1">
      <c r="A21" s="1167"/>
      <c r="B21" s="492" t="s">
        <v>93</v>
      </c>
      <c r="C21" s="517">
        <f>SUM(C18:C20)</f>
        <v>0</v>
      </c>
      <c r="D21" s="1167"/>
      <c r="E21" s="1168"/>
    </row>
    <row r="22" spans="1:5" ht="20.100000000000001" customHeight="1">
      <c r="A22" s="1182" t="s">
        <v>261</v>
      </c>
      <c r="B22" s="489"/>
      <c r="C22" s="519"/>
      <c r="D22" s="1183"/>
      <c r="E22" s="1184"/>
    </row>
    <row r="23" spans="1:5" ht="20.100000000000001" customHeight="1" thickBot="1">
      <c r="A23" s="1182"/>
      <c r="B23" s="487"/>
      <c r="C23" s="518"/>
      <c r="D23" s="1171"/>
      <c r="E23" s="1172"/>
    </row>
    <row r="24" spans="1:5" ht="20.100000000000001" customHeight="1" thickTop="1" thickBot="1">
      <c r="A24" s="1167"/>
      <c r="B24" s="492" t="s">
        <v>93</v>
      </c>
      <c r="C24" s="517">
        <f>SUM(C22:C23)</f>
        <v>0</v>
      </c>
      <c r="D24" s="1167"/>
      <c r="E24" s="1168"/>
    </row>
    <row r="25" spans="1:5" ht="20.100000000000001" customHeight="1" thickBot="1">
      <c r="A25" s="1097" t="s">
        <v>402</v>
      </c>
      <c r="B25" s="1099"/>
      <c r="C25" s="514">
        <f>C10+C17+C21+C24</f>
        <v>0</v>
      </c>
      <c r="D25" s="95"/>
      <c r="E25" s="485"/>
    </row>
    <row r="26" spans="1:5" ht="20.100000000000001" customHeight="1" thickBot="1">
      <c r="A26" s="1097" t="s">
        <v>246</v>
      </c>
      <c r="B26" s="1098"/>
      <c r="C26" s="514">
        <f>ROUNDDOWN(C25, -3)</f>
        <v>0</v>
      </c>
      <c r="D26" s="112"/>
    </row>
    <row r="27" spans="1:5" ht="20.100000000000001" customHeight="1" thickBot="1"/>
    <row r="28" spans="1:5" ht="20.100000000000001" customHeight="1" thickBot="1">
      <c r="A28" s="1174" t="s">
        <v>259</v>
      </c>
      <c r="B28" s="1175"/>
      <c r="C28" s="516" t="s">
        <v>258</v>
      </c>
      <c r="D28" s="493" t="s">
        <v>257</v>
      </c>
      <c r="E28" s="494" t="s">
        <v>242</v>
      </c>
    </row>
    <row r="29" spans="1:5" ht="20.100000000000001" customHeight="1" thickTop="1">
      <c r="A29" s="1187"/>
      <c r="B29" s="1188"/>
      <c r="C29" s="482"/>
      <c r="D29" s="495"/>
      <c r="E29" s="496"/>
    </row>
    <row r="30" spans="1:5" ht="20.100000000000001" customHeight="1">
      <c r="A30" s="1189"/>
      <c r="B30" s="1190"/>
      <c r="C30" s="486"/>
      <c r="D30" s="499"/>
      <c r="E30" s="500"/>
    </row>
    <row r="31" spans="1:5" ht="20.100000000000001" customHeight="1" thickBot="1">
      <c r="A31" s="1191"/>
      <c r="B31" s="1192"/>
      <c r="C31" s="501"/>
      <c r="D31" s="502"/>
      <c r="E31" s="503"/>
    </row>
    <row r="32" spans="1:5" ht="20.100000000000001" customHeight="1" thickBot="1">
      <c r="A32" s="1097" t="s">
        <v>402</v>
      </c>
      <c r="B32" s="1099"/>
      <c r="C32" s="514">
        <f>SUM(C29:C31)</f>
        <v>0</v>
      </c>
      <c r="D32" s="95"/>
    </row>
    <row r="33" spans="1:5" ht="20.100000000000001" customHeight="1" thickBot="1">
      <c r="A33" s="1097" t="s">
        <v>246</v>
      </c>
      <c r="B33" s="1098"/>
      <c r="C33" s="514">
        <f>ROUNDDOWN(C32, -3)</f>
        <v>0</v>
      </c>
      <c r="D33" s="112"/>
    </row>
    <row r="34" spans="1:5" ht="80.099999999999994" customHeight="1">
      <c r="A34" s="1186" t="s">
        <v>404</v>
      </c>
      <c r="B34" s="1186"/>
      <c r="C34" s="1186"/>
      <c r="D34" s="1186"/>
      <c r="E34" s="1186"/>
    </row>
  </sheetData>
  <mergeCells count="36">
    <mergeCell ref="A2:E2"/>
    <mergeCell ref="D8:E8"/>
    <mergeCell ref="D15:E15"/>
    <mergeCell ref="A18:A21"/>
    <mergeCell ref="D18:E18"/>
    <mergeCell ref="D19:E19"/>
    <mergeCell ref="D20:E20"/>
    <mergeCell ref="D21:E21"/>
    <mergeCell ref="A11:A17"/>
    <mergeCell ref="D11:E11"/>
    <mergeCell ref="D12:E12"/>
    <mergeCell ref="D13:E13"/>
    <mergeCell ref="D14:E14"/>
    <mergeCell ref="D16:E16"/>
    <mergeCell ref="D17:E17"/>
    <mergeCell ref="D7:E7"/>
    <mergeCell ref="D23:E23"/>
    <mergeCell ref="D24:E24"/>
    <mergeCell ref="A34:E34"/>
    <mergeCell ref="A25:B25"/>
    <mergeCell ref="A22:A24"/>
    <mergeCell ref="D22:E22"/>
    <mergeCell ref="A32:B32"/>
    <mergeCell ref="A28:B28"/>
    <mergeCell ref="A29:B29"/>
    <mergeCell ref="A30:B30"/>
    <mergeCell ref="A31:B31"/>
    <mergeCell ref="A26:B26"/>
    <mergeCell ref="A33:B33"/>
    <mergeCell ref="A4:B4"/>
    <mergeCell ref="D9:E9"/>
    <mergeCell ref="D10:E10"/>
    <mergeCell ref="D4:E4"/>
    <mergeCell ref="A5:A10"/>
    <mergeCell ref="D5:E5"/>
    <mergeCell ref="D6:E6"/>
  </mergeCells>
  <phoneticPr fontId="1"/>
  <pageMargins left="0.70866141732283472" right="0.70866141732283472" top="0.74803149606299213" bottom="0.74803149606299213" header="0.31496062992125984" footer="0.31496062992125984"/>
  <pageSetup paperSize="9" scale="84" orientation="portrait" r:id="rId1"/>
  <headerFooter>
    <oddHeader>&amp;R2021年6月版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4"/>
  <sheetViews>
    <sheetView zoomScale="115" zoomScaleNormal="115" zoomScaleSheetLayoutView="100" zoomScalePageLayoutView="80" workbookViewId="0"/>
  </sheetViews>
  <sheetFormatPr defaultRowHeight="14.25"/>
  <cols>
    <col min="1" max="1" width="3.625" customWidth="1"/>
    <col min="2" max="2" width="3.375" customWidth="1"/>
    <col min="3" max="3" width="26.875" customWidth="1"/>
    <col min="4" max="10" width="16.125" customWidth="1"/>
    <col min="11" max="11" width="14.875" customWidth="1"/>
  </cols>
  <sheetData>
    <row r="1" spans="1:11" s="114" customFormat="1" ht="15" customHeight="1">
      <c r="J1" s="5" t="s">
        <v>176</v>
      </c>
    </row>
    <row r="2" spans="1:11" ht="24" customHeight="1">
      <c r="A2" s="895" t="s">
        <v>142</v>
      </c>
      <c r="B2" s="895"/>
      <c r="C2" s="895"/>
      <c r="D2" s="895"/>
      <c r="E2" s="895"/>
      <c r="F2" s="895"/>
      <c r="G2" s="895"/>
      <c r="H2" s="895"/>
      <c r="I2" s="895"/>
      <c r="J2" s="895"/>
      <c r="K2" s="114"/>
    </row>
    <row r="3" spans="1:11" ht="15" thickBot="1">
      <c r="A3" s="2"/>
      <c r="B3" s="2"/>
      <c r="C3" s="2"/>
      <c r="D3" s="260"/>
      <c r="E3" s="260"/>
      <c r="F3" s="260"/>
      <c r="G3" s="260"/>
      <c r="H3" s="260"/>
      <c r="I3" s="3"/>
      <c r="J3" s="312" t="s">
        <v>0</v>
      </c>
    </row>
    <row r="4" spans="1:11" s="47" customFormat="1" ht="36.75" customHeight="1" thickBot="1">
      <c r="A4" s="261" t="s">
        <v>161</v>
      </c>
      <c r="B4" s="262"/>
      <c r="C4" s="263"/>
      <c r="D4" s="264" t="s">
        <v>162</v>
      </c>
      <c r="E4" s="264" t="s">
        <v>163</v>
      </c>
      <c r="F4" s="264" t="s">
        <v>164</v>
      </c>
      <c r="G4" s="264" t="s">
        <v>136</v>
      </c>
      <c r="H4" s="264" t="s">
        <v>165</v>
      </c>
      <c r="I4" s="264" t="s">
        <v>177</v>
      </c>
      <c r="J4" s="255" t="s">
        <v>178</v>
      </c>
    </row>
    <row r="5" spans="1:11" s="47" customFormat="1" ht="22.5" customHeight="1">
      <c r="A5" s="265" t="s">
        <v>1</v>
      </c>
      <c r="B5" s="266"/>
      <c r="C5" s="266"/>
      <c r="D5" s="257">
        <f>D6+D16+D17</f>
        <v>0</v>
      </c>
      <c r="E5" s="258"/>
      <c r="F5" s="257">
        <f>F6+F16+F17</f>
        <v>0</v>
      </c>
      <c r="G5" s="258"/>
      <c r="H5" s="258"/>
      <c r="I5" s="258"/>
      <c r="J5" s="313"/>
    </row>
    <row r="6" spans="1:11" s="47" customFormat="1" ht="22.5" customHeight="1">
      <c r="A6" s="267"/>
      <c r="B6" s="268" t="s">
        <v>2</v>
      </c>
      <c r="C6" s="269"/>
      <c r="D6" s="281">
        <f>SUM(D7:D15)</f>
        <v>0</v>
      </c>
      <c r="E6" s="282"/>
      <c r="F6" s="281">
        <f>SUM(F7:F15)</f>
        <v>0</v>
      </c>
      <c r="G6" s="282"/>
      <c r="H6" s="282"/>
      <c r="I6" s="282"/>
      <c r="J6" s="314"/>
    </row>
    <row r="7" spans="1:11" s="47" customFormat="1" ht="22.5" customHeight="1">
      <c r="A7" s="267"/>
      <c r="B7" s="268"/>
      <c r="C7" s="269" t="s">
        <v>3</v>
      </c>
      <c r="D7" s="280"/>
      <c r="E7" s="280"/>
      <c r="F7" s="280"/>
      <c r="G7" s="282"/>
      <c r="H7" s="282"/>
      <c r="I7" s="282"/>
      <c r="J7" s="314"/>
    </row>
    <row r="8" spans="1:11" s="47" customFormat="1" ht="22.5" customHeight="1">
      <c r="A8" s="267"/>
      <c r="B8" s="270"/>
      <c r="C8" s="271" t="s">
        <v>172</v>
      </c>
      <c r="D8" s="280"/>
      <c r="E8" s="280"/>
      <c r="F8" s="280"/>
      <c r="G8" s="282"/>
      <c r="H8" s="282"/>
      <c r="I8" s="282"/>
      <c r="J8" s="314"/>
    </row>
    <row r="9" spans="1:11" s="47" customFormat="1" ht="22.5" customHeight="1">
      <c r="A9" s="267"/>
      <c r="B9" s="270"/>
      <c r="C9" s="271" t="s">
        <v>4</v>
      </c>
      <c r="D9" s="280"/>
      <c r="E9" s="280"/>
      <c r="F9" s="280"/>
      <c r="G9" s="282"/>
      <c r="H9" s="282"/>
      <c r="I9" s="282"/>
      <c r="J9" s="314"/>
    </row>
    <row r="10" spans="1:11" s="47" customFormat="1" ht="22.5" customHeight="1">
      <c r="A10" s="267"/>
      <c r="B10" s="272"/>
      <c r="C10" s="273" t="s">
        <v>5</v>
      </c>
      <c r="D10" s="280"/>
      <c r="E10" s="280"/>
      <c r="F10" s="280"/>
      <c r="G10" s="282"/>
      <c r="H10" s="282"/>
      <c r="I10" s="282"/>
      <c r="J10" s="314"/>
    </row>
    <row r="11" spans="1:11" s="47" customFormat="1" ht="22.5" customHeight="1">
      <c r="A11" s="274"/>
      <c r="B11" s="275"/>
      <c r="C11" s="276" t="s">
        <v>6</v>
      </c>
      <c r="D11" s="280"/>
      <c r="E11" s="280"/>
      <c r="F11" s="280"/>
      <c r="G11" s="283"/>
      <c r="H11" s="283"/>
      <c r="I11" s="283"/>
      <c r="J11" s="315"/>
    </row>
    <row r="12" spans="1:11" s="47" customFormat="1" ht="22.5" customHeight="1">
      <c r="A12" s="274"/>
      <c r="B12" s="275"/>
      <c r="C12" s="276" t="s">
        <v>7</v>
      </c>
      <c r="D12" s="280"/>
      <c r="E12" s="280"/>
      <c r="F12" s="280"/>
      <c r="G12" s="283"/>
      <c r="H12" s="283"/>
      <c r="I12" s="283"/>
      <c r="J12" s="315"/>
    </row>
    <row r="13" spans="1:11" s="47" customFormat="1" ht="22.5" customHeight="1">
      <c r="A13" s="274"/>
      <c r="B13" s="275"/>
      <c r="C13" s="276" t="s">
        <v>235</v>
      </c>
      <c r="D13" s="280"/>
      <c r="E13" s="280"/>
      <c r="F13" s="280"/>
      <c r="G13" s="283"/>
      <c r="H13" s="283"/>
      <c r="I13" s="283"/>
      <c r="J13" s="315"/>
    </row>
    <row r="14" spans="1:11" s="47" customFormat="1" ht="22.5" customHeight="1">
      <c r="A14" s="274"/>
      <c r="B14" s="275"/>
      <c r="C14" s="670" t="s">
        <v>354</v>
      </c>
      <c r="D14" s="280"/>
      <c r="E14" s="280"/>
      <c r="F14" s="280"/>
      <c r="G14" s="283"/>
      <c r="H14" s="283"/>
      <c r="I14" s="283"/>
      <c r="J14" s="315"/>
    </row>
    <row r="15" spans="1:11" s="47" customFormat="1" ht="22.5" customHeight="1">
      <c r="A15" s="274"/>
      <c r="B15" s="275"/>
      <c r="C15" s="670" t="s">
        <v>353</v>
      </c>
      <c r="D15" s="280"/>
      <c r="E15" s="280"/>
      <c r="F15" s="280"/>
      <c r="G15" s="283"/>
      <c r="H15" s="283"/>
      <c r="I15" s="283"/>
      <c r="J15" s="315"/>
    </row>
    <row r="16" spans="1:11" s="47" customFormat="1" ht="22.5" customHeight="1">
      <c r="A16" s="274"/>
      <c r="B16" s="275" t="s">
        <v>8</v>
      </c>
      <c r="C16" s="276"/>
      <c r="D16" s="280"/>
      <c r="E16" s="283"/>
      <c r="F16" s="280"/>
      <c r="G16" s="283"/>
      <c r="H16" s="283"/>
      <c r="I16" s="283"/>
      <c r="J16" s="315"/>
    </row>
    <row r="17" spans="1:10" s="47" customFormat="1" ht="22.5" customHeight="1">
      <c r="A17" s="274"/>
      <c r="B17" s="275" t="s">
        <v>9</v>
      </c>
      <c r="C17" s="276"/>
      <c r="D17" s="280"/>
      <c r="E17" s="283"/>
      <c r="F17" s="280"/>
      <c r="G17" s="283"/>
      <c r="H17" s="283"/>
      <c r="I17" s="283"/>
      <c r="J17" s="315"/>
    </row>
    <row r="18" spans="1:10" s="47" customFormat="1" ht="22.5" customHeight="1" thickBot="1">
      <c r="A18" s="274" t="s">
        <v>10</v>
      </c>
      <c r="B18" s="275"/>
      <c r="C18" s="276"/>
      <c r="D18" s="259"/>
      <c r="E18" s="283"/>
      <c r="F18" s="280"/>
      <c r="G18" s="283"/>
      <c r="H18" s="283"/>
      <c r="I18" s="283"/>
      <c r="J18" s="315"/>
    </row>
    <row r="19" spans="1:10" s="47" customFormat="1" ht="22.5" customHeight="1" thickBot="1">
      <c r="A19" s="277" t="s">
        <v>223</v>
      </c>
      <c r="B19" s="278"/>
      <c r="C19" s="279"/>
      <c r="D19" s="284">
        <f>D5+D18</f>
        <v>0</v>
      </c>
      <c r="E19" s="285"/>
      <c r="F19" s="284">
        <f>F5+F18</f>
        <v>0</v>
      </c>
      <c r="G19" s="285"/>
      <c r="H19" s="285"/>
      <c r="I19" s="285"/>
      <c r="J19" s="285"/>
    </row>
    <row r="20" spans="1:10" s="883" customFormat="1" ht="22.5" customHeight="1">
      <c r="A20" s="899" t="s">
        <v>323</v>
      </c>
      <c r="B20" s="900"/>
      <c r="C20" s="880" t="s">
        <v>238</v>
      </c>
      <c r="D20" s="881"/>
      <c r="E20" s="882"/>
      <c r="F20" s="881"/>
      <c r="G20" s="882"/>
      <c r="H20" s="882"/>
      <c r="I20" s="882"/>
      <c r="J20" s="882"/>
    </row>
    <row r="21" spans="1:10" s="883" customFormat="1" ht="22.5" customHeight="1" thickBot="1">
      <c r="A21" s="901"/>
      <c r="B21" s="902"/>
      <c r="C21" s="884" t="s">
        <v>239</v>
      </c>
      <c r="D21" s="885"/>
      <c r="E21" s="886"/>
      <c r="F21" s="885"/>
      <c r="G21" s="886"/>
      <c r="H21" s="886"/>
      <c r="I21" s="886"/>
      <c r="J21" s="886"/>
    </row>
    <row r="22" spans="1:10" s="883" customFormat="1" ht="22.5" customHeight="1" thickBot="1">
      <c r="A22" s="896" t="s">
        <v>224</v>
      </c>
      <c r="B22" s="897"/>
      <c r="C22" s="898"/>
      <c r="D22" s="887">
        <f>SUM(D19:D21)</f>
        <v>0</v>
      </c>
      <c r="E22" s="888"/>
      <c r="F22" s="887">
        <f>SUM(F19:F21)</f>
        <v>0</v>
      </c>
      <c r="G22" s="887">
        <f>SUM(G19:G21)</f>
        <v>0</v>
      </c>
      <c r="H22" s="887">
        <f>SUM(H19:H21)</f>
        <v>0</v>
      </c>
      <c r="I22" s="887">
        <f>SUM(I19:I21)</f>
        <v>0</v>
      </c>
      <c r="J22" s="889">
        <f>F22-G22-H22-I22</f>
        <v>0</v>
      </c>
    </row>
    <row r="23" spans="1:10" s="790" customFormat="1" ht="108.75" customHeight="1">
      <c r="A23" s="893" t="s">
        <v>426</v>
      </c>
      <c r="B23" s="894"/>
      <c r="C23" s="894"/>
      <c r="D23" s="894"/>
      <c r="E23" s="894"/>
      <c r="F23" s="894"/>
      <c r="G23" s="894"/>
      <c r="H23" s="894"/>
      <c r="I23" s="894"/>
      <c r="J23" s="894"/>
    </row>
    <row r="24" spans="1:10" ht="14.45" customHeight="1">
      <c r="A24" s="7"/>
      <c r="B24" s="7"/>
      <c r="C24" s="7"/>
      <c r="D24" s="7"/>
      <c r="E24" s="7"/>
      <c r="F24" s="7"/>
      <c r="G24" s="7"/>
      <c r="H24" s="7"/>
      <c r="I24" s="7"/>
      <c r="J24" s="7"/>
    </row>
  </sheetData>
  <mergeCells count="4">
    <mergeCell ref="A23:J23"/>
    <mergeCell ref="A2:J2"/>
    <mergeCell ref="A22:C22"/>
    <mergeCell ref="A20:B21"/>
  </mergeCells>
  <phoneticPr fontId="1"/>
  <pageMargins left="0.70866141732283472" right="0.70866141732283472" top="0.74803149606299213" bottom="0.74803149606299213" header="0.31496062992125984" footer="0.31496062992125984"/>
  <pageSetup paperSize="9" scale="80" fitToHeight="0" orientation="landscape" r:id="rId1"/>
  <headerFooter>
    <oddHeader>&amp;R2021年6月版</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43"/>
  <sheetViews>
    <sheetView zoomScale="85" zoomScaleNormal="85" zoomScaleSheetLayoutView="100" workbookViewId="0"/>
  </sheetViews>
  <sheetFormatPr defaultColWidth="9" defaultRowHeight="14.25"/>
  <cols>
    <col min="1" max="1" width="5.75" style="110" customWidth="1"/>
    <col min="2" max="2" width="14.625" style="749" customWidth="1"/>
    <col min="3" max="3" width="28" style="675" customWidth="1"/>
    <col min="4" max="4" width="8.125" style="675" customWidth="1"/>
    <col min="5" max="5" width="18.625" style="675" customWidth="1"/>
    <col min="6" max="6" width="9.75" style="675" customWidth="1"/>
    <col min="7" max="7" width="21.25" style="675" customWidth="1"/>
    <col min="8" max="8" width="8.875" style="675" customWidth="1"/>
    <col min="9" max="9" width="19.875" style="675" customWidth="1"/>
    <col min="10" max="16384" width="9" style="110"/>
  </cols>
  <sheetData>
    <row r="1" spans="1:9" ht="18.75" customHeight="1">
      <c r="A1" s="168"/>
      <c r="B1" s="672"/>
      <c r="C1" s="673"/>
      <c r="D1" s="674"/>
      <c r="G1" s="674"/>
      <c r="H1" s="674"/>
      <c r="I1" s="674" t="s">
        <v>155</v>
      </c>
    </row>
    <row r="2" spans="1:9" ht="24" customHeight="1">
      <c r="A2" s="676"/>
      <c r="B2" s="1193" t="s">
        <v>359</v>
      </c>
      <c r="C2" s="1193"/>
      <c r="D2" s="1193"/>
      <c r="E2" s="1193"/>
      <c r="F2" s="1193"/>
      <c r="G2" s="1193"/>
    </row>
    <row r="3" spans="1:9" ht="24" customHeight="1" thickBot="1">
      <c r="A3" s="168"/>
      <c r="B3" s="677" t="s">
        <v>360</v>
      </c>
      <c r="C3" s="673"/>
      <c r="D3" s="673"/>
    </row>
    <row r="4" spans="1:9" ht="30" customHeight="1">
      <c r="A4" s="678"/>
      <c r="B4" s="1194" t="s">
        <v>361</v>
      </c>
      <c r="C4" s="1196" t="s">
        <v>362</v>
      </c>
      <c r="D4" s="1198" t="s">
        <v>15</v>
      </c>
      <c r="E4" s="1200" t="s">
        <v>363</v>
      </c>
      <c r="F4" s="679" t="s">
        <v>364</v>
      </c>
      <c r="G4" s="1202" t="s">
        <v>365</v>
      </c>
    </row>
    <row r="5" spans="1:9" ht="24" customHeight="1" thickBot="1">
      <c r="A5" s="680"/>
      <c r="B5" s="1195"/>
      <c r="C5" s="1197"/>
      <c r="D5" s="1199"/>
      <c r="E5" s="1201"/>
      <c r="F5" s="681" t="s">
        <v>366</v>
      </c>
      <c r="G5" s="1203"/>
      <c r="I5" s="767"/>
    </row>
    <row r="6" spans="1:9" ht="24" customHeight="1" thickTop="1">
      <c r="A6" s="682">
        <v>1</v>
      </c>
      <c r="B6" s="683" t="s">
        <v>444</v>
      </c>
      <c r="C6" s="684" t="s">
        <v>440</v>
      </c>
      <c r="D6" s="685">
        <v>2</v>
      </c>
      <c r="E6" s="686"/>
      <c r="F6" s="687"/>
      <c r="G6" s="688">
        <f>E6*F6</f>
        <v>0</v>
      </c>
      <c r="I6" s="768"/>
    </row>
    <row r="7" spans="1:9" ht="24" customHeight="1">
      <c r="A7" s="682">
        <v>2</v>
      </c>
      <c r="B7" s="683" t="s">
        <v>445</v>
      </c>
      <c r="C7" s="684" t="s">
        <v>441</v>
      </c>
      <c r="D7" s="685">
        <v>2</v>
      </c>
      <c r="E7" s="689"/>
      <c r="F7" s="687"/>
      <c r="G7" s="690">
        <f>E7*F7</f>
        <v>0</v>
      </c>
      <c r="I7" s="768"/>
    </row>
    <row r="8" spans="1:9" ht="24" customHeight="1">
      <c r="A8" s="682">
        <v>3</v>
      </c>
      <c r="B8" s="691" t="s">
        <v>446</v>
      </c>
      <c r="C8" s="692" t="s">
        <v>442</v>
      </c>
      <c r="D8" s="693">
        <v>3</v>
      </c>
      <c r="E8" s="689"/>
      <c r="F8" s="687"/>
      <c r="G8" s="690">
        <f>E8*F8</f>
        <v>0</v>
      </c>
      <c r="I8" s="768"/>
    </row>
    <row r="9" spans="1:9" ht="24" customHeight="1">
      <c r="A9" s="682">
        <v>4</v>
      </c>
      <c r="B9" s="691" t="s">
        <v>446</v>
      </c>
      <c r="C9" s="692" t="s">
        <v>443</v>
      </c>
      <c r="D9" s="693">
        <v>4</v>
      </c>
      <c r="E9" s="689"/>
      <c r="F9" s="687"/>
      <c r="G9" s="690">
        <f>E9*F9</f>
        <v>0</v>
      </c>
      <c r="I9" s="768"/>
    </row>
    <row r="10" spans="1:9" ht="24" customHeight="1">
      <c r="A10" s="682"/>
      <c r="B10" s="683" t="s">
        <v>439</v>
      </c>
      <c r="C10" s="684" t="s">
        <v>439</v>
      </c>
      <c r="D10" s="685" t="s">
        <v>439</v>
      </c>
      <c r="E10" s="686"/>
      <c r="F10" s="687"/>
      <c r="G10" s="690">
        <f>E10*F10</f>
        <v>0</v>
      </c>
      <c r="I10" s="768"/>
    </row>
    <row r="11" spans="1:9" ht="24" customHeight="1">
      <c r="A11" s="682"/>
      <c r="B11" s="691" t="s">
        <v>439</v>
      </c>
      <c r="C11" s="692" t="s">
        <v>439</v>
      </c>
      <c r="D11" s="693" t="s">
        <v>439</v>
      </c>
      <c r="E11" s="689"/>
      <c r="F11" s="687"/>
      <c r="G11" s="694">
        <f t="shared" ref="G11:G14" si="0">E11*F11</f>
        <v>0</v>
      </c>
      <c r="I11" s="768"/>
    </row>
    <row r="12" spans="1:9" ht="24" customHeight="1">
      <c r="A12" s="682"/>
      <c r="B12" s="691" t="s">
        <v>439</v>
      </c>
      <c r="C12" s="692" t="s">
        <v>439</v>
      </c>
      <c r="D12" s="693" t="s">
        <v>439</v>
      </c>
      <c r="E12" s="689"/>
      <c r="F12" s="687"/>
      <c r="G12" s="695">
        <f t="shared" si="0"/>
        <v>0</v>
      </c>
      <c r="I12" s="768"/>
    </row>
    <row r="13" spans="1:9" ht="24" customHeight="1">
      <c r="A13" s="682"/>
      <c r="B13" s="691" t="s">
        <v>439</v>
      </c>
      <c r="C13" s="692" t="s">
        <v>439</v>
      </c>
      <c r="D13" s="693" t="s">
        <v>439</v>
      </c>
      <c r="E13" s="689"/>
      <c r="F13" s="687"/>
      <c r="G13" s="695">
        <f t="shared" si="0"/>
        <v>0</v>
      </c>
      <c r="I13" s="768"/>
    </row>
    <row r="14" spans="1:9" ht="24" customHeight="1" thickBot="1">
      <c r="A14" s="682"/>
      <c r="B14" s="696" t="s">
        <v>439</v>
      </c>
      <c r="C14" s="697" t="s">
        <v>439</v>
      </c>
      <c r="D14" s="698" t="s">
        <v>439</v>
      </c>
      <c r="E14" s="699"/>
      <c r="F14" s="700"/>
      <c r="G14" s="701">
        <f t="shared" si="0"/>
        <v>0</v>
      </c>
      <c r="I14" s="768"/>
    </row>
    <row r="15" spans="1:9" ht="27.75" customHeight="1" thickBot="1">
      <c r="A15" s="702"/>
      <c r="B15" s="703"/>
      <c r="C15" s="704"/>
      <c r="D15" s="704"/>
      <c r="E15" s="1208" t="s">
        <v>367</v>
      </c>
      <c r="F15" s="1209"/>
      <c r="G15" s="705">
        <f>SUM(G6:G14)</f>
        <v>0</v>
      </c>
      <c r="I15" s="769"/>
    </row>
    <row r="16" spans="1:9" ht="30.6" customHeight="1" thickBot="1">
      <c r="A16" s="224"/>
      <c r="B16" s="706"/>
      <c r="C16" s="706"/>
      <c r="D16" s="706"/>
      <c r="E16" s="1210" t="s">
        <v>250</v>
      </c>
      <c r="F16" s="1211"/>
      <c r="G16" s="707">
        <f>ROUNDDOWN(G15,-3)</f>
        <v>0</v>
      </c>
    </row>
    <row r="17" spans="1:9" ht="45" customHeight="1">
      <c r="A17" s="168"/>
      <c r="B17" s="1212"/>
      <c r="C17" s="1212"/>
      <c r="D17" s="1212"/>
      <c r="E17" s="1212"/>
      <c r="F17" s="1212"/>
      <c r="G17" s="1212"/>
      <c r="H17" s="1212"/>
    </row>
    <row r="18" spans="1:9" ht="33.6" customHeight="1" thickBot="1">
      <c r="B18" s="677" t="s">
        <v>368</v>
      </c>
      <c r="C18" s="708"/>
      <c r="D18" s="709"/>
      <c r="E18" s="709"/>
      <c r="F18" s="709"/>
      <c r="G18" s="709"/>
      <c r="H18" s="709"/>
    </row>
    <row r="19" spans="1:9">
      <c r="B19" s="1213" t="s">
        <v>369</v>
      </c>
      <c r="C19" s="1215" t="s">
        <v>370</v>
      </c>
      <c r="D19" s="1217" t="s">
        <v>371</v>
      </c>
      <c r="E19" s="1219" t="s">
        <v>372</v>
      </c>
      <c r="F19" s="1221" t="s">
        <v>373</v>
      </c>
      <c r="G19" s="1222"/>
      <c r="H19" s="710"/>
    </row>
    <row r="20" spans="1:9" ht="31.15" customHeight="1" thickBot="1">
      <c r="B20" s="1214"/>
      <c r="C20" s="1216"/>
      <c r="D20" s="1218"/>
      <c r="E20" s="1220"/>
      <c r="F20" s="1223"/>
      <c r="G20" s="1224"/>
      <c r="H20" s="710"/>
    </row>
    <row r="21" spans="1:9" ht="24" customHeight="1" thickTop="1">
      <c r="B21" s="711"/>
      <c r="C21" s="712"/>
      <c r="D21" s="713"/>
      <c r="E21" s="714"/>
      <c r="F21" s="1225"/>
      <c r="G21" s="1226"/>
      <c r="H21" s="715"/>
    </row>
    <row r="22" spans="1:9" ht="24" customHeight="1">
      <c r="B22" s="711"/>
      <c r="C22" s="712"/>
      <c r="D22" s="713"/>
      <c r="E22" s="714"/>
      <c r="F22" s="1227"/>
      <c r="G22" s="1228"/>
      <c r="H22" s="715"/>
    </row>
    <row r="23" spans="1:9" ht="24" customHeight="1">
      <c r="B23" s="711"/>
      <c r="C23" s="712"/>
      <c r="D23" s="713"/>
      <c r="E23" s="714"/>
      <c r="F23" s="1227"/>
      <c r="G23" s="1228"/>
      <c r="H23" s="715"/>
    </row>
    <row r="24" spans="1:9" ht="24" customHeight="1">
      <c r="B24" s="716"/>
      <c r="C24" s="712"/>
      <c r="D24" s="713"/>
      <c r="E24" s="714"/>
      <c r="F24" s="1227"/>
      <c r="G24" s="1228"/>
      <c r="H24" s="715"/>
    </row>
    <row r="25" spans="1:9" ht="24" customHeight="1" thickBot="1">
      <c r="B25" s="717"/>
      <c r="C25" s="718"/>
      <c r="D25" s="719"/>
      <c r="E25" s="720"/>
      <c r="F25" s="1229"/>
      <c r="G25" s="1230"/>
      <c r="H25" s="715"/>
    </row>
    <row r="26" spans="1:9" ht="32.450000000000003" customHeight="1" thickBot="1">
      <c r="B26" s="1204" t="s">
        <v>374</v>
      </c>
      <c r="C26" s="1205"/>
      <c r="D26" s="1206"/>
      <c r="E26" s="721">
        <f>SUM(E21:E25)</f>
        <v>0</v>
      </c>
      <c r="F26" s="1207"/>
      <c r="G26" s="1207"/>
      <c r="H26" s="1207"/>
    </row>
    <row r="27" spans="1:9" ht="32.450000000000003" customHeight="1" thickBot="1">
      <c r="B27" s="1233" t="s">
        <v>375</v>
      </c>
      <c r="C27" s="1234"/>
      <c r="D27" s="1235"/>
      <c r="E27" s="722">
        <f>ROUNDDOWN(E26,-3)</f>
        <v>0</v>
      </c>
      <c r="F27" s="1207"/>
      <c r="G27" s="1207"/>
      <c r="H27" s="1207"/>
    </row>
    <row r="28" spans="1:9" ht="16.149999999999999" customHeight="1">
      <c r="B28" s="723"/>
      <c r="C28" s="723"/>
      <c r="D28" s="723"/>
      <c r="E28" s="724"/>
      <c r="F28" s="725"/>
      <c r="G28" s="725"/>
      <c r="H28" s="725"/>
    </row>
    <row r="29" spans="1:9" ht="32.450000000000003" customHeight="1" thickBot="1">
      <c r="B29" s="677" t="s">
        <v>376</v>
      </c>
      <c r="C29" s="723"/>
      <c r="D29" s="723"/>
      <c r="E29" s="724"/>
      <c r="F29" s="725"/>
      <c r="G29" s="725"/>
      <c r="H29" s="725"/>
    </row>
    <row r="30" spans="1:9" ht="23.45" customHeight="1">
      <c r="B30" s="1236" t="s">
        <v>377</v>
      </c>
      <c r="C30" s="1237" t="s">
        <v>378</v>
      </c>
      <c r="D30" s="1198" t="s">
        <v>15</v>
      </c>
      <c r="E30" s="1238" t="s">
        <v>379</v>
      </c>
      <c r="F30" s="1238"/>
      <c r="G30" s="1238" t="s">
        <v>380</v>
      </c>
      <c r="H30" s="1239"/>
      <c r="I30" s="1202" t="s">
        <v>365</v>
      </c>
    </row>
    <row r="31" spans="1:9" ht="23.45" customHeight="1" thickBot="1">
      <c r="B31" s="1195"/>
      <c r="C31" s="1197"/>
      <c r="D31" s="1199"/>
      <c r="E31" s="726" t="s">
        <v>381</v>
      </c>
      <c r="F31" s="726" t="s">
        <v>40</v>
      </c>
      <c r="G31" s="726" t="s">
        <v>381</v>
      </c>
      <c r="H31" s="727" t="s">
        <v>40</v>
      </c>
      <c r="I31" s="1203"/>
    </row>
    <row r="32" spans="1:9" ht="25.9" customHeight="1" thickTop="1">
      <c r="A32" s="728">
        <v>1</v>
      </c>
      <c r="B32" s="729" t="s">
        <v>382</v>
      </c>
      <c r="C32" s="684" t="s">
        <v>440</v>
      </c>
      <c r="D32" s="685">
        <v>2</v>
      </c>
      <c r="E32" s="730">
        <v>1000</v>
      </c>
      <c r="F32" s="731">
        <v>5</v>
      </c>
      <c r="G32" s="730">
        <v>13000</v>
      </c>
      <c r="H32" s="732">
        <v>5</v>
      </c>
      <c r="I32" s="733">
        <f>E32*F32+G32*H32</f>
        <v>70000</v>
      </c>
    </row>
    <row r="33" spans="1:9" ht="25.9" customHeight="1">
      <c r="A33" s="728">
        <v>2</v>
      </c>
      <c r="B33" s="734" t="s">
        <v>382</v>
      </c>
      <c r="C33" s="684" t="s">
        <v>441</v>
      </c>
      <c r="D33" s="685">
        <v>2</v>
      </c>
      <c r="E33" s="735"/>
      <c r="F33" s="736"/>
      <c r="G33" s="735"/>
      <c r="H33" s="737"/>
      <c r="I33" s="738">
        <f t="shared" ref="I33:I37" si="1">E33*F33+G33*H33</f>
        <v>0</v>
      </c>
    </row>
    <row r="34" spans="1:9" ht="25.9" customHeight="1">
      <c r="A34" s="728"/>
      <c r="B34" s="734" t="s">
        <v>382</v>
      </c>
      <c r="C34" s="684" t="s">
        <v>439</v>
      </c>
      <c r="D34" s="685" t="s">
        <v>439</v>
      </c>
      <c r="E34" s="735"/>
      <c r="F34" s="736"/>
      <c r="G34" s="735"/>
      <c r="H34" s="737"/>
      <c r="I34" s="738">
        <f t="shared" si="1"/>
        <v>0</v>
      </c>
    </row>
    <row r="35" spans="1:9" ht="25.9" customHeight="1">
      <c r="A35" s="728"/>
      <c r="B35" s="734" t="s">
        <v>382</v>
      </c>
      <c r="C35" s="684" t="s">
        <v>439</v>
      </c>
      <c r="D35" s="685" t="s">
        <v>439</v>
      </c>
      <c r="E35" s="735"/>
      <c r="F35" s="736"/>
      <c r="G35" s="735"/>
      <c r="H35" s="737"/>
      <c r="I35" s="738">
        <f t="shared" si="1"/>
        <v>0</v>
      </c>
    </row>
    <row r="36" spans="1:9" ht="25.9" customHeight="1">
      <c r="A36" s="728"/>
      <c r="B36" s="734" t="s">
        <v>382</v>
      </c>
      <c r="C36" s="684" t="s">
        <v>439</v>
      </c>
      <c r="D36" s="685" t="s">
        <v>439</v>
      </c>
      <c r="E36" s="735"/>
      <c r="F36" s="736"/>
      <c r="G36" s="735"/>
      <c r="H36" s="737"/>
      <c r="I36" s="738">
        <f t="shared" si="1"/>
        <v>0</v>
      </c>
    </row>
    <row r="37" spans="1:9" ht="25.9" customHeight="1" thickBot="1">
      <c r="A37" s="728"/>
      <c r="B37" s="739" t="s">
        <v>382</v>
      </c>
      <c r="C37" s="740" t="s">
        <v>439</v>
      </c>
      <c r="D37" s="741" t="s">
        <v>439</v>
      </c>
      <c r="E37" s="742"/>
      <c r="F37" s="743"/>
      <c r="G37" s="742"/>
      <c r="H37" s="744"/>
      <c r="I37" s="745">
        <f t="shared" si="1"/>
        <v>0</v>
      </c>
    </row>
    <row r="38" spans="1:9" ht="25.9" customHeight="1" thickBot="1">
      <c r="B38" s="746"/>
      <c r="C38" s="746"/>
      <c r="D38" s="746"/>
      <c r="E38" s="746"/>
      <c r="F38" s="746"/>
      <c r="G38" s="747"/>
      <c r="H38" s="748" t="s">
        <v>383</v>
      </c>
      <c r="I38" s="722">
        <f>SUM(I32:I37)</f>
        <v>70000</v>
      </c>
    </row>
    <row r="39" spans="1:9" ht="25.9" customHeight="1" thickBot="1">
      <c r="G39" s="750"/>
      <c r="H39" s="751" t="s">
        <v>250</v>
      </c>
      <c r="I39" s="722">
        <f>ROUNDDOWN(I38,-3)</f>
        <v>70000</v>
      </c>
    </row>
    <row r="40" spans="1:9" ht="16.149999999999999" customHeight="1" thickBot="1">
      <c r="G40" s="752"/>
      <c r="H40" s="753"/>
      <c r="I40" s="724"/>
    </row>
    <row r="41" spans="1:9" ht="39" customHeight="1" thickBot="1">
      <c r="E41" s="754"/>
      <c r="F41" s="755" t="s">
        <v>384</v>
      </c>
      <c r="G41" s="756">
        <f>G16+E27+I39</f>
        <v>70000</v>
      </c>
    </row>
    <row r="43" spans="1:9" ht="109.15" customHeight="1">
      <c r="B43" s="1231" t="s">
        <v>427</v>
      </c>
      <c r="C43" s="1232"/>
      <c r="D43" s="1232"/>
      <c r="E43" s="1232"/>
      <c r="F43" s="1232"/>
      <c r="G43" s="1232"/>
      <c r="H43" s="1232"/>
      <c r="I43" s="1232"/>
    </row>
  </sheetData>
  <mergeCells count="30">
    <mergeCell ref="I30:I31"/>
    <mergeCell ref="B43:I43"/>
    <mergeCell ref="B27:D27"/>
    <mergeCell ref="F27:H27"/>
    <mergeCell ref="B30:B31"/>
    <mergeCell ref="C30:C31"/>
    <mergeCell ref="D30:D31"/>
    <mergeCell ref="E30:F30"/>
    <mergeCell ref="G30:H30"/>
    <mergeCell ref="B26:D26"/>
    <mergeCell ref="F26:H26"/>
    <mergeCell ref="E15:F15"/>
    <mergeCell ref="E16:F16"/>
    <mergeCell ref="B17:H17"/>
    <mergeCell ref="B19:B20"/>
    <mergeCell ref="C19:C20"/>
    <mergeCell ref="D19:D20"/>
    <mergeCell ref="E19:E20"/>
    <mergeCell ref="F19:G20"/>
    <mergeCell ref="F21:G21"/>
    <mergeCell ref="F22:G22"/>
    <mergeCell ref="F23:G23"/>
    <mergeCell ref="F24:G24"/>
    <mergeCell ref="F25:G25"/>
    <mergeCell ref="B2:G2"/>
    <mergeCell ref="B4:B5"/>
    <mergeCell ref="C4:C5"/>
    <mergeCell ref="D4:D5"/>
    <mergeCell ref="E4:E5"/>
    <mergeCell ref="G4:G5"/>
  </mergeCells>
  <phoneticPr fontId="1"/>
  <pageMargins left="0.70866141732283472" right="0.70866141732283472" top="0.74803149606299213" bottom="0.74803149606299213" header="0.31496062992125984" footer="0.31496062992125984"/>
  <pageSetup paperSize="9" scale="60" orientation="portrait" r:id="rId1"/>
  <headerFooter>
    <oddHeader>&amp;R2021年6月版</oddHeader>
  </headerFooter>
  <rowBreaks count="1" manualBreakCount="1">
    <brk id="27" min="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29"/>
  <sheetViews>
    <sheetView zoomScaleNormal="100" workbookViewId="0"/>
  </sheetViews>
  <sheetFormatPr defaultColWidth="9" defaultRowHeight="14.25"/>
  <cols>
    <col min="1" max="1" width="2.5" style="110" customWidth="1"/>
    <col min="2" max="2" width="14.625" style="749" customWidth="1"/>
    <col min="3" max="3" width="25" style="675" customWidth="1"/>
    <col min="4" max="4" width="8.125" style="675" customWidth="1"/>
    <col min="5" max="5" width="18.625" style="675" customWidth="1"/>
    <col min="6" max="6" width="9" style="675"/>
    <col min="7" max="7" width="21.25" style="675" customWidth="1"/>
    <col min="8" max="8" width="9" style="675"/>
    <col min="9" max="9" width="11.25" style="675" customWidth="1"/>
    <col min="10" max="11" width="9" style="675"/>
    <col min="12" max="16384" width="9" style="110"/>
  </cols>
  <sheetData>
    <row r="1" spans="1:10" ht="18.75" customHeight="1">
      <c r="A1" s="168"/>
      <c r="B1" s="672"/>
      <c r="C1" s="673"/>
      <c r="D1" s="674"/>
      <c r="G1" s="674"/>
      <c r="H1" s="674"/>
      <c r="I1" s="674" t="s">
        <v>393</v>
      </c>
    </row>
    <row r="2" spans="1:10" ht="24" customHeight="1">
      <c r="A2" s="676"/>
      <c r="B2" s="1193" t="s">
        <v>385</v>
      </c>
      <c r="C2" s="1193"/>
      <c r="D2" s="1193"/>
      <c r="E2" s="1193"/>
      <c r="F2" s="1193"/>
      <c r="G2" s="1193"/>
    </row>
    <row r="3" spans="1:10">
      <c r="A3" s="168"/>
      <c r="B3" s="672"/>
      <c r="C3" s="673"/>
      <c r="D3" s="673"/>
    </row>
    <row r="4" spans="1:10" ht="27.6" customHeight="1" thickBot="1">
      <c r="B4" s="677" t="s">
        <v>386</v>
      </c>
      <c r="C4" s="708"/>
      <c r="D4" s="709"/>
      <c r="E4" s="709"/>
      <c r="F4" s="709"/>
      <c r="G4" s="709"/>
      <c r="H4" s="709"/>
    </row>
    <row r="5" spans="1:10">
      <c r="B5" s="1213" t="s">
        <v>369</v>
      </c>
      <c r="C5" s="1215" t="s">
        <v>370</v>
      </c>
      <c r="D5" s="1217" t="s">
        <v>371</v>
      </c>
      <c r="E5" s="1219" t="s">
        <v>372</v>
      </c>
      <c r="F5" s="1221" t="s">
        <v>373</v>
      </c>
      <c r="G5" s="1222"/>
      <c r="H5" s="710"/>
    </row>
    <row r="6" spans="1:10" ht="31.15" customHeight="1" thickBot="1">
      <c r="B6" s="1214"/>
      <c r="C6" s="1216"/>
      <c r="D6" s="1218"/>
      <c r="E6" s="1220"/>
      <c r="F6" s="1223"/>
      <c r="G6" s="1224"/>
      <c r="H6" s="710"/>
    </row>
    <row r="7" spans="1:10" ht="24" customHeight="1" thickTop="1">
      <c r="B7" s="711"/>
      <c r="C7" s="712"/>
      <c r="D7" s="713"/>
      <c r="E7" s="714"/>
      <c r="F7" s="1225"/>
      <c r="G7" s="1226"/>
      <c r="H7" s="715"/>
    </row>
    <row r="8" spans="1:10" ht="24" customHeight="1">
      <c r="B8" s="711"/>
      <c r="C8" s="712"/>
      <c r="D8" s="713"/>
      <c r="E8" s="714"/>
      <c r="F8" s="1227"/>
      <c r="G8" s="1228"/>
      <c r="H8" s="715"/>
    </row>
    <row r="9" spans="1:10" ht="24" customHeight="1">
      <c r="B9" s="711"/>
      <c r="C9" s="712"/>
      <c r="D9" s="713"/>
      <c r="E9" s="714"/>
      <c r="F9" s="1227"/>
      <c r="G9" s="1228"/>
      <c r="H9" s="715"/>
    </row>
    <row r="10" spans="1:10" ht="24" customHeight="1">
      <c r="B10" s="716"/>
      <c r="C10" s="712"/>
      <c r="D10" s="713"/>
      <c r="E10" s="714"/>
      <c r="F10" s="1227"/>
      <c r="G10" s="1228"/>
      <c r="H10" s="715"/>
    </row>
    <row r="11" spans="1:10" ht="24" customHeight="1" thickBot="1">
      <c r="B11" s="757"/>
      <c r="C11" s="758"/>
      <c r="D11" s="759"/>
      <c r="E11" s="760"/>
      <c r="F11" s="1229"/>
      <c r="G11" s="1230"/>
      <c r="H11" s="715"/>
    </row>
    <row r="12" spans="1:10" ht="32.450000000000003" customHeight="1" thickTop="1" thickBot="1">
      <c r="B12" s="1240" t="s">
        <v>374</v>
      </c>
      <c r="C12" s="1241"/>
      <c r="D12" s="1242"/>
      <c r="E12" s="761">
        <f>SUM(E7:E11)</f>
        <v>0</v>
      </c>
      <c r="F12" s="1243"/>
      <c r="G12" s="1243"/>
      <c r="H12" s="1207"/>
    </row>
    <row r="13" spans="1:10" ht="32.450000000000003" customHeight="1" thickBot="1">
      <c r="B13" s="1233" t="s">
        <v>375</v>
      </c>
      <c r="C13" s="1234"/>
      <c r="D13" s="1235"/>
      <c r="E13" s="722">
        <f>ROUNDDOWN(E12,-3)</f>
        <v>0</v>
      </c>
      <c r="F13" s="1207"/>
      <c r="G13" s="1207"/>
      <c r="H13" s="1207"/>
    </row>
    <row r="14" spans="1:10" ht="18" customHeight="1">
      <c r="B14" s="746"/>
      <c r="C14" s="746"/>
      <c r="D14" s="746"/>
      <c r="E14" s="746"/>
      <c r="F14" s="746"/>
      <c r="G14" s="762"/>
      <c r="H14" s="763"/>
    </row>
    <row r="15" spans="1:10" ht="39" customHeight="1" thickBot="1">
      <c r="B15" s="677" t="s">
        <v>387</v>
      </c>
      <c r="C15" s="723"/>
      <c r="D15" s="723"/>
      <c r="E15" s="724"/>
      <c r="F15" s="725"/>
      <c r="G15" s="725"/>
      <c r="H15" s="725"/>
    </row>
    <row r="16" spans="1:10">
      <c r="B16" s="1236" t="s">
        <v>388</v>
      </c>
      <c r="C16" s="1237" t="s">
        <v>378</v>
      </c>
      <c r="D16" s="1198" t="s">
        <v>15</v>
      </c>
      <c r="E16" s="1238" t="s">
        <v>379</v>
      </c>
      <c r="F16" s="1238"/>
      <c r="G16" s="1238" t="s">
        <v>380</v>
      </c>
      <c r="H16" s="1239"/>
      <c r="I16" s="1202" t="s">
        <v>389</v>
      </c>
      <c r="J16" s="1244" t="s">
        <v>390</v>
      </c>
    </row>
    <row r="17" spans="1:10" ht="15" thickBot="1">
      <c r="B17" s="1195"/>
      <c r="C17" s="1197"/>
      <c r="D17" s="1199"/>
      <c r="E17" s="726" t="s">
        <v>381</v>
      </c>
      <c r="F17" s="726" t="s">
        <v>40</v>
      </c>
      <c r="G17" s="726" t="s">
        <v>381</v>
      </c>
      <c r="H17" s="727" t="s">
        <v>40</v>
      </c>
      <c r="I17" s="1203"/>
      <c r="J17" s="1245"/>
    </row>
    <row r="18" spans="1:10" ht="21.6" customHeight="1" thickTop="1">
      <c r="A18" s="728">
        <v>1</v>
      </c>
      <c r="B18" s="729" t="s">
        <v>382</v>
      </c>
      <c r="C18" s="684" t="s">
        <v>440</v>
      </c>
      <c r="D18" s="685">
        <v>2</v>
      </c>
      <c r="E18" s="730"/>
      <c r="F18" s="731"/>
      <c r="G18" s="731"/>
      <c r="H18" s="732"/>
      <c r="I18" s="733">
        <f>E18*F18+G18*H18</f>
        <v>0</v>
      </c>
      <c r="J18" s="764"/>
    </row>
    <row r="19" spans="1:10" ht="21.6" customHeight="1">
      <c r="A19" s="728">
        <v>2</v>
      </c>
      <c r="B19" s="734" t="s">
        <v>382</v>
      </c>
      <c r="C19" s="684" t="s">
        <v>441</v>
      </c>
      <c r="D19" s="685">
        <v>2</v>
      </c>
      <c r="E19" s="735"/>
      <c r="F19" s="736"/>
      <c r="G19" s="736"/>
      <c r="H19" s="737"/>
      <c r="I19" s="738">
        <f t="shared" ref="I19:I23" si="0">E19*F19+G19*H19</f>
        <v>0</v>
      </c>
      <c r="J19" s="765"/>
    </row>
    <row r="20" spans="1:10" ht="21.6" customHeight="1">
      <c r="A20" s="728"/>
      <c r="B20" s="734" t="s">
        <v>382</v>
      </c>
      <c r="C20" s="684" t="s">
        <v>439</v>
      </c>
      <c r="D20" s="685" t="s">
        <v>439</v>
      </c>
      <c r="E20" s="735"/>
      <c r="F20" s="736"/>
      <c r="G20" s="736"/>
      <c r="H20" s="737"/>
      <c r="I20" s="738">
        <f t="shared" si="0"/>
        <v>0</v>
      </c>
      <c r="J20" s="765"/>
    </row>
    <row r="21" spans="1:10" ht="21.6" customHeight="1">
      <c r="A21" s="728"/>
      <c r="B21" s="734" t="s">
        <v>382</v>
      </c>
      <c r="C21" s="684" t="s">
        <v>439</v>
      </c>
      <c r="D21" s="685" t="s">
        <v>439</v>
      </c>
      <c r="E21" s="735"/>
      <c r="F21" s="736"/>
      <c r="G21" s="736"/>
      <c r="H21" s="737"/>
      <c r="I21" s="738">
        <f t="shared" si="0"/>
        <v>0</v>
      </c>
      <c r="J21" s="765"/>
    </row>
    <row r="22" spans="1:10" ht="21.6" customHeight="1">
      <c r="A22" s="728"/>
      <c r="B22" s="734" t="s">
        <v>382</v>
      </c>
      <c r="C22" s="684" t="s">
        <v>439</v>
      </c>
      <c r="D22" s="685" t="s">
        <v>439</v>
      </c>
      <c r="E22" s="735"/>
      <c r="F22" s="736"/>
      <c r="G22" s="736"/>
      <c r="H22" s="737"/>
      <c r="I22" s="738">
        <f t="shared" si="0"/>
        <v>0</v>
      </c>
      <c r="J22" s="765"/>
    </row>
    <row r="23" spans="1:10" ht="21.6" customHeight="1" thickBot="1">
      <c r="A23" s="728"/>
      <c r="B23" s="739" t="s">
        <v>382</v>
      </c>
      <c r="C23" s="740" t="s">
        <v>439</v>
      </c>
      <c r="D23" s="741" t="s">
        <v>439</v>
      </c>
      <c r="E23" s="742"/>
      <c r="F23" s="743"/>
      <c r="G23" s="743"/>
      <c r="H23" s="744"/>
      <c r="I23" s="745">
        <f t="shared" si="0"/>
        <v>0</v>
      </c>
      <c r="J23" s="766"/>
    </row>
    <row r="24" spans="1:10" ht="20.25" customHeight="1" thickBot="1">
      <c r="B24" s="746"/>
      <c r="C24" s="746"/>
      <c r="D24" s="746"/>
      <c r="E24" s="746"/>
      <c r="F24" s="746"/>
      <c r="G24" s="747"/>
      <c r="H24" s="748" t="s">
        <v>383</v>
      </c>
      <c r="I24" s="722">
        <f>SUM(I18:I23)</f>
        <v>0</v>
      </c>
    </row>
    <row r="25" spans="1:10" ht="20.25" customHeight="1" thickBot="1">
      <c r="G25" s="750"/>
      <c r="H25" s="751" t="s">
        <v>250</v>
      </c>
      <c r="I25" s="722">
        <f>ROUNDDOWN(I24,-3)</f>
        <v>0</v>
      </c>
    </row>
    <row r="26" spans="1:10" ht="15" thickBot="1">
      <c r="G26" s="752"/>
      <c r="H26" s="753"/>
      <c r="I26" s="724"/>
    </row>
    <row r="27" spans="1:10" ht="32.450000000000003" customHeight="1" thickBot="1">
      <c r="E27" s="754"/>
      <c r="F27" s="755" t="s">
        <v>391</v>
      </c>
      <c r="G27" s="756">
        <f>E13+I25</f>
        <v>0</v>
      </c>
    </row>
    <row r="29" spans="1:10" ht="73.150000000000006" customHeight="1">
      <c r="B29" s="1246" t="s">
        <v>392</v>
      </c>
      <c r="C29" s="1232"/>
      <c r="D29" s="1232"/>
      <c r="E29" s="1232"/>
      <c r="F29" s="1232"/>
      <c r="G29" s="1232"/>
      <c r="H29" s="1232"/>
      <c r="I29" s="1232"/>
    </row>
  </sheetData>
  <mergeCells count="23">
    <mergeCell ref="I16:I17"/>
    <mergeCell ref="J16:J17"/>
    <mergeCell ref="B29:I29"/>
    <mergeCell ref="B13:D13"/>
    <mergeCell ref="F13:H13"/>
    <mergeCell ref="B16:B17"/>
    <mergeCell ref="C16:C17"/>
    <mergeCell ref="D16:D17"/>
    <mergeCell ref="E16:F16"/>
    <mergeCell ref="G16:H16"/>
    <mergeCell ref="B12:D12"/>
    <mergeCell ref="F12:H12"/>
    <mergeCell ref="B2:G2"/>
    <mergeCell ref="B5:B6"/>
    <mergeCell ref="C5:C6"/>
    <mergeCell ref="D5:D6"/>
    <mergeCell ref="E5:E6"/>
    <mergeCell ref="F5:G6"/>
    <mergeCell ref="F7:G7"/>
    <mergeCell ref="F8:G8"/>
    <mergeCell ref="F9:G9"/>
    <mergeCell ref="F10:G10"/>
    <mergeCell ref="F11:G11"/>
  </mergeCells>
  <phoneticPr fontId="1"/>
  <pageMargins left="0.70866141732283472" right="0.70866141732283472" top="0.74803149606299213" bottom="0.74803149606299213" header="0.31496062992125984" footer="0.31496062992125984"/>
  <pageSetup paperSize="9" scale="63" orientation="portrait" r:id="rId1"/>
  <headerFooter>
    <oddHeader>&amp;R2021年6月版</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80" zoomScaleNormal="80" zoomScaleSheetLayoutView="90" workbookViewId="0"/>
  </sheetViews>
  <sheetFormatPr defaultColWidth="9" defaultRowHeight="14.25"/>
  <cols>
    <col min="1" max="1" width="25.75" style="114" customWidth="1"/>
    <col min="2" max="2" width="34.125" style="114" customWidth="1"/>
    <col min="3" max="3" width="9.5" style="114" bestFit="1" customWidth="1"/>
    <col min="4" max="4" width="21.125" style="114" customWidth="1"/>
    <col min="5" max="16384" width="9" style="114"/>
  </cols>
  <sheetData>
    <row r="1" spans="1:4">
      <c r="B1" s="305"/>
      <c r="C1" s="305"/>
      <c r="D1" s="254" t="s">
        <v>428</v>
      </c>
    </row>
    <row r="2" spans="1:4" ht="24.75" customHeight="1">
      <c r="A2" s="114" t="s">
        <v>143</v>
      </c>
      <c r="B2" s="5" t="s">
        <v>277</v>
      </c>
      <c r="C2" s="45"/>
      <c r="D2" s="45"/>
    </row>
    <row r="4" spans="1:4" ht="135.75" customHeight="1"/>
    <row r="5" spans="1:4" ht="156" customHeight="1"/>
    <row r="6" spans="1:4" ht="156" customHeight="1"/>
    <row r="7" spans="1:4" ht="107.25" customHeight="1">
      <c r="A7" s="529"/>
      <c r="B7" s="529"/>
      <c r="C7" s="529"/>
      <c r="D7" s="529"/>
    </row>
    <row r="8" spans="1:4" ht="16.5">
      <c r="A8" s="557" t="s">
        <v>314</v>
      </c>
      <c r="B8" s="558"/>
      <c r="C8" s="558"/>
      <c r="D8" s="559"/>
    </row>
    <row r="9" spans="1:4" ht="84.75" customHeight="1">
      <c r="A9" s="545"/>
      <c r="B9" s="560"/>
      <c r="C9" s="560"/>
      <c r="D9" s="561"/>
    </row>
    <row r="10" spans="1:4" s="511" customFormat="1" ht="18.95" customHeight="1">
      <c r="A10" s="562" t="s">
        <v>241</v>
      </c>
      <c r="B10" s="562"/>
      <c r="C10" s="562"/>
      <c r="D10" s="562"/>
    </row>
    <row r="11" spans="1:4" s="511" customFormat="1" ht="18.95" customHeight="1">
      <c r="A11" s="562" t="s">
        <v>322</v>
      </c>
      <c r="B11" s="562"/>
      <c r="C11" s="562"/>
      <c r="D11" s="562"/>
    </row>
    <row r="12" spans="1:4" s="511" customFormat="1" ht="40.5" customHeight="1">
      <c r="A12" s="1247" t="s">
        <v>333</v>
      </c>
      <c r="B12" s="1247"/>
      <c r="C12" s="1247"/>
      <c r="D12" s="1247"/>
    </row>
    <row r="13" spans="1:4" s="511" customFormat="1" ht="34.9" customHeight="1">
      <c r="A13" s="1247" t="s">
        <v>342</v>
      </c>
      <c r="B13" s="1247"/>
      <c r="C13" s="1247"/>
      <c r="D13" s="1247"/>
    </row>
    <row r="14" spans="1:4" s="511" customFormat="1" ht="17.25" customHeight="1">
      <c r="A14" s="562" t="s">
        <v>334</v>
      </c>
      <c r="B14" s="562"/>
      <c r="C14" s="562"/>
      <c r="D14" s="562"/>
    </row>
  </sheetData>
  <mergeCells count="2">
    <mergeCell ref="A12:D12"/>
    <mergeCell ref="A13:D13"/>
  </mergeCells>
  <phoneticPr fontId="1"/>
  <pageMargins left="0.70866141732283472" right="0.70866141732283472" top="0.74803149606299213" bottom="0.74803149606299213" header="0.31496062992125984" footer="0.31496062992125984"/>
  <pageSetup paperSize="9" scale="88" fitToHeight="0" orientation="portrait" r:id="rId1"/>
  <headerFooter>
    <oddHeader>&amp;R2021年6月版</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zoomScale="98" zoomScaleNormal="98" workbookViewId="0"/>
  </sheetViews>
  <sheetFormatPr defaultColWidth="8.75" defaultRowHeight="12"/>
  <cols>
    <col min="1" max="1" width="26.75" style="511" customWidth="1"/>
    <col min="2" max="2" width="70.75" style="511" customWidth="1"/>
    <col min="3" max="16384" width="8.75" style="511"/>
  </cols>
  <sheetData>
    <row r="1" spans="1:2" ht="26.45" customHeight="1">
      <c r="A1" s="555" t="s">
        <v>288</v>
      </c>
      <c r="B1" s="555" t="s">
        <v>341</v>
      </c>
    </row>
    <row r="2" spans="1:2" s="890" customFormat="1" ht="19.899999999999999" customHeight="1">
      <c r="A2" s="1254">
        <v>44256</v>
      </c>
      <c r="B2" s="1255"/>
    </row>
    <row r="3" spans="1:2" ht="24" customHeight="1">
      <c r="A3" s="523" t="s">
        <v>289</v>
      </c>
      <c r="B3" s="578" t="s">
        <v>338</v>
      </c>
    </row>
    <row r="4" spans="1:2" ht="24" customHeight="1">
      <c r="A4" s="523" t="s">
        <v>290</v>
      </c>
      <c r="B4" s="530" t="s">
        <v>299</v>
      </c>
    </row>
    <row r="5" spans="1:2" ht="24" customHeight="1">
      <c r="A5" s="542" t="s">
        <v>291</v>
      </c>
      <c r="B5" s="530" t="s">
        <v>299</v>
      </c>
    </row>
    <row r="6" spans="1:2" ht="24" customHeight="1">
      <c r="A6" s="523" t="s">
        <v>292</v>
      </c>
      <c r="B6" s="530" t="s">
        <v>299</v>
      </c>
    </row>
    <row r="7" spans="1:2" ht="24" customHeight="1">
      <c r="A7" s="523" t="s">
        <v>293</v>
      </c>
      <c r="B7" s="530" t="s">
        <v>299</v>
      </c>
    </row>
    <row r="8" spans="1:2" ht="27.75" customHeight="1">
      <c r="A8" s="523" t="s">
        <v>294</v>
      </c>
      <c r="B8" s="530" t="s">
        <v>339</v>
      </c>
    </row>
    <row r="9" spans="1:2" ht="116.25" customHeight="1">
      <c r="A9" s="523" t="s">
        <v>295</v>
      </c>
      <c r="B9" s="542" t="s">
        <v>340</v>
      </c>
    </row>
    <row r="10" spans="1:2" ht="27.75" customHeight="1">
      <c r="A10" s="523" t="s">
        <v>296</v>
      </c>
      <c r="B10" s="530" t="s">
        <v>318</v>
      </c>
    </row>
    <row r="11" spans="1:2" ht="27.75" customHeight="1">
      <c r="A11" s="523" t="s">
        <v>297</v>
      </c>
      <c r="B11" s="530" t="s">
        <v>299</v>
      </c>
    </row>
    <row r="12" spans="1:2" ht="27.75" customHeight="1">
      <c r="A12" s="523" t="s">
        <v>298</v>
      </c>
      <c r="B12" s="530" t="s">
        <v>299</v>
      </c>
    </row>
    <row r="13" spans="1:2" ht="46.15" customHeight="1">
      <c r="A13" s="523" t="s">
        <v>300</v>
      </c>
      <c r="B13" s="542" t="s">
        <v>312</v>
      </c>
    </row>
    <row r="14" spans="1:2" ht="27" customHeight="1">
      <c r="A14" s="524" t="s">
        <v>301</v>
      </c>
      <c r="B14" s="523" t="s">
        <v>319</v>
      </c>
    </row>
    <row r="15" spans="1:2" ht="54" customHeight="1">
      <c r="A15" s="523" t="s">
        <v>302</v>
      </c>
      <c r="B15" s="524" t="s">
        <v>336</v>
      </c>
    </row>
    <row r="16" spans="1:2" ht="53.45" customHeight="1">
      <c r="A16" s="523" t="s">
        <v>303</v>
      </c>
      <c r="B16" s="546" t="s">
        <v>335</v>
      </c>
    </row>
    <row r="17" spans="1:2" ht="53.45" customHeight="1">
      <c r="A17" s="523" t="s">
        <v>304</v>
      </c>
      <c r="B17" s="546" t="s">
        <v>337</v>
      </c>
    </row>
    <row r="18" spans="1:2" ht="25.9" customHeight="1">
      <c r="A18" s="525" t="s">
        <v>305</v>
      </c>
      <c r="B18" s="1248" t="s">
        <v>315</v>
      </c>
    </row>
    <row r="19" spans="1:2" ht="25.9" customHeight="1">
      <c r="A19" s="525" t="s">
        <v>306</v>
      </c>
      <c r="B19" s="1249"/>
    </row>
    <row r="20" spans="1:2" ht="37.15" customHeight="1">
      <c r="A20" s="523" t="s">
        <v>307</v>
      </c>
      <c r="B20" s="523" t="s">
        <v>243</v>
      </c>
    </row>
    <row r="21" spans="1:2" ht="23.25" customHeight="1">
      <c r="A21" s="523" t="s">
        <v>308</v>
      </c>
      <c r="B21" s="523" t="s">
        <v>320</v>
      </c>
    </row>
    <row r="22" spans="1:2" ht="14.45" customHeight="1">
      <c r="A22" s="1252">
        <v>44348</v>
      </c>
      <c r="B22" s="1253"/>
    </row>
    <row r="23" spans="1:2" ht="18.600000000000001" customHeight="1">
      <c r="A23" s="523" t="s">
        <v>429</v>
      </c>
      <c r="B23" s="1250" t="s">
        <v>430</v>
      </c>
    </row>
    <row r="24" spans="1:2" ht="18.600000000000001" customHeight="1">
      <c r="A24" s="523" t="s">
        <v>431</v>
      </c>
      <c r="B24" s="1250"/>
    </row>
    <row r="25" spans="1:2" ht="18.600000000000001" customHeight="1">
      <c r="A25" s="523" t="s">
        <v>437</v>
      </c>
      <c r="B25" s="891" t="s">
        <v>438</v>
      </c>
    </row>
    <row r="26" spans="1:2" ht="18.600000000000001" customHeight="1">
      <c r="A26" s="523" t="s">
        <v>432</v>
      </c>
      <c r="B26" s="1251" t="s">
        <v>433</v>
      </c>
    </row>
    <row r="27" spans="1:2" ht="18.600000000000001" customHeight="1">
      <c r="A27" s="523" t="s">
        <v>434</v>
      </c>
      <c r="B27" s="1251"/>
    </row>
    <row r="28" spans="1:2" ht="18.600000000000001" customHeight="1">
      <c r="A28" s="523" t="s">
        <v>435</v>
      </c>
      <c r="B28" s="523" t="s">
        <v>436</v>
      </c>
    </row>
  </sheetData>
  <mergeCells count="5">
    <mergeCell ref="B18:B19"/>
    <mergeCell ref="B23:B24"/>
    <mergeCell ref="B26:B27"/>
    <mergeCell ref="A22:B22"/>
    <mergeCell ref="A2:B2"/>
  </mergeCells>
  <phoneticPr fontId="1"/>
  <pageMargins left="0.70866141732283472" right="0.70866141732283472" top="0.74803149606299213" bottom="0.74803149606299213" header="0.31496062992125984" footer="0.31496062992125984"/>
  <pageSetup paperSize="9"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21"/>
  <sheetViews>
    <sheetView zoomScaleNormal="100" zoomScaleSheetLayoutView="100" workbookViewId="0"/>
  </sheetViews>
  <sheetFormatPr defaultRowHeight="14.25"/>
  <cols>
    <col min="1" max="1" width="35.75" bestFit="1" customWidth="1"/>
    <col min="2" max="7" width="16.375" customWidth="1"/>
  </cols>
  <sheetData>
    <row r="1" spans="1:7" ht="15" customHeight="1">
      <c r="A1" s="75"/>
      <c r="B1" s="86"/>
      <c r="C1" s="86"/>
      <c r="D1" s="86"/>
      <c r="E1" s="86"/>
      <c r="F1" s="176"/>
      <c r="G1" s="253" t="s">
        <v>179</v>
      </c>
    </row>
    <row r="2" spans="1:7" ht="42" customHeight="1">
      <c r="A2" s="903" t="s">
        <v>180</v>
      </c>
      <c r="B2" s="903"/>
      <c r="C2" s="903"/>
      <c r="D2" s="903"/>
      <c r="E2" s="903"/>
      <c r="F2" s="903"/>
      <c r="G2" s="903"/>
    </row>
    <row r="3" spans="1:7" ht="15" thickBot="1">
      <c r="A3" s="157"/>
      <c r="G3" s="157" t="s">
        <v>0</v>
      </c>
    </row>
    <row r="4" spans="1:7" ht="30" customHeight="1">
      <c r="A4" s="167" t="s">
        <v>135</v>
      </c>
      <c r="B4" s="163" t="s">
        <v>134</v>
      </c>
      <c r="C4" s="163" t="s">
        <v>118</v>
      </c>
      <c r="D4" s="163" t="s">
        <v>120</v>
      </c>
      <c r="E4" s="163" t="s">
        <v>122</v>
      </c>
      <c r="F4" s="163" t="s">
        <v>124</v>
      </c>
      <c r="G4" s="905" t="s">
        <v>126</v>
      </c>
    </row>
    <row r="5" spans="1:7" ht="15" customHeight="1">
      <c r="A5" s="166"/>
      <c r="B5" s="165" t="s">
        <v>117</v>
      </c>
      <c r="C5" s="164" t="s">
        <v>119</v>
      </c>
      <c r="D5" s="164" t="s">
        <v>121</v>
      </c>
      <c r="E5" s="164" t="s">
        <v>123</v>
      </c>
      <c r="F5" s="164" t="s">
        <v>125</v>
      </c>
      <c r="G5" s="906"/>
    </row>
    <row r="6" spans="1:7" ht="24" customHeight="1">
      <c r="A6" s="159" t="s">
        <v>127</v>
      </c>
      <c r="B6" s="280"/>
      <c r="C6" s="280"/>
      <c r="D6" s="280"/>
      <c r="E6" s="256">
        <f>B6-D6</f>
        <v>0</v>
      </c>
      <c r="F6" s="280">
        <f>IF(B6*0.05&lt;500000,B6*0.05,"500,000")</f>
        <v>0</v>
      </c>
      <c r="G6" s="4"/>
    </row>
    <row r="7" spans="1:7" ht="24" customHeight="1">
      <c r="A7" s="159" t="s">
        <v>128</v>
      </c>
      <c r="B7" s="280"/>
      <c r="C7" s="280"/>
      <c r="D7" s="280"/>
      <c r="E7" s="256">
        <f t="shared" ref="E7:E14" si="0">B7-D7</f>
        <v>0</v>
      </c>
      <c r="F7" s="280">
        <f t="shared" ref="F7:F14" si="1">IF(B7*0.05&lt;500000,B7*0.05,"500,000")</f>
        <v>0</v>
      </c>
      <c r="G7" s="4"/>
    </row>
    <row r="8" spans="1:7" ht="24" customHeight="1">
      <c r="A8" s="159" t="s">
        <v>129</v>
      </c>
      <c r="B8" s="280"/>
      <c r="C8" s="280"/>
      <c r="D8" s="280"/>
      <c r="E8" s="256">
        <f t="shared" si="0"/>
        <v>0</v>
      </c>
      <c r="F8" s="280">
        <f t="shared" si="1"/>
        <v>0</v>
      </c>
      <c r="G8" s="4"/>
    </row>
    <row r="9" spans="1:7" ht="24" customHeight="1">
      <c r="A9" s="159" t="s">
        <v>130</v>
      </c>
      <c r="B9" s="280"/>
      <c r="C9" s="280"/>
      <c r="D9" s="280"/>
      <c r="E9" s="256">
        <f t="shared" si="0"/>
        <v>0</v>
      </c>
      <c r="F9" s="280">
        <f t="shared" si="1"/>
        <v>0</v>
      </c>
      <c r="G9" s="4"/>
    </row>
    <row r="10" spans="1:7" ht="24" customHeight="1">
      <c r="A10" s="159" t="s">
        <v>131</v>
      </c>
      <c r="B10" s="280"/>
      <c r="C10" s="280"/>
      <c r="D10" s="280"/>
      <c r="E10" s="256">
        <f t="shared" si="0"/>
        <v>0</v>
      </c>
      <c r="F10" s="280">
        <f t="shared" si="1"/>
        <v>0</v>
      </c>
      <c r="G10" s="4"/>
    </row>
    <row r="11" spans="1:7" ht="24" customHeight="1">
      <c r="A11" s="159" t="s">
        <v>132</v>
      </c>
      <c r="B11" s="280"/>
      <c r="C11" s="280"/>
      <c r="D11" s="280"/>
      <c r="E11" s="256">
        <f t="shared" si="0"/>
        <v>0</v>
      </c>
      <c r="F11" s="280">
        <f t="shared" si="1"/>
        <v>0</v>
      </c>
      <c r="G11" s="4"/>
    </row>
    <row r="12" spans="1:7" s="114" customFormat="1" ht="24" customHeight="1">
      <c r="A12" s="478" t="s">
        <v>236</v>
      </c>
      <c r="B12" s="280"/>
      <c r="C12" s="280"/>
      <c r="D12" s="280"/>
      <c r="E12" s="256">
        <f t="shared" si="0"/>
        <v>0</v>
      </c>
      <c r="F12" s="280">
        <f t="shared" si="1"/>
        <v>0</v>
      </c>
      <c r="G12" s="4"/>
    </row>
    <row r="13" spans="1:7" s="114" customFormat="1" ht="24" customHeight="1">
      <c r="A13" s="670" t="s">
        <v>356</v>
      </c>
      <c r="B13" s="280"/>
      <c r="C13" s="280"/>
      <c r="D13" s="280"/>
      <c r="E13" s="256">
        <f t="shared" ref="E13" si="2">B13-D13</f>
        <v>0</v>
      </c>
      <c r="F13" s="280">
        <f t="shared" ref="F13" si="3">IF(B13*0.05&lt;500000,B13*0.05,"500,000")</f>
        <v>0</v>
      </c>
      <c r="G13" s="4"/>
    </row>
    <row r="14" spans="1:7" ht="24" customHeight="1">
      <c r="A14" s="670" t="s">
        <v>357</v>
      </c>
      <c r="B14" s="280"/>
      <c r="C14" s="280"/>
      <c r="D14" s="280"/>
      <c r="E14" s="256">
        <f t="shared" si="0"/>
        <v>0</v>
      </c>
      <c r="F14" s="280">
        <f t="shared" si="1"/>
        <v>0</v>
      </c>
      <c r="G14" s="4"/>
    </row>
    <row r="15" spans="1:7" ht="24" customHeight="1" thickBot="1">
      <c r="A15" s="160" t="s">
        <v>133</v>
      </c>
      <c r="B15" s="286">
        <f>SUM(B6:B14)</f>
        <v>0</v>
      </c>
      <c r="C15" s="287"/>
      <c r="D15" s="288">
        <f>SUM(D6:D14)</f>
        <v>0</v>
      </c>
      <c r="E15" s="287"/>
      <c r="F15" s="287"/>
      <c r="G15" s="161"/>
    </row>
    <row r="16" spans="1:7" ht="18" customHeight="1">
      <c r="A16" s="904" t="s">
        <v>225</v>
      </c>
      <c r="B16" s="904"/>
      <c r="C16" s="904"/>
      <c r="D16" s="904"/>
      <c r="E16" s="904"/>
      <c r="F16" s="904"/>
      <c r="G16" s="904"/>
    </row>
    <row r="17" spans="1:7" s="114" customFormat="1" ht="18" customHeight="1">
      <c r="A17" s="158"/>
    </row>
    <row r="18" spans="1:7" s="1" customFormat="1" ht="183.6" customHeight="1">
      <c r="A18" s="907" t="s">
        <v>355</v>
      </c>
      <c r="B18" s="907"/>
      <c r="C18" s="907"/>
      <c r="D18" s="907"/>
      <c r="E18" s="907"/>
      <c r="F18" s="907"/>
      <c r="G18" s="907"/>
    </row>
    <row r="19" spans="1:7">
      <c r="A19" s="162"/>
      <c r="C19" s="162"/>
    </row>
    <row r="20" spans="1:7">
      <c r="C20" s="162"/>
    </row>
    <row r="21" spans="1:7">
      <c r="C21" s="162"/>
    </row>
  </sheetData>
  <mergeCells count="4">
    <mergeCell ref="A2:G2"/>
    <mergeCell ref="A16:G16"/>
    <mergeCell ref="G4:G5"/>
    <mergeCell ref="A18:G18"/>
  </mergeCells>
  <phoneticPr fontId="1"/>
  <pageMargins left="0.70866141732283472" right="0.70866141732283472" top="0.74803149606299213" bottom="0.74803149606299213" header="0.31496062992125984" footer="0.31496062992125984"/>
  <pageSetup paperSize="9" scale="88" fitToHeight="0" orientation="landscape" r:id="rId1"/>
  <headerFooter>
    <oddHeader>&amp;R2021年6月版</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3"/>
  <sheetViews>
    <sheetView zoomScale="75" zoomScaleNormal="75" zoomScaleSheetLayoutView="85" zoomScalePageLayoutView="90" workbookViewId="0"/>
  </sheetViews>
  <sheetFormatPr defaultColWidth="9" defaultRowHeight="14.25"/>
  <cols>
    <col min="1" max="1" width="8.5" style="206" customWidth="1"/>
    <col min="2" max="2" width="20.625" style="206" customWidth="1"/>
    <col min="3" max="3" width="24.625" style="206" customWidth="1"/>
    <col min="4" max="4" width="6.625" style="206" customWidth="1"/>
    <col min="5" max="5" width="12.625" style="206" customWidth="1"/>
    <col min="6" max="6" width="8.625" style="245" customWidth="1"/>
    <col min="7" max="7" width="12.625" style="206" customWidth="1"/>
    <col min="8" max="8" width="8.625" style="245" customWidth="1"/>
    <col min="9" max="9" width="12.625" style="206" customWidth="1"/>
    <col min="10" max="10" width="18.625" style="206" customWidth="1"/>
    <col min="11" max="11" width="24.625" style="289" customWidth="1"/>
    <col min="12" max="12" width="18.625" style="206" customWidth="1"/>
    <col min="13" max="16384" width="9" style="206"/>
  </cols>
  <sheetData>
    <row r="1" spans="1:12" ht="24" customHeight="1">
      <c r="B1" s="207"/>
      <c r="L1" s="343" t="s">
        <v>184</v>
      </c>
    </row>
    <row r="2" spans="1:12" ht="36" customHeight="1" thickBot="1">
      <c r="A2" s="305"/>
      <c r="B2" s="917" t="s">
        <v>183</v>
      </c>
      <c r="C2" s="917"/>
      <c r="D2" s="917"/>
      <c r="E2" s="917"/>
      <c r="F2" s="917"/>
      <c r="G2" s="917"/>
      <c r="H2" s="917"/>
      <c r="I2" s="917"/>
      <c r="J2" s="917"/>
      <c r="K2" s="917"/>
      <c r="L2" s="917"/>
    </row>
    <row r="3" spans="1:12" s="208" customFormat="1" ht="36.75" customHeight="1">
      <c r="A3" s="590" t="s">
        <v>114</v>
      </c>
      <c r="B3" s="924" t="s">
        <v>23</v>
      </c>
      <c r="C3" s="926" t="s">
        <v>24</v>
      </c>
      <c r="D3" s="926" t="s">
        <v>25</v>
      </c>
      <c r="E3" s="928" t="s">
        <v>26</v>
      </c>
      <c r="F3" s="930" t="s">
        <v>27</v>
      </c>
      <c r="G3" s="931"/>
      <c r="H3" s="930" t="s">
        <v>28</v>
      </c>
      <c r="I3" s="931"/>
      <c r="J3" s="918" t="s">
        <v>29</v>
      </c>
      <c r="K3" s="920" t="s">
        <v>206</v>
      </c>
      <c r="L3" s="922" t="s">
        <v>168</v>
      </c>
    </row>
    <row r="4" spans="1:12" ht="24" customHeight="1" thickBot="1">
      <c r="A4" s="209"/>
      <c r="B4" s="925"/>
      <c r="C4" s="927"/>
      <c r="D4" s="927"/>
      <c r="E4" s="929"/>
      <c r="F4" s="246" t="s">
        <v>30</v>
      </c>
      <c r="G4" s="210" t="s">
        <v>31</v>
      </c>
      <c r="H4" s="246" t="s">
        <v>30</v>
      </c>
      <c r="I4" s="210" t="s">
        <v>31</v>
      </c>
      <c r="J4" s="919"/>
      <c r="K4" s="921"/>
      <c r="L4" s="923"/>
    </row>
    <row r="5" spans="1:12" ht="36" customHeight="1" thickTop="1">
      <c r="A5" s="226">
        <v>1</v>
      </c>
      <c r="B5" s="211" t="str">
        <f t="shared" ref="B5:B23" si="0">IF($A5="","",VLOOKUP($A5,従事者基礎情報,2))</f>
        <v>□原　×子</v>
      </c>
      <c r="C5" s="212" t="str">
        <f t="shared" ref="C5:C23" si="1">IF($A5="","",VLOOKUP($A5,従事者基礎情報,3))</f>
        <v>交差点設計</v>
      </c>
      <c r="D5" s="229">
        <f t="shared" ref="D5:D23" si="2">IF($A5="","",VLOOKUP($A5,従事者基礎情報,5))</f>
        <v>2</v>
      </c>
      <c r="E5" s="143">
        <f t="shared" ref="E5:E23" si="3">IF(A5="", "", VLOOKUP(D5, 単価表,2))</f>
        <v>0</v>
      </c>
      <c r="F5" s="247">
        <v>1.83</v>
      </c>
      <c r="G5" s="119">
        <f t="shared" ref="G5:G23" si="4">IF(F5="", "", IF(F5&gt;0, E5*F5, ""))</f>
        <v>0</v>
      </c>
      <c r="H5" s="247">
        <v>1.1000000000000001</v>
      </c>
      <c r="I5" s="119">
        <f>IF(H5&gt;0, E5*H5, "")</f>
        <v>0</v>
      </c>
      <c r="J5" s="124">
        <f t="shared" ref="J5:J23" si="5">IF(A5="","", _xlfn.AGGREGATE(9,6, G5,I5))</f>
        <v>0</v>
      </c>
      <c r="K5" s="290" t="str">
        <f>IF(ISBLANK('様式７ 業務従事者名簿 '!D5),"", '様式７ 業務従事者名簿 '!D5)</f>
        <v>新宿プラニング</v>
      </c>
      <c r="L5" s="203">
        <f t="shared" ref="L5:L23" si="6">J5</f>
        <v>0</v>
      </c>
    </row>
    <row r="6" spans="1:12" ht="36" customHeight="1">
      <c r="A6" s="226">
        <v>2</v>
      </c>
      <c r="B6" s="211" t="str">
        <f t="shared" si="0"/>
        <v>○山　△男</v>
      </c>
      <c r="C6" s="212" t="str">
        <f t="shared" si="1"/>
        <v>交通計画Ⅱ</v>
      </c>
      <c r="D6" s="229">
        <f t="shared" si="2"/>
        <v>2</v>
      </c>
      <c r="E6" s="144">
        <f t="shared" si="3"/>
        <v>0</v>
      </c>
      <c r="F6" s="247">
        <v>1.83</v>
      </c>
      <c r="G6" s="120">
        <f t="shared" si="4"/>
        <v>0</v>
      </c>
      <c r="H6" s="247">
        <v>0.82</v>
      </c>
      <c r="I6" s="120">
        <f t="shared" ref="I6:I26" si="7">IF(H6&gt;0, E6*H6, "")</f>
        <v>0</v>
      </c>
      <c r="J6" s="125">
        <f t="shared" si="5"/>
        <v>0</v>
      </c>
      <c r="K6" s="290" t="str">
        <f>IF(ISBLANK('様式７ 業務従事者名簿 '!D6),"", '様式７ 業務従事者名簿 '!D6)</f>
        <v>麹町設計(補強：○×企画)</v>
      </c>
      <c r="L6" s="204">
        <f t="shared" si="6"/>
        <v>0</v>
      </c>
    </row>
    <row r="7" spans="1:12" ht="36" customHeight="1">
      <c r="A7" s="226">
        <v>3</v>
      </c>
      <c r="B7" s="213" t="str">
        <f t="shared" si="0"/>
        <v>○野　△子（前任）</v>
      </c>
      <c r="C7" s="214" t="str">
        <f t="shared" si="1"/>
        <v>ジェンダー分析</v>
      </c>
      <c r="D7" s="230">
        <f t="shared" si="2"/>
        <v>3</v>
      </c>
      <c r="E7" s="144">
        <f t="shared" si="3"/>
        <v>0</v>
      </c>
      <c r="F7" s="247">
        <v>2.0299999999999998</v>
      </c>
      <c r="G7" s="120">
        <f t="shared" si="4"/>
        <v>0</v>
      </c>
      <c r="H7" s="247"/>
      <c r="I7" s="238" t="str">
        <f t="shared" si="7"/>
        <v/>
      </c>
      <c r="J7" s="126">
        <f t="shared" si="5"/>
        <v>0</v>
      </c>
      <c r="K7" s="290" t="str">
        <f>IF(ISBLANK('様式７ 業務従事者名簿 '!D7),"", '様式７ 業務従事者名簿 '!D7)</f>
        <v>３Ｊコンサルタンツ（株）</v>
      </c>
      <c r="L7" s="205">
        <f>J7</f>
        <v>0</v>
      </c>
    </row>
    <row r="8" spans="1:12" ht="36" customHeight="1">
      <c r="A8" s="226">
        <v>4</v>
      </c>
      <c r="B8" s="213" t="str">
        <f t="shared" si="0"/>
        <v>▽田　□美（後任）</v>
      </c>
      <c r="C8" s="214" t="str">
        <f t="shared" si="1"/>
        <v>ジェンダー分析</v>
      </c>
      <c r="D8" s="230">
        <f t="shared" si="2"/>
        <v>4</v>
      </c>
      <c r="E8" s="144">
        <f>IF(A8="", "", VLOOKUP(D8, 単価表,2))</f>
        <v>0</v>
      </c>
      <c r="F8" s="247">
        <v>3.07</v>
      </c>
      <c r="G8" s="120">
        <f t="shared" si="4"/>
        <v>0</v>
      </c>
      <c r="H8" s="247"/>
      <c r="I8" s="120" t="str">
        <f t="shared" si="7"/>
        <v/>
      </c>
      <c r="J8" s="126">
        <f t="shared" si="5"/>
        <v>0</v>
      </c>
      <c r="K8" s="290" t="str">
        <f>IF(ISBLANK('様式７ 業務従事者名簿 '!D8),"", '様式７ 業務従事者名簿 '!D8)</f>
        <v>新宿プラニング</v>
      </c>
      <c r="L8" s="205">
        <f>J8</f>
        <v>0</v>
      </c>
    </row>
    <row r="9" spans="1:12" ht="36" hidden="1" customHeight="1">
      <c r="A9" s="226"/>
      <c r="B9" s="213" t="str">
        <f t="shared" si="0"/>
        <v/>
      </c>
      <c r="C9" s="214" t="str">
        <f t="shared" si="1"/>
        <v/>
      </c>
      <c r="D9" s="230" t="str">
        <f t="shared" si="2"/>
        <v/>
      </c>
      <c r="E9" s="144" t="str">
        <f t="shared" si="3"/>
        <v/>
      </c>
      <c r="F9" s="247"/>
      <c r="G9" s="120" t="str">
        <f t="shared" si="4"/>
        <v/>
      </c>
      <c r="H9" s="247"/>
      <c r="I9" s="238" t="str">
        <f t="shared" si="7"/>
        <v/>
      </c>
      <c r="J9" s="237" t="str">
        <f t="shared" si="5"/>
        <v/>
      </c>
      <c r="K9" s="290" t="str">
        <f>IF(ISBLANK('様式７ 業務従事者名簿 '!D9),"", '様式７ 業務従事者名簿 '!D9)</f>
        <v>新宿プラニング</v>
      </c>
      <c r="L9" s="236" t="str">
        <f t="shared" si="6"/>
        <v/>
      </c>
    </row>
    <row r="10" spans="1:12" ht="36" hidden="1" customHeight="1">
      <c r="A10" s="226"/>
      <c r="B10" s="213" t="str">
        <f t="shared" si="0"/>
        <v/>
      </c>
      <c r="C10" s="214" t="str">
        <f t="shared" si="1"/>
        <v/>
      </c>
      <c r="D10" s="230" t="str">
        <f t="shared" si="2"/>
        <v/>
      </c>
      <c r="E10" s="144" t="str">
        <f t="shared" si="3"/>
        <v/>
      </c>
      <c r="F10" s="247"/>
      <c r="G10" s="120" t="str">
        <f t="shared" si="4"/>
        <v/>
      </c>
      <c r="H10" s="247"/>
      <c r="I10" s="120" t="str">
        <f t="shared" si="7"/>
        <v/>
      </c>
      <c r="J10" s="125" t="str">
        <f t="shared" si="5"/>
        <v/>
      </c>
      <c r="K10" s="290" t="str">
        <f>IF(ISBLANK('様式７ 業務従事者名簿 '!D10),"", '様式７ 業務従事者名簿 '!D10)</f>
        <v/>
      </c>
      <c r="L10" s="204" t="str">
        <f t="shared" si="6"/>
        <v/>
      </c>
    </row>
    <row r="11" spans="1:12" ht="36" hidden="1" customHeight="1">
      <c r="A11" s="226"/>
      <c r="B11" s="213" t="str">
        <f t="shared" si="0"/>
        <v/>
      </c>
      <c r="C11" s="214" t="str">
        <f t="shared" si="1"/>
        <v/>
      </c>
      <c r="D11" s="230" t="str">
        <f t="shared" si="2"/>
        <v/>
      </c>
      <c r="E11" s="144" t="str">
        <f t="shared" si="3"/>
        <v/>
      </c>
      <c r="F11" s="247"/>
      <c r="G11" s="120" t="str">
        <f t="shared" si="4"/>
        <v/>
      </c>
      <c r="H11" s="247"/>
      <c r="I11" s="238" t="str">
        <f t="shared" si="7"/>
        <v/>
      </c>
      <c r="J11" s="126" t="str">
        <f t="shared" si="5"/>
        <v/>
      </c>
      <c r="K11" s="290" t="str">
        <f>IF(ISBLANK('様式７ 業務従事者名簿 '!D11),"", '様式７ 業務従事者名簿 '!D11)</f>
        <v/>
      </c>
      <c r="L11" s="205" t="str">
        <f t="shared" si="6"/>
        <v/>
      </c>
    </row>
    <row r="12" spans="1:12" ht="36" hidden="1" customHeight="1">
      <c r="A12" s="226"/>
      <c r="B12" s="213" t="str">
        <f t="shared" si="0"/>
        <v/>
      </c>
      <c r="C12" s="214" t="str">
        <f t="shared" si="1"/>
        <v/>
      </c>
      <c r="D12" s="230" t="str">
        <f t="shared" si="2"/>
        <v/>
      </c>
      <c r="E12" s="144" t="str">
        <f t="shared" si="3"/>
        <v/>
      </c>
      <c r="F12" s="247"/>
      <c r="G12" s="120" t="str">
        <f t="shared" si="4"/>
        <v/>
      </c>
      <c r="H12" s="247"/>
      <c r="I12" s="120" t="str">
        <f t="shared" si="7"/>
        <v/>
      </c>
      <c r="J12" s="126" t="str">
        <f t="shared" si="5"/>
        <v/>
      </c>
      <c r="K12" s="290" t="str">
        <f>IF(ISBLANK('様式７ 業務従事者名簿 '!D12),"", '様式７ 業務従事者名簿 '!D12)</f>
        <v/>
      </c>
      <c r="L12" s="205" t="str">
        <f t="shared" si="6"/>
        <v/>
      </c>
    </row>
    <row r="13" spans="1:12" ht="36" hidden="1" customHeight="1">
      <c r="A13" s="226"/>
      <c r="B13" s="213" t="str">
        <f t="shared" si="0"/>
        <v/>
      </c>
      <c r="C13" s="214" t="str">
        <f t="shared" si="1"/>
        <v/>
      </c>
      <c r="D13" s="230" t="str">
        <f t="shared" si="2"/>
        <v/>
      </c>
      <c r="E13" s="144" t="str">
        <f t="shared" si="3"/>
        <v/>
      </c>
      <c r="F13" s="247"/>
      <c r="G13" s="120" t="str">
        <f t="shared" si="4"/>
        <v/>
      </c>
      <c r="H13" s="247"/>
      <c r="I13" s="238" t="str">
        <f t="shared" si="7"/>
        <v/>
      </c>
      <c r="J13" s="237" t="str">
        <f t="shared" si="5"/>
        <v/>
      </c>
      <c r="K13" s="290" t="str">
        <f>IF(ISBLANK('様式７ 業務従事者名簿 '!D13),"", '様式７ 業務従事者名簿 '!D13)</f>
        <v/>
      </c>
      <c r="L13" s="236" t="str">
        <f t="shared" si="6"/>
        <v/>
      </c>
    </row>
    <row r="14" spans="1:12" ht="36" hidden="1" customHeight="1">
      <c r="A14" s="226"/>
      <c r="B14" s="213" t="str">
        <f t="shared" si="0"/>
        <v/>
      </c>
      <c r="C14" s="214" t="str">
        <f t="shared" si="1"/>
        <v/>
      </c>
      <c r="D14" s="230" t="str">
        <f t="shared" si="2"/>
        <v/>
      </c>
      <c r="E14" s="144" t="str">
        <f t="shared" ref="E14:E19" si="8">IF(A14="", "", VLOOKUP(D14, 単価表,2))</f>
        <v/>
      </c>
      <c r="F14" s="247"/>
      <c r="G14" s="120" t="str">
        <f t="shared" si="4"/>
        <v/>
      </c>
      <c r="H14" s="247"/>
      <c r="I14" s="120" t="str">
        <f t="shared" si="7"/>
        <v/>
      </c>
      <c r="J14" s="125" t="str">
        <f t="shared" si="5"/>
        <v/>
      </c>
      <c r="K14" s="290" t="str">
        <f>IF(ISBLANK('様式７ 業務従事者名簿 '!D14),"", '様式７ 業務従事者名簿 '!D14)</f>
        <v/>
      </c>
      <c r="L14" s="204" t="str">
        <f t="shared" si="6"/>
        <v/>
      </c>
    </row>
    <row r="15" spans="1:12" ht="36" hidden="1" customHeight="1">
      <c r="A15" s="226"/>
      <c r="B15" s="213" t="str">
        <f t="shared" si="0"/>
        <v/>
      </c>
      <c r="C15" s="214" t="str">
        <f t="shared" si="1"/>
        <v/>
      </c>
      <c r="D15" s="230" t="str">
        <f t="shared" si="2"/>
        <v/>
      </c>
      <c r="E15" s="144" t="str">
        <f t="shared" si="8"/>
        <v/>
      </c>
      <c r="F15" s="247"/>
      <c r="G15" s="120" t="str">
        <f t="shared" si="4"/>
        <v/>
      </c>
      <c r="H15" s="247"/>
      <c r="I15" s="238" t="str">
        <f t="shared" si="7"/>
        <v/>
      </c>
      <c r="J15" s="126" t="str">
        <f t="shared" si="5"/>
        <v/>
      </c>
      <c r="K15" s="290" t="str">
        <f>IF(ISBLANK('様式７ 業務従事者名簿 '!D15),"", '様式７ 業務従事者名簿 '!D15)</f>
        <v/>
      </c>
      <c r="L15" s="205" t="str">
        <f t="shared" si="6"/>
        <v/>
      </c>
    </row>
    <row r="16" spans="1:12" ht="36" hidden="1" customHeight="1">
      <c r="A16" s="226"/>
      <c r="B16" s="213" t="str">
        <f t="shared" si="0"/>
        <v/>
      </c>
      <c r="C16" s="214" t="str">
        <f t="shared" si="1"/>
        <v/>
      </c>
      <c r="D16" s="230" t="str">
        <f t="shared" si="2"/>
        <v/>
      </c>
      <c r="E16" s="144" t="str">
        <f t="shared" si="8"/>
        <v/>
      </c>
      <c r="F16" s="247"/>
      <c r="G16" s="120" t="str">
        <f t="shared" si="4"/>
        <v/>
      </c>
      <c r="H16" s="247"/>
      <c r="I16" s="120" t="str">
        <f t="shared" si="7"/>
        <v/>
      </c>
      <c r="J16" s="126" t="str">
        <f t="shared" si="5"/>
        <v/>
      </c>
      <c r="K16" s="290" t="str">
        <f>IF(ISBLANK('様式７ 業務従事者名簿 '!D16),"", '様式７ 業務従事者名簿 '!D16)</f>
        <v/>
      </c>
      <c r="L16" s="205" t="str">
        <f t="shared" si="6"/>
        <v/>
      </c>
    </row>
    <row r="17" spans="1:12" ht="36" hidden="1" customHeight="1">
      <c r="A17" s="226"/>
      <c r="B17" s="213" t="str">
        <f t="shared" si="0"/>
        <v/>
      </c>
      <c r="C17" s="214" t="str">
        <f t="shared" si="1"/>
        <v/>
      </c>
      <c r="D17" s="230" t="str">
        <f t="shared" si="2"/>
        <v/>
      </c>
      <c r="E17" s="144" t="str">
        <f t="shared" si="8"/>
        <v/>
      </c>
      <c r="F17" s="247"/>
      <c r="G17" s="120" t="str">
        <f t="shared" si="4"/>
        <v/>
      </c>
      <c r="H17" s="247"/>
      <c r="I17" s="238" t="str">
        <f t="shared" si="7"/>
        <v/>
      </c>
      <c r="J17" s="237" t="str">
        <f t="shared" si="5"/>
        <v/>
      </c>
      <c r="K17" s="290" t="str">
        <f>IF(ISBLANK('様式７ 業務従事者名簿 '!D17),"", '様式７ 業務従事者名簿 '!D17)</f>
        <v/>
      </c>
      <c r="L17" s="236" t="str">
        <f t="shared" si="6"/>
        <v/>
      </c>
    </row>
    <row r="18" spans="1:12" ht="36" hidden="1" customHeight="1">
      <c r="A18" s="226"/>
      <c r="B18" s="213" t="str">
        <f t="shared" si="0"/>
        <v/>
      </c>
      <c r="C18" s="214" t="str">
        <f t="shared" si="1"/>
        <v/>
      </c>
      <c r="D18" s="230" t="str">
        <f t="shared" si="2"/>
        <v/>
      </c>
      <c r="E18" s="144" t="str">
        <f t="shared" si="8"/>
        <v/>
      </c>
      <c r="F18" s="247"/>
      <c r="G18" s="120" t="str">
        <f t="shared" si="4"/>
        <v/>
      </c>
      <c r="H18" s="247"/>
      <c r="I18" s="120" t="str">
        <f t="shared" si="7"/>
        <v/>
      </c>
      <c r="J18" s="125" t="str">
        <f t="shared" si="5"/>
        <v/>
      </c>
      <c r="K18" s="290" t="str">
        <f>IF(ISBLANK('様式７ 業務従事者名簿 '!D18),"", '様式７ 業務従事者名簿 '!D18)</f>
        <v/>
      </c>
      <c r="L18" s="204" t="str">
        <f>J18</f>
        <v/>
      </c>
    </row>
    <row r="19" spans="1:12" ht="36" hidden="1" customHeight="1">
      <c r="A19" s="226"/>
      <c r="B19" s="213" t="str">
        <f t="shared" si="0"/>
        <v/>
      </c>
      <c r="C19" s="214" t="str">
        <f t="shared" si="1"/>
        <v/>
      </c>
      <c r="D19" s="230" t="str">
        <f t="shared" si="2"/>
        <v/>
      </c>
      <c r="E19" s="144" t="str">
        <f t="shared" si="8"/>
        <v/>
      </c>
      <c r="F19" s="247"/>
      <c r="G19" s="120" t="str">
        <f t="shared" si="4"/>
        <v/>
      </c>
      <c r="H19" s="247"/>
      <c r="I19" s="238" t="str">
        <f t="shared" si="7"/>
        <v/>
      </c>
      <c r="J19" s="126" t="str">
        <f t="shared" si="5"/>
        <v/>
      </c>
      <c r="K19" s="290" t="str">
        <f>IF(ISBLANK('様式７ 業務従事者名簿 '!D19),"", '様式７ 業務従事者名簿 '!D19)</f>
        <v/>
      </c>
      <c r="L19" s="205" t="str">
        <f t="shared" si="6"/>
        <v/>
      </c>
    </row>
    <row r="20" spans="1:12" ht="36" hidden="1" customHeight="1">
      <c r="A20" s="226"/>
      <c r="B20" s="213" t="str">
        <f t="shared" si="0"/>
        <v/>
      </c>
      <c r="C20" s="214" t="str">
        <f t="shared" si="1"/>
        <v/>
      </c>
      <c r="D20" s="230" t="str">
        <f t="shared" si="2"/>
        <v/>
      </c>
      <c r="E20" s="144" t="str">
        <f t="shared" si="3"/>
        <v/>
      </c>
      <c r="F20" s="247"/>
      <c r="G20" s="120" t="str">
        <f t="shared" si="4"/>
        <v/>
      </c>
      <c r="H20" s="247"/>
      <c r="I20" s="120" t="str">
        <f t="shared" si="7"/>
        <v/>
      </c>
      <c r="J20" s="126" t="str">
        <f t="shared" si="5"/>
        <v/>
      </c>
      <c r="K20" s="290" t="str">
        <f>IF(ISBLANK('様式７ 業務従事者名簿 '!D20),"", '様式７ 業務従事者名簿 '!D20)</f>
        <v/>
      </c>
      <c r="L20" s="205" t="str">
        <f t="shared" si="6"/>
        <v/>
      </c>
    </row>
    <row r="21" spans="1:12" ht="36" hidden="1" customHeight="1">
      <c r="A21" s="226"/>
      <c r="B21" s="213" t="str">
        <f t="shared" si="0"/>
        <v/>
      </c>
      <c r="C21" s="214" t="str">
        <f t="shared" si="1"/>
        <v/>
      </c>
      <c r="D21" s="230" t="str">
        <f t="shared" si="2"/>
        <v/>
      </c>
      <c r="E21" s="144" t="str">
        <f>IF(A21="", "", VLOOKUP(D21, 単価表,2))</f>
        <v/>
      </c>
      <c r="F21" s="247"/>
      <c r="G21" s="120" t="str">
        <f t="shared" si="4"/>
        <v/>
      </c>
      <c r="H21" s="247"/>
      <c r="I21" s="238" t="str">
        <f t="shared" si="7"/>
        <v/>
      </c>
      <c r="J21" s="237" t="str">
        <f t="shared" si="5"/>
        <v/>
      </c>
      <c r="K21" s="290" t="str">
        <f>IF(ISBLANK('様式７ 業務従事者名簿 '!D21),"", '様式７ 業務従事者名簿 '!D21)</f>
        <v/>
      </c>
      <c r="L21" s="236" t="str">
        <f>J21</f>
        <v/>
      </c>
    </row>
    <row r="22" spans="1:12" ht="36" hidden="1" customHeight="1">
      <c r="A22" s="226"/>
      <c r="B22" s="213" t="str">
        <f t="shared" si="0"/>
        <v/>
      </c>
      <c r="C22" s="214" t="str">
        <f t="shared" si="1"/>
        <v/>
      </c>
      <c r="D22" s="230" t="str">
        <f t="shared" si="2"/>
        <v/>
      </c>
      <c r="E22" s="144" t="str">
        <f>IF(A22="", "", VLOOKUP(D22, 単価表,2))</f>
        <v/>
      </c>
      <c r="F22" s="247"/>
      <c r="G22" s="120" t="str">
        <f t="shared" si="4"/>
        <v/>
      </c>
      <c r="H22" s="247"/>
      <c r="I22" s="120" t="str">
        <f t="shared" si="7"/>
        <v/>
      </c>
      <c r="J22" s="125" t="str">
        <f t="shared" si="5"/>
        <v/>
      </c>
      <c r="K22" s="290" t="str">
        <f>IF(ISBLANK('様式７ 業務従事者名簿 '!D22),"", '様式７ 業務従事者名簿 '!D22)</f>
        <v/>
      </c>
      <c r="L22" s="204" t="str">
        <f t="shared" si="6"/>
        <v/>
      </c>
    </row>
    <row r="23" spans="1:12" ht="36" customHeight="1" thickBot="1">
      <c r="A23" s="226"/>
      <c r="B23" s="215" t="str">
        <f t="shared" si="0"/>
        <v/>
      </c>
      <c r="C23" s="216" t="str">
        <f t="shared" si="1"/>
        <v/>
      </c>
      <c r="D23" s="231" t="str">
        <f t="shared" si="2"/>
        <v/>
      </c>
      <c r="E23" s="145" t="str">
        <f t="shared" si="3"/>
        <v/>
      </c>
      <c r="F23" s="247"/>
      <c r="G23" s="121" t="str">
        <f t="shared" si="4"/>
        <v/>
      </c>
      <c r="H23" s="247"/>
      <c r="I23" s="238" t="str">
        <f t="shared" si="7"/>
        <v/>
      </c>
      <c r="J23" s="126" t="str">
        <f t="shared" si="5"/>
        <v/>
      </c>
      <c r="K23" s="290" t="str">
        <f>IF(ISBLANK('様式７ 業務従事者名簿 '!D23),"", '様式７ 業務従事者名簿 '!D23)</f>
        <v/>
      </c>
      <c r="L23" s="205" t="str">
        <f t="shared" si="6"/>
        <v/>
      </c>
    </row>
    <row r="24" spans="1:12" ht="36" customHeight="1" thickTop="1" thickBot="1">
      <c r="A24" s="227"/>
      <c r="B24" s="217" t="s">
        <v>32</v>
      </c>
      <c r="C24" s="218"/>
      <c r="D24" s="232"/>
      <c r="E24" s="233"/>
      <c r="F24" s="248">
        <f>SUM(F5:F23)</f>
        <v>8.76</v>
      </c>
      <c r="G24" s="122"/>
      <c r="H24" s="248">
        <f>SUM(H5:H23)</f>
        <v>1.92</v>
      </c>
      <c r="I24" s="122"/>
      <c r="J24" s="132">
        <f>SUM(J5:J23)</f>
        <v>0</v>
      </c>
      <c r="K24" s="291"/>
      <c r="L24" s="127"/>
    </row>
    <row r="25" spans="1:12" s="325" customFormat="1" ht="36" customHeight="1" thickBot="1">
      <c r="A25" s="316"/>
      <c r="B25" s="317"/>
      <c r="C25" s="318"/>
      <c r="D25" s="319"/>
      <c r="E25" s="326" t="s">
        <v>181</v>
      </c>
      <c r="F25" s="320" t="s">
        <v>182</v>
      </c>
      <c r="G25" s="321"/>
      <c r="H25" s="320" t="s">
        <v>182</v>
      </c>
      <c r="I25" s="321"/>
      <c r="J25" s="322"/>
      <c r="K25" s="323"/>
      <c r="L25" s="324"/>
    </row>
    <row r="26" spans="1:12" ht="36" customHeight="1" thickBot="1">
      <c r="A26" s="226">
        <v>20</v>
      </c>
      <c r="B26" s="219" t="str">
        <f>IF($A26="","",VLOOKUP($A26,従事者基礎情報,2))</f>
        <v>法西　●子</v>
      </c>
      <c r="C26" s="220" t="str">
        <f>IF($A26="","",VLOOKUP($A26,従事者基礎情報,3))</f>
        <v>通訳</v>
      </c>
      <c r="D26" s="234"/>
      <c r="E26" s="235">
        <v>64000</v>
      </c>
      <c r="F26" s="249">
        <v>62</v>
      </c>
      <c r="G26" s="328">
        <f>IF(F26&gt;0, E26*F26, "")</f>
        <v>3968000</v>
      </c>
      <c r="H26" s="249">
        <v>15</v>
      </c>
      <c r="I26" s="328">
        <f t="shared" si="7"/>
        <v>960000</v>
      </c>
      <c r="J26" s="131">
        <f>IF(A26="","", _xlfn.AGGREGATE(9,6, G26,I26))</f>
        <v>4928000</v>
      </c>
      <c r="K26" s="292"/>
      <c r="L26" s="128"/>
    </row>
    <row r="27" spans="1:12" ht="36" customHeight="1" thickTop="1" thickBot="1">
      <c r="A27" s="228"/>
      <c r="B27" s="221" t="s">
        <v>33</v>
      </c>
      <c r="C27" s="222"/>
      <c r="D27" s="222"/>
      <c r="E27" s="223"/>
      <c r="F27" s="327"/>
      <c r="G27" s="123">
        <f>SUM(G24:G26)</f>
        <v>3968000</v>
      </c>
      <c r="H27" s="327"/>
      <c r="I27" s="123">
        <f>SUM(I24:I26)</f>
        <v>960000</v>
      </c>
      <c r="J27" s="123">
        <f>SUM(J24:J26)</f>
        <v>4928000</v>
      </c>
      <c r="K27" s="293" t="s">
        <v>34</v>
      </c>
      <c r="L27" s="129">
        <f>SUM(L5:L23)</f>
        <v>0</v>
      </c>
    </row>
    <row r="28" spans="1:12" ht="36" customHeight="1" thickBot="1">
      <c r="A28" s="224"/>
      <c r="B28" s="225"/>
      <c r="C28" s="225"/>
      <c r="D28" s="225"/>
      <c r="E28" s="225"/>
      <c r="F28" s="250"/>
      <c r="G28" s="225"/>
      <c r="H28" s="913" t="s">
        <v>153</v>
      </c>
      <c r="I28" s="914"/>
      <c r="J28" s="239">
        <f>ROUNDDOWN(J27,-3)</f>
        <v>4928000</v>
      </c>
      <c r="K28" s="344" t="s">
        <v>153</v>
      </c>
      <c r="L28" s="130">
        <f>ROUNDDOWN(L27,-3)</f>
        <v>0</v>
      </c>
    </row>
    <row r="29" spans="1:12">
      <c r="G29" s="240"/>
      <c r="H29" s="251"/>
      <c r="K29" s="345"/>
    </row>
    <row r="30" spans="1:12" ht="36" customHeight="1">
      <c r="D30" s="910"/>
      <c r="E30" s="910"/>
      <c r="F30" s="547"/>
      <c r="H30" s="915" t="s">
        <v>35</v>
      </c>
      <c r="I30" s="916"/>
      <c r="J30" s="294">
        <v>13500000</v>
      </c>
    </row>
    <row r="31" spans="1:12" ht="36" customHeight="1" thickBot="1">
      <c r="D31" s="910"/>
      <c r="E31" s="910"/>
      <c r="F31" s="548"/>
      <c r="H31" s="915" t="s">
        <v>36</v>
      </c>
      <c r="I31" s="916"/>
      <c r="J31" s="329">
        <f>J28</f>
        <v>4928000</v>
      </c>
    </row>
    <row r="32" spans="1:12" ht="36" customHeight="1" thickBot="1">
      <c r="D32" s="910"/>
      <c r="E32" s="910"/>
      <c r="F32" s="547"/>
      <c r="H32" s="908" t="s">
        <v>37</v>
      </c>
      <c r="I32" s="909"/>
      <c r="J32" s="330">
        <f>IF($J$30&gt;$J$31,$J$31,$J$30)</f>
        <v>4928000</v>
      </c>
    </row>
    <row r="33" spans="2:12" ht="109.15" customHeight="1">
      <c r="B33" s="911" t="s">
        <v>285</v>
      </c>
      <c r="C33" s="912"/>
      <c r="D33" s="912"/>
      <c r="E33" s="912"/>
      <c r="F33" s="912"/>
      <c r="G33" s="912"/>
      <c r="H33" s="912"/>
      <c r="I33" s="912"/>
      <c r="J33" s="912"/>
      <c r="K33" s="912"/>
      <c r="L33" s="912"/>
    </row>
  </sheetData>
  <mergeCells count="18">
    <mergeCell ref="H28:I28"/>
    <mergeCell ref="H30:I30"/>
    <mergeCell ref="H31:I31"/>
    <mergeCell ref="B2:L2"/>
    <mergeCell ref="J3:J4"/>
    <mergeCell ref="K3:K4"/>
    <mergeCell ref="L3:L4"/>
    <mergeCell ref="B3:B4"/>
    <mergeCell ref="C3:C4"/>
    <mergeCell ref="D3:D4"/>
    <mergeCell ref="E3:E4"/>
    <mergeCell ref="F3:G3"/>
    <mergeCell ref="H3:I3"/>
    <mergeCell ref="H32:I32"/>
    <mergeCell ref="D31:E31"/>
    <mergeCell ref="D30:E30"/>
    <mergeCell ref="D32:E32"/>
    <mergeCell ref="B33:L33"/>
  </mergeCells>
  <phoneticPr fontId="1"/>
  <pageMargins left="0.70866141732283472" right="0.70866141732283472" top="0.74803149606299213" bottom="0.74803149606299213" header="0.31496062992125984" footer="0.31496062992125984"/>
  <pageSetup paperSize="9" scale="67" fitToHeight="0" orientation="landscape" r:id="rId1"/>
  <headerFooter>
    <oddHeader>&amp;R2021年6月版</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9"/>
  <sheetViews>
    <sheetView zoomScaleNormal="100" zoomScaleSheetLayoutView="110" workbookViewId="0"/>
  </sheetViews>
  <sheetFormatPr defaultColWidth="10.625" defaultRowHeight="16.5" customHeight="1" outlineLevelRow="1"/>
  <cols>
    <col min="1" max="1" width="8.125" style="12" customWidth="1"/>
    <col min="2" max="2" width="20.625" style="12" customWidth="1"/>
    <col min="3" max="3" width="24.625" style="12" customWidth="1"/>
    <col min="4" max="4" width="28.625" style="12" customWidth="1"/>
    <col min="5" max="5" width="6.625" style="12" customWidth="1"/>
    <col min="6" max="6" width="24.625" style="12" customWidth="1"/>
    <col min="7" max="7" width="18.625" style="12" customWidth="1"/>
    <col min="8" max="8" width="15.625" style="12" customWidth="1"/>
    <col min="9" max="16384" width="10.625" style="12"/>
  </cols>
  <sheetData>
    <row r="1" spans="1:9" ht="16.5" customHeight="1">
      <c r="G1" s="331" t="s">
        <v>185</v>
      </c>
    </row>
    <row r="2" spans="1:9" s="8" customFormat="1" ht="24" customHeight="1">
      <c r="B2" s="933" t="s">
        <v>11</v>
      </c>
      <c r="C2" s="933"/>
      <c r="D2" s="933"/>
      <c r="E2" s="933"/>
      <c r="F2" s="933"/>
      <c r="G2" s="933"/>
    </row>
    <row r="3" spans="1:9" s="8" customFormat="1" ht="16.5" customHeight="1" thickBot="1">
      <c r="A3" s="305"/>
      <c r="B3" s="932"/>
      <c r="C3" s="932"/>
      <c r="D3" s="932"/>
      <c r="E3" s="932"/>
      <c r="F3" s="932"/>
      <c r="G3" s="932"/>
    </row>
    <row r="4" spans="1:9" ht="33" customHeight="1" thickBot="1">
      <c r="A4" s="591" t="s">
        <v>145</v>
      </c>
      <c r="B4" s="9" t="s">
        <v>12</v>
      </c>
      <c r="C4" s="10" t="s">
        <v>13</v>
      </c>
      <c r="D4" s="10" t="s">
        <v>14</v>
      </c>
      <c r="E4" s="10" t="s">
        <v>15</v>
      </c>
      <c r="F4" s="10" t="s">
        <v>140</v>
      </c>
      <c r="G4" s="11" t="s">
        <v>152</v>
      </c>
      <c r="H4" s="541"/>
      <c r="I4" s="531"/>
    </row>
    <row r="5" spans="1:9" ht="33" customHeight="1" thickTop="1">
      <c r="A5" s="154">
        <v>1</v>
      </c>
      <c r="B5" s="198" t="str">
        <f t="shared" ref="B5:B24" si="0">IF($A5="","",VLOOKUP($A5,従事者基礎情報,2))</f>
        <v>□原　×子</v>
      </c>
      <c r="C5" s="199" t="str">
        <f t="shared" ref="C5:C24" si="1">IF($A5="","",VLOOKUP($A5,従事者基礎情報,3))</f>
        <v>交差点設計</v>
      </c>
      <c r="D5" s="199" t="str">
        <f t="shared" ref="D5:D24" si="2">IF($A5="","",VLOOKUP($A5,従事者基礎情報,4))</f>
        <v>新宿プラニング</v>
      </c>
      <c r="E5" s="200">
        <f>IF($A5="","",VLOOKUP($A5,従事者基礎情報,5))</f>
        <v>2</v>
      </c>
      <c r="F5" s="201" t="str">
        <f t="shared" ref="F5:F24" si="3">IF($A5="","",VLOOKUP($A5,従事者基礎情報,6))</f>
        <v>　○○工業大学卒
　△△△大学院修了</v>
      </c>
      <c r="G5" s="332" t="str">
        <f t="shared" ref="G5:G24" si="4">IF($A5="","",VLOOKUP($A5,従事者基礎情報,7))</f>
        <v>19**年3月
200*年9月</v>
      </c>
    </row>
    <row r="6" spans="1:9" ht="33" customHeight="1">
      <c r="A6" s="154">
        <v>2</v>
      </c>
      <c r="B6" s="198" t="str">
        <f t="shared" si="0"/>
        <v>○山　△男</v>
      </c>
      <c r="C6" s="199" t="str">
        <f t="shared" si="1"/>
        <v>交通計画Ⅱ</v>
      </c>
      <c r="D6" s="199" t="str">
        <f t="shared" si="2"/>
        <v>麹町設計(補強：○×企画)</v>
      </c>
      <c r="E6" s="200">
        <f t="shared" ref="E6:E24" si="5">IF($A6="","",VLOOKUP($A6,従事者基礎情報,5))</f>
        <v>2</v>
      </c>
      <c r="F6" s="201" t="str">
        <f t="shared" si="3"/>
        <v>　○○工業高校卒</v>
      </c>
      <c r="G6" s="332" t="str">
        <f t="shared" si="4"/>
        <v>19**年3月</v>
      </c>
    </row>
    <row r="7" spans="1:9" ht="33" customHeight="1">
      <c r="A7" s="154">
        <v>3</v>
      </c>
      <c r="B7" s="202" t="str">
        <f t="shared" si="0"/>
        <v>○野　△子（前任）</v>
      </c>
      <c r="C7" s="199" t="str">
        <f t="shared" si="1"/>
        <v>ジェンダー分析</v>
      </c>
      <c r="D7" s="199" t="str">
        <f t="shared" si="2"/>
        <v>３Ｊコンサルタンツ（株）</v>
      </c>
      <c r="E7" s="200">
        <f t="shared" si="5"/>
        <v>3</v>
      </c>
      <c r="F7" s="201" t="str">
        <f t="shared" si="3"/>
        <v xml:space="preserve"> ○○○○○○大学卒</v>
      </c>
      <c r="G7" s="332" t="str">
        <f t="shared" si="4"/>
        <v>19**年3月</v>
      </c>
    </row>
    <row r="8" spans="1:9" ht="33" customHeight="1">
      <c r="A8" s="154">
        <v>5</v>
      </c>
      <c r="B8" s="202" t="str">
        <f t="shared" si="0"/>
        <v>道路計画</v>
      </c>
      <c r="C8" s="199" t="str">
        <f t="shared" si="1"/>
        <v>×木　〇子</v>
      </c>
      <c r="D8" s="201" t="str">
        <f t="shared" si="2"/>
        <v>新宿プラニング</v>
      </c>
      <c r="E8" s="200">
        <f t="shared" si="5"/>
        <v>4</v>
      </c>
      <c r="F8" s="201" t="str">
        <f t="shared" si="3"/>
        <v>○○○○○○大学卒</v>
      </c>
      <c r="G8" s="332" t="str">
        <f t="shared" si="4"/>
        <v>19**年3月</v>
      </c>
    </row>
    <row r="9" spans="1:9" ht="33" customHeight="1">
      <c r="A9" s="154">
        <v>6</v>
      </c>
      <c r="B9" s="241" t="str">
        <f t="shared" si="0"/>
        <v>道路計画（D枠）</v>
      </c>
      <c r="C9" s="242" t="str">
        <f t="shared" si="1"/>
        <v>□川　×代</v>
      </c>
      <c r="D9" s="242" t="str">
        <f t="shared" si="2"/>
        <v>新宿プラニング</v>
      </c>
      <c r="E9" s="243">
        <f t="shared" si="5"/>
        <v>4</v>
      </c>
      <c r="F9" s="244" t="str">
        <f t="shared" si="3"/>
        <v>○○○○○○大学卒</v>
      </c>
      <c r="G9" s="332" t="str">
        <f t="shared" si="4"/>
        <v>200*年3月</v>
      </c>
    </row>
    <row r="10" spans="1:9" ht="33" hidden="1" customHeight="1" outlineLevel="1">
      <c r="A10" s="154"/>
      <c r="B10" s="241" t="str">
        <f t="shared" si="0"/>
        <v/>
      </c>
      <c r="C10" s="242" t="str">
        <f t="shared" si="1"/>
        <v/>
      </c>
      <c r="D10" s="242" t="str">
        <f t="shared" si="2"/>
        <v/>
      </c>
      <c r="E10" s="243" t="str">
        <f t="shared" si="5"/>
        <v/>
      </c>
      <c r="F10" s="244" t="str">
        <f t="shared" si="3"/>
        <v/>
      </c>
      <c r="G10" s="332" t="str">
        <f t="shared" si="4"/>
        <v/>
      </c>
    </row>
    <row r="11" spans="1:9" ht="33" hidden="1" customHeight="1" outlineLevel="1">
      <c r="A11" s="154"/>
      <c r="B11" s="241" t="str">
        <f t="shared" si="0"/>
        <v/>
      </c>
      <c r="C11" s="242" t="str">
        <f t="shared" si="1"/>
        <v/>
      </c>
      <c r="D11" s="242" t="str">
        <f t="shared" si="2"/>
        <v/>
      </c>
      <c r="E11" s="243" t="str">
        <f t="shared" si="5"/>
        <v/>
      </c>
      <c r="F11" s="244" t="str">
        <f t="shared" si="3"/>
        <v/>
      </c>
      <c r="G11" s="332" t="str">
        <f t="shared" si="4"/>
        <v/>
      </c>
    </row>
    <row r="12" spans="1:9" ht="33" hidden="1" customHeight="1" outlineLevel="1">
      <c r="A12" s="154"/>
      <c r="B12" s="241" t="str">
        <f t="shared" si="0"/>
        <v/>
      </c>
      <c r="C12" s="242" t="str">
        <f t="shared" si="1"/>
        <v/>
      </c>
      <c r="D12" s="242" t="str">
        <f t="shared" si="2"/>
        <v/>
      </c>
      <c r="E12" s="243" t="str">
        <f t="shared" si="5"/>
        <v/>
      </c>
      <c r="F12" s="244" t="str">
        <f t="shared" si="3"/>
        <v/>
      </c>
      <c r="G12" s="332" t="str">
        <f t="shared" si="4"/>
        <v/>
      </c>
    </row>
    <row r="13" spans="1:9" ht="33" hidden="1" customHeight="1" outlineLevel="1">
      <c r="A13" s="154"/>
      <c r="B13" s="241" t="str">
        <f t="shared" si="0"/>
        <v/>
      </c>
      <c r="C13" s="242" t="str">
        <f t="shared" si="1"/>
        <v/>
      </c>
      <c r="D13" s="242" t="str">
        <f t="shared" si="2"/>
        <v/>
      </c>
      <c r="E13" s="243" t="str">
        <f t="shared" si="5"/>
        <v/>
      </c>
      <c r="F13" s="244" t="str">
        <f t="shared" si="3"/>
        <v/>
      </c>
      <c r="G13" s="332" t="str">
        <f t="shared" si="4"/>
        <v/>
      </c>
    </row>
    <row r="14" spans="1:9" ht="33" hidden="1" customHeight="1" outlineLevel="1">
      <c r="A14" s="154"/>
      <c r="B14" s="241" t="str">
        <f t="shared" si="0"/>
        <v/>
      </c>
      <c r="C14" s="242" t="str">
        <f t="shared" si="1"/>
        <v/>
      </c>
      <c r="D14" s="242" t="str">
        <f t="shared" si="2"/>
        <v/>
      </c>
      <c r="E14" s="243" t="str">
        <f t="shared" si="5"/>
        <v/>
      </c>
      <c r="F14" s="244" t="str">
        <f t="shared" si="3"/>
        <v/>
      </c>
      <c r="G14" s="332" t="str">
        <f t="shared" si="4"/>
        <v/>
      </c>
    </row>
    <row r="15" spans="1:9" ht="33" hidden="1" customHeight="1" outlineLevel="1">
      <c r="A15" s="154"/>
      <c r="B15" s="241" t="str">
        <f t="shared" si="0"/>
        <v/>
      </c>
      <c r="C15" s="242" t="str">
        <f t="shared" si="1"/>
        <v/>
      </c>
      <c r="D15" s="242" t="str">
        <f t="shared" si="2"/>
        <v/>
      </c>
      <c r="E15" s="243" t="str">
        <f t="shared" si="5"/>
        <v/>
      </c>
      <c r="F15" s="244" t="str">
        <f t="shared" si="3"/>
        <v/>
      </c>
      <c r="G15" s="332" t="str">
        <f t="shared" si="4"/>
        <v/>
      </c>
    </row>
    <row r="16" spans="1:9" ht="33" hidden="1" customHeight="1" outlineLevel="1">
      <c r="A16" s="154"/>
      <c r="B16" s="241" t="str">
        <f t="shared" si="0"/>
        <v/>
      </c>
      <c r="C16" s="242" t="str">
        <f t="shared" si="1"/>
        <v/>
      </c>
      <c r="D16" s="242" t="str">
        <f t="shared" si="2"/>
        <v/>
      </c>
      <c r="E16" s="243" t="str">
        <f t="shared" si="5"/>
        <v/>
      </c>
      <c r="F16" s="244" t="str">
        <f t="shared" si="3"/>
        <v/>
      </c>
      <c r="G16" s="332" t="str">
        <f t="shared" si="4"/>
        <v/>
      </c>
    </row>
    <row r="17" spans="1:7" ht="33" hidden="1" customHeight="1" outlineLevel="1">
      <c r="A17" s="154"/>
      <c r="B17" s="241" t="str">
        <f t="shared" si="0"/>
        <v/>
      </c>
      <c r="C17" s="242" t="str">
        <f t="shared" si="1"/>
        <v/>
      </c>
      <c r="D17" s="242" t="str">
        <f t="shared" si="2"/>
        <v/>
      </c>
      <c r="E17" s="243" t="str">
        <f t="shared" si="5"/>
        <v/>
      </c>
      <c r="F17" s="244" t="str">
        <f t="shared" si="3"/>
        <v/>
      </c>
      <c r="G17" s="332" t="str">
        <f t="shared" si="4"/>
        <v/>
      </c>
    </row>
    <row r="18" spans="1:7" ht="33" hidden="1" customHeight="1" outlineLevel="1">
      <c r="A18" s="154"/>
      <c r="B18" s="241" t="str">
        <f t="shared" si="0"/>
        <v/>
      </c>
      <c r="C18" s="242" t="str">
        <f t="shared" si="1"/>
        <v/>
      </c>
      <c r="D18" s="242" t="str">
        <f t="shared" si="2"/>
        <v/>
      </c>
      <c r="E18" s="243" t="str">
        <f t="shared" si="5"/>
        <v/>
      </c>
      <c r="F18" s="244" t="str">
        <f t="shared" si="3"/>
        <v/>
      </c>
      <c r="G18" s="332" t="str">
        <f t="shared" si="4"/>
        <v/>
      </c>
    </row>
    <row r="19" spans="1:7" ht="33" hidden="1" customHeight="1" outlineLevel="1">
      <c r="A19" s="154"/>
      <c r="B19" s="241" t="str">
        <f t="shared" si="0"/>
        <v/>
      </c>
      <c r="C19" s="242" t="str">
        <f t="shared" si="1"/>
        <v/>
      </c>
      <c r="D19" s="242" t="str">
        <f t="shared" si="2"/>
        <v/>
      </c>
      <c r="E19" s="243" t="str">
        <f t="shared" si="5"/>
        <v/>
      </c>
      <c r="F19" s="244" t="str">
        <f t="shared" si="3"/>
        <v/>
      </c>
      <c r="G19" s="332" t="str">
        <f t="shared" si="4"/>
        <v/>
      </c>
    </row>
    <row r="20" spans="1:7" ht="33" hidden="1" customHeight="1" outlineLevel="1">
      <c r="A20" s="154"/>
      <c r="B20" s="241" t="str">
        <f t="shared" si="0"/>
        <v/>
      </c>
      <c r="C20" s="242" t="str">
        <f t="shared" si="1"/>
        <v/>
      </c>
      <c r="D20" s="242" t="str">
        <f t="shared" si="2"/>
        <v/>
      </c>
      <c r="E20" s="243" t="str">
        <f t="shared" si="5"/>
        <v/>
      </c>
      <c r="F20" s="244" t="str">
        <f t="shared" si="3"/>
        <v/>
      </c>
      <c r="G20" s="332" t="str">
        <f t="shared" si="4"/>
        <v/>
      </c>
    </row>
    <row r="21" spans="1:7" ht="33" hidden="1" customHeight="1" outlineLevel="1">
      <c r="A21" s="154"/>
      <c r="B21" s="241" t="str">
        <f t="shared" si="0"/>
        <v/>
      </c>
      <c r="C21" s="242" t="str">
        <f t="shared" si="1"/>
        <v/>
      </c>
      <c r="D21" s="242" t="str">
        <f t="shared" si="2"/>
        <v/>
      </c>
      <c r="E21" s="243" t="str">
        <f t="shared" si="5"/>
        <v/>
      </c>
      <c r="F21" s="244" t="str">
        <f t="shared" si="3"/>
        <v/>
      </c>
      <c r="G21" s="332" t="str">
        <f t="shared" si="4"/>
        <v/>
      </c>
    </row>
    <row r="22" spans="1:7" ht="33" hidden="1" customHeight="1" outlineLevel="1">
      <c r="A22" s="154"/>
      <c r="B22" s="241" t="str">
        <f t="shared" si="0"/>
        <v/>
      </c>
      <c r="C22" s="242" t="str">
        <f t="shared" si="1"/>
        <v/>
      </c>
      <c r="D22" s="242" t="str">
        <f t="shared" si="2"/>
        <v/>
      </c>
      <c r="E22" s="243" t="str">
        <f t="shared" si="5"/>
        <v/>
      </c>
      <c r="F22" s="244" t="str">
        <f t="shared" si="3"/>
        <v/>
      </c>
      <c r="G22" s="332" t="str">
        <f t="shared" si="4"/>
        <v/>
      </c>
    </row>
    <row r="23" spans="1:7" ht="33" hidden="1" customHeight="1" outlineLevel="1">
      <c r="A23" s="154"/>
      <c r="B23" s="241" t="str">
        <f t="shared" si="0"/>
        <v/>
      </c>
      <c r="C23" s="242" t="str">
        <f t="shared" si="1"/>
        <v/>
      </c>
      <c r="D23" s="242" t="str">
        <f t="shared" si="2"/>
        <v/>
      </c>
      <c r="E23" s="243" t="str">
        <f t="shared" si="5"/>
        <v/>
      </c>
      <c r="F23" s="244" t="str">
        <f t="shared" si="3"/>
        <v/>
      </c>
      <c r="G23" s="332" t="str">
        <f t="shared" si="4"/>
        <v/>
      </c>
    </row>
    <row r="24" spans="1:7" ht="33" customHeight="1" collapsed="1" thickBot="1">
      <c r="A24" s="154">
        <v>20</v>
      </c>
      <c r="B24" s="202" t="str">
        <f t="shared" si="0"/>
        <v>法西　●子</v>
      </c>
      <c r="C24" s="199" t="str">
        <f t="shared" si="1"/>
        <v>通訳</v>
      </c>
      <c r="D24" s="199" t="str">
        <f t="shared" si="2"/>
        <v>通訳センター株式会社</v>
      </c>
      <c r="E24" s="200">
        <f t="shared" si="5"/>
        <v>4</v>
      </c>
      <c r="F24" s="244">
        <f t="shared" si="3"/>
        <v>0</v>
      </c>
      <c r="G24" s="332" t="str">
        <f t="shared" si="4"/>
        <v>19**年3月</v>
      </c>
    </row>
    <row r="25" spans="1:7" ht="53.25" customHeight="1">
      <c r="B25" s="934" t="s">
        <v>286</v>
      </c>
      <c r="C25" s="935"/>
      <c r="D25" s="935"/>
      <c r="E25" s="935"/>
      <c r="F25" s="935"/>
      <c r="G25" s="935"/>
    </row>
    <row r="26" spans="1:7" ht="18" customHeight="1">
      <c r="B26" s="197"/>
      <c r="C26" s="197"/>
      <c r="D26" s="197"/>
      <c r="E26" s="197"/>
      <c r="F26" s="197"/>
      <c r="G26" s="197"/>
    </row>
    <row r="27" spans="1:7" s="13" customFormat="1" ht="16.5" customHeight="1"/>
    <row r="28" spans="1:7" s="13" customFormat="1" ht="16.5" customHeight="1">
      <c r="B28" s="12"/>
      <c r="C28" s="12"/>
      <c r="D28" s="12"/>
      <c r="E28" s="12"/>
      <c r="F28" s="12"/>
      <c r="G28" s="12"/>
    </row>
    <row r="29" spans="1:7" ht="14.25"/>
  </sheetData>
  <mergeCells count="3">
    <mergeCell ref="B3:G3"/>
    <mergeCell ref="B2:G2"/>
    <mergeCell ref="B25:G25"/>
  </mergeCells>
  <phoneticPr fontId="1"/>
  <pageMargins left="0.70866141732283472" right="0.70866141732283472" top="0.74803149606299213" bottom="0.74803149606299213" header="0.31496062992125984" footer="0.31496062992125984"/>
  <pageSetup paperSize="9" scale="90" fitToHeight="0" orientation="landscape" r:id="rId1"/>
  <headerFooter>
    <oddHeader>&amp;R2021年6月版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3"/>
  <sheetViews>
    <sheetView zoomScale="75" zoomScaleNormal="75" zoomScaleSheetLayoutView="80" zoomScalePageLayoutView="80" workbookViewId="0"/>
  </sheetViews>
  <sheetFormatPr defaultColWidth="6.125" defaultRowHeight="14.25"/>
  <cols>
    <col min="1" max="1" width="16.125" style="14" customWidth="1"/>
    <col min="2" max="2" width="16.625" style="14" customWidth="1"/>
    <col min="3" max="3" width="20.625" style="14" customWidth="1"/>
    <col min="4" max="4" width="16.625" style="14" customWidth="1"/>
    <col min="5" max="5" width="25.125" style="14" customWidth="1"/>
    <col min="6" max="6" width="8.75" style="296" customWidth="1"/>
    <col min="7" max="7" width="6.5" style="296" customWidth="1"/>
    <col min="8" max="8" width="15.625" style="38" customWidth="1"/>
    <col min="9" max="9" width="7" style="14" customWidth="1"/>
    <col min="10" max="10" width="9.375" style="14" customWidth="1"/>
    <col min="11" max="11" width="7.75" style="14" customWidth="1"/>
    <col min="12" max="12" width="10.875" style="14" customWidth="1"/>
    <col min="13" max="13" width="3.5" style="14" customWidth="1"/>
    <col min="14" max="14" width="6.125" style="14" customWidth="1"/>
    <col min="15" max="15" width="21.75" style="14" customWidth="1"/>
    <col min="16" max="16384" width="6.125" style="14"/>
  </cols>
  <sheetData>
    <row r="1" spans="1:15" ht="21" customHeight="1">
      <c r="A1" s="305"/>
      <c r="H1" s="25" t="s">
        <v>234</v>
      </c>
      <c r="I1" s="15"/>
      <c r="J1" s="15"/>
      <c r="K1" s="16"/>
    </row>
    <row r="2" spans="1:15" ht="36" customHeight="1">
      <c r="A2" s="947" t="s">
        <v>186</v>
      </c>
      <c r="B2" s="947"/>
      <c r="C2" s="947"/>
      <c r="D2" s="947"/>
      <c r="E2" s="947"/>
      <c r="F2" s="947"/>
      <c r="G2" s="947"/>
      <c r="H2" s="947"/>
      <c r="I2" s="17"/>
      <c r="J2" s="17"/>
      <c r="K2" s="17"/>
      <c r="L2" s="17"/>
      <c r="M2" s="17"/>
      <c r="N2" s="17"/>
      <c r="O2" s="17"/>
    </row>
    <row r="3" spans="1:15" ht="21" customHeight="1">
      <c r="A3" s="17"/>
      <c r="B3" s="17"/>
      <c r="C3" s="17"/>
      <c r="D3" s="17"/>
      <c r="E3" s="17"/>
      <c r="F3" s="297"/>
      <c r="G3" s="297"/>
      <c r="H3" s="18"/>
      <c r="I3" s="17"/>
      <c r="J3" s="17"/>
      <c r="K3" s="17"/>
      <c r="L3" s="17"/>
      <c r="M3" s="17"/>
      <c r="N3" s="17"/>
      <c r="O3" s="17"/>
    </row>
    <row r="4" spans="1:15" ht="24.75" customHeight="1">
      <c r="A4" s="19" t="s">
        <v>18</v>
      </c>
      <c r="B4" s="170"/>
      <c r="G4" s="298"/>
      <c r="H4" s="20"/>
    </row>
    <row r="5" spans="1:15" s="21" customFormat="1" ht="30" customHeight="1">
      <c r="A5" s="30" t="s">
        <v>190</v>
      </c>
      <c r="B5" s="306"/>
      <c r="C5" s="30" t="s">
        <v>19</v>
      </c>
      <c r="D5" s="178"/>
      <c r="E5" s="21" t="s">
        <v>137</v>
      </c>
      <c r="F5" s="948">
        <f>B5*D5/100</f>
        <v>0</v>
      </c>
      <c r="G5" s="949"/>
      <c r="H5" s="22" t="s">
        <v>20</v>
      </c>
      <c r="I5" s="23"/>
    </row>
    <row r="6" spans="1:15" s="21" customFormat="1" ht="51" customHeight="1">
      <c r="A6" s="946" t="s">
        <v>287</v>
      </c>
      <c r="B6" s="946"/>
      <c r="C6" s="946"/>
      <c r="E6" s="25" t="s">
        <v>328</v>
      </c>
      <c r="F6" s="948">
        <f>ROUNDDOWN(F5, -3)</f>
        <v>0</v>
      </c>
      <c r="G6" s="949"/>
      <c r="H6" s="26" t="s">
        <v>20</v>
      </c>
    </row>
    <row r="7" spans="1:15" s="21" customFormat="1">
      <c r="C7" s="15"/>
      <c r="F7" s="299"/>
      <c r="G7" s="300"/>
      <c r="H7" s="24"/>
    </row>
    <row r="8" spans="1:15" s="21" customFormat="1" ht="29.25" customHeight="1">
      <c r="C8" s="15"/>
      <c r="E8" s="27" t="s">
        <v>21</v>
      </c>
      <c r="F8" s="950"/>
      <c r="G8" s="951"/>
      <c r="H8" s="26" t="s">
        <v>20</v>
      </c>
    </row>
    <row r="9" spans="1:15" s="21" customFormat="1" ht="29.25" customHeight="1" thickBot="1">
      <c r="C9" s="15"/>
      <c r="E9" s="28" t="s">
        <v>325</v>
      </c>
      <c r="F9" s="959">
        <f>F6</f>
        <v>0</v>
      </c>
      <c r="G9" s="960"/>
      <c r="H9" s="26" t="s">
        <v>20</v>
      </c>
    </row>
    <row r="10" spans="1:15" s="21" customFormat="1" ht="29.25" customHeight="1" thickBot="1">
      <c r="C10" s="15"/>
      <c r="D10" s="172"/>
      <c r="E10" s="333" t="s">
        <v>187</v>
      </c>
      <c r="F10" s="961">
        <f>IF($F$8&gt;$F$9,$F$9,$F$8)</f>
        <v>0</v>
      </c>
      <c r="G10" s="962" t="e">
        <f>IF($F$23&gt;#REF!,#REF!,$F$23)</f>
        <v>#REF!</v>
      </c>
      <c r="H10" s="26" t="s">
        <v>20</v>
      </c>
    </row>
    <row r="11" spans="1:15" s="21" customFormat="1" ht="40.5" customHeight="1">
      <c r="C11" s="30"/>
      <c r="D11" s="30"/>
      <c r="E11" s="967" t="s">
        <v>191</v>
      </c>
      <c r="F11" s="967"/>
      <c r="G11" s="967"/>
      <c r="H11" s="31"/>
      <c r="I11" s="30"/>
      <c r="J11" s="15"/>
      <c r="K11" s="15"/>
      <c r="L11" s="15"/>
    </row>
    <row r="12" spans="1:15" s="21" customFormat="1" ht="15" customHeight="1" thickBot="1">
      <c r="C12" s="30"/>
      <c r="D12" s="30"/>
      <c r="E12" s="30"/>
      <c r="F12" s="301"/>
      <c r="G12" s="301"/>
      <c r="H12" s="31"/>
      <c r="I12" s="30"/>
      <c r="J12" s="15"/>
      <c r="K12" s="15"/>
      <c r="L12" s="15"/>
    </row>
    <row r="13" spans="1:15" s="21" customFormat="1" ht="25.5" customHeight="1">
      <c r="A13" s="954" t="s">
        <v>196</v>
      </c>
      <c r="B13" s="955"/>
      <c r="C13" s="955"/>
      <c r="D13" s="955"/>
      <c r="E13" s="955"/>
      <c r="F13" s="955"/>
      <c r="G13" s="955"/>
      <c r="H13" s="956"/>
      <c r="I13" s="30"/>
      <c r="J13" s="15"/>
      <c r="K13" s="15"/>
      <c r="L13" s="15"/>
    </row>
    <row r="14" spans="1:15" s="21" customFormat="1" ht="30" customHeight="1" thickBot="1">
      <c r="A14" s="549" t="s">
        <v>193</v>
      </c>
      <c r="B14" s="307"/>
      <c r="C14" s="173" t="s">
        <v>19</v>
      </c>
      <c r="D14" s="179"/>
      <c r="E14" s="173" t="s">
        <v>138</v>
      </c>
      <c r="F14" s="963">
        <f>B14*D14/100</f>
        <v>0</v>
      </c>
      <c r="G14" s="964"/>
      <c r="H14" s="334" t="s">
        <v>20</v>
      </c>
      <c r="I14" s="23"/>
    </row>
    <row r="15" spans="1:15" s="21" customFormat="1" ht="30" customHeight="1" thickBot="1">
      <c r="A15" s="952" t="s">
        <v>195</v>
      </c>
      <c r="B15" s="953"/>
      <c r="C15" s="173"/>
      <c r="D15" s="173"/>
      <c r="E15" s="336" t="s">
        <v>324</v>
      </c>
      <c r="F15" s="957">
        <f>ROUNDDOWN(F14, -3)</f>
        <v>0</v>
      </c>
      <c r="G15" s="958"/>
      <c r="H15" s="337" t="s">
        <v>20</v>
      </c>
    </row>
    <row r="16" spans="1:15" s="21" customFormat="1">
      <c r="A16" s="338"/>
      <c r="B16" s="173"/>
      <c r="C16" s="173"/>
      <c r="D16" s="173"/>
      <c r="E16" s="173"/>
      <c r="F16" s="302"/>
      <c r="G16" s="302"/>
      <c r="H16" s="335"/>
    </row>
    <row r="17" spans="1:13" s="21" customFormat="1" ht="30" customHeight="1" thickBot="1">
      <c r="A17" s="338"/>
      <c r="B17" s="173"/>
      <c r="C17" s="173"/>
      <c r="D17" s="173"/>
      <c r="E17" s="174" t="s">
        <v>21</v>
      </c>
      <c r="F17" s="965"/>
      <c r="G17" s="966"/>
      <c r="H17" s="337" t="s">
        <v>20</v>
      </c>
    </row>
    <row r="18" spans="1:13" s="21" customFormat="1" ht="30" customHeight="1" thickBot="1">
      <c r="A18" s="338"/>
      <c r="B18" s="173"/>
      <c r="C18" s="173"/>
      <c r="D18" s="173"/>
      <c r="E18" s="341" t="s">
        <v>326</v>
      </c>
      <c r="F18" s="957">
        <f>F15</f>
        <v>0</v>
      </c>
      <c r="G18" s="958"/>
      <c r="H18" s="337" t="s">
        <v>20</v>
      </c>
    </row>
    <row r="19" spans="1:13" s="21" customFormat="1" ht="24" customHeight="1" thickBot="1">
      <c r="A19" s="339"/>
      <c r="B19" s="340"/>
      <c r="C19" s="340"/>
      <c r="D19" s="550"/>
      <c r="E19" s="938" t="s">
        <v>226</v>
      </c>
      <c r="F19" s="938"/>
      <c r="G19" s="938"/>
      <c r="H19" s="551"/>
    </row>
    <row r="20" spans="1:13" s="21" customFormat="1" ht="17.25">
      <c r="C20" s="15"/>
      <c r="E20" s="175"/>
      <c r="F20" s="303"/>
      <c r="G20" s="303"/>
      <c r="H20" s="26"/>
    </row>
    <row r="21" spans="1:13" s="21" customFormat="1" ht="24.75" customHeight="1">
      <c r="A21" s="19" t="s">
        <v>22</v>
      </c>
      <c r="B21" s="170"/>
      <c r="C21" s="170"/>
      <c r="D21" s="170"/>
      <c r="E21" s="170"/>
      <c r="F21" s="304"/>
      <c r="G21" s="304"/>
      <c r="H21" s="31"/>
      <c r="I21" s="30"/>
    </row>
    <row r="22" spans="1:13" s="21" customFormat="1" ht="30.75" customHeight="1" thickBot="1">
      <c r="A22" s="30" t="s">
        <v>188</v>
      </c>
      <c r="B22" s="306"/>
      <c r="C22" s="30" t="s">
        <v>192</v>
      </c>
      <c r="D22" s="180"/>
      <c r="E22" s="300" t="s">
        <v>189</v>
      </c>
      <c r="F22" s="181"/>
      <c r="G22" s="33" t="s">
        <v>139</v>
      </c>
      <c r="H22" s="308">
        <f>(B22+D22)*F22/100</f>
        <v>0</v>
      </c>
      <c r="K22" s="25"/>
      <c r="M22" s="34"/>
    </row>
    <row r="23" spans="1:13" s="21" customFormat="1" ht="30.75" customHeight="1" thickBot="1">
      <c r="A23" s="937" t="s">
        <v>194</v>
      </c>
      <c r="B23" s="937"/>
      <c r="C23" s="15"/>
      <c r="E23" s="35"/>
      <c r="F23" s="36"/>
      <c r="G23" s="25" t="s">
        <v>324</v>
      </c>
      <c r="H23" s="309">
        <f>ROUNDDOWN(H22, -3)</f>
        <v>0</v>
      </c>
      <c r="K23" s="25"/>
      <c r="M23" s="34"/>
    </row>
    <row r="24" spans="1:13" s="21" customFormat="1" ht="16.5" customHeight="1">
      <c r="F24" s="300"/>
      <c r="G24" s="300"/>
      <c r="H24" s="31"/>
      <c r="I24" s="32"/>
      <c r="K24" s="25"/>
      <c r="M24" s="34"/>
    </row>
    <row r="25" spans="1:13" s="21" customFormat="1" ht="30" customHeight="1">
      <c r="E25" s="27" t="s">
        <v>21</v>
      </c>
      <c r="F25" s="939"/>
      <c r="G25" s="940"/>
      <c r="H25" s="26" t="s">
        <v>20</v>
      </c>
      <c r="I25" s="32"/>
      <c r="K25" s="25"/>
      <c r="M25" s="34"/>
    </row>
    <row r="26" spans="1:13" s="21" customFormat="1" ht="30" customHeight="1" thickBot="1">
      <c r="E26" s="37" t="s">
        <v>325</v>
      </c>
      <c r="F26" s="941">
        <f>H23</f>
        <v>0</v>
      </c>
      <c r="G26" s="942"/>
      <c r="H26" s="26" t="s">
        <v>20</v>
      </c>
      <c r="I26" s="32"/>
      <c r="K26" s="25"/>
      <c r="M26" s="34"/>
    </row>
    <row r="27" spans="1:13" s="21" customFormat="1" ht="30" customHeight="1" thickTop="1" thickBot="1">
      <c r="E27" s="29" t="s">
        <v>187</v>
      </c>
      <c r="F27" s="943">
        <f>IF($F$25&gt;$F$26,$F$26,$F$25)</f>
        <v>0</v>
      </c>
      <c r="G27" s="944" t="e">
        <f>IF($F$23&gt;#REF!,#REF!,$F$23)</f>
        <v>#REF!</v>
      </c>
      <c r="H27" s="26" t="s">
        <v>20</v>
      </c>
    </row>
    <row r="28" spans="1:13" s="21" customFormat="1" ht="30" customHeight="1" thickTop="1">
      <c r="E28" s="945" t="s">
        <v>197</v>
      </c>
      <c r="F28" s="945"/>
      <c r="G28" s="945"/>
      <c r="H28" s="24"/>
    </row>
    <row r="29" spans="1:13" s="21" customFormat="1" ht="121.9" customHeight="1">
      <c r="A29" s="936" t="s">
        <v>327</v>
      </c>
      <c r="B29" s="936"/>
      <c r="C29" s="936"/>
      <c r="D29" s="936"/>
      <c r="E29" s="936"/>
      <c r="F29" s="936"/>
      <c r="G29" s="936"/>
      <c r="H29" s="936"/>
    </row>
    <row r="30" spans="1:13" s="21" customFormat="1">
      <c r="F30" s="300"/>
      <c r="G30" s="300"/>
      <c r="H30" s="31"/>
    </row>
    <row r="31" spans="1:13" s="21" customFormat="1">
      <c r="F31" s="300"/>
      <c r="G31" s="300"/>
      <c r="H31" s="31"/>
    </row>
    <row r="32" spans="1:13" s="21" customFormat="1">
      <c r="F32" s="300"/>
      <c r="G32" s="300"/>
      <c r="H32" s="31"/>
    </row>
    <row r="33" spans="6:8" s="21" customFormat="1">
      <c r="F33" s="300"/>
      <c r="G33" s="300"/>
      <c r="H33" s="31"/>
    </row>
  </sheetData>
  <mergeCells count="21">
    <mergeCell ref="A15:B15"/>
    <mergeCell ref="A13:H13"/>
    <mergeCell ref="F18:G18"/>
    <mergeCell ref="F9:G9"/>
    <mergeCell ref="F10:G10"/>
    <mergeCell ref="F14:G14"/>
    <mergeCell ref="F15:G15"/>
    <mergeCell ref="F17:G17"/>
    <mergeCell ref="E11:G11"/>
    <mergeCell ref="A6:C6"/>
    <mergeCell ref="A2:H2"/>
    <mergeCell ref="F5:G5"/>
    <mergeCell ref="F6:G6"/>
    <mergeCell ref="F8:G8"/>
    <mergeCell ref="A29:H29"/>
    <mergeCell ref="A23:B23"/>
    <mergeCell ref="E19:G19"/>
    <mergeCell ref="F25:G25"/>
    <mergeCell ref="F26:G26"/>
    <mergeCell ref="F27:G27"/>
    <mergeCell ref="E28:G28"/>
  </mergeCells>
  <phoneticPr fontId="1"/>
  <pageMargins left="0.70866141732283472" right="0.70866141732283472" top="0.74803149606299213" bottom="0.74803149606299213" header="0.31496062992125984" footer="0.31496062992125984"/>
  <pageSetup paperSize="9" scale="62" orientation="portrait" r:id="rId1"/>
  <headerFooter>
    <oddHeader>&amp;R2021年6月版</oddHead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1"/>
  <sheetViews>
    <sheetView zoomScale="75" zoomScaleNormal="75" zoomScaleSheetLayoutView="70" zoomScalePageLayoutView="80" workbookViewId="0"/>
  </sheetViews>
  <sheetFormatPr defaultColWidth="9" defaultRowHeight="14.25"/>
  <cols>
    <col min="1" max="1" width="7.5" style="790" customWidth="1"/>
    <col min="2" max="2" width="20.625" style="790" customWidth="1"/>
    <col min="3" max="3" width="24.625" style="790" customWidth="1"/>
    <col min="4" max="4" width="6.625" style="790" customWidth="1"/>
    <col min="5" max="6" width="12.625" style="790" customWidth="1"/>
    <col min="7" max="7" width="6.625" style="790" customWidth="1"/>
    <col min="8" max="8" width="10.25" style="790" customWidth="1"/>
    <col min="9" max="9" width="16.625" style="790" customWidth="1"/>
    <col min="10" max="10" width="12.125" style="790" customWidth="1"/>
    <col min="11" max="11" width="8" style="790" customWidth="1"/>
    <col min="12" max="12" width="6" style="790" customWidth="1"/>
    <col min="13" max="13" width="10.375" style="790" customWidth="1"/>
    <col min="14" max="14" width="6.75" style="790" customWidth="1"/>
    <col min="15" max="15" width="9.375" style="790" customWidth="1"/>
    <col min="16" max="16" width="9" style="790"/>
    <col min="17" max="17" width="9.75" style="790" bestFit="1" customWidth="1"/>
    <col min="18" max="18" width="9" style="790"/>
    <col min="19" max="19" width="4.875" style="790" customWidth="1"/>
    <col min="20" max="20" width="10" style="790" bestFit="1" customWidth="1"/>
    <col min="21" max="21" width="9" style="790"/>
    <col min="22" max="22" width="10" style="790" bestFit="1" customWidth="1"/>
    <col min="23" max="23" width="9" style="790"/>
    <col min="24" max="24" width="12" style="790" customWidth="1"/>
    <col min="25" max="25" width="9" style="790"/>
    <col min="26" max="26" width="18" style="790" customWidth="1"/>
    <col min="27" max="27" width="22.25" style="790" customWidth="1"/>
    <col min="28" max="16384" width="9" style="790"/>
  </cols>
  <sheetData>
    <row r="1" spans="1:27" ht="24" customHeight="1">
      <c r="AA1" s="25" t="s">
        <v>316</v>
      </c>
    </row>
    <row r="2" spans="1:27" ht="41.45" customHeight="1">
      <c r="B2" s="895" t="s">
        <v>413</v>
      </c>
      <c r="C2" s="895"/>
      <c r="D2" s="895"/>
      <c r="E2" s="895"/>
      <c r="F2" s="895"/>
      <c r="G2" s="895"/>
      <c r="H2" s="895"/>
      <c r="I2" s="895"/>
      <c r="J2" s="895"/>
      <c r="K2" s="895"/>
      <c r="L2" s="895"/>
      <c r="M2" s="895"/>
      <c r="N2" s="895"/>
      <c r="O2" s="895"/>
      <c r="P2" s="895"/>
      <c r="Q2" s="895"/>
      <c r="R2" s="895"/>
      <c r="S2" s="895"/>
      <c r="T2" s="895"/>
      <c r="U2" s="895"/>
      <c r="V2" s="895"/>
      <c r="W2" s="895"/>
      <c r="X2" s="895"/>
      <c r="Y2" s="895"/>
      <c r="Z2" s="895"/>
    </row>
    <row r="3" spans="1:27" ht="15" customHeight="1" thickBot="1"/>
    <row r="4" spans="1:27" s="860" customFormat="1" ht="24" customHeight="1">
      <c r="A4" s="196" t="s">
        <v>114</v>
      </c>
      <c r="B4" s="985" t="s">
        <v>23</v>
      </c>
      <c r="C4" s="987" t="s">
        <v>24</v>
      </c>
      <c r="D4" s="989" t="s">
        <v>25</v>
      </c>
      <c r="E4" s="973" t="s">
        <v>419</v>
      </c>
      <c r="F4" s="974"/>
      <c r="G4" s="991"/>
      <c r="H4" s="971" t="s">
        <v>198</v>
      </c>
      <c r="I4" s="814" t="s">
        <v>329</v>
      </c>
      <c r="J4" s="971" t="s">
        <v>38</v>
      </c>
      <c r="K4" s="973" t="s">
        <v>420</v>
      </c>
      <c r="L4" s="974"/>
      <c r="M4" s="974"/>
      <c r="N4" s="974"/>
      <c r="O4" s="974"/>
      <c r="P4" s="974"/>
      <c r="Q4" s="974"/>
      <c r="R4" s="974"/>
      <c r="S4" s="974"/>
      <c r="T4" s="974"/>
      <c r="U4" s="974"/>
      <c r="V4" s="974"/>
      <c r="W4" s="974"/>
      <c r="X4" s="974"/>
      <c r="Y4" s="974"/>
      <c r="Z4" s="975"/>
      <c r="AA4" s="968" t="s">
        <v>415</v>
      </c>
    </row>
    <row r="5" spans="1:27" ht="24" customHeight="1" thickBot="1">
      <c r="A5" s="153"/>
      <c r="B5" s="986"/>
      <c r="C5" s="988"/>
      <c r="D5" s="990"/>
      <c r="E5" s="815" t="s">
        <v>416</v>
      </c>
      <c r="F5" s="816" t="s">
        <v>39</v>
      </c>
      <c r="G5" s="552" t="s">
        <v>40</v>
      </c>
      <c r="H5" s="972"/>
      <c r="I5" s="817" t="s">
        <v>41</v>
      </c>
      <c r="J5" s="972"/>
      <c r="K5" s="979" t="s">
        <v>421</v>
      </c>
      <c r="L5" s="980"/>
      <c r="M5" s="980"/>
      <c r="N5" s="980"/>
      <c r="O5" s="980"/>
      <c r="P5" s="980"/>
      <c r="Q5" s="981"/>
      <c r="R5" s="982" t="s">
        <v>418</v>
      </c>
      <c r="S5" s="983"/>
      <c r="T5" s="983"/>
      <c r="U5" s="983"/>
      <c r="V5" s="983"/>
      <c r="W5" s="983"/>
      <c r="X5" s="984"/>
      <c r="Y5" s="817" t="s">
        <v>207</v>
      </c>
      <c r="Z5" s="861" t="s">
        <v>422</v>
      </c>
      <c r="AA5" s="969"/>
    </row>
    <row r="6" spans="1:27" ht="24" customHeight="1" thickTop="1">
      <c r="A6" s="154">
        <v>1</v>
      </c>
      <c r="B6" s="818" t="str">
        <f t="shared" ref="B6:B27" si="0">IF($A6="","",VLOOKUP($A6,従事者基礎情報,2))</f>
        <v>□原　×子</v>
      </c>
      <c r="C6" s="819" t="str">
        <f t="shared" ref="C6:C27" si="1">IF($A6="","",VLOOKUP($A6,従事者基礎情報,3))</f>
        <v>交差点設計</v>
      </c>
      <c r="D6" s="820">
        <f t="shared" ref="D6:D27" si="2">IF($A6="","",VLOOKUP($A6,従事者基礎情報,5))</f>
        <v>2</v>
      </c>
      <c r="E6" s="821">
        <v>41760</v>
      </c>
      <c r="F6" s="822">
        <v>41850</v>
      </c>
      <c r="G6" s="553">
        <f>IF(ISBLANK(E6), "", F6-E6+1)</f>
        <v>91</v>
      </c>
      <c r="H6" s="823"/>
      <c r="I6" s="824">
        <v>650000</v>
      </c>
      <c r="J6" s="825"/>
      <c r="K6" s="51">
        <f>IF($D6="","",VLOOKUP($D6,単価表,3))</f>
        <v>4500</v>
      </c>
      <c r="L6" s="193">
        <f>IF($G6="", "", IF($G6&lt;31, $G6, 30))</f>
        <v>30</v>
      </c>
      <c r="M6" s="140">
        <f>IF($D6="","", K6*0.9)</f>
        <v>4050</v>
      </c>
      <c r="N6" s="543">
        <f>IF($D6="", "", IF($G6&lt;31, 0, IF($G6&lt;61, $G6-30, 30)))</f>
        <v>30</v>
      </c>
      <c r="O6" s="140">
        <f>IF($D6="", "", K6*0.8)</f>
        <v>3600</v>
      </c>
      <c r="P6" s="195">
        <f>IF($D6="", "", IF($G6&lt;61, 0, $G6-60))</f>
        <v>31</v>
      </c>
      <c r="Q6" s="52">
        <f>IF($E6="", "", K6*L6+M6*N6+O6*P6)</f>
        <v>368100</v>
      </c>
      <c r="R6" s="53">
        <f t="shared" ref="R6:R27" si="3">IF(E6="","",VLOOKUP($D6,単価表,4))</f>
        <v>13500</v>
      </c>
      <c r="S6" s="193">
        <f>IF($D6="", "", IF($G6&lt;33, $G6-2, 30))</f>
        <v>30</v>
      </c>
      <c r="T6" s="140">
        <f>IF($D6="","", R6*0.9)</f>
        <v>12150</v>
      </c>
      <c r="U6" s="543">
        <f>IF($D6="", "", IF($G6&lt;33, 0, IF($G6&lt;62, $G6-32, 30)))</f>
        <v>30</v>
      </c>
      <c r="V6" s="140">
        <f>IF($D6="", "", R6*0.8)</f>
        <v>10800</v>
      </c>
      <c r="W6" s="195">
        <f>IF($G6="", "", IF($G6&lt;62, 0, $G6-62))</f>
        <v>29</v>
      </c>
      <c r="X6" s="52">
        <f>IF($E6="", "", R6*S6+T6*U6+V6*W6)</f>
        <v>1082700</v>
      </c>
      <c r="Y6" s="54">
        <f t="shared" ref="Y6:Y27" si="4">IF(E6="","",4870)</f>
        <v>4870</v>
      </c>
      <c r="Z6" s="862">
        <f>IF(E6="","",Q6+X6+Y6)</f>
        <v>1455670</v>
      </c>
    </row>
    <row r="7" spans="1:27" ht="24" customHeight="1">
      <c r="A7" s="154">
        <v>1</v>
      </c>
      <c r="B7" s="827" t="str">
        <f t="shared" si="0"/>
        <v>□原　×子</v>
      </c>
      <c r="C7" s="828" t="str">
        <f t="shared" si="1"/>
        <v>交差点設計</v>
      </c>
      <c r="D7" s="829">
        <f t="shared" si="2"/>
        <v>2</v>
      </c>
      <c r="E7" s="830">
        <v>41852</v>
      </c>
      <c r="F7" s="831">
        <v>41943</v>
      </c>
      <c r="G7" s="553">
        <f>IF(ISBLANK(E7), "", F7-E7+1)</f>
        <v>92</v>
      </c>
      <c r="H7" s="832"/>
      <c r="I7" s="833"/>
      <c r="J7" s="834"/>
      <c r="K7" s="51">
        <f t="shared" ref="K7:K27" si="5">IF($D7="","",VLOOKUP($D7,単価表,3))</f>
        <v>4500</v>
      </c>
      <c r="L7" s="193">
        <f t="shared" ref="L7:L27" si="6">IF($G7="", "", IF($G7&lt;31, $G7, 30))</f>
        <v>30</v>
      </c>
      <c r="M7" s="140">
        <f t="shared" ref="M7:M23" si="7">IF($D7="","", K7*0.9)</f>
        <v>4050</v>
      </c>
      <c r="N7" s="543">
        <f t="shared" ref="N7:N27" si="8">IF($D7="", "", IF($G7&lt;31, 0, IF($G7&lt;61, $G7-30, 30)))</f>
        <v>30</v>
      </c>
      <c r="O7" s="140">
        <f t="shared" ref="O7:O23" si="9">IF($D7="", "", K7*0.8)</f>
        <v>3600</v>
      </c>
      <c r="P7" s="195">
        <f t="shared" ref="P7:P27" si="10">IF($D7="", "", IF($G7&lt;61, 0, $G7-60))</f>
        <v>32</v>
      </c>
      <c r="Q7" s="55">
        <f>IF($E7="", "", K7*L7+M7*N7+O7*P7)</f>
        <v>371700</v>
      </c>
      <c r="R7" s="56">
        <f t="shared" si="3"/>
        <v>13500</v>
      </c>
      <c r="S7" s="193">
        <f t="shared" ref="S7:S27" si="11">IF($D7="", "", IF($G7&lt;33, $G7-2, 30))</f>
        <v>30</v>
      </c>
      <c r="T7" s="140">
        <f t="shared" ref="T7:T23" si="12">IF($D7="","", R7*0.9)</f>
        <v>12150</v>
      </c>
      <c r="U7" s="543">
        <f t="shared" ref="U7:U27" si="13">IF($D7="", "", IF($G7&lt;33, 0, IF($G7&lt;62, $G7-32, 30)))</f>
        <v>30</v>
      </c>
      <c r="V7" s="140">
        <f t="shared" ref="V7:V23" si="14">IF($D7="", "", R7*0.8)</f>
        <v>10800</v>
      </c>
      <c r="W7" s="195">
        <f t="shared" ref="W7:W27" si="15">IF($G7="", "", IF($G7&lt;62, 0, $G7-62))</f>
        <v>30</v>
      </c>
      <c r="X7" s="52">
        <f>IF($E7="", "", R7*S7+T7*U7+V7*W7)</f>
        <v>1093500</v>
      </c>
      <c r="Y7" s="57">
        <f t="shared" si="4"/>
        <v>4870</v>
      </c>
      <c r="Z7" s="863">
        <f>IF(E7="","",Q7+X7+Y7)</f>
        <v>1470070</v>
      </c>
      <c r="AA7" s="836"/>
    </row>
    <row r="8" spans="1:27" ht="24" customHeight="1">
      <c r="A8" s="154">
        <v>2</v>
      </c>
      <c r="B8" s="827" t="str">
        <f t="shared" si="0"/>
        <v>○山　△男</v>
      </c>
      <c r="C8" s="828" t="str">
        <f t="shared" si="1"/>
        <v>交通計画Ⅱ</v>
      </c>
      <c r="D8" s="829">
        <f t="shared" si="2"/>
        <v>2</v>
      </c>
      <c r="E8" s="830">
        <v>41790</v>
      </c>
      <c r="F8" s="831">
        <v>41881</v>
      </c>
      <c r="G8" s="553">
        <f t="shared" ref="G8:G27" si="16">IF(ISBLANK(E8), "", F8-E8+1)</f>
        <v>92</v>
      </c>
      <c r="H8" s="832"/>
      <c r="I8" s="833"/>
      <c r="J8" s="834"/>
      <c r="K8" s="51">
        <f t="shared" si="5"/>
        <v>4500</v>
      </c>
      <c r="L8" s="193">
        <f t="shared" si="6"/>
        <v>30</v>
      </c>
      <c r="M8" s="140">
        <f t="shared" si="7"/>
        <v>4050</v>
      </c>
      <c r="N8" s="543">
        <f t="shared" si="8"/>
        <v>30</v>
      </c>
      <c r="O8" s="140">
        <f t="shared" si="9"/>
        <v>3600</v>
      </c>
      <c r="P8" s="195">
        <f t="shared" si="10"/>
        <v>32</v>
      </c>
      <c r="Q8" s="55">
        <f t="shared" ref="Q8:Q27" si="17">IF($E8="", "", K8*L8+M8*N8+O8*P8)</f>
        <v>371700</v>
      </c>
      <c r="R8" s="56">
        <f t="shared" si="3"/>
        <v>13500</v>
      </c>
      <c r="S8" s="193">
        <f t="shared" si="11"/>
        <v>30</v>
      </c>
      <c r="T8" s="140">
        <f t="shared" si="12"/>
        <v>12150</v>
      </c>
      <c r="U8" s="543">
        <f t="shared" si="13"/>
        <v>30</v>
      </c>
      <c r="V8" s="140">
        <f t="shared" si="14"/>
        <v>10800</v>
      </c>
      <c r="W8" s="195">
        <f t="shared" si="15"/>
        <v>30</v>
      </c>
      <c r="X8" s="52">
        <f t="shared" ref="X8:X16" si="18">IF($E8="", "", R8*S8+T8*U8+V8*W8)</f>
        <v>1093500</v>
      </c>
      <c r="Y8" s="54">
        <f t="shared" si="4"/>
        <v>4870</v>
      </c>
      <c r="Z8" s="863">
        <f>IF(E8="","",Q8+X8+Y8)</f>
        <v>1470070</v>
      </c>
      <c r="AA8" s="836"/>
    </row>
    <row r="9" spans="1:27" ht="24" customHeight="1">
      <c r="A9" s="154">
        <v>2</v>
      </c>
      <c r="B9" s="827" t="str">
        <f t="shared" si="0"/>
        <v>○山　△男</v>
      </c>
      <c r="C9" s="828" t="str">
        <f t="shared" si="1"/>
        <v>交通計画Ⅱ</v>
      </c>
      <c r="D9" s="829">
        <f t="shared" si="2"/>
        <v>2</v>
      </c>
      <c r="E9" s="830">
        <v>41913</v>
      </c>
      <c r="F9" s="831">
        <v>42050</v>
      </c>
      <c r="G9" s="553">
        <f t="shared" si="16"/>
        <v>138</v>
      </c>
      <c r="H9" s="832"/>
      <c r="I9" s="833"/>
      <c r="J9" s="834"/>
      <c r="K9" s="51">
        <f t="shared" si="5"/>
        <v>4500</v>
      </c>
      <c r="L9" s="193">
        <f t="shared" si="6"/>
        <v>30</v>
      </c>
      <c r="M9" s="140">
        <f t="shared" si="7"/>
        <v>4050</v>
      </c>
      <c r="N9" s="543">
        <f t="shared" si="8"/>
        <v>30</v>
      </c>
      <c r="O9" s="140">
        <f t="shared" si="9"/>
        <v>3600</v>
      </c>
      <c r="P9" s="195">
        <f t="shared" si="10"/>
        <v>78</v>
      </c>
      <c r="Q9" s="55">
        <f t="shared" si="17"/>
        <v>537300</v>
      </c>
      <c r="R9" s="56">
        <f t="shared" si="3"/>
        <v>13500</v>
      </c>
      <c r="S9" s="193">
        <f t="shared" si="11"/>
        <v>30</v>
      </c>
      <c r="T9" s="140">
        <f t="shared" si="12"/>
        <v>12150</v>
      </c>
      <c r="U9" s="543">
        <f t="shared" si="13"/>
        <v>30</v>
      </c>
      <c r="V9" s="140">
        <f t="shared" si="14"/>
        <v>10800</v>
      </c>
      <c r="W9" s="195">
        <f t="shared" si="15"/>
        <v>76</v>
      </c>
      <c r="X9" s="52">
        <f t="shared" si="18"/>
        <v>1590300</v>
      </c>
      <c r="Y9" s="57">
        <f t="shared" si="4"/>
        <v>4870</v>
      </c>
      <c r="Z9" s="863">
        <f t="shared" ref="Z9:Z27" si="19">IF(E9="","",Q9+X9+Y9)</f>
        <v>2132470</v>
      </c>
      <c r="AA9" s="836"/>
    </row>
    <row r="10" spans="1:27" ht="24" customHeight="1">
      <c r="A10" s="154">
        <v>3</v>
      </c>
      <c r="B10" s="827" t="str">
        <f t="shared" si="0"/>
        <v>○野　△子（前任）</v>
      </c>
      <c r="C10" s="828" t="str">
        <f t="shared" si="1"/>
        <v>ジェンダー分析</v>
      </c>
      <c r="D10" s="829">
        <f t="shared" si="2"/>
        <v>3</v>
      </c>
      <c r="E10" s="821">
        <v>41760</v>
      </c>
      <c r="F10" s="822">
        <v>41820</v>
      </c>
      <c r="G10" s="553">
        <f t="shared" si="16"/>
        <v>61</v>
      </c>
      <c r="H10" s="832"/>
      <c r="I10" s="833"/>
      <c r="J10" s="834"/>
      <c r="K10" s="51">
        <f>IF($D10="","",VLOOKUP($D10,単価表,3))</f>
        <v>3800</v>
      </c>
      <c r="L10" s="193">
        <f t="shared" si="6"/>
        <v>30</v>
      </c>
      <c r="M10" s="140">
        <f t="shared" si="7"/>
        <v>3420</v>
      </c>
      <c r="N10" s="543">
        <f t="shared" si="8"/>
        <v>30</v>
      </c>
      <c r="O10" s="140">
        <f t="shared" si="9"/>
        <v>3040</v>
      </c>
      <c r="P10" s="195">
        <f t="shared" si="10"/>
        <v>1</v>
      </c>
      <c r="Q10" s="55">
        <f>IF($E10="", "", K10*L10+M10*N10+O10*P10)</f>
        <v>219640</v>
      </c>
      <c r="R10" s="56">
        <f t="shared" si="3"/>
        <v>11600</v>
      </c>
      <c r="S10" s="193">
        <f t="shared" si="11"/>
        <v>30</v>
      </c>
      <c r="T10" s="140">
        <f t="shared" si="12"/>
        <v>10440</v>
      </c>
      <c r="U10" s="543">
        <f t="shared" si="13"/>
        <v>29</v>
      </c>
      <c r="V10" s="140">
        <f t="shared" si="14"/>
        <v>9280</v>
      </c>
      <c r="W10" s="195">
        <f t="shared" si="15"/>
        <v>0</v>
      </c>
      <c r="X10" s="52">
        <f t="shared" si="18"/>
        <v>650760</v>
      </c>
      <c r="Y10" s="54">
        <f t="shared" si="4"/>
        <v>4870</v>
      </c>
      <c r="Z10" s="863">
        <f t="shared" si="19"/>
        <v>875270</v>
      </c>
      <c r="AA10" s="836"/>
    </row>
    <row r="11" spans="1:27" ht="24" customHeight="1">
      <c r="A11" s="154">
        <v>4</v>
      </c>
      <c r="B11" s="827" t="str">
        <f t="shared" si="0"/>
        <v>▽田　□美（後任）</v>
      </c>
      <c r="C11" s="828" t="str">
        <f t="shared" si="1"/>
        <v>ジェンダー分析</v>
      </c>
      <c r="D11" s="829">
        <f t="shared" si="2"/>
        <v>4</v>
      </c>
      <c r="E11" s="830">
        <v>41852</v>
      </c>
      <c r="F11" s="831">
        <v>41943</v>
      </c>
      <c r="G11" s="553">
        <f t="shared" si="16"/>
        <v>92</v>
      </c>
      <c r="H11" s="832"/>
      <c r="I11" s="833"/>
      <c r="J11" s="834"/>
      <c r="K11" s="51">
        <f t="shared" si="5"/>
        <v>3800</v>
      </c>
      <c r="L11" s="193">
        <f t="shared" si="6"/>
        <v>30</v>
      </c>
      <c r="M11" s="140">
        <f t="shared" si="7"/>
        <v>3420</v>
      </c>
      <c r="N11" s="543">
        <f t="shared" si="8"/>
        <v>30</v>
      </c>
      <c r="O11" s="140">
        <f t="shared" si="9"/>
        <v>3040</v>
      </c>
      <c r="P11" s="195">
        <f t="shared" si="10"/>
        <v>32</v>
      </c>
      <c r="Q11" s="55">
        <f t="shared" si="17"/>
        <v>313880</v>
      </c>
      <c r="R11" s="56">
        <f t="shared" si="3"/>
        <v>11600</v>
      </c>
      <c r="S11" s="193">
        <f t="shared" si="11"/>
        <v>30</v>
      </c>
      <c r="T11" s="140">
        <f t="shared" si="12"/>
        <v>10440</v>
      </c>
      <c r="U11" s="543">
        <f t="shared" si="13"/>
        <v>30</v>
      </c>
      <c r="V11" s="140">
        <f t="shared" si="14"/>
        <v>9280</v>
      </c>
      <c r="W11" s="195">
        <f t="shared" si="15"/>
        <v>30</v>
      </c>
      <c r="X11" s="52">
        <f t="shared" si="18"/>
        <v>939600</v>
      </c>
      <c r="Y11" s="54">
        <f t="shared" si="4"/>
        <v>4870</v>
      </c>
      <c r="Z11" s="863">
        <f t="shared" si="19"/>
        <v>1258350</v>
      </c>
      <c r="AA11" s="836"/>
    </row>
    <row r="12" spans="1:27" ht="24" customHeight="1">
      <c r="A12" s="154">
        <v>5</v>
      </c>
      <c r="B12" s="827" t="str">
        <f t="shared" si="0"/>
        <v>道路計画</v>
      </c>
      <c r="C12" s="828" t="str">
        <f t="shared" si="1"/>
        <v>×木　〇子</v>
      </c>
      <c r="D12" s="829">
        <f t="shared" si="2"/>
        <v>4</v>
      </c>
      <c r="E12" s="821">
        <v>41760</v>
      </c>
      <c r="F12" s="822">
        <v>41820</v>
      </c>
      <c r="G12" s="553">
        <f t="shared" si="16"/>
        <v>61</v>
      </c>
      <c r="H12" s="832"/>
      <c r="I12" s="833"/>
      <c r="J12" s="834"/>
      <c r="K12" s="51">
        <f t="shared" si="5"/>
        <v>3800</v>
      </c>
      <c r="L12" s="193">
        <f t="shared" si="6"/>
        <v>30</v>
      </c>
      <c r="M12" s="140">
        <f t="shared" si="7"/>
        <v>3420</v>
      </c>
      <c r="N12" s="543">
        <f t="shared" si="8"/>
        <v>30</v>
      </c>
      <c r="O12" s="140">
        <f t="shared" si="9"/>
        <v>3040</v>
      </c>
      <c r="P12" s="195">
        <f t="shared" si="10"/>
        <v>1</v>
      </c>
      <c r="Q12" s="55">
        <f t="shared" si="17"/>
        <v>219640</v>
      </c>
      <c r="R12" s="56">
        <f t="shared" si="3"/>
        <v>11600</v>
      </c>
      <c r="S12" s="193">
        <f t="shared" si="11"/>
        <v>30</v>
      </c>
      <c r="T12" s="140">
        <f t="shared" si="12"/>
        <v>10440</v>
      </c>
      <c r="U12" s="543">
        <f t="shared" si="13"/>
        <v>29</v>
      </c>
      <c r="V12" s="140">
        <f t="shared" si="14"/>
        <v>9280</v>
      </c>
      <c r="W12" s="195">
        <f t="shared" si="15"/>
        <v>0</v>
      </c>
      <c r="X12" s="52">
        <f t="shared" si="18"/>
        <v>650760</v>
      </c>
      <c r="Y12" s="54">
        <f t="shared" si="4"/>
        <v>4870</v>
      </c>
      <c r="Z12" s="863">
        <f t="shared" si="19"/>
        <v>875270</v>
      </c>
      <c r="AA12" s="836"/>
    </row>
    <row r="13" spans="1:27" ht="24" customHeight="1">
      <c r="A13" s="154">
        <v>6</v>
      </c>
      <c r="B13" s="827" t="str">
        <f t="shared" si="0"/>
        <v>道路計画（D枠）</v>
      </c>
      <c r="C13" s="828" t="str">
        <f t="shared" si="1"/>
        <v>□川　×代</v>
      </c>
      <c r="D13" s="829">
        <f t="shared" si="2"/>
        <v>4</v>
      </c>
      <c r="E13" s="830">
        <v>41852</v>
      </c>
      <c r="F13" s="831">
        <v>41943</v>
      </c>
      <c r="G13" s="553">
        <f t="shared" si="16"/>
        <v>92</v>
      </c>
      <c r="H13" s="832"/>
      <c r="I13" s="833"/>
      <c r="J13" s="834"/>
      <c r="K13" s="51">
        <f t="shared" si="5"/>
        <v>3800</v>
      </c>
      <c r="L13" s="193">
        <f t="shared" si="6"/>
        <v>30</v>
      </c>
      <c r="M13" s="140">
        <f t="shared" si="7"/>
        <v>3420</v>
      </c>
      <c r="N13" s="543">
        <f t="shared" si="8"/>
        <v>30</v>
      </c>
      <c r="O13" s="140">
        <f t="shared" si="9"/>
        <v>3040</v>
      </c>
      <c r="P13" s="195">
        <f t="shared" si="10"/>
        <v>32</v>
      </c>
      <c r="Q13" s="55">
        <f t="shared" si="17"/>
        <v>313880</v>
      </c>
      <c r="R13" s="56">
        <f t="shared" si="3"/>
        <v>11600</v>
      </c>
      <c r="S13" s="193">
        <f t="shared" si="11"/>
        <v>30</v>
      </c>
      <c r="T13" s="140">
        <f t="shared" si="12"/>
        <v>10440</v>
      </c>
      <c r="U13" s="543">
        <f t="shared" si="13"/>
        <v>30</v>
      </c>
      <c r="V13" s="140">
        <f>IF($D13="", "", R13*0.8)</f>
        <v>9280</v>
      </c>
      <c r="W13" s="195">
        <f t="shared" si="15"/>
        <v>30</v>
      </c>
      <c r="X13" s="52">
        <f t="shared" si="18"/>
        <v>939600</v>
      </c>
      <c r="Y13" s="54">
        <f t="shared" si="4"/>
        <v>4870</v>
      </c>
      <c r="Z13" s="863">
        <f t="shared" si="19"/>
        <v>1258350</v>
      </c>
      <c r="AA13" s="836"/>
    </row>
    <row r="14" spans="1:27" ht="24" customHeight="1">
      <c r="A14" s="154">
        <v>20</v>
      </c>
      <c r="B14" s="827" t="str">
        <f t="shared" si="0"/>
        <v>法西　●子</v>
      </c>
      <c r="C14" s="828" t="str">
        <f t="shared" si="1"/>
        <v>通訳</v>
      </c>
      <c r="D14" s="829">
        <f t="shared" si="2"/>
        <v>4</v>
      </c>
      <c r="E14" s="830">
        <v>42036</v>
      </c>
      <c r="F14" s="831">
        <v>42078</v>
      </c>
      <c r="G14" s="553">
        <f t="shared" si="16"/>
        <v>43</v>
      </c>
      <c r="H14" s="832"/>
      <c r="I14" s="833"/>
      <c r="J14" s="834"/>
      <c r="K14" s="51">
        <f t="shared" si="5"/>
        <v>3800</v>
      </c>
      <c r="L14" s="193">
        <f t="shared" si="6"/>
        <v>30</v>
      </c>
      <c r="M14" s="140">
        <f t="shared" si="7"/>
        <v>3420</v>
      </c>
      <c r="N14" s="543">
        <f>IF($D14="", "", IF($G14&lt;31, 0, IF($G14&lt;61, $G14-30, 30)))</f>
        <v>13</v>
      </c>
      <c r="O14" s="140">
        <f t="shared" si="9"/>
        <v>3040</v>
      </c>
      <c r="P14" s="195">
        <f t="shared" si="10"/>
        <v>0</v>
      </c>
      <c r="Q14" s="55">
        <f>IF($E14="", "", K14*L14+M14*N14+O14*P14)</f>
        <v>158460</v>
      </c>
      <c r="R14" s="56">
        <f t="shared" si="3"/>
        <v>11600</v>
      </c>
      <c r="S14" s="193">
        <f t="shared" si="11"/>
        <v>30</v>
      </c>
      <c r="T14" s="140">
        <f t="shared" si="12"/>
        <v>10440</v>
      </c>
      <c r="U14" s="543">
        <f t="shared" si="13"/>
        <v>11</v>
      </c>
      <c r="V14" s="140">
        <f>IF($D14="", "", R14*0.8)</f>
        <v>9280</v>
      </c>
      <c r="W14" s="195">
        <f t="shared" si="15"/>
        <v>0</v>
      </c>
      <c r="X14" s="52">
        <f t="shared" si="18"/>
        <v>462840</v>
      </c>
      <c r="Y14" s="54">
        <f t="shared" si="4"/>
        <v>4870</v>
      </c>
      <c r="Z14" s="863">
        <f t="shared" si="19"/>
        <v>626170</v>
      </c>
      <c r="AA14" s="836"/>
    </row>
    <row r="15" spans="1:27" ht="24" customHeight="1">
      <c r="A15" s="154"/>
      <c r="B15" s="827" t="str">
        <f t="shared" si="0"/>
        <v/>
      </c>
      <c r="C15" s="828" t="str">
        <f t="shared" si="1"/>
        <v/>
      </c>
      <c r="D15" s="829" t="str">
        <f t="shared" si="2"/>
        <v/>
      </c>
      <c r="E15" s="830"/>
      <c r="F15" s="831"/>
      <c r="G15" s="553" t="str">
        <f t="shared" si="16"/>
        <v/>
      </c>
      <c r="H15" s="832"/>
      <c r="I15" s="833"/>
      <c r="J15" s="834"/>
      <c r="K15" s="51" t="str">
        <f t="shared" si="5"/>
        <v/>
      </c>
      <c r="L15" s="193" t="str">
        <f t="shared" si="6"/>
        <v/>
      </c>
      <c r="M15" s="140" t="str">
        <f t="shared" si="7"/>
        <v/>
      </c>
      <c r="N15" s="543" t="str">
        <f>IF($D15="", "", IF($G15&lt;31, 0, IF($G15&lt;61, $G15-30, 30)))</f>
        <v/>
      </c>
      <c r="O15" s="140" t="str">
        <f t="shared" si="9"/>
        <v/>
      </c>
      <c r="P15" s="195" t="str">
        <f t="shared" si="10"/>
        <v/>
      </c>
      <c r="Q15" s="55" t="str">
        <f t="shared" si="17"/>
        <v/>
      </c>
      <c r="R15" s="56" t="str">
        <f t="shared" si="3"/>
        <v/>
      </c>
      <c r="S15" s="193" t="str">
        <f>IF($D15="", "", IF($G15&lt;33, $G15-2, 30))</f>
        <v/>
      </c>
      <c r="T15" s="140" t="str">
        <f t="shared" si="12"/>
        <v/>
      </c>
      <c r="U15" s="543" t="str">
        <f t="shared" si="13"/>
        <v/>
      </c>
      <c r="V15" s="140" t="str">
        <f t="shared" si="14"/>
        <v/>
      </c>
      <c r="W15" s="195" t="str">
        <f t="shared" si="15"/>
        <v/>
      </c>
      <c r="X15" s="52" t="str">
        <f t="shared" si="18"/>
        <v/>
      </c>
      <c r="Y15" s="54" t="str">
        <f t="shared" si="4"/>
        <v/>
      </c>
      <c r="Z15" s="863" t="str">
        <f t="shared" si="19"/>
        <v/>
      </c>
      <c r="AA15" s="836"/>
    </row>
    <row r="16" spans="1:27" ht="24" customHeight="1">
      <c r="A16" s="154"/>
      <c r="B16" s="827" t="str">
        <f t="shared" si="0"/>
        <v/>
      </c>
      <c r="C16" s="828" t="str">
        <f t="shared" si="1"/>
        <v/>
      </c>
      <c r="D16" s="829" t="str">
        <f t="shared" si="2"/>
        <v/>
      </c>
      <c r="E16" s="837"/>
      <c r="F16" s="838"/>
      <c r="G16" s="553" t="str">
        <f t="shared" si="16"/>
        <v/>
      </c>
      <c r="H16" s="832"/>
      <c r="I16" s="833"/>
      <c r="J16" s="834"/>
      <c r="K16" s="51" t="str">
        <f t="shared" si="5"/>
        <v/>
      </c>
      <c r="L16" s="193" t="str">
        <f>IF($G16="", "", IF($G16&lt;31, $G16, 30))</f>
        <v/>
      </c>
      <c r="M16" s="140" t="str">
        <f t="shared" si="7"/>
        <v/>
      </c>
      <c r="N16" s="543" t="str">
        <f t="shared" si="8"/>
        <v/>
      </c>
      <c r="O16" s="140" t="str">
        <f t="shared" si="9"/>
        <v/>
      </c>
      <c r="P16" s="195" t="str">
        <f t="shared" si="10"/>
        <v/>
      </c>
      <c r="Q16" s="55" t="str">
        <f t="shared" si="17"/>
        <v/>
      </c>
      <c r="R16" s="56" t="str">
        <f t="shared" si="3"/>
        <v/>
      </c>
      <c r="S16" s="193" t="str">
        <f t="shared" si="11"/>
        <v/>
      </c>
      <c r="T16" s="140" t="str">
        <f t="shared" si="12"/>
        <v/>
      </c>
      <c r="U16" s="543" t="str">
        <f t="shared" si="13"/>
        <v/>
      </c>
      <c r="V16" s="140" t="str">
        <f t="shared" si="14"/>
        <v/>
      </c>
      <c r="W16" s="195" t="str">
        <f t="shared" si="15"/>
        <v/>
      </c>
      <c r="X16" s="52" t="str">
        <f t="shared" si="18"/>
        <v/>
      </c>
      <c r="Y16" s="54" t="str">
        <f t="shared" si="4"/>
        <v/>
      </c>
      <c r="Z16" s="863" t="str">
        <f t="shared" si="19"/>
        <v/>
      </c>
      <c r="AA16" s="836"/>
    </row>
    <row r="17" spans="1:27" ht="24" customHeight="1">
      <c r="A17" s="154"/>
      <c r="B17" s="827" t="str">
        <f t="shared" si="0"/>
        <v/>
      </c>
      <c r="C17" s="828" t="str">
        <f t="shared" si="1"/>
        <v/>
      </c>
      <c r="D17" s="829" t="str">
        <f t="shared" si="2"/>
        <v/>
      </c>
      <c r="E17" s="837"/>
      <c r="F17" s="838"/>
      <c r="G17" s="553" t="str">
        <f t="shared" si="16"/>
        <v/>
      </c>
      <c r="H17" s="832"/>
      <c r="I17" s="833"/>
      <c r="J17" s="834"/>
      <c r="K17" s="51" t="str">
        <f t="shared" si="5"/>
        <v/>
      </c>
      <c r="L17" s="193" t="str">
        <f t="shared" si="6"/>
        <v/>
      </c>
      <c r="M17" s="140" t="str">
        <f t="shared" si="7"/>
        <v/>
      </c>
      <c r="N17" s="543" t="str">
        <f t="shared" si="8"/>
        <v/>
      </c>
      <c r="O17" s="140" t="str">
        <f t="shared" si="9"/>
        <v/>
      </c>
      <c r="P17" s="195" t="str">
        <f t="shared" si="10"/>
        <v/>
      </c>
      <c r="Q17" s="55" t="str">
        <f t="shared" si="17"/>
        <v/>
      </c>
      <c r="R17" s="56" t="str">
        <f t="shared" si="3"/>
        <v/>
      </c>
      <c r="S17" s="193" t="str">
        <f t="shared" si="11"/>
        <v/>
      </c>
      <c r="T17" s="140" t="str">
        <f t="shared" si="12"/>
        <v/>
      </c>
      <c r="U17" s="543" t="str">
        <f t="shared" si="13"/>
        <v/>
      </c>
      <c r="V17" s="140" t="str">
        <f t="shared" si="14"/>
        <v/>
      </c>
      <c r="W17" s="195" t="str">
        <f t="shared" si="15"/>
        <v/>
      </c>
      <c r="X17" s="52" t="str">
        <f t="shared" ref="X17:X27" si="20">IF($E17="", "", R17*S17+T17*U17+V17*W17)</f>
        <v/>
      </c>
      <c r="Y17" s="54" t="str">
        <f t="shared" si="4"/>
        <v/>
      </c>
      <c r="Z17" s="863" t="str">
        <f t="shared" si="19"/>
        <v/>
      </c>
      <c r="AA17" s="836"/>
    </row>
    <row r="18" spans="1:27" ht="24" customHeight="1">
      <c r="A18" s="154"/>
      <c r="B18" s="827" t="str">
        <f t="shared" si="0"/>
        <v/>
      </c>
      <c r="C18" s="828" t="str">
        <f t="shared" si="1"/>
        <v/>
      </c>
      <c r="D18" s="829" t="str">
        <f t="shared" si="2"/>
        <v/>
      </c>
      <c r="E18" s="837"/>
      <c r="F18" s="838"/>
      <c r="G18" s="553" t="str">
        <f t="shared" si="16"/>
        <v/>
      </c>
      <c r="H18" s="832"/>
      <c r="I18" s="833"/>
      <c r="J18" s="834"/>
      <c r="K18" s="51" t="str">
        <f t="shared" si="5"/>
        <v/>
      </c>
      <c r="L18" s="193" t="str">
        <f t="shared" si="6"/>
        <v/>
      </c>
      <c r="M18" s="140" t="str">
        <f t="shared" si="7"/>
        <v/>
      </c>
      <c r="N18" s="543" t="str">
        <f t="shared" si="8"/>
        <v/>
      </c>
      <c r="O18" s="140" t="str">
        <f t="shared" si="9"/>
        <v/>
      </c>
      <c r="P18" s="195" t="str">
        <f t="shared" si="10"/>
        <v/>
      </c>
      <c r="Q18" s="55" t="str">
        <f t="shared" si="17"/>
        <v/>
      </c>
      <c r="R18" s="56" t="str">
        <f t="shared" si="3"/>
        <v/>
      </c>
      <c r="S18" s="193" t="str">
        <f t="shared" si="11"/>
        <v/>
      </c>
      <c r="T18" s="140" t="str">
        <f t="shared" si="12"/>
        <v/>
      </c>
      <c r="U18" s="543" t="str">
        <f t="shared" si="13"/>
        <v/>
      </c>
      <c r="V18" s="140" t="str">
        <f t="shared" si="14"/>
        <v/>
      </c>
      <c r="W18" s="195" t="str">
        <f t="shared" si="15"/>
        <v/>
      </c>
      <c r="X18" s="52" t="str">
        <f t="shared" si="20"/>
        <v/>
      </c>
      <c r="Y18" s="54" t="str">
        <f t="shared" si="4"/>
        <v/>
      </c>
      <c r="Z18" s="863" t="str">
        <f t="shared" si="19"/>
        <v/>
      </c>
      <c r="AA18" s="836"/>
    </row>
    <row r="19" spans="1:27" ht="24" customHeight="1">
      <c r="A19" s="154"/>
      <c r="B19" s="827" t="str">
        <f t="shared" si="0"/>
        <v/>
      </c>
      <c r="C19" s="828" t="str">
        <f t="shared" si="1"/>
        <v/>
      </c>
      <c r="D19" s="829" t="str">
        <f t="shared" si="2"/>
        <v/>
      </c>
      <c r="E19" s="837"/>
      <c r="F19" s="838"/>
      <c r="G19" s="553" t="str">
        <f t="shared" si="16"/>
        <v/>
      </c>
      <c r="H19" s="832"/>
      <c r="I19" s="833"/>
      <c r="J19" s="834"/>
      <c r="K19" s="51" t="str">
        <f t="shared" si="5"/>
        <v/>
      </c>
      <c r="L19" s="193" t="str">
        <f t="shared" si="6"/>
        <v/>
      </c>
      <c r="M19" s="140" t="str">
        <f t="shared" si="7"/>
        <v/>
      </c>
      <c r="N19" s="543" t="str">
        <f t="shared" si="8"/>
        <v/>
      </c>
      <c r="O19" s="140" t="str">
        <f t="shared" si="9"/>
        <v/>
      </c>
      <c r="P19" s="195" t="str">
        <f t="shared" si="10"/>
        <v/>
      </c>
      <c r="Q19" s="55" t="str">
        <f t="shared" si="17"/>
        <v/>
      </c>
      <c r="R19" s="56" t="str">
        <f t="shared" si="3"/>
        <v/>
      </c>
      <c r="S19" s="193" t="str">
        <f t="shared" si="11"/>
        <v/>
      </c>
      <c r="T19" s="140" t="str">
        <f t="shared" si="12"/>
        <v/>
      </c>
      <c r="U19" s="543" t="str">
        <f t="shared" si="13"/>
        <v/>
      </c>
      <c r="V19" s="140" t="str">
        <f t="shared" si="14"/>
        <v/>
      </c>
      <c r="W19" s="195" t="str">
        <f t="shared" si="15"/>
        <v/>
      </c>
      <c r="X19" s="52" t="str">
        <f t="shared" si="20"/>
        <v/>
      </c>
      <c r="Y19" s="54" t="str">
        <f t="shared" si="4"/>
        <v/>
      </c>
      <c r="Z19" s="863" t="str">
        <f t="shared" si="19"/>
        <v/>
      </c>
      <c r="AA19" s="836"/>
    </row>
    <row r="20" spans="1:27" ht="24" customHeight="1">
      <c r="A20" s="154"/>
      <c r="B20" s="827" t="str">
        <f t="shared" si="0"/>
        <v/>
      </c>
      <c r="C20" s="828" t="str">
        <f t="shared" si="1"/>
        <v/>
      </c>
      <c r="D20" s="829" t="str">
        <f t="shared" si="2"/>
        <v/>
      </c>
      <c r="E20" s="837"/>
      <c r="F20" s="838"/>
      <c r="G20" s="553" t="str">
        <f t="shared" si="16"/>
        <v/>
      </c>
      <c r="H20" s="832"/>
      <c r="I20" s="833"/>
      <c r="J20" s="834"/>
      <c r="K20" s="51" t="str">
        <f t="shared" si="5"/>
        <v/>
      </c>
      <c r="L20" s="193" t="str">
        <f t="shared" si="6"/>
        <v/>
      </c>
      <c r="M20" s="140" t="str">
        <f t="shared" si="7"/>
        <v/>
      </c>
      <c r="N20" s="543" t="str">
        <f t="shared" si="8"/>
        <v/>
      </c>
      <c r="O20" s="140" t="str">
        <f t="shared" si="9"/>
        <v/>
      </c>
      <c r="P20" s="195" t="str">
        <f t="shared" si="10"/>
        <v/>
      </c>
      <c r="Q20" s="55" t="str">
        <f t="shared" si="17"/>
        <v/>
      </c>
      <c r="R20" s="56" t="str">
        <f t="shared" si="3"/>
        <v/>
      </c>
      <c r="S20" s="193" t="str">
        <f t="shared" si="11"/>
        <v/>
      </c>
      <c r="T20" s="140" t="str">
        <f t="shared" si="12"/>
        <v/>
      </c>
      <c r="U20" s="543" t="str">
        <f t="shared" si="13"/>
        <v/>
      </c>
      <c r="V20" s="140" t="str">
        <f t="shared" si="14"/>
        <v/>
      </c>
      <c r="W20" s="195" t="str">
        <f t="shared" si="15"/>
        <v/>
      </c>
      <c r="X20" s="52" t="str">
        <f t="shared" si="20"/>
        <v/>
      </c>
      <c r="Y20" s="54" t="str">
        <f t="shared" si="4"/>
        <v/>
      </c>
      <c r="Z20" s="863" t="str">
        <f t="shared" si="19"/>
        <v/>
      </c>
      <c r="AA20" s="836"/>
    </row>
    <row r="21" spans="1:27" ht="24" customHeight="1">
      <c r="A21" s="154"/>
      <c r="B21" s="827" t="str">
        <f t="shared" si="0"/>
        <v/>
      </c>
      <c r="C21" s="828" t="str">
        <f t="shared" si="1"/>
        <v/>
      </c>
      <c r="D21" s="829" t="str">
        <f t="shared" si="2"/>
        <v/>
      </c>
      <c r="E21" s="837"/>
      <c r="F21" s="838"/>
      <c r="G21" s="553" t="str">
        <f t="shared" si="16"/>
        <v/>
      </c>
      <c r="H21" s="832"/>
      <c r="I21" s="833"/>
      <c r="J21" s="834"/>
      <c r="K21" s="51" t="str">
        <f t="shared" si="5"/>
        <v/>
      </c>
      <c r="L21" s="193" t="str">
        <f t="shared" si="6"/>
        <v/>
      </c>
      <c r="M21" s="140" t="str">
        <f t="shared" si="7"/>
        <v/>
      </c>
      <c r="N21" s="543" t="str">
        <f t="shared" si="8"/>
        <v/>
      </c>
      <c r="O21" s="140" t="str">
        <f t="shared" si="9"/>
        <v/>
      </c>
      <c r="P21" s="195" t="str">
        <f t="shared" si="10"/>
        <v/>
      </c>
      <c r="Q21" s="55" t="str">
        <f t="shared" si="17"/>
        <v/>
      </c>
      <c r="R21" s="56" t="str">
        <f t="shared" si="3"/>
        <v/>
      </c>
      <c r="S21" s="193" t="str">
        <f t="shared" si="11"/>
        <v/>
      </c>
      <c r="T21" s="140" t="str">
        <f t="shared" si="12"/>
        <v/>
      </c>
      <c r="U21" s="543" t="str">
        <f t="shared" si="13"/>
        <v/>
      </c>
      <c r="V21" s="140" t="str">
        <f t="shared" si="14"/>
        <v/>
      </c>
      <c r="W21" s="195" t="str">
        <f t="shared" si="15"/>
        <v/>
      </c>
      <c r="X21" s="52" t="str">
        <f t="shared" si="20"/>
        <v/>
      </c>
      <c r="Y21" s="54" t="str">
        <f t="shared" si="4"/>
        <v/>
      </c>
      <c r="Z21" s="863" t="str">
        <f t="shared" si="19"/>
        <v/>
      </c>
      <c r="AA21" s="836"/>
    </row>
    <row r="22" spans="1:27" ht="24" customHeight="1">
      <c r="A22" s="154"/>
      <c r="B22" s="827" t="str">
        <f t="shared" si="0"/>
        <v/>
      </c>
      <c r="C22" s="828" t="str">
        <f t="shared" si="1"/>
        <v/>
      </c>
      <c r="D22" s="829" t="str">
        <f t="shared" si="2"/>
        <v/>
      </c>
      <c r="E22" s="837"/>
      <c r="F22" s="838"/>
      <c r="G22" s="553" t="str">
        <f t="shared" si="16"/>
        <v/>
      </c>
      <c r="H22" s="832"/>
      <c r="I22" s="833"/>
      <c r="J22" s="834"/>
      <c r="K22" s="51" t="str">
        <f t="shared" si="5"/>
        <v/>
      </c>
      <c r="L22" s="193" t="str">
        <f t="shared" si="6"/>
        <v/>
      </c>
      <c r="M22" s="140" t="str">
        <f t="shared" si="7"/>
        <v/>
      </c>
      <c r="N22" s="543" t="str">
        <f t="shared" si="8"/>
        <v/>
      </c>
      <c r="O22" s="140" t="str">
        <f t="shared" si="9"/>
        <v/>
      </c>
      <c r="P22" s="195" t="str">
        <f t="shared" si="10"/>
        <v/>
      </c>
      <c r="Q22" s="55" t="str">
        <f t="shared" si="17"/>
        <v/>
      </c>
      <c r="R22" s="56" t="str">
        <f t="shared" si="3"/>
        <v/>
      </c>
      <c r="S22" s="193" t="str">
        <f t="shared" si="11"/>
        <v/>
      </c>
      <c r="T22" s="140" t="str">
        <f t="shared" si="12"/>
        <v/>
      </c>
      <c r="U22" s="543" t="str">
        <f t="shared" si="13"/>
        <v/>
      </c>
      <c r="V22" s="140" t="str">
        <f t="shared" si="14"/>
        <v/>
      </c>
      <c r="W22" s="195" t="str">
        <f t="shared" si="15"/>
        <v/>
      </c>
      <c r="X22" s="52" t="str">
        <f t="shared" si="20"/>
        <v/>
      </c>
      <c r="Y22" s="54" t="str">
        <f t="shared" si="4"/>
        <v/>
      </c>
      <c r="Z22" s="863" t="str">
        <f t="shared" si="19"/>
        <v/>
      </c>
      <c r="AA22" s="836"/>
    </row>
    <row r="23" spans="1:27" ht="24" customHeight="1">
      <c r="A23" s="154"/>
      <c r="B23" s="827" t="str">
        <f t="shared" si="0"/>
        <v/>
      </c>
      <c r="C23" s="828" t="str">
        <f t="shared" si="1"/>
        <v/>
      </c>
      <c r="D23" s="829" t="str">
        <f t="shared" si="2"/>
        <v/>
      </c>
      <c r="E23" s="837"/>
      <c r="F23" s="838"/>
      <c r="G23" s="553" t="str">
        <f t="shared" si="16"/>
        <v/>
      </c>
      <c r="H23" s="832"/>
      <c r="I23" s="833"/>
      <c r="J23" s="834"/>
      <c r="K23" s="51" t="str">
        <f t="shared" si="5"/>
        <v/>
      </c>
      <c r="L23" s="193" t="str">
        <f t="shared" si="6"/>
        <v/>
      </c>
      <c r="M23" s="140" t="str">
        <f t="shared" si="7"/>
        <v/>
      </c>
      <c r="N23" s="543" t="str">
        <f t="shared" si="8"/>
        <v/>
      </c>
      <c r="O23" s="140" t="str">
        <f t="shared" si="9"/>
        <v/>
      </c>
      <c r="P23" s="195" t="str">
        <f t="shared" si="10"/>
        <v/>
      </c>
      <c r="Q23" s="55" t="str">
        <f t="shared" si="17"/>
        <v/>
      </c>
      <c r="R23" s="56" t="str">
        <f t="shared" si="3"/>
        <v/>
      </c>
      <c r="S23" s="193" t="str">
        <f t="shared" si="11"/>
        <v/>
      </c>
      <c r="T23" s="140" t="str">
        <f t="shared" si="12"/>
        <v/>
      </c>
      <c r="U23" s="543" t="str">
        <f t="shared" si="13"/>
        <v/>
      </c>
      <c r="V23" s="140" t="str">
        <f t="shared" si="14"/>
        <v/>
      </c>
      <c r="W23" s="195" t="str">
        <f t="shared" si="15"/>
        <v/>
      </c>
      <c r="X23" s="52" t="str">
        <f t="shared" si="20"/>
        <v/>
      </c>
      <c r="Y23" s="54" t="str">
        <f t="shared" si="4"/>
        <v/>
      </c>
      <c r="Z23" s="863" t="str">
        <f t="shared" si="19"/>
        <v/>
      </c>
      <c r="AA23" s="836"/>
    </row>
    <row r="24" spans="1:27" ht="24" customHeight="1">
      <c r="A24" s="154"/>
      <c r="B24" s="827" t="str">
        <f t="shared" si="0"/>
        <v/>
      </c>
      <c r="C24" s="828" t="str">
        <f t="shared" si="1"/>
        <v/>
      </c>
      <c r="D24" s="829" t="str">
        <f t="shared" si="2"/>
        <v/>
      </c>
      <c r="E24" s="837"/>
      <c r="F24" s="838"/>
      <c r="G24" s="553" t="str">
        <f t="shared" si="16"/>
        <v/>
      </c>
      <c r="H24" s="832"/>
      <c r="I24" s="833"/>
      <c r="J24" s="834"/>
      <c r="K24" s="51" t="str">
        <f t="shared" si="5"/>
        <v/>
      </c>
      <c r="L24" s="193" t="str">
        <f t="shared" si="6"/>
        <v/>
      </c>
      <c r="M24" s="140" t="str">
        <f>IF($D24="","", K24*0.9)</f>
        <v/>
      </c>
      <c r="N24" s="543" t="str">
        <f t="shared" si="8"/>
        <v/>
      </c>
      <c r="O24" s="140" t="str">
        <f>IF($D24="", "", K24*0.8)</f>
        <v/>
      </c>
      <c r="P24" s="195" t="str">
        <f t="shared" si="10"/>
        <v/>
      </c>
      <c r="Q24" s="55" t="str">
        <f t="shared" si="17"/>
        <v/>
      </c>
      <c r="R24" s="56" t="str">
        <f t="shared" si="3"/>
        <v/>
      </c>
      <c r="S24" s="193" t="str">
        <f t="shared" si="11"/>
        <v/>
      </c>
      <c r="T24" s="140" t="str">
        <f>IF($D24="","", R24*0.9)</f>
        <v/>
      </c>
      <c r="U24" s="543" t="str">
        <f t="shared" si="13"/>
        <v/>
      </c>
      <c r="V24" s="140" t="str">
        <f>IF($D24="", "", R24*0.8)</f>
        <v/>
      </c>
      <c r="W24" s="195" t="str">
        <f t="shared" si="15"/>
        <v/>
      </c>
      <c r="X24" s="52" t="str">
        <f t="shared" si="20"/>
        <v/>
      </c>
      <c r="Y24" s="54" t="str">
        <f t="shared" si="4"/>
        <v/>
      </c>
      <c r="Z24" s="863" t="str">
        <f t="shared" si="19"/>
        <v/>
      </c>
      <c r="AA24" s="836"/>
    </row>
    <row r="25" spans="1:27" ht="24" customHeight="1">
      <c r="A25" s="154"/>
      <c r="B25" s="827" t="str">
        <f t="shared" si="0"/>
        <v/>
      </c>
      <c r="C25" s="828" t="str">
        <f t="shared" si="1"/>
        <v/>
      </c>
      <c r="D25" s="829" t="str">
        <f t="shared" si="2"/>
        <v/>
      </c>
      <c r="E25" s="837"/>
      <c r="F25" s="838"/>
      <c r="G25" s="553" t="str">
        <f t="shared" si="16"/>
        <v/>
      </c>
      <c r="H25" s="832"/>
      <c r="I25" s="833"/>
      <c r="J25" s="834"/>
      <c r="K25" s="51" t="str">
        <f t="shared" si="5"/>
        <v/>
      </c>
      <c r="L25" s="133" t="str">
        <f t="shared" si="6"/>
        <v/>
      </c>
      <c r="M25" s="140" t="str">
        <f t="shared" ref="M25:M27" si="21">IF($D25="","", K25*0.9)</f>
        <v/>
      </c>
      <c r="N25" s="543" t="str">
        <f t="shared" si="8"/>
        <v/>
      </c>
      <c r="O25" s="140" t="str">
        <f t="shared" ref="O25:O27" si="22">IF($D25="", "", K25*0.8)</f>
        <v/>
      </c>
      <c r="P25" s="195" t="str">
        <f t="shared" si="10"/>
        <v/>
      </c>
      <c r="Q25" s="55" t="str">
        <f t="shared" si="17"/>
        <v/>
      </c>
      <c r="R25" s="56" t="str">
        <f t="shared" si="3"/>
        <v/>
      </c>
      <c r="S25" s="193" t="str">
        <f t="shared" si="11"/>
        <v/>
      </c>
      <c r="T25" s="140" t="str">
        <f t="shared" ref="T25:T27" si="23">IF($D25="","", R25*0.9)</f>
        <v/>
      </c>
      <c r="U25" s="543" t="str">
        <f t="shared" si="13"/>
        <v/>
      </c>
      <c r="V25" s="140" t="str">
        <f t="shared" ref="V25:V27" si="24">IF($D25="", "", R25*0.8)</f>
        <v/>
      </c>
      <c r="W25" s="543" t="str">
        <f t="shared" si="15"/>
        <v/>
      </c>
      <c r="X25" s="52" t="str">
        <f t="shared" si="20"/>
        <v/>
      </c>
      <c r="Y25" s="54" t="str">
        <f t="shared" si="4"/>
        <v/>
      </c>
      <c r="Z25" s="863" t="str">
        <f t="shared" si="19"/>
        <v/>
      </c>
      <c r="AA25" s="836"/>
    </row>
    <row r="26" spans="1:27" ht="24" customHeight="1">
      <c r="A26" s="154"/>
      <c r="B26" s="827" t="str">
        <f t="shared" si="0"/>
        <v/>
      </c>
      <c r="C26" s="828" t="str">
        <f t="shared" si="1"/>
        <v/>
      </c>
      <c r="D26" s="829" t="str">
        <f t="shared" si="2"/>
        <v/>
      </c>
      <c r="E26" s="837"/>
      <c r="F26" s="838"/>
      <c r="G26" s="553" t="str">
        <f t="shared" si="16"/>
        <v/>
      </c>
      <c r="H26" s="832"/>
      <c r="I26" s="833"/>
      <c r="J26" s="834"/>
      <c r="K26" s="51" t="str">
        <f t="shared" si="5"/>
        <v/>
      </c>
      <c r="L26" s="133" t="str">
        <f t="shared" si="6"/>
        <v/>
      </c>
      <c r="M26" s="140" t="str">
        <f t="shared" si="21"/>
        <v/>
      </c>
      <c r="N26" s="543" t="str">
        <f t="shared" si="8"/>
        <v/>
      </c>
      <c r="O26" s="140" t="str">
        <f t="shared" si="22"/>
        <v/>
      </c>
      <c r="P26" s="195" t="str">
        <f t="shared" si="10"/>
        <v/>
      </c>
      <c r="Q26" s="55" t="str">
        <f t="shared" si="17"/>
        <v/>
      </c>
      <c r="R26" s="56" t="str">
        <f t="shared" si="3"/>
        <v/>
      </c>
      <c r="S26" s="193" t="str">
        <f t="shared" si="11"/>
        <v/>
      </c>
      <c r="T26" s="140" t="str">
        <f t="shared" si="23"/>
        <v/>
      </c>
      <c r="U26" s="543" t="str">
        <f t="shared" si="13"/>
        <v/>
      </c>
      <c r="V26" s="140" t="str">
        <f t="shared" si="24"/>
        <v/>
      </c>
      <c r="W26" s="543" t="str">
        <f t="shared" si="15"/>
        <v/>
      </c>
      <c r="X26" s="52" t="str">
        <f t="shared" si="20"/>
        <v/>
      </c>
      <c r="Y26" s="54" t="str">
        <f t="shared" si="4"/>
        <v/>
      </c>
      <c r="Z26" s="863" t="str">
        <f t="shared" si="19"/>
        <v/>
      </c>
      <c r="AA26" s="836"/>
    </row>
    <row r="27" spans="1:27" ht="24" customHeight="1" thickBot="1">
      <c r="A27" s="154"/>
      <c r="B27" s="840" t="str">
        <f t="shared" si="0"/>
        <v/>
      </c>
      <c r="C27" s="841" t="str">
        <f t="shared" si="1"/>
        <v/>
      </c>
      <c r="D27" s="842" t="str">
        <f t="shared" si="2"/>
        <v/>
      </c>
      <c r="E27" s="843"/>
      <c r="F27" s="844"/>
      <c r="G27" s="554" t="str">
        <f t="shared" si="16"/>
        <v/>
      </c>
      <c r="H27" s="845"/>
      <c r="I27" s="846"/>
      <c r="J27" s="847"/>
      <c r="K27" s="58" t="str">
        <f t="shared" si="5"/>
        <v/>
      </c>
      <c r="L27" s="134" t="str">
        <f t="shared" si="6"/>
        <v/>
      </c>
      <c r="M27" s="148" t="str">
        <f t="shared" si="21"/>
        <v/>
      </c>
      <c r="N27" s="59" t="str">
        <f t="shared" si="8"/>
        <v/>
      </c>
      <c r="O27" s="148" t="str">
        <f t="shared" si="22"/>
        <v/>
      </c>
      <c r="P27" s="544" t="str">
        <f t="shared" si="10"/>
        <v/>
      </c>
      <c r="Q27" s="61" t="str">
        <f t="shared" si="17"/>
        <v/>
      </c>
      <c r="R27" s="62" t="str">
        <f t="shared" si="3"/>
        <v/>
      </c>
      <c r="S27" s="194" t="str">
        <f t="shared" si="11"/>
        <v/>
      </c>
      <c r="T27" s="60" t="str">
        <f t="shared" si="23"/>
        <v/>
      </c>
      <c r="U27" s="60" t="str">
        <f t="shared" si="13"/>
        <v/>
      </c>
      <c r="V27" s="60" t="str">
        <f t="shared" si="24"/>
        <v/>
      </c>
      <c r="W27" s="60" t="str">
        <f t="shared" si="15"/>
        <v/>
      </c>
      <c r="X27" s="566" t="str">
        <f t="shared" si="20"/>
        <v/>
      </c>
      <c r="Y27" s="63" t="str">
        <f t="shared" si="4"/>
        <v/>
      </c>
      <c r="Z27" s="864" t="str">
        <f t="shared" si="19"/>
        <v/>
      </c>
      <c r="AA27" s="849"/>
    </row>
    <row r="28" spans="1:27" ht="36" customHeight="1" thickBot="1">
      <c r="C28" s="865"/>
      <c r="D28" s="865"/>
      <c r="E28" s="856"/>
      <c r="F28" s="970" t="s">
        <v>423</v>
      </c>
      <c r="G28" s="970"/>
      <c r="H28" s="970"/>
      <c r="I28" s="857">
        <f>SUM(I6:I27)</f>
        <v>650000</v>
      </c>
      <c r="J28" s="865"/>
      <c r="K28" s="866"/>
      <c r="L28" s="866"/>
      <c r="M28" s="866"/>
      <c r="N28" s="866"/>
      <c r="O28" s="866"/>
      <c r="P28" s="866"/>
      <c r="Q28" s="866"/>
      <c r="R28" s="866"/>
      <c r="S28" s="867"/>
      <c r="T28" s="868"/>
      <c r="U28" s="976" t="s">
        <v>317</v>
      </c>
      <c r="V28" s="976"/>
      <c r="W28" s="976"/>
      <c r="X28" s="976"/>
      <c r="Y28" s="976"/>
      <c r="Z28" s="869">
        <f>SUM(Z6:Z27)</f>
        <v>11421690</v>
      </c>
    </row>
    <row r="29" spans="1:27" ht="18.75" thickBot="1">
      <c r="C29" s="870"/>
      <c r="D29" s="870"/>
      <c r="E29" s="871"/>
      <c r="F29" s="871" t="s">
        <v>424</v>
      </c>
      <c r="G29" s="871"/>
      <c r="H29" s="871"/>
      <c r="I29" s="857">
        <f>ROUNDDOWN(I28,-3)</f>
        <v>650000</v>
      </c>
      <c r="J29" s="865"/>
      <c r="K29" s="866"/>
      <c r="L29" s="866"/>
      <c r="M29" s="866"/>
      <c r="N29" s="866"/>
      <c r="O29" s="866"/>
      <c r="P29" s="866"/>
      <c r="Q29" s="866"/>
      <c r="R29" s="866"/>
      <c r="S29" s="867"/>
      <c r="T29" s="976" t="s">
        <v>331</v>
      </c>
      <c r="U29" s="976"/>
      <c r="V29" s="976"/>
      <c r="W29" s="976"/>
      <c r="X29" s="976"/>
      <c r="Y29" s="976"/>
      <c r="Z29" s="872">
        <f>ROUNDDOWN(Z28,-3)</f>
        <v>11421000</v>
      </c>
    </row>
    <row r="30" spans="1:27" ht="20.25">
      <c r="E30" s="850"/>
      <c r="F30" s="873"/>
      <c r="G30" s="873"/>
      <c r="H30" s="873"/>
      <c r="I30" s="874"/>
      <c r="K30" s="875"/>
      <c r="L30" s="875"/>
      <c r="M30" s="875"/>
      <c r="N30" s="875"/>
      <c r="O30" s="875"/>
      <c r="P30" s="875"/>
      <c r="Q30" s="875"/>
      <c r="R30" s="875"/>
      <c r="S30" s="876"/>
      <c r="T30" s="876"/>
      <c r="U30" s="876"/>
      <c r="V30" s="877"/>
      <c r="W30" s="877"/>
      <c r="X30" s="877"/>
      <c r="Y30" s="877"/>
      <c r="Z30" s="878"/>
    </row>
    <row r="31" spans="1:27" ht="335.45" customHeight="1">
      <c r="B31" s="977" t="s">
        <v>425</v>
      </c>
      <c r="C31" s="977"/>
      <c r="D31" s="977"/>
      <c r="E31" s="977"/>
      <c r="F31" s="977"/>
      <c r="G31" s="977"/>
      <c r="H31" s="977"/>
      <c r="I31" s="977"/>
      <c r="J31" s="977"/>
      <c r="K31" s="977"/>
      <c r="L31" s="977"/>
      <c r="M31" s="977"/>
      <c r="N31" s="977"/>
      <c r="O31" s="977"/>
      <c r="P31" s="977"/>
      <c r="Q31" s="977"/>
      <c r="R31" s="977"/>
      <c r="S31" s="977"/>
      <c r="T31" s="977"/>
      <c r="U31" s="977"/>
      <c r="V31" s="977"/>
      <c r="W31" s="977"/>
      <c r="X31" s="977"/>
      <c r="Y31" s="977"/>
      <c r="Z31" s="978"/>
      <c r="AA31" s="879"/>
    </row>
  </sheetData>
  <mergeCells count="15">
    <mergeCell ref="T29:Y29"/>
    <mergeCell ref="B31:Z31"/>
    <mergeCell ref="K5:Q5"/>
    <mergeCell ref="R5:X5"/>
    <mergeCell ref="B2:Z2"/>
    <mergeCell ref="B4:B5"/>
    <mergeCell ref="C4:C5"/>
    <mergeCell ref="D4:D5"/>
    <mergeCell ref="E4:G4"/>
    <mergeCell ref="H4:H5"/>
    <mergeCell ref="AA4:AA5"/>
    <mergeCell ref="F28:H28"/>
    <mergeCell ref="J4:J5"/>
    <mergeCell ref="K4:Z4"/>
    <mergeCell ref="U28:Y28"/>
  </mergeCells>
  <phoneticPr fontId="1"/>
  <dataValidations count="1">
    <dataValidation type="date" operator="greaterThanOrEqual" allowBlank="1" showInputMessage="1" showErrorMessage="1" errorTitle="日付を入力願います。" error="2014/4/1のように入力してください。" sqref="E6:F27">
      <formula1>40269</formula1>
    </dataValidation>
  </dataValidations>
  <pageMargins left="0.70866141732283472" right="0.70866141732283472" top="0.74803149606299213" bottom="0.74803149606299213" header="0.31496062992125984" footer="0.31496062992125984"/>
  <pageSetup paperSize="9" scale="40" fitToHeight="0" orientation="landscape" r:id="rId1"/>
  <headerFooter>
    <oddHeader>&amp;R2021年6月版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0"/>
  <sheetViews>
    <sheetView zoomScale="75" zoomScaleNormal="75" zoomScaleSheetLayoutView="85" zoomScalePageLayoutView="80" workbookViewId="0"/>
  </sheetViews>
  <sheetFormatPr defaultColWidth="9" defaultRowHeight="14.25"/>
  <cols>
    <col min="1" max="1" width="7.5" style="114" customWidth="1"/>
    <col min="2" max="2" width="20.625" style="790" customWidth="1"/>
    <col min="3" max="3" width="24.625" style="790" customWidth="1"/>
    <col min="4" max="4" width="6.625" style="790" customWidth="1"/>
    <col min="5" max="6" width="12.625" style="790" customWidth="1"/>
    <col min="7" max="7" width="6.625" style="790" customWidth="1"/>
    <col min="8" max="8" width="10.25" style="790" customWidth="1"/>
    <col min="9" max="9" width="16.625" style="790" customWidth="1"/>
    <col min="10" max="10" width="12.125" style="790" customWidth="1"/>
    <col min="11" max="11" width="8" style="790" customWidth="1"/>
    <col min="12" max="12" width="6" style="790" customWidth="1"/>
    <col min="13" max="13" width="10.375" style="790" customWidth="1"/>
    <col min="14" max="14" width="6.75" style="790" customWidth="1"/>
    <col min="15" max="15" width="9.375" style="790" customWidth="1"/>
    <col min="16" max="16" width="9" style="790"/>
    <col min="17" max="17" width="9.75" style="790" bestFit="1" customWidth="1"/>
    <col min="18" max="18" width="9" style="790"/>
    <col min="19" max="19" width="4.125" style="813" customWidth="1"/>
    <col min="20" max="20" width="10" style="813" bestFit="1" customWidth="1"/>
    <col min="21" max="21" width="7.875" style="813" customWidth="1"/>
    <col min="22" max="22" width="10" style="790" bestFit="1" customWidth="1"/>
    <col min="23" max="23" width="9" style="790"/>
    <col min="24" max="24" width="12" style="790" customWidth="1"/>
    <col min="25" max="25" width="9" style="790"/>
    <col min="26" max="26" width="18" style="790" customWidth="1"/>
    <col min="27" max="27" width="22.25" style="790" customWidth="1"/>
    <col min="28" max="16384" width="9" style="114"/>
  </cols>
  <sheetData>
    <row r="1" spans="1:27" ht="24" customHeight="1">
      <c r="AA1" s="25" t="s">
        <v>316</v>
      </c>
    </row>
    <row r="2" spans="1:27" ht="41.45" customHeight="1">
      <c r="B2" s="895" t="s">
        <v>413</v>
      </c>
      <c r="C2" s="895"/>
      <c r="D2" s="895"/>
      <c r="E2" s="895"/>
      <c r="F2" s="895"/>
      <c r="G2" s="895"/>
      <c r="H2" s="895"/>
      <c r="I2" s="895"/>
      <c r="J2" s="895"/>
      <c r="K2" s="895"/>
      <c r="L2" s="895"/>
      <c r="M2" s="895"/>
      <c r="N2" s="895"/>
      <c r="O2" s="895"/>
      <c r="P2" s="895"/>
      <c r="Q2" s="895"/>
      <c r="R2" s="895"/>
      <c r="S2" s="895"/>
      <c r="T2" s="895"/>
      <c r="U2" s="895"/>
      <c r="V2" s="895"/>
      <c r="W2" s="895"/>
      <c r="X2" s="895"/>
      <c r="Y2" s="895"/>
      <c r="Z2" s="895"/>
    </row>
    <row r="3" spans="1:27" ht="15" customHeight="1" thickBot="1"/>
    <row r="4" spans="1:27" s="113" customFormat="1" ht="24" customHeight="1">
      <c r="A4" s="196" t="s">
        <v>114</v>
      </c>
      <c r="B4" s="985" t="s">
        <v>23</v>
      </c>
      <c r="C4" s="987" t="s">
        <v>24</v>
      </c>
      <c r="D4" s="989" t="s">
        <v>25</v>
      </c>
      <c r="E4" s="973" t="s">
        <v>209</v>
      </c>
      <c r="F4" s="974"/>
      <c r="G4" s="991"/>
      <c r="H4" s="971" t="s">
        <v>198</v>
      </c>
      <c r="I4" s="814" t="s">
        <v>332</v>
      </c>
      <c r="J4" s="971" t="s">
        <v>38</v>
      </c>
      <c r="K4" s="973" t="s">
        <v>311</v>
      </c>
      <c r="L4" s="974"/>
      <c r="M4" s="974"/>
      <c r="N4" s="974"/>
      <c r="O4" s="974"/>
      <c r="P4" s="974"/>
      <c r="Q4" s="974"/>
      <c r="R4" s="974"/>
      <c r="S4" s="974"/>
      <c r="T4" s="974"/>
      <c r="U4" s="974"/>
      <c r="V4" s="974"/>
      <c r="W4" s="974"/>
      <c r="X4" s="974"/>
      <c r="Y4" s="974"/>
      <c r="Z4" s="992" t="s">
        <v>414</v>
      </c>
      <c r="AA4" s="968" t="s">
        <v>415</v>
      </c>
    </row>
    <row r="5" spans="1:27" ht="24" customHeight="1" thickBot="1">
      <c r="A5" s="153"/>
      <c r="B5" s="986"/>
      <c r="C5" s="988"/>
      <c r="D5" s="990"/>
      <c r="E5" s="815" t="s">
        <v>416</v>
      </c>
      <c r="F5" s="816" t="s">
        <v>39</v>
      </c>
      <c r="G5" s="552" t="s">
        <v>40</v>
      </c>
      <c r="H5" s="972"/>
      <c r="I5" s="817" t="s">
        <v>41</v>
      </c>
      <c r="J5" s="972"/>
      <c r="K5" s="994" t="s">
        <v>417</v>
      </c>
      <c r="L5" s="983"/>
      <c r="M5" s="983"/>
      <c r="N5" s="983"/>
      <c r="O5" s="983"/>
      <c r="P5" s="983"/>
      <c r="Q5" s="984"/>
      <c r="R5" s="982" t="s">
        <v>418</v>
      </c>
      <c r="S5" s="983"/>
      <c r="T5" s="983"/>
      <c r="U5" s="983"/>
      <c r="V5" s="983"/>
      <c r="W5" s="983"/>
      <c r="X5" s="984"/>
      <c r="Y5" s="817" t="s">
        <v>207</v>
      </c>
      <c r="Z5" s="993"/>
      <c r="AA5" s="969"/>
    </row>
    <row r="6" spans="1:27" ht="24" customHeight="1" thickTop="1">
      <c r="A6" s="154">
        <v>1</v>
      </c>
      <c r="B6" s="818" t="str">
        <f t="shared" ref="B6:B27" si="0">IF($A6="","",VLOOKUP($A6,従事者基礎情報,2))</f>
        <v>□原　×子</v>
      </c>
      <c r="C6" s="819" t="str">
        <f t="shared" ref="C6:C27" si="1">IF($A6="","",VLOOKUP($A6,従事者基礎情報,3))</f>
        <v>交差点設計</v>
      </c>
      <c r="D6" s="820">
        <f t="shared" ref="D6:D27" si="2">IF($A6="","",VLOOKUP($A6,従事者基礎情報,5))</f>
        <v>2</v>
      </c>
      <c r="E6" s="821">
        <v>41760</v>
      </c>
      <c r="F6" s="822">
        <v>41791</v>
      </c>
      <c r="G6" s="553">
        <f>IF(ISBLANK(E6), "", F6-E6+1)</f>
        <v>32</v>
      </c>
      <c r="H6" s="823"/>
      <c r="I6" s="824"/>
      <c r="J6" s="825"/>
      <c r="K6" s="567">
        <f>IF($D6="","",VLOOKUP($D6,単価表,3))</f>
        <v>4500</v>
      </c>
      <c r="L6" s="568">
        <f>IF($G6="", "", IF($G6&lt;31, $G6, 30))</f>
        <v>30</v>
      </c>
      <c r="M6" s="569">
        <f>IF($D6="","", K6*0.9)</f>
        <v>4050</v>
      </c>
      <c r="N6" s="570">
        <f>IF($D6="", "", IF($G6&lt;31, 0, IF($G6&lt;61, $G6-30, 30)))</f>
        <v>2</v>
      </c>
      <c r="O6" s="569">
        <f>IF($D6="", "", K6*0.8)</f>
        <v>3600</v>
      </c>
      <c r="P6" s="571">
        <f>IF($D6="", "", IF($G6&lt;61, 0, $G6-60))</f>
        <v>0</v>
      </c>
      <c r="Q6" s="572">
        <f>IF($E6="", "", K6*L6+M6*N6+O6*P6)</f>
        <v>143100</v>
      </c>
      <c r="R6" s="573">
        <f t="shared" ref="R6:R27" si="3">IF(E6="","",VLOOKUP($D6,単価表,4))</f>
        <v>13500</v>
      </c>
      <c r="S6" s="579">
        <f>IF($D6="", "", IF($G6&lt;32, $G6-1, 30))</f>
        <v>30</v>
      </c>
      <c r="T6" s="580">
        <f>IF($D6="","", R6*0.9)</f>
        <v>12150</v>
      </c>
      <c r="U6" s="581">
        <f>IF($D6="", "", IF($G6&lt;32, 0, IF($G6&lt;62, $G6-31, 30)))</f>
        <v>1</v>
      </c>
      <c r="V6" s="569">
        <f>IF($D6="", "", R6*0.8)</f>
        <v>10800</v>
      </c>
      <c r="W6" s="571">
        <f>IF($G6="", "", IF($G6&lt;62, 0, $G6-61))</f>
        <v>0</v>
      </c>
      <c r="X6" s="572">
        <f>IF($E6="", "", R6*S6+T6*U6+V6*W6)</f>
        <v>417150</v>
      </c>
      <c r="Y6" s="574">
        <v>4800</v>
      </c>
      <c r="Z6" s="826">
        <f t="shared" ref="Z6:Z27" si="4">IF(E6="","",Q6+X6+Y6)</f>
        <v>565050</v>
      </c>
    </row>
    <row r="7" spans="1:27" ht="24" customHeight="1">
      <c r="A7" s="154">
        <v>1</v>
      </c>
      <c r="B7" s="827" t="str">
        <f t="shared" si="0"/>
        <v>□原　×子</v>
      </c>
      <c r="C7" s="828" t="str">
        <f t="shared" si="1"/>
        <v>交差点設計</v>
      </c>
      <c r="D7" s="829">
        <f t="shared" si="2"/>
        <v>2</v>
      </c>
      <c r="E7" s="830">
        <v>41852</v>
      </c>
      <c r="F7" s="831">
        <v>41943</v>
      </c>
      <c r="G7" s="553">
        <f>IF(ISBLANK(E7), "", F7-E7+1)</f>
        <v>92</v>
      </c>
      <c r="H7" s="832"/>
      <c r="I7" s="833"/>
      <c r="J7" s="834"/>
      <c r="K7" s="567">
        <f t="shared" ref="K7:K27" si="5">IF($D7="","",VLOOKUP($D7,単価表,3))</f>
        <v>4500</v>
      </c>
      <c r="L7" s="568">
        <f t="shared" ref="L7:L27" si="6">IF($G7="", "", IF($G7&lt;31, $G7, 30))</f>
        <v>30</v>
      </c>
      <c r="M7" s="569">
        <f t="shared" ref="M7:M23" si="7">IF($D7="","", K7*0.9)</f>
        <v>4050</v>
      </c>
      <c r="N7" s="570">
        <f t="shared" ref="N7:N27" si="8">IF($D7="", "", IF($G7&lt;31, 0, IF($G7&lt;61, $G7-30, 30)))</f>
        <v>30</v>
      </c>
      <c r="O7" s="569">
        <f t="shared" ref="O7:O23" si="9">IF($D7="", "", K7*0.8)</f>
        <v>3600</v>
      </c>
      <c r="P7" s="571">
        <f t="shared" ref="P7:P27" si="10">IF($D7="", "", IF($G7&lt;61, 0, $G7-60))</f>
        <v>32</v>
      </c>
      <c r="Q7" s="575">
        <f t="shared" ref="Q7:Q27" si="11">IF($E7="", "", K7*L7+M7*N7+O7*P7)</f>
        <v>371700</v>
      </c>
      <c r="R7" s="576">
        <f t="shared" si="3"/>
        <v>13500</v>
      </c>
      <c r="S7" s="579">
        <f t="shared" ref="S7:S27" si="12">IF($D7="", "", IF($G7&lt;32, $G7-1, 30))</f>
        <v>30</v>
      </c>
      <c r="T7" s="580">
        <f t="shared" ref="T7:T23" si="13">IF($D7="","", R7*0.9)</f>
        <v>12150</v>
      </c>
      <c r="U7" s="581">
        <f t="shared" ref="U7:U27" si="14">IF($D7="", "", IF($G7&lt;32, 0, IF($G7&lt;62, $G7-31, 30)))</f>
        <v>30</v>
      </c>
      <c r="V7" s="569">
        <f t="shared" ref="V7:V23" si="15">IF($D7="", "", R7*0.8)</f>
        <v>10800</v>
      </c>
      <c r="W7" s="571">
        <f t="shared" ref="W7:W27" si="16">IF($G7="", "", IF($G7&lt;62, 0, $G7-61))</f>
        <v>31</v>
      </c>
      <c r="X7" s="572">
        <f>IF($E7="", "", R7*S7+T7*U7+V7*W7)</f>
        <v>1104300</v>
      </c>
      <c r="Y7" s="577"/>
      <c r="Z7" s="835">
        <f t="shared" si="4"/>
        <v>1476000</v>
      </c>
      <c r="AA7" s="836"/>
    </row>
    <row r="8" spans="1:27" ht="24" customHeight="1">
      <c r="A8" s="154">
        <v>2</v>
      </c>
      <c r="B8" s="827" t="str">
        <f t="shared" si="0"/>
        <v>○山　△男</v>
      </c>
      <c r="C8" s="828" t="str">
        <f t="shared" si="1"/>
        <v>交通計画Ⅱ</v>
      </c>
      <c r="D8" s="829">
        <f t="shared" si="2"/>
        <v>2</v>
      </c>
      <c r="E8" s="830">
        <v>41790</v>
      </c>
      <c r="F8" s="831">
        <v>41881</v>
      </c>
      <c r="G8" s="553">
        <f t="shared" ref="G8:G27" si="17">IF(ISBLANK(E8), "", F8-E8+1)</f>
        <v>92</v>
      </c>
      <c r="H8" s="832"/>
      <c r="I8" s="833"/>
      <c r="J8" s="834"/>
      <c r="K8" s="567">
        <f t="shared" si="5"/>
        <v>4500</v>
      </c>
      <c r="L8" s="568">
        <f t="shared" si="6"/>
        <v>30</v>
      </c>
      <c r="M8" s="569">
        <f t="shared" si="7"/>
        <v>4050</v>
      </c>
      <c r="N8" s="570">
        <f t="shared" si="8"/>
        <v>30</v>
      </c>
      <c r="O8" s="569">
        <f t="shared" si="9"/>
        <v>3600</v>
      </c>
      <c r="P8" s="571">
        <f t="shared" si="10"/>
        <v>32</v>
      </c>
      <c r="Q8" s="575">
        <f t="shared" si="11"/>
        <v>371700</v>
      </c>
      <c r="R8" s="576">
        <f t="shared" si="3"/>
        <v>13500</v>
      </c>
      <c r="S8" s="579">
        <f t="shared" si="12"/>
        <v>30</v>
      </c>
      <c r="T8" s="580">
        <f t="shared" si="13"/>
        <v>12150</v>
      </c>
      <c r="U8" s="581">
        <f t="shared" si="14"/>
        <v>30</v>
      </c>
      <c r="V8" s="569">
        <f t="shared" si="15"/>
        <v>10800</v>
      </c>
      <c r="W8" s="571">
        <f t="shared" si="16"/>
        <v>31</v>
      </c>
      <c r="X8" s="572">
        <f t="shared" ref="X8:X27" si="18">IF($E8="", "", R8*S8+T8*U8+V8*W8)</f>
        <v>1104300</v>
      </c>
      <c r="Y8" s="574"/>
      <c r="Z8" s="835">
        <f t="shared" si="4"/>
        <v>1476000</v>
      </c>
      <c r="AA8" s="836"/>
    </row>
    <row r="9" spans="1:27" ht="24" customHeight="1">
      <c r="A9" s="154">
        <v>2</v>
      </c>
      <c r="B9" s="827" t="str">
        <f t="shared" si="0"/>
        <v>○山　△男</v>
      </c>
      <c r="C9" s="828" t="str">
        <f t="shared" si="1"/>
        <v>交通計画Ⅱ</v>
      </c>
      <c r="D9" s="829">
        <f t="shared" si="2"/>
        <v>2</v>
      </c>
      <c r="E9" s="830">
        <v>41913</v>
      </c>
      <c r="F9" s="831">
        <v>42050</v>
      </c>
      <c r="G9" s="553">
        <f t="shared" si="17"/>
        <v>138</v>
      </c>
      <c r="H9" s="832"/>
      <c r="I9" s="833"/>
      <c r="J9" s="834"/>
      <c r="K9" s="567">
        <f t="shared" si="5"/>
        <v>4500</v>
      </c>
      <c r="L9" s="568">
        <f t="shared" si="6"/>
        <v>30</v>
      </c>
      <c r="M9" s="569">
        <f t="shared" si="7"/>
        <v>4050</v>
      </c>
      <c r="N9" s="570">
        <f t="shared" si="8"/>
        <v>30</v>
      </c>
      <c r="O9" s="569">
        <f t="shared" si="9"/>
        <v>3600</v>
      </c>
      <c r="P9" s="571">
        <f t="shared" si="10"/>
        <v>78</v>
      </c>
      <c r="Q9" s="575">
        <f t="shared" si="11"/>
        <v>537300</v>
      </c>
      <c r="R9" s="576">
        <f t="shared" si="3"/>
        <v>13500</v>
      </c>
      <c r="S9" s="579">
        <f t="shared" si="12"/>
        <v>30</v>
      </c>
      <c r="T9" s="580">
        <f t="shared" si="13"/>
        <v>12150</v>
      </c>
      <c r="U9" s="581">
        <f t="shared" si="14"/>
        <v>30</v>
      </c>
      <c r="V9" s="569">
        <f t="shared" si="15"/>
        <v>10800</v>
      </c>
      <c r="W9" s="571">
        <f t="shared" si="16"/>
        <v>77</v>
      </c>
      <c r="X9" s="572">
        <f t="shared" si="18"/>
        <v>1601100</v>
      </c>
      <c r="Y9" s="577"/>
      <c r="Z9" s="835">
        <f t="shared" si="4"/>
        <v>2138400</v>
      </c>
      <c r="AA9" s="836"/>
    </row>
    <row r="10" spans="1:27" ht="24" customHeight="1">
      <c r="A10" s="154">
        <v>3</v>
      </c>
      <c r="B10" s="827" t="str">
        <f t="shared" si="0"/>
        <v>○野　△子（前任）</v>
      </c>
      <c r="C10" s="828" t="str">
        <f t="shared" si="1"/>
        <v>ジェンダー分析</v>
      </c>
      <c r="D10" s="829">
        <f t="shared" si="2"/>
        <v>3</v>
      </c>
      <c r="E10" s="821">
        <v>41760</v>
      </c>
      <c r="F10" s="822">
        <v>41820</v>
      </c>
      <c r="G10" s="553">
        <f t="shared" si="17"/>
        <v>61</v>
      </c>
      <c r="H10" s="832"/>
      <c r="I10" s="833"/>
      <c r="J10" s="834"/>
      <c r="K10" s="567">
        <f t="shared" si="5"/>
        <v>3800</v>
      </c>
      <c r="L10" s="568">
        <f t="shared" si="6"/>
        <v>30</v>
      </c>
      <c r="M10" s="569">
        <f t="shared" si="7"/>
        <v>3420</v>
      </c>
      <c r="N10" s="570">
        <f t="shared" si="8"/>
        <v>30</v>
      </c>
      <c r="O10" s="569">
        <f t="shared" si="9"/>
        <v>3040</v>
      </c>
      <c r="P10" s="571">
        <f t="shared" si="10"/>
        <v>1</v>
      </c>
      <c r="Q10" s="575">
        <f t="shared" si="11"/>
        <v>219640</v>
      </c>
      <c r="R10" s="576">
        <f t="shared" si="3"/>
        <v>11600</v>
      </c>
      <c r="S10" s="579">
        <f t="shared" si="12"/>
        <v>30</v>
      </c>
      <c r="T10" s="580">
        <f t="shared" si="13"/>
        <v>10440</v>
      </c>
      <c r="U10" s="581">
        <f t="shared" si="14"/>
        <v>30</v>
      </c>
      <c r="V10" s="569">
        <f t="shared" si="15"/>
        <v>9280</v>
      </c>
      <c r="W10" s="571">
        <f t="shared" si="16"/>
        <v>0</v>
      </c>
      <c r="X10" s="572">
        <f t="shared" si="18"/>
        <v>661200</v>
      </c>
      <c r="Y10" s="574"/>
      <c r="Z10" s="835">
        <f t="shared" si="4"/>
        <v>880840</v>
      </c>
      <c r="AA10" s="836"/>
    </row>
    <row r="11" spans="1:27" ht="24" customHeight="1">
      <c r="A11" s="154">
        <v>4</v>
      </c>
      <c r="B11" s="827" t="str">
        <f t="shared" si="0"/>
        <v>▽田　□美（後任）</v>
      </c>
      <c r="C11" s="828" t="str">
        <f t="shared" si="1"/>
        <v>ジェンダー分析</v>
      </c>
      <c r="D11" s="829">
        <f t="shared" si="2"/>
        <v>4</v>
      </c>
      <c r="E11" s="830">
        <v>41852</v>
      </c>
      <c r="F11" s="831">
        <v>41943</v>
      </c>
      <c r="G11" s="553">
        <f t="shared" si="17"/>
        <v>92</v>
      </c>
      <c r="H11" s="832"/>
      <c r="I11" s="833"/>
      <c r="J11" s="834"/>
      <c r="K11" s="567">
        <f t="shared" si="5"/>
        <v>3800</v>
      </c>
      <c r="L11" s="568">
        <f t="shared" si="6"/>
        <v>30</v>
      </c>
      <c r="M11" s="569">
        <f t="shared" si="7"/>
        <v>3420</v>
      </c>
      <c r="N11" s="570">
        <f t="shared" si="8"/>
        <v>30</v>
      </c>
      <c r="O11" s="569">
        <f t="shared" si="9"/>
        <v>3040</v>
      </c>
      <c r="P11" s="571">
        <f t="shared" si="10"/>
        <v>32</v>
      </c>
      <c r="Q11" s="575">
        <f t="shared" si="11"/>
        <v>313880</v>
      </c>
      <c r="R11" s="576">
        <f t="shared" si="3"/>
        <v>11600</v>
      </c>
      <c r="S11" s="579">
        <f t="shared" si="12"/>
        <v>30</v>
      </c>
      <c r="T11" s="580">
        <f t="shared" si="13"/>
        <v>10440</v>
      </c>
      <c r="U11" s="581">
        <f t="shared" si="14"/>
        <v>30</v>
      </c>
      <c r="V11" s="569">
        <f t="shared" si="15"/>
        <v>9280</v>
      </c>
      <c r="W11" s="571">
        <f t="shared" si="16"/>
        <v>31</v>
      </c>
      <c r="X11" s="572">
        <f t="shared" si="18"/>
        <v>948880</v>
      </c>
      <c r="Y11" s="574"/>
      <c r="Z11" s="835">
        <f t="shared" si="4"/>
        <v>1262760</v>
      </c>
      <c r="AA11" s="836"/>
    </row>
    <row r="12" spans="1:27" ht="24" customHeight="1">
      <c r="A12" s="154">
        <v>20</v>
      </c>
      <c r="B12" s="827" t="str">
        <f t="shared" si="0"/>
        <v>法西　●子</v>
      </c>
      <c r="C12" s="828" t="str">
        <f t="shared" si="1"/>
        <v>通訳</v>
      </c>
      <c r="D12" s="829">
        <f t="shared" si="2"/>
        <v>4</v>
      </c>
      <c r="E12" s="821">
        <v>41760</v>
      </c>
      <c r="F12" s="822">
        <v>41820</v>
      </c>
      <c r="G12" s="553">
        <f t="shared" si="17"/>
        <v>61</v>
      </c>
      <c r="H12" s="832"/>
      <c r="I12" s="833"/>
      <c r="J12" s="834"/>
      <c r="K12" s="567">
        <f t="shared" si="5"/>
        <v>3800</v>
      </c>
      <c r="L12" s="568">
        <f t="shared" si="6"/>
        <v>30</v>
      </c>
      <c r="M12" s="569">
        <f t="shared" si="7"/>
        <v>3420</v>
      </c>
      <c r="N12" s="570">
        <f t="shared" si="8"/>
        <v>30</v>
      </c>
      <c r="O12" s="569">
        <f t="shared" si="9"/>
        <v>3040</v>
      </c>
      <c r="P12" s="571">
        <f t="shared" si="10"/>
        <v>1</v>
      </c>
      <c r="Q12" s="575">
        <f t="shared" si="11"/>
        <v>219640</v>
      </c>
      <c r="R12" s="576">
        <f t="shared" si="3"/>
        <v>11600</v>
      </c>
      <c r="S12" s="579">
        <f t="shared" si="12"/>
        <v>30</v>
      </c>
      <c r="T12" s="580">
        <f t="shared" si="13"/>
        <v>10440</v>
      </c>
      <c r="U12" s="581">
        <f t="shared" si="14"/>
        <v>30</v>
      </c>
      <c r="V12" s="569">
        <f t="shared" si="15"/>
        <v>9280</v>
      </c>
      <c r="W12" s="571">
        <f t="shared" si="16"/>
        <v>0</v>
      </c>
      <c r="X12" s="572">
        <f t="shared" si="18"/>
        <v>661200</v>
      </c>
      <c r="Y12" s="574"/>
      <c r="Z12" s="835">
        <f t="shared" si="4"/>
        <v>880840</v>
      </c>
      <c r="AA12" s="836"/>
    </row>
    <row r="13" spans="1:27" ht="24" customHeight="1">
      <c r="A13" s="154">
        <v>20</v>
      </c>
      <c r="B13" s="827" t="str">
        <f t="shared" si="0"/>
        <v>法西　●子</v>
      </c>
      <c r="C13" s="828" t="str">
        <f t="shared" si="1"/>
        <v>通訳</v>
      </c>
      <c r="D13" s="829">
        <f t="shared" si="2"/>
        <v>4</v>
      </c>
      <c r="E13" s="830">
        <v>41852</v>
      </c>
      <c r="F13" s="831">
        <v>41943</v>
      </c>
      <c r="G13" s="553">
        <f t="shared" si="17"/>
        <v>92</v>
      </c>
      <c r="H13" s="832"/>
      <c r="I13" s="833"/>
      <c r="J13" s="834"/>
      <c r="K13" s="567">
        <f t="shared" si="5"/>
        <v>3800</v>
      </c>
      <c r="L13" s="568">
        <f t="shared" si="6"/>
        <v>30</v>
      </c>
      <c r="M13" s="569">
        <f t="shared" si="7"/>
        <v>3420</v>
      </c>
      <c r="N13" s="570">
        <f t="shared" si="8"/>
        <v>30</v>
      </c>
      <c r="O13" s="569">
        <f t="shared" si="9"/>
        <v>3040</v>
      </c>
      <c r="P13" s="571">
        <f t="shared" si="10"/>
        <v>32</v>
      </c>
      <c r="Q13" s="575">
        <f t="shared" si="11"/>
        <v>313880</v>
      </c>
      <c r="R13" s="576">
        <f t="shared" si="3"/>
        <v>11600</v>
      </c>
      <c r="S13" s="579">
        <f t="shared" si="12"/>
        <v>30</v>
      </c>
      <c r="T13" s="580">
        <f t="shared" si="13"/>
        <v>10440</v>
      </c>
      <c r="U13" s="581">
        <f t="shared" si="14"/>
        <v>30</v>
      </c>
      <c r="V13" s="569">
        <f>IF($D13="", "", R13*0.8)</f>
        <v>9280</v>
      </c>
      <c r="W13" s="571">
        <f t="shared" si="16"/>
        <v>31</v>
      </c>
      <c r="X13" s="572">
        <f t="shared" si="18"/>
        <v>948880</v>
      </c>
      <c r="Y13" s="574"/>
      <c r="Z13" s="835">
        <f t="shared" si="4"/>
        <v>1262760</v>
      </c>
      <c r="AA13" s="836"/>
    </row>
    <row r="14" spans="1:27" ht="24" customHeight="1">
      <c r="A14" s="154">
        <v>20</v>
      </c>
      <c r="B14" s="827" t="str">
        <f t="shared" si="0"/>
        <v>法西　●子</v>
      </c>
      <c r="C14" s="828" t="str">
        <f t="shared" si="1"/>
        <v>通訳</v>
      </c>
      <c r="D14" s="829">
        <f t="shared" si="2"/>
        <v>4</v>
      </c>
      <c r="E14" s="830">
        <v>42036</v>
      </c>
      <c r="F14" s="831">
        <v>42078</v>
      </c>
      <c r="G14" s="553">
        <f t="shared" si="17"/>
        <v>43</v>
      </c>
      <c r="H14" s="832"/>
      <c r="I14" s="833"/>
      <c r="J14" s="834"/>
      <c r="K14" s="567">
        <f t="shared" si="5"/>
        <v>3800</v>
      </c>
      <c r="L14" s="568">
        <f t="shared" si="6"/>
        <v>30</v>
      </c>
      <c r="M14" s="569">
        <f t="shared" si="7"/>
        <v>3420</v>
      </c>
      <c r="N14" s="570">
        <f>IF($D14="", "", IF($G14&lt;31, 0, IF($G14&lt;61, $G14-30, 30)))</f>
        <v>13</v>
      </c>
      <c r="O14" s="569">
        <f t="shared" si="9"/>
        <v>3040</v>
      </c>
      <c r="P14" s="571">
        <f t="shared" si="10"/>
        <v>0</v>
      </c>
      <c r="Q14" s="575">
        <f>IF($E14="", "", K14*L14+M14*N14+O14*P14)</f>
        <v>158460</v>
      </c>
      <c r="R14" s="576">
        <f t="shared" si="3"/>
        <v>11600</v>
      </c>
      <c r="S14" s="579">
        <f t="shared" si="12"/>
        <v>30</v>
      </c>
      <c r="T14" s="580">
        <f t="shared" si="13"/>
        <v>10440</v>
      </c>
      <c r="U14" s="581">
        <f t="shared" si="14"/>
        <v>12</v>
      </c>
      <c r="V14" s="569">
        <f>IF($D14="", "", R14*0.8)</f>
        <v>9280</v>
      </c>
      <c r="W14" s="571">
        <f t="shared" si="16"/>
        <v>0</v>
      </c>
      <c r="X14" s="572">
        <f t="shared" si="18"/>
        <v>473280</v>
      </c>
      <c r="Y14" s="574"/>
      <c r="Z14" s="835">
        <f t="shared" si="4"/>
        <v>631740</v>
      </c>
      <c r="AA14" s="836"/>
    </row>
    <row r="15" spans="1:27" ht="24" customHeight="1">
      <c r="A15" s="154"/>
      <c r="B15" s="827" t="str">
        <f t="shared" si="0"/>
        <v/>
      </c>
      <c r="C15" s="828" t="str">
        <f t="shared" si="1"/>
        <v/>
      </c>
      <c r="D15" s="829" t="str">
        <f t="shared" si="2"/>
        <v/>
      </c>
      <c r="E15" s="830"/>
      <c r="F15" s="831"/>
      <c r="G15" s="553" t="str">
        <f t="shared" si="17"/>
        <v/>
      </c>
      <c r="H15" s="832"/>
      <c r="I15" s="833"/>
      <c r="J15" s="834"/>
      <c r="K15" s="567" t="str">
        <f t="shared" si="5"/>
        <v/>
      </c>
      <c r="L15" s="568" t="str">
        <f t="shared" si="6"/>
        <v/>
      </c>
      <c r="M15" s="569" t="str">
        <f t="shared" si="7"/>
        <v/>
      </c>
      <c r="N15" s="570" t="str">
        <f>IF($D15="", "", IF($G15&lt;31, 0, IF($G15&lt;61, $G15-30, 30)))</f>
        <v/>
      </c>
      <c r="O15" s="569" t="str">
        <f t="shared" si="9"/>
        <v/>
      </c>
      <c r="P15" s="571" t="str">
        <f t="shared" si="10"/>
        <v/>
      </c>
      <c r="Q15" s="575" t="str">
        <f t="shared" si="11"/>
        <v/>
      </c>
      <c r="R15" s="576" t="str">
        <f t="shared" si="3"/>
        <v/>
      </c>
      <c r="S15" s="579" t="str">
        <f t="shared" si="12"/>
        <v/>
      </c>
      <c r="T15" s="580" t="str">
        <f t="shared" si="13"/>
        <v/>
      </c>
      <c r="U15" s="581" t="str">
        <f t="shared" si="14"/>
        <v/>
      </c>
      <c r="V15" s="569" t="str">
        <f t="shared" si="15"/>
        <v/>
      </c>
      <c r="W15" s="571" t="str">
        <f t="shared" si="16"/>
        <v/>
      </c>
      <c r="X15" s="572" t="str">
        <f t="shared" si="18"/>
        <v/>
      </c>
      <c r="Y15" s="574" t="str">
        <f t="shared" ref="Y15:Y27" si="19">IF(E15="","",4870)</f>
        <v/>
      </c>
      <c r="Z15" s="835" t="str">
        <f t="shared" si="4"/>
        <v/>
      </c>
      <c r="AA15" s="836"/>
    </row>
    <row r="16" spans="1:27" ht="24" customHeight="1">
      <c r="A16" s="154"/>
      <c r="B16" s="827" t="str">
        <f t="shared" si="0"/>
        <v/>
      </c>
      <c r="C16" s="828" t="str">
        <f t="shared" si="1"/>
        <v/>
      </c>
      <c r="D16" s="829" t="str">
        <f t="shared" si="2"/>
        <v/>
      </c>
      <c r="E16" s="837"/>
      <c r="F16" s="838"/>
      <c r="G16" s="553" t="str">
        <f t="shared" si="17"/>
        <v/>
      </c>
      <c r="H16" s="832"/>
      <c r="I16" s="833"/>
      <c r="J16" s="834"/>
      <c r="K16" s="567" t="str">
        <f t="shared" si="5"/>
        <v/>
      </c>
      <c r="L16" s="568" t="str">
        <f>IF($G16="", "", IF($G16&lt;31, $G16, 30))</f>
        <v/>
      </c>
      <c r="M16" s="569" t="str">
        <f t="shared" si="7"/>
        <v/>
      </c>
      <c r="N16" s="570" t="str">
        <f t="shared" si="8"/>
        <v/>
      </c>
      <c r="O16" s="569" t="str">
        <f t="shared" si="9"/>
        <v/>
      </c>
      <c r="P16" s="571" t="str">
        <f t="shared" si="10"/>
        <v/>
      </c>
      <c r="Q16" s="575" t="str">
        <f t="shared" si="11"/>
        <v/>
      </c>
      <c r="R16" s="576" t="str">
        <f t="shared" si="3"/>
        <v/>
      </c>
      <c r="S16" s="579" t="str">
        <f t="shared" si="12"/>
        <v/>
      </c>
      <c r="T16" s="580" t="str">
        <f t="shared" si="13"/>
        <v/>
      </c>
      <c r="U16" s="581" t="str">
        <f t="shared" si="14"/>
        <v/>
      </c>
      <c r="V16" s="569" t="str">
        <f t="shared" si="15"/>
        <v/>
      </c>
      <c r="W16" s="571" t="str">
        <f t="shared" si="16"/>
        <v/>
      </c>
      <c r="X16" s="572" t="str">
        <f t="shared" si="18"/>
        <v/>
      </c>
      <c r="Y16" s="574" t="str">
        <f t="shared" si="19"/>
        <v/>
      </c>
      <c r="Z16" s="835" t="str">
        <f t="shared" si="4"/>
        <v/>
      </c>
      <c r="AA16" s="836"/>
    </row>
    <row r="17" spans="1:27" ht="24" customHeight="1">
      <c r="A17" s="154"/>
      <c r="B17" s="827" t="str">
        <f t="shared" si="0"/>
        <v/>
      </c>
      <c r="C17" s="828" t="str">
        <f t="shared" si="1"/>
        <v/>
      </c>
      <c r="D17" s="829" t="str">
        <f t="shared" si="2"/>
        <v/>
      </c>
      <c r="E17" s="837"/>
      <c r="F17" s="838"/>
      <c r="G17" s="553" t="str">
        <f t="shared" si="17"/>
        <v/>
      </c>
      <c r="H17" s="832"/>
      <c r="I17" s="833"/>
      <c r="J17" s="834"/>
      <c r="K17" s="567" t="str">
        <f t="shared" si="5"/>
        <v/>
      </c>
      <c r="L17" s="568" t="str">
        <f t="shared" si="6"/>
        <v/>
      </c>
      <c r="M17" s="569" t="str">
        <f t="shared" si="7"/>
        <v/>
      </c>
      <c r="N17" s="570" t="str">
        <f t="shared" si="8"/>
        <v/>
      </c>
      <c r="O17" s="569" t="str">
        <f t="shared" si="9"/>
        <v/>
      </c>
      <c r="P17" s="571" t="str">
        <f t="shared" si="10"/>
        <v/>
      </c>
      <c r="Q17" s="575" t="str">
        <f t="shared" si="11"/>
        <v/>
      </c>
      <c r="R17" s="576" t="str">
        <f t="shared" si="3"/>
        <v/>
      </c>
      <c r="S17" s="579" t="str">
        <f t="shared" si="12"/>
        <v/>
      </c>
      <c r="T17" s="580" t="str">
        <f t="shared" si="13"/>
        <v/>
      </c>
      <c r="U17" s="581" t="str">
        <f t="shared" si="14"/>
        <v/>
      </c>
      <c r="V17" s="569" t="str">
        <f t="shared" si="15"/>
        <v/>
      </c>
      <c r="W17" s="571" t="str">
        <f t="shared" si="16"/>
        <v/>
      </c>
      <c r="X17" s="572" t="str">
        <f t="shared" si="18"/>
        <v/>
      </c>
      <c r="Y17" s="574" t="str">
        <f t="shared" si="19"/>
        <v/>
      </c>
      <c r="Z17" s="835" t="str">
        <f t="shared" si="4"/>
        <v/>
      </c>
      <c r="AA17" s="836"/>
    </row>
    <row r="18" spans="1:27" ht="24" customHeight="1">
      <c r="A18" s="154"/>
      <c r="B18" s="827" t="str">
        <f t="shared" si="0"/>
        <v/>
      </c>
      <c r="C18" s="828" t="str">
        <f t="shared" si="1"/>
        <v/>
      </c>
      <c r="D18" s="829" t="str">
        <f t="shared" si="2"/>
        <v/>
      </c>
      <c r="E18" s="837"/>
      <c r="F18" s="838"/>
      <c r="G18" s="553" t="str">
        <f t="shared" si="17"/>
        <v/>
      </c>
      <c r="H18" s="832"/>
      <c r="I18" s="833"/>
      <c r="J18" s="834"/>
      <c r="K18" s="51" t="str">
        <f t="shared" si="5"/>
        <v/>
      </c>
      <c r="L18" s="193" t="str">
        <f t="shared" si="6"/>
        <v/>
      </c>
      <c r="M18" s="140" t="str">
        <f t="shared" si="7"/>
        <v/>
      </c>
      <c r="N18" s="543" t="str">
        <f t="shared" si="8"/>
        <v/>
      </c>
      <c r="O18" s="140" t="str">
        <f t="shared" si="9"/>
        <v/>
      </c>
      <c r="P18" s="195" t="str">
        <f t="shared" si="10"/>
        <v/>
      </c>
      <c r="Q18" s="55" t="str">
        <f t="shared" si="11"/>
        <v/>
      </c>
      <c r="R18" s="56" t="str">
        <f t="shared" si="3"/>
        <v/>
      </c>
      <c r="S18" s="582" t="str">
        <f t="shared" si="12"/>
        <v/>
      </c>
      <c r="T18" s="583" t="str">
        <f t="shared" si="13"/>
        <v/>
      </c>
      <c r="U18" s="584" t="str">
        <f t="shared" si="14"/>
        <v/>
      </c>
      <c r="V18" s="140" t="str">
        <f t="shared" si="15"/>
        <v/>
      </c>
      <c r="W18" s="195" t="str">
        <f t="shared" si="16"/>
        <v/>
      </c>
      <c r="X18" s="52" t="str">
        <f t="shared" si="18"/>
        <v/>
      </c>
      <c r="Y18" s="54" t="str">
        <f t="shared" si="19"/>
        <v/>
      </c>
      <c r="Z18" s="839" t="str">
        <f t="shared" si="4"/>
        <v/>
      </c>
      <c r="AA18" s="836"/>
    </row>
    <row r="19" spans="1:27" ht="24" customHeight="1">
      <c r="A19" s="154"/>
      <c r="B19" s="827" t="str">
        <f t="shared" si="0"/>
        <v/>
      </c>
      <c r="C19" s="828" t="str">
        <f t="shared" si="1"/>
        <v/>
      </c>
      <c r="D19" s="829" t="str">
        <f t="shared" si="2"/>
        <v/>
      </c>
      <c r="E19" s="837"/>
      <c r="F19" s="838"/>
      <c r="G19" s="553" t="str">
        <f t="shared" si="17"/>
        <v/>
      </c>
      <c r="H19" s="832"/>
      <c r="I19" s="833"/>
      <c r="J19" s="834"/>
      <c r="K19" s="51" t="str">
        <f t="shared" si="5"/>
        <v/>
      </c>
      <c r="L19" s="193" t="str">
        <f t="shared" si="6"/>
        <v/>
      </c>
      <c r="M19" s="140" t="str">
        <f t="shared" si="7"/>
        <v/>
      </c>
      <c r="N19" s="543" t="str">
        <f t="shared" si="8"/>
        <v/>
      </c>
      <c r="O19" s="140" t="str">
        <f t="shared" si="9"/>
        <v/>
      </c>
      <c r="P19" s="195" t="str">
        <f t="shared" si="10"/>
        <v/>
      </c>
      <c r="Q19" s="55" t="str">
        <f t="shared" si="11"/>
        <v/>
      </c>
      <c r="R19" s="56" t="str">
        <f t="shared" si="3"/>
        <v/>
      </c>
      <c r="S19" s="582" t="str">
        <f t="shared" si="12"/>
        <v/>
      </c>
      <c r="T19" s="583" t="str">
        <f t="shared" si="13"/>
        <v/>
      </c>
      <c r="U19" s="584" t="str">
        <f t="shared" si="14"/>
        <v/>
      </c>
      <c r="V19" s="140" t="str">
        <f t="shared" si="15"/>
        <v/>
      </c>
      <c r="W19" s="195" t="str">
        <f t="shared" si="16"/>
        <v/>
      </c>
      <c r="X19" s="52" t="str">
        <f t="shared" si="18"/>
        <v/>
      </c>
      <c r="Y19" s="54" t="str">
        <f t="shared" si="19"/>
        <v/>
      </c>
      <c r="Z19" s="839" t="str">
        <f t="shared" si="4"/>
        <v/>
      </c>
      <c r="AA19" s="836"/>
    </row>
    <row r="20" spans="1:27" ht="24" customHeight="1">
      <c r="A20" s="154"/>
      <c r="B20" s="827" t="str">
        <f t="shared" si="0"/>
        <v/>
      </c>
      <c r="C20" s="828" t="str">
        <f t="shared" si="1"/>
        <v/>
      </c>
      <c r="D20" s="829" t="str">
        <f t="shared" si="2"/>
        <v/>
      </c>
      <c r="E20" s="837"/>
      <c r="F20" s="838"/>
      <c r="G20" s="553" t="str">
        <f t="shared" si="17"/>
        <v/>
      </c>
      <c r="H20" s="832"/>
      <c r="I20" s="833"/>
      <c r="J20" s="834"/>
      <c r="K20" s="51" t="str">
        <f t="shared" si="5"/>
        <v/>
      </c>
      <c r="L20" s="193" t="str">
        <f t="shared" si="6"/>
        <v/>
      </c>
      <c r="M20" s="140" t="str">
        <f t="shared" si="7"/>
        <v/>
      </c>
      <c r="N20" s="543" t="str">
        <f t="shared" si="8"/>
        <v/>
      </c>
      <c r="O20" s="140" t="str">
        <f t="shared" si="9"/>
        <v/>
      </c>
      <c r="P20" s="195" t="str">
        <f t="shared" si="10"/>
        <v/>
      </c>
      <c r="Q20" s="55" t="str">
        <f t="shared" si="11"/>
        <v/>
      </c>
      <c r="R20" s="56" t="str">
        <f t="shared" si="3"/>
        <v/>
      </c>
      <c r="S20" s="582" t="str">
        <f t="shared" si="12"/>
        <v/>
      </c>
      <c r="T20" s="583" t="str">
        <f t="shared" si="13"/>
        <v/>
      </c>
      <c r="U20" s="584" t="str">
        <f t="shared" si="14"/>
        <v/>
      </c>
      <c r="V20" s="140" t="str">
        <f t="shared" si="15"/>
        <v/>
      </c>
      <c r="W20" s="195" t="str">
        <f t="shared" si="16"/>
        <v/>
      </c>
      <c r="X20" s="52" t="str">
        <f t="shared" si="18"/>
        <v/>
      </c>
      <c r="Y20" s="54" t="str">
        <f t="shared" si="19"/>
        <v/>
      </c>
      <c r="Z20" s="839" t="str">
        <f t="shared" si="4"/>
        <v/>
      </c>
      <c r="AA20" s="836"/>
    </row>
    <row r="21" spans="1:27" ht="24" customHeight="1">
      <c r="A21" s="154"/>
      <c r="B21" s="827" t="str">
        <f t="shared" si="0"/>
        <v/>
      </c>
      <c r="C21" s="828" t="str">
        <f t="shared" si="1"/>
        <v/>
      </c>
      <c r="D21" s="829" t="str">
        <f t="shared" si="2"/>
        <v/>
      </c>
      <c r="E21" s="837"/>
      <c r="F21" s="838"/>
      <c r="G21" s="553" t="str">
        <f t="shared" si="17"/>
        <v/>
      </c>
      <c r="H21" s="832"/>
      <c r="I21" s="833"/>
      <c r="J21" s="834"/>
      <c r="K21" s="51" t="str">
        <f t="shared" si="5"/>
        <v/>
      </c>
      <c r="L21" s="193" t="str">
        <f t="shared" si="6"/>
        <v/>
      </c>
      <c r="M21" s="140" t="str">
        <f t="shared" si="7"/>
        <v/>
      </c>
      <c r="N21" s="543" t="str">
        <f t="shared" si="8"/>
        <v/>
      </c>
      <c r="O21" s="140" t="str">
        <f t="shared" si="9"/>
        <v/>
      </c>
      <c r="P21" s="195" t="str">
        <f t="shared" si="10"/>
        <v/>
      </c>
      <c r="Q21" s="55" t="str">
        <f t="shared" si="11"/>
        <v/>
      </c>
      <c r="R21" s="56" t="str">
        <f t="shared" si="3"/>
        <v/>
      </c>
      <c r="S21" s="582" t="str">
        <f t="shared" si="12"/>
        <v/>
      </c>
      <c r="T21" s="583" t="str">
        <f t="shared" si="13"/>
        <v/>
      </c>
      <c r="U21" s="584" t="str">
        <f t="shared" si="14"/>
        <v/>
      </c>
      <c r="V21" s="140" t="str">
        <f t="shared" si="15"/>
        <v/>
      </c>
      <c r="W21" s="195" t="str">
        <f t="shared" si="16"/>
        <v/>
      </c>
      <c r="X21" s="52" t="str">
        <f t="shared" si="18"/>
        <v/>
      </c>
      <c r="Y21" s="54" t="str">
        <f t="shared" si="19"/>
        <v/>
      </c>
      <c r="Z21" s="839" t="str">
        <f t="shared" si="4"/>
        <v/>
      </c>
      <c r="AA21" s="836"/>
    </row>
    <row r="22" spans="1:27" ht="24" customHeight="1">
      <c r="A22" s="154"/>
      <c r="B22" s="827" t="str">
        <f t="shared" si="0"/>
        <v/>
      </c>
      <c r="C22" s="828" t="str">
        <f t="shared" si="1"/>
        <v/>
      </c>
      <c r="D22" s="829" t="str">
        <f t="shared" si="2"/>
        <v/>
      </c>
      <c r="E22" s="837"/>
      <c r="F22" s="838"/>
      <c r="G22" s="553" t="str">
        <f t="shared" si="17"/>
        <v/>
      </c>
      <c r="H22" s="832"/>
      <c r="I22" s="833"/>
      <c r="J22" s="834"/>
      <c r="K22" s="51" t="str">
        <f t="shared" si="5"/>
        <v/>
      </c>
      <c r="L22" s="193" t="str">
        <f t="shared" si="6"/>
        <v/>
      </c>
      <c r="M22" s="140" t="str">
        <f t="shared" si="7"/>
        <v/>
      </c>
      <c r="N22" s="543" t="str">
        <f t="shared" si="8"/>
        <v/>
      </c>
      <c r="O22" s="140" t="str">
        <f t="shared" si="9"/>
        <v/>
      </c>
      <c r="P22" s="195" t="str">
        <f t="shared" si="10"/>
        <v/>
      </c>
      <c r="Q22" s="55" t="str">
        <f t="shared" si="11"/>
        <v/>
      </c>
      <c r="R22" s="56" t="str">
        <f t="shared" si="3"/>
        <v/>
      </c>
      <c r="S22" s="582" t="str">
        <f t="shared" si="12"/>
        <v/>
      </c>
      <c r="T22" s="583" t="str">
        <f t="shared" si="13"/>
        <v/>
      </c>
      <c r="U22" s="584" t="str">
        <f t="shared" si="14"/>
        <v/>
      </c>
      <c r="V22" s="140" t="str">
        <f t="shared" si="15"/>
        <v/>
      </c>
      <c r="W22" s="195" t="str">
        <f t="shared" si="16"/>
        <v/>
      </c>
      <c r="X22" s="52" t="str">
        <f t="shared" si="18"/>
        <v/>
      </c>
      <c r="Y22" s="54" t="str">
        <f t="shared" si="19"/>
        <v/>
      </c>
      <c r="Z22" s="839" t="str">
        <f t="shared" si="4"/>
        <v/>
      </c>
      <c r="AA22" s="836"/>
    </row>
    <row r="23" spans="1:27" ht="24" customHeight="1">
      <c r="A23" s="154"/>
      <c r="B23" s="827" t="str">
        <f t="shared" si="0"/>
        <v/>
      </c>
      <c r="C23" s="828" t="str">
        <f t="shared" si="1"/>
        <v/>
      </c>
      <c r="D23" s="829" t="str">
        <f t="shared" si="2"/>
        <v/>
      </c>
      <c r="E23" s="837"/>
      <c r="F23" s="838"/>
      <c r="G23" s="553" t="str">
        <f t="shared" si="17"/>
        <v/>
      </c>
      <c r="H23" s="832"/>
      <c r="I23" s="833"/>
      <c r="J23" s="834"/>
      <c r="K23" s="51" t="str">
        <f t="shared" si="5"/>
        <v/>
      </c>
      <c r="L23" s="193" t="str">
        <f t="shared" si="6"/>
        <v/>
      </c>
      <c r="M23" s="140" t="str">
        <f t="shared" si="7"/>
        <v/>
      </c>
      <c r="N23" s="543" t="str">
        <f t="shared" si="8"/>
        <v/>
      </c>
      <c r="O23" s="140" t="str">
        <f t="shared" si="9"/>
        <v/>
      </c>
      <c r="P23" s="195" t="str">
        <f t="shared" si="10"/>
        <v/>
      </c>
      <c r="Q23" s="55" t="str">
        <f t="shared" si="11"/>
        <v/>
      </c>
      <c r="R23" s="56" t="str">
        <f t="shared" si="3"/>
        <v/>
      </c>
      <c r="S23" s="582" t="str">
        <f t="shared" si="12"/>
        <v/>
      </c>
      <c r="T23" s="583" t="str">
        <f t="shared" si="13"/>
        <v/>
      </c>
      <c r="U23" s="584" t="str">
        <f t="shared" si="14"/>
        <v/>
      </c>
      <c r="V23" s="140" t="str">
        <f t="shared" si="15"/>
        <v/>
      </c>
      <c r="W23" s="195" t="str">
        <f t="shared" si="16"/>
        <v/>
      </c>
      <c r="X23" s="52" t="str">
        <f t="shared" si="18"/>
        <v/>
      </c>
      <c r="Y23" s="54" t="str">
        <f t="shared" si="19"/>
        <v/>
      </c>
      <c r="Z23" s="839" t="str">
        <f t="shared" si="4"/>
        <v/>
      </c>
      <c r="AA23" s="836"/>
    </row>
    <row r="24" spans="1:27" ht="24" customHeight="1">
      <c r="A24" s="154"/>
      <c r="B24" s="827" t="str">
        <f t="shared" si="0"/>
        <v/>
      </c>
      <c r="C24" s="828" t="str">
        <f t="shared" si="1"/>
        <v/>
      </c>
      <c r="D24" s="829" t="str">
        <f t="shared" si="2"/>
        <v/>
      </c>
      <c r="E24" s="837"/>
      <c r="F24" s="838"/>
      <c r="G24" s="553" t="str">
        <f t="shared" si="17"/>
        <v/>
      </c>
      <c r="H24" s="832"/>
      <c r="I24" s="833"/>
      <c r="J24" s="834"/>
      <c r="K24" s="51" t="str">
        <f t="shared" si="5"/>
        <v/>
      </c>
      <c r="L24" s="193" t="str">
        <f t="shared" si="6"/>
        <v/>
      </c>
      <c r="M24" s="140" t="str">
        <f>IF($D24="","", K24*0.9)</f>
        <v/>
      </c>
      <c r="N24" s="543" t="str">
        <f t="shared" si="8"/>
        <v/>
      </c>
      <c r="O24" s="140" t="str">
        <f>IF($D24="", "", K24*0.8)</f>
        <v/>
      </c>
      <c r="P24" s="195" t="str">
        <f t="shared" si="10"/>
        <v/>
      </c>
      <c r="Q24" s="55" t="str">
        <f t="shared" si="11"/>
        <v/>
      </c>
      <c r="R24" s="56" t="str">
        <f t="shared" si="3"/>
        <v/>
      </c>
      <c r="S24" s="582" t="str">
        <f t="shared" si="12"/>
        <v/>
      </c>
      <c r="T24" s="583" t="str">
        <f>IF($D24="","", R24*0.9)</f>
        <v/>
      </c>
      <c r="U24" s="584" t="str">
        <f t="shared" si="14"/>
        <v/>
      </c>
      <c r="V24" s="140" t="str">
        <f>IF($D24="", "", R24*0.8)</f>
        <v/>
      </c>
      <c r="W24" s="195" t="str">
        <f t="shared" si="16"/>
        <v/>
      </c>
      <c r="X24" s="52" t="str">
        <f t="shared" si="18"/>
        <v/>
      </c>
      <c r="Y24" s="54" t="str">
        <f t="shared" si="19"/>
        <v/>
      </c>
      <c r="Z24" s="839" t="str">
        <f t="shared" si="4"/>
        <v/>
      </c>
      <c r="AA24" s="836"/>
    </row>
    <row r="25" spans="1:27" ht="24" customHeight="1">
      <c r="A25" s="154"/>
      <c r="B25" s="827" t="str">
        <f t="shared" si="0"/>
        <v/>
      </c>
      <c r="C25" s="828" t="str">
        <f t="shared" si="1"/>
        <v/>
      </c>
      <c r="D25" s="829" t="str">
        <f t="shared" si="2"/>
        <v/>
      </c>
      <c r="E25" s="837"/>
      <c r="F25" s="838"/>
      <c r="G25" s="553" t="str">
        <f t="shared" si="17"/>
        <v/>
      </c>
      <c r="H25" s="832"/>
      <c r="I25" s="833"/>
      <c r="J25" s="834"/>
      <c r="K25" s="51" t="str">
        <f t="shared" si="5"/>
        <v/>
      </c>
      <c r="L25" s="133" t="str">
        <f t="shared" si="6"/>
        <v/>
      </c>
      <c r="M25" s="140" t="str">
        <f t="shared" ref="M25:M27" si="20">IF($D25="","", K25*0.9)</f>
        <v/>
      </c>
      <c r="N25" s="543" t="str">
        <f t="shared" si="8"/>
        <v/>
      </c>
      <c r="O25" s="140" t="str">
        <f t="shared" ref="O25:O27" si="21">IF($D25="", "", K25*0.8)</f>
        <v/>
      </c>
      <c r="P25" s="195" t="str">
        <f t="shared" si="10"/>
        <v/>
      </c>
      <c r="Q25" s="55" t="str">
        <f t="shared" si="11"/>
        <v/>
      </c>
      <c r="R25" s="56" t="str">
        <f t="shared" si="3"/>
        <v/>
      </c>
      <c r="S25" s="582" t="str">
        <f t="shared" si="12"/>
        <v/>
      </c>
      <c r="T25" s="583" t="str">
        <f t="shared" ref="T25:T27" si="22">IF($D25="","", R25*0.9)</f>
        <v/>
      </c>
      <c r="U25" s="584" t="str">
        <f t="shared" si="14"/>
        <v/>
      </c>
      <c r="V25" s="140" t="str">
        <f t="shared" ref="V25:V27" si="23">IF($D25="", "", R25*0.8)</f>
        <v/>
      </c>
      <c r="W25" s="195" t="str">
        <f t="shared" si="16"/>
        <v/>
      </c>
      <c r="X25" s="52" t="str">
        <f t="shared" si="18"/>
        <v/>
      </c>
      <c r="Y25" s="54" t="str">
        <f t="shared" si="19"/>
        <v/>
      </c>
      <c r="Z25" s="839" t="str">
        <f t="shared" si="4"/>
        <v/>
      </c>
      <c r="AA25" s="836"/>
    </row>
    <row r="26" spans="1:27" ht="24" customHeight="1">
      <c r="A26" s="154"/>
      <c r="B26" s="827" t="str">
        <f t="shared" si="0"/>
        <v/>
      </c>
      <c r="C26" s="828" t="str">
        <f t="shared" si="1"/>
        <v/>
      </c>
      <c r="D26" s="829" t="str">
        <f t="shared" si="2"/>
        <v/>
      </c>
      <c r="E26" s="837"/>
      <c r="F26" s="838"/>
      <c r="G26" s="553" t="str">
        <f t="shared" si="17"/>
        <v/>
      </c>
      <c r="H26" s="832"/>
      <c r="I26" s="833"/>
      <c r="J26" s="834"/>
      <c r="K26" s="51" t="str">
        <f t="shared" si="5"/>
        <v/>
      </c>
      <c r="L26" s="133" t="str">
        <f t="shared" si="6"/>
        <v/>
      </c>
      <c r="M26" s="140" t="str">
        <f t="shared" si="20"/>
        <v/>
      </c>
      <c r="N26" s="543" t="str">
        <f t="shared" si="8"/>
        <v/>
      </c>
      <c r="O26" s="140" t="str">
        <f t="shared" si="21"/>
        <v/>
      </c>
      <c r="P26" s="195" t="str">
        <f t="shared" si="10"/>
        <v/>
      </c>
      <c r="Q26" s="55" t="str">
        <f t="shared" si="11"/>
        <v/>
      </c>
      <c r="R26" s="56" t="str">
        <f t="shared" si="3"/>
        <v/>
      </c>
      <c r="S26" s="582" t="str">
        <f t="shared" si="12"/>
        <v/>
      </c>
      <c r="T26" s="583" t="str">
        <f t="shared" si="22"/>
        <v/>
      </c>
      <c r="U26" s="584" t="str">
        <f t="shared" si="14"/>
        <v/>
      </c>
      <c r="V26" s="140" t="str">
        <f t="shared" si="23"/>
        <v/>
      </c>
      <c r="W26" s="195" t="str">
        <f t="shared" si="16"/>
        <v/>
      </c>
      <c r="X26" s="52" t="str">
        <f t="shared" si="18"/>
        <v/>
      </c>
      <c r="Y26" s="54" t="str">
        <f t="shared" si="19"/>
        <v/>
      </c>
      <c r="Z26" s="839" t="str">
        <f t="shared" si="4"/>
        <v/>
      </c>
      <c r="AA26" s="836"/>
    </row>
    <row r="27" spans="1:27" ht="24" customHeight="1" thickBot="1">
      <c r="A27" s="154"/>
      <c r="B27" s="840" t="str">
        <f t="shared" si="0"/>
        <v/>
      </c>
      <c r="C27" s="841" t="str">
        <f t="shared" si="1"/>
        <v/>
      </c>
      <c r="D27" s="842" t="str">
        <f t="shared" si="2"/>
        <v/>
      </c>
      <c r="E27" s="843"/>
      <c r="F27" s="844"/>
      <c r="G27" s="554" t="str">
        <f t="shared" si="17"/>
        <v/>
      </c>
      <c r="H27" s="845"/>
      <c r="I27" s="846"/>
      <c r="J27" s="847"/>
      <c r="K27" s="58" t="str">
        <f t="shared" si="5"/>
        <v/>
      </c>
      <c r="L27" s="134" t="str">
        <f t="shared" si="6"/>
        <v/>
      </c>
      <c r="M27" s="148" t="str">
        <f t="shared" si="20"/>
        <v/>
      </c>
      <c r="N27" s="59" t="str">
        <f t="shared" si="8"/>
        <v/>
      </c>
      <c r="O27" s="148" t="str">
        <f t="shared" si="21"/>
        <v/>
      </c>
      <c r="P27" s="544" t="str">
        <f t="shared" si="10"/>
        <v/>
      </c>
      <c r="Q27" s="61" t="str">
        <f t="shared" si="11"/>
        <v/>
      </c>
      <c r="R27" s="62" t="str">
        <f t="shared" si="3"/>
        <v/>
      </c>
      <c r="S27" s="582" t="str">
        <f t="shared" si="12"/>
        <v/>
      </c>
      <c r="T27" s="585" t="str">
        <f t="shared" si="22"/>
        <v/>
      </c>
      <c r="U27" s="584" t="str">
        <f t="shared" si="14"/>
        <v/>
      </c>
      <c r="V27" s="60" t="str">
        <f t="shared" si="23"/>
        <v/>
      </c>
      <c r="W27" s="195" t="str">
        <f t="shared" si="16"/>
        <v/>
      </c>
      <c r="X27" s="52" t="str">
        <f t="shared" si="18"/>
        <v/>
      </c>
      <c r="Y27" s="63" t="str">
        <f t="shared" si="19"/>
        <v/>
      </c>
      <c r="Z27" s="848" t="str">
        <f t="shared" si="4"/>
        <v/>
      </c>
      <c r="AA27" s="849"/>
    </row>
    <row r="28" spans="1:27" ht="36" customHeight="1" thickBot="1">
      <c r="E28" s="850"/>
      <c r="F28" s="970" t="s">
        <v>33</v>
      </c>
      <c r="G28" s="970"/>
      <c r="H28" s="970"/>
      <c r="I28" s="851">
        <f>SUM(I6:I27)</f>
        <v>0</v>
      </c>
      <c r="J28" s="852"/>
      <c r="K28" s="852"/>
      <c r="L28" s="852"/>
      <c r="M28" s="852"/>
      <c r="N28" s="852"/>
      <c r="O28" s="852"/>
      <c r="P28" s="852"/>
      <c r="Q28" s="852"/>
      <c r="R28" s="852"/>
      <c r="S28" s="853"/>
      <c r="T28" s="854"/>
      <c r="U28" s="854"/>
      <c r="V28" s="995" t="s">
        <v>330</v>
      </c>
      <c r="W28" s="995"/>
      <c r="X28" s="995"/>
      <c r="Y28" s="995"/>
      <c r="Z28" s="855">
        <f>SUM(Z6:Z27)</f>
        <v>10574390</v>
      </c>
      <c r="AA28" s="852"/>
    </row>
    <row r="29" spans="1:27" ht="19.5" thickBot="1">
      <c r="E29" s="850"/>
      <c r="F29" s="856" t="s">
        <v>53</v>
      </c>
      <c r="G29" s="856"/>
      <c r="H29" s="856"/>
      <c r="I29" s="857">
        <f>ROUNDDOWN(I28,-3)</f>
        <v>0</v>
      </c>
      <c r="J29" s="852"/>
      <c r="K29" s="852"/>
      <c r="L29" s="852"/>
      <c r="M29" s="852"/>
      <c r="N29" s="852"/>
      <c r="O29" s="852"/>
      <c r="P29" s="852"/>
      <c r="Q29" s="852"/>
      <c r="R29" s="852"/>
      <c r="S29" s="858"/>
      <c r="T29" s="996" t="s">
        <v>331</v>
      </c>
      <c r="U29" s="996"/>
      <c r="V29" s="996"/>
      <c r="W29" s="996"/>
      <c r="X29" s="996"/>
      <c r="Y29" s="997"/>
      <c r="Z29" s="859">
        <f>ROUNDDOWN(Z28,-3)</f>
        <v>10574000</v>
      </c>
      <c r="AA29" s="852"/>
    </row>
    <row r="30" spans="1:27" ht="49.15" customHeight="1">
      <c r="B30" s="978" t="s">
        <v>310</v>
      </c>
      <c r="C30" s="978"/>
      <c r="D30" s="978"/>
      <c r="E30" s="978"/>
      <c r="F30" s="978"/>
      <c r="G30" s="978"/>
      <c r="H30" s="978"/>
      <c r="I30" s="978"/>
      <c r="J30" s="978"/>
      <c r="K30" s="978"/>
      <c r="L30" s="978"/>
      <c r="M30" s="978"/>
      <c r="N30" s="978"/>
      <c r="O30" s="978"/>
      <c r="P30" s="978"/>
      <c r="Q30" s="978"/>
      <c r="R30" s="978"/>
      <c r="S30" s="978"/>
      <c r="T30" s="978"/>
      <c r="U30" s="978"/>
      <c r="V30" s="978"/>
      <c r="W30" s="978"/>
      <c r="X30" s="978"/>
      <c r="Y30" s="978"/>
      <c r="Z30" s="978"/>
    </row>
  </sheetData>
  <mergeCells count="16">
    <mergeCell ref="B30:Z30"/>
    <mergeCell ref="AA4:AA5"/>
    <mergeCell ref="K5:Q5"/>
    <mergeCell ref="R5:X5"/>
    <mergeCell ref="F28:H28"/>
    <mergeCell ref="V28:Y28"/>
    <mergeCell ref="T29:Y29"/>
    <mergeCell ref="B2:Z2"/>
    <mergeCell ref="B4:B5"/>
    <mergeCell ref="C4:C5"/>
    <mergeCell ref="D4:D5"/>
    <mergeCell ref="E4:G4"/>
    <mergeCell ref="H4:H5"/>
    <mergeCell ref="J4:J5"/>
    <mergeCell ref="K4:Y4"/>
    <mergeCell ref="Z4:Z5"/>
  </mergeCells>
  <phoneticPr fontId="1"/>
  <dataValidations count="1">
    <dataValidation type="date" operator="greaterThanOrEqual" allowBlank="1" showInputMessage="1" showErrorMessage="1" errorTitle="日付を入力願います。" error="2014/4/1のように入力してください。" sqref="E6:F27">
      <formula1>40269</formula1>
    </dataValidation>
  </dataValidations>
  <pageMargins left="0.70866141732283472" right="0.70866141732283472" top="0.74803149606299213" bottom="0.74803149606299213" header="0.31496062992125984" footer="0.31496062992125984"/>
  <pageSetup paperSize="9" scale="38" fitToHeight="0" orientation="landscape" r:id="rId1"/>
  <headerFooter>
    <oddHeader>&amp;R2021年6月版</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2"/>
  <sheetViews>
    <sheetView zoomScaleNormal="100" zoomScaleSheetLayoutView="90" zoomScalePageLayoutView="80" workbookViewId="0"/>
  </sheetViews>
  <sheetFormatPr defaultColWidth="9" defaultRowHeight="14.25"/>
  <cols>
    <col min="1" max="1" width="2.125" style="114" customWidth="1"/>
    <col min="2" max="2" width="16.625" style="790" customWidth="1"/>
    <col min="3" max="3" width="14.125" style="790" customWidth="1"/>
    <col min="4" max="4" width="12.625" style="790" customWidth="1"/>
    <col min="5" max="5" width="7.875" style="790" customWidth="1"/>
    <col min="6" max="6" width="3.375" style="790" customWidth="1"/>
    <col min="7" max="7" width="21.875" style="790" customWidth="1"/>
    <col min="8" max="8" width="9.375" style="790" customWidth="1"/>
    <col min="9" max="9" width="20.75" style="790" customWidth="1"/>
    <col min="10" max="10" width="2.125" style="114" customWidth="1"/>
    <col min="11" max="16384" width="9" style="114"/>
  </cols>
  <sheetData>
    <row r="1" spans="2:10" ht="15" customHeight="1">
      <c r="G1" s="791"/>
      <c r="H1" s="791"/>
      <c r="I1" s="792" t="s">
        <v>199</v>
      </c>
      <c r="J1" s="5"/>
    </row>
    <row r="2" spans="2:10" ht="30" customHeight="1">
      <c r="B2" s="895" t="s">
        <v>42</v>
      </c>
      <c r="C2" s="895"/>
      <c r="D2" s="895"/>
      <c r="E2" s="895"/>
      <c r="F2" s="895"/>
      <c r="G2" s="895"/>
      <c r="H2" s="895"/>
      <c r="I2" s="895"/>
    </row>
    <row r="3" spans="2:10" ht="18" customHeight="1">
      <c r="H3" s="792" t="s">
        <v>43</v>
      </c>
      <c r="I3" s="793"/>
    </row>
    <row r="4" spans="2:10" ht="18" customHeight="1"/>
    <row r="5" spans="2:10" ht="18" customHeight="1">
      <c r="B5" s="794" t="s">
        <v>405</v>
      </c>
      <c r="C5" s="794"/>
      <c r="D5" s="794"/>
      <c r="E5" s="794"/>
      <c r="F5" s="794"/>
      <c r="G5" s="795">
        <v>0</v>
      </c>
      <c r="H5" s="792"/>
    </row>
    <row r="6" spans="2:10" ht="18" customHeight="1">
      <c r="B6" s="790" t="s">
        <v>45</v>
      </c>
    </row>
    <row r="7" spans="2:10" ht="18" customHeight="1">
      <c r="B7" s="790" t="s">
        <v>406</v>
      </c>
      <c r="F7" s="792" t="s">
        <v>205</v>
      </c>
      <c r="G7" s="795">
        <v>0</v>
      </c>
      <c r="H7" s="796"/>
      <c r="I7" s="797"/>
    </row>
    <row r="8" spans="2:10" ht="18" customHeight="1">
      <c r="C8" s="792"/>
      <c r="F8" s="792" t="s">
        <v>203</v>
      </c>
      <c r="G8" s="795">
        <v>0</v>
      </c>
      <c r="H8" s="796"/>
      <c r="I8" s="797"/>
    </row>
    <row r="9" spans="2:10" ht="18" customHeight="1">
      <c r="F9" s="792" t="s">
        <v>204</v>
      </c>
      <c r="G9" s="795">
        <v>0</v>
      </c>
      <c r="H9" s="796"/>
      <c r="I9" s="797"/>
    </row>
    <row r="10" spans="2:10" ht="18" customHeight="1">
      <c r="I10" s="798"/>
    </row>
    <row r="11" spans="2:10" ht="18" customHeight="1">
      <c r="H11" s="792"/>
      <c r="I11" s="798"/>
    </row>
    <row r="12" spans="2:10" ht="18" customHeight="1">
      <c r="B12" s="790" t="s">
        <v>407</v>
      </c>
      <c r="D12" s="1014" t="s">
        <v>146</v>
      </c>
      <c r="E12" s="1014"/>
      <c r="F12" s="1014"/>
      <c r="G12" s="1014"/>
      <c r="H12" s="1014"/>
      <c r="I12" s="1014"/>
    </row>
    <row r="13" spans="2:10" ht="35.450000000000003" customHeight="1">
      <c r="B13" s="1017" t="s">
        <v>408</v>
      </c>
      <c r="C13" s="1017"/>
      <c r="D13" s="1015" t="s">
        <v>147</v>
      </c>
      <c r="E13" s="1015"/>
      <c r="F13" s="799" t="s">
        <v>46</v>
      </c>
      <c r="G13" s="1016" t="s">
        <v>244</v>
      </c>
      <c r="H13" s="1016"/>
      <c r="I13" s="1016"/>
    </row>
    <row r="14" spans="2:10" ht="18" customHeight="1">
      <c r="B14" s="1008" t="s">
        <v>148</v>
      </c>
      <c r="C14" s="1001"/>
      <c r="D14" s="998" t="s">
        <v>92</v>
      </c>
      <c r="E14" s="999"/>
      <c r="I14" s="800"/>
    </row>
    <row r="15" spans="2:10" ht="18" customHeight="1">
      <c r="B15" s="1002"/>
      <c r="C15" s="1003"/>
      <c r="D15" s="790" t="s">
        <v>409</v>
      </c>
      <c r="G15" s="791"/>
      <c r="H15" s="791"/>
      <c r="I15" s="800"/>
    </row>
    <row r="16" spans="2:10" ht="18" customHeight="1">
      <c r="B16" s="1002"/>
      <c r="C16" s="1003"/>
      <c r="E16" s="791"/>
      <c r="F16" s="791"/>
      <c r="G16" s="791"/>
      <c r="H16" s="791"/>
      <c r="J16" s="46"/>
    </row>
    <row r="17" spans="2:9" ht="18" customHeight="1">
      <c r="B17" s="1004"/>
      <c r="C17" s="1005"/>
      <c r="D17" s="794"/>
      <c r="E17" s="794"/>
      <c r="F17" s="794"/>
      <c r="G17" s="794"/>
      <c r="H17" s="794"/>
      <c r="I17" s="801"/>
    </row>
    <row r="18" spans="2:9" ht="18" customHeight="1">
      <c r="B18" s="1008" t="s">
        <v>201</v>
      </c>
      <c r="C18" s="1009"/>
      <c r="D18" s="998" t="s">
        <v>92</v>
      </c>
      <c r="E18" s="999"/>
      <c r="I18" s="802"/>
    </row>
    <row r="19" spans="2:9" ht="18" customHeight="1">
      <c r="B19" s="1010"/>
      <c r="C19" s="1011"/>
      <c r="D19" s="803" t="s">
        <v>169</v>
      </c>
      <c r="I19" s="800"/>
    </row>
    <row r="20" spans="2:9" ht="18" customHeight="1">
      <c r="B20" s="1010"/>
      <c r="C20" s="1011"/>
      <c r="D20" s="803"/>
      <c r="I20" s="800"/>
    </row>
    <row r="21" spans="2:9" ht="18" customHeight="1">
      <c r="B21" s="1012"/>
      <c r="C21" s="1013"/>
      <c r="D21" s="794"/>
      <c r="E21" s="794"/>
      <c r="F21" s="794"/>
      <c r="G21" s="794"/>
      <c r="H21" s="794"/>
      <c r="I21" s="801"/>
    </row>
    <row r="22" spans="2:9" ht="18" customHeight="1">
      <c r="B22" s="1008" t="s">
        <v>200</v>
      </c>
      <c r="C22" s="1009"/>
      <c r="D22" s="998" t="s">
        <v>92</v>
      </c>
      <c r="E22" s="999"/>
      <c r="F22" s="790" t="s">
        <v>227</v>
      </c>
      <c r="I22" s="800"/>
    </row>
    <row r="23" spans="2:9" ht="18" customHeight="1">
      <c r="B23" s="1012"/>
      <c r="C23" s="1013"/>
      <c r="D23" s="794"/>
      <c r="E23" s="794"/>
      <c r="F23" s="794"/>
      <c r="G23" s="794"/>
      <c r="H23" s="794"/>
      <c r="I23" s="801"/>
    </row>
    <row r="24" spans="2:9">
      <c r="B24" s="1008" t="s">
        <v>202</v>
      </c>
      <c r="C24" s="1009"/>
      <c r="D24" s="998" t="s">
        <v>92</v>
      </c>
      <c r="E24" s="999"/>
      <c r="F24" s="804" t="s">
        <v>149</v>
      </c>
      <c r="G24" s="805"/>
      <c r="H24" s="805"/>
      <c r="I24" s="806"/>
    </row>
    <row r="25" spans="2:9" ht="18" customHeight="1">
      <c r="B25" s="1010"/>
      <c r="C25" s="1011"/>
      <c r="D25" s="807" t="s">
        <v>410</v>
      </c>
      <c r="E25" s="808"/>
      <c r="F25" s="808"/>
      <c r="G25" s="808"/>
      <c r="H25" s="808"/>
      <c r="I25" s="809"/>
    </row>
    <row r="26" spans="2:9" ht="18" customHeight="1">
      <c r="B26" s="1010"/>
      <c r="C26" s="1011"/>
      <c r="D26" s="807"/>
      <c r="E26" s="808"/>
      <c r="F26" s="808"/>
      <c r="G26" s="808"/>
      <c r="H26" s="808"/>
      <c r="I26" s="809"/>
    </row>
    <row r="27" spans="2:9" ht="18" customHeight="1">
      <c r="B27" s="1012"/>
      <c r="C27" s="1013"/>
      <c r="D27" s="810"/>
      <c r="E27" s="811"/>
      <c r="F27" s="811"/>
      <c r="G27" s="811"/>
      <c r="H27" s="811"/>
      <c r="I27" s="812"/>
    </row>
    <row r="28" spans="2:9" ht="18" customHeight="1">
      <c r="B28" s="1000" t="s">
        <v>411</v>
      </c>
      <c r="C28" s="1001"/>
      <c r="I28" s="800"/>
    </row>
    <row r="29" spans="2:9" ht="18" customHeight="1">
      <c r="B29" s="1002"/>
      <c r="C29" s="1003"/>
      <c r="I29" s="800"/>
    </row>
    <row r="30" spans="2:9" ht="18" customHeight="1">
      <c r="B30" s="1004"/>
      <c r="C30" s="1005"/>
      <c r="D30" s="794"/>
      <c r="E30" s="794"/>
      <c r="F30" s="794"/>
      <c r="G30" s="794"/>
      <c r="H30" s="794"/>
      <c r="I30" s="801"/>
    </row>
    <row r="31" spans="2:9" ht="18" customHeight="1"/>
    <row r="32" spans="2:9" ht="156" customHeight="1">
      <c r="B32" s="1006" t="s">
        <v>412</v>
      </c>
      <c r="C32" s="1007"/>
      <c r="D32" s="1007"/>
      <c r="E32" s="1007"/>
      <c r="F32" s="1007"/>
      <c r="G32" s="1007"/>
      <c r="H32" s="1007"/>
      <c r="I32" s="1007"/>
    </row>
  </sheetData>
  <mergeCells count="15">
    <mergeCell ref="B2:I2"/>
    <mergeCell ref="D12:I12"/>
    <mergeCell ref="D13:E13"/>
    <mergeCell ref="G13:I13"/>
    <mergeCell ref="B13:C13"/>
    <mergeCell ref="D24:E24"/>
    <mergeCell ref="B28:C30"/>
    <mergeCell ref="B32:I32"/>
    <mergeCell ref="B14:C17"/>
    <mergeCell ref="D14:E14"/>
    <mergeCell ref="B18:C21"/>
    <mergeCell ref="D18:E18"/>
    <mergeCell ref="B22:C23"/>
    <mergeCell ref="D22:E22"/>
    <mergeCell ref="B24:C27"/>
  </mergeCells>
  <phoneticPr fontId="1"/>
  <dataValidations count="1">
    <dataValidation type="list" allowBlank="1" showInputMessage="1" showErrorMessage="1" sqref="D14:E14 D18:E18 D22:E22 D24:E24">
      <formula1>"なし,有"</formula1>
    </dataValidation>
  </dataValidations>
  <pageMargins left="0.70866141732283472" right="0.70866141732283472" top="0.74803149606299213" bottom="0.74803149606299213" header="0.31496062992125984" footer="0.31496062992125984"/>
  <pageSetup paperSize="9" scale="72" fitToHeight="0" orientation="portrait" r:id="rId1"/>
  <headerFooter>
    <oddHeader>&amp;R2021年6月版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26</vt:i4>
      </vt:variant>
    </vt:vector>
  </HeadingPairs>
  <TitlesOfParts>
    <vt:vector size="49" baseType="lpstr">
      <vt:lpstr>従事者基礎情報</vt:lpstr>
      <vt:lpstr>様式４ 内訳書</vt:lpstr>
      <vt:lpstr>様式５ 流用明細</vt:lpstr>
      <vt:lpstr>様式６ 直接人件費明細書 </vt:lpstr>
      <vt:lpstr>様式７ 業務従事者名簿 </vt:lpstr>
      <vt:lpstr>様式８ その他原価及び管理費等</vt:lpstr>
      <vt:lpstr>様式９（航空賃 、旅費（その他））</vt:lpstr>
      <vt:lpstr>様式９（航空賃 、旅費（その他）） 特例</vt:lpstr>
      <vt:lpstr>様式10 証拠書類（航空賃） </vt:lpstr>
      <vt:lpstr>様式11 欠番</vt:lpstr>
      <vt:lpstr>様式12 戦争特約保険料</vt:lpstr>
      <vt:lpstr>様式13 一般業務費</vt:lpstr>
      <vt:lpstr>様式14 一般業務費出納簿 </vt:lpstr>
      <vt:lpstr>様式15 欠番</vt:lpstr>
      <vt:lpstr>様式16 成果品作成費 </vt:lpstr>
      <vt:lpstr>様式17 機材費</vt:lpstr>
      <vt:lpstr>様式18 再委託費 </vt:lpstr>
      <vt:lpstr>様式19 国内業務費（技術研修費）</vt:lpstr>
      <vt:lpstr>様式20 国内業務費（招へい費） </vt:lpstr>
      <vt:lpstr>様式21　現地一時隔離関連費</vt:lpstr>
      <vt:lpstr>様式22　本邦一時隔離関連費 </vt:lpstr>
      <vt:lpstr>【参考】様式2３ 証書添付台紙 </vt:lpstr>
      <vt:lpstr>新様式の変更内容</vt:lpstr>
      <vt:lpstr>'様式21　現地一時隔離関連費'!at15cl2it1</vt:lpstr>
      <vt:lpstr>'【参考】様式2３ 証書添付台紙 '!Print_Area</vt:lpstr>
      <vt:lpstr>新様式の変更内容!Print_Area</vt:lpstr>
      <vt:lpstr>'様式10 証拠書類（航空賃） '!Print_Area</vt:lpstr>
      <vt:lpstr>'様式11 欠番'!Print_Area</vt:lpstr>
      <vt:lpstr>'様式14 一般業務費出納簿 '!Print_Area</vt:lpstr>
      <vt:lpstr>'様式17 機材費'!Print_Area</vt:lpstr>
      <vt:lpstr>'様式18 再委託費 '!Print_Area</vt:lpstr>
      <vt:lpstr>'様式21　現地一時隔離関連費'!Print_Area</vt:lpstr>
      <vt:lpstr>'様式22　本邦一時隔離関連費 '!Print_Area</vt:lpstr>
      <vt:lpstr>'様式４ 内訳書'!Print_Area</vt:lpstr>
      <vt:lpstr>'様式６ 直接人件費明細書 '!Print_Area</vt:lpstr>
      <vt:lpstr>'様式７ 業務従事者名簿 '!Print_Area</vt:lpstr>
      <vt:lpstr>'様式９（航空賃 、旅費（その他））'!Print_Area</vt:lpstr>
      <vt:lpstr>'様式９（航空賃 、旅費（その他）） 特例'!Print_Area</vt:lpstr>
      <vt:lpstr>'【参考】様式2３ 証書添付台紙 '!従事者基礎情報</vt:lpstr>
      <vt:lpstr>'様式９（航空賃 、旅費（その他））'!従事者基礎情報</vt:lpstr>
      <vt:lpstr>'様式９（航空賃 、旅費（その他）） 特例'!従事者基礎情報</vt:lpstr>
      <vt:lpstr>従事者基礎情報</vt:lpstr>
      <vt:lpstr>'【参考】様式2３ 証書添付台紙 '!単価表</vt:lpstr>
      <vt:lpstr>'様式９（航空賃 、旅費（その他））'!単価表</vt:lpstr>
      <vt:lpstr>'様式９（航空賃 、旅費（その他）） 特例'!単価表</vt:lpstr>
      <vt:lpstr>単価表</vt:lpstr>
      <vt:lpstr>'様式９（航空賃 、旅費（その他））'!年度毎月額単価表</vt:lpstr>
      <vt:lpstr>'様式９（航空賃 、旅費（その他）） 特例'!年度毎月額単価表</vt:lpstr>
      <vt:lpstr>年度毎月額単価表</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JICA</cp:lastModifiedBy>
  <cp:lastPrinted>2021-06-16T01:48:01Z</cp:lastPrinted>
  <dcterms:created xsi:type="dcterms:W3CDTF">2015-09-16T23:33:35Z</dcterms:created>
  <dcterms:modified xsi:type="dcterms:W3CDTF">2021-06-16T01:48:22Z</dcterms:modified>
</cp:coreProperties>
</file>