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300_契約第一課/05_ウエブサイト・ジャイナビ掲載/01_ウエブサイト掲載/2022年度/2022年度HP更改タスク/広報室への作業依頼/1028　様式修正に伴うHPの修正/20221101　広報室への作業依頼/精算報告書様式（追加分）/"/>
    </mc:Choice>
  </mc:AlternateContent>
  <xr:revisionPtr revIDLastSave="506" documentId="11_462EF515EB62A46EA6FED65483A888C6E8E832DE" xr6:coauthVersionLast="47" xr6:coauthVersionMax="47" xr10:uidLastSave="{5522C3E4-557A-4266-B7B4-AF85575A9E02}"/>
  <bookViews>
    <workbookView xWindow="-110" yWindow="-110" windowWidth="19420" windowHeight="10560" tabRatio="879" xr2:uid="{6C58226A-CE98-4287-8512-1ADDDED40AF4}"/>
  </bookViews>
  <sheets>
    <sheet name="従事者基礎情報" sheetId="27" r:id="rId1"/>
    <sheet name="様式４ 内訳書" sheetId="1" r:id="rId2"/>
    <sheet name="様式５ 流用明細" sheetId="28" r:id="rId3"/>
    <sheet name="様式６ 直接人件費明細書 " sheetId="35" r:id="rId4"/>
    <sheet name="様式７ 業務従事者名簿 " sheetId="34" r:id="rId5"/>
    <sheet name="様式８ その他原価及び管理費等" sheetId="29" r:id="rId6"/>
    <sheet name="様式９（航空賃 、旅費（その他））" sheetId="37" r:id="rId7"/>
    <sheet name="様式９（航空賃 、旅費（その他）） 特例" sheetId="49" r:id="rId8"/>
    <sheet name="様式10 証拠書類（航空賃） " sheetId="47" r:id="rId9"/>
    <sheet name="様式11　戦争特約保険料" sheetId="54" r:id="rId10"/>
    <sheet name="様式12 一般業務費" sheetId="13" r:id="rId11"/>
    <sheet name="様式13一般業務費出納簿 " sheetId="46" r:id="rId12"/>
    <sheet name="様式14 通訳傭上費・報告書作成費" sheetId="55" r:id="rId13"/>
    <sheet name="様式15 機材費" sheetId="56" r:id="rId14"/>
    <sheet name="様式16 再委託費" sheetId="57" r:id="rId15"/>
    <sheet name="様式17 国内業務費" sheetId="58" r:id="rId16"/>
    <sheet name="様式18　現地一時隔離関連費" sheetId="59" r:id="rId17"/>
    <sheet name="様式19　本邦一時隔離関連費 " sheetId="60" r:id="rId18"/>
    <sheet name="【参考】様式20 証書添付台紙 " sheetId="61"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t15cl2it1" localSheetId="15">'様式17 国内業務費'!$A$29</definedName>
    <definedName name="at15cl2it1" localSheetId="16">'様式18　現地一時隔離関連費'!$A$16</definedName>
    <definedName name="at15cl2it1" localSheetId="17">'様式19　本邦一時隔離関連費 '!#REF!</definedName>
    <definedName name="at15cl2it2" localSheetId="15">'様式17 国内業務費'!#REF!</definedName>
    <definedName name="at15cl2it2" localSheetId="16">'様式18　現地一時隔離関連費'!#REF!</definedName>
    <definedName name="at15cl2it2" localSheetId="17">'様式19　本邦一時隔離関連費 '!#REF!</definedName>
    <definedName name="at15cl3" localSheetId="15">'様式17 国内業務費'!#REF!</definedName>
    <definedName name="at15cl3" localSheetId="16">'様式18　現地一時隔離関連費'!#REF!</definedName>
    <definedName name="at15cl3" localSheetId="17">'様式19　本邦一時隔離関連費 '!#REF!</definedName>
    <definedName name="DATA" localSheetId="18">#REF!</definedName>
    <definedName name="DATA" localSheetId="9">#REF!</definedName>
    <definedName name="DATA" localSheetId="12">#REF!</definedName>
    <definedName name="DATA">#REF!</definedName>
    <definedName name="_xlnm.Print_Area" localSheetId="18">'【参考】様式20 証書添付台紙 '!$A$1:$E$15</definedName>
    <definedName name="_xlnm.Print_Area" localSheetId="8">'様式10 証拠書類（航空賃） '!$A$1:$J$32</definedName>
    <definedName name="_xlnm.Print_Area" localSheetId="11">'様式13一般業務費出納簿 '!$A$1:$H$37</definedName>
    <definedName name="_xlnm.Print_Area" localSheetId="13">'様式15 機材費'!$A$1:$H$40</definedName>
    <definedName name="_xlnm.Print_Area" localSheetId="14">'様式16 再委託費'!$A$1:$H$38</definedName>
    <definedName name="_xlnm.Print_Area" localSheetId="15">'様式17 国内業務費'!$A$1:$E$40</definedName>
    <definedName name="_xlnm.Print_Area" localSheetId="16">'様式18　現地一時隔離関連費'!$B$1:$I$43</definedName>
    <definedName name="_xlnm.Print_Area" localSheetId="17">'様式19　本邦一時隔離関連費 '!$B$1:$J$29</definedName>
    <definedName name="_xlnm.Print_Area" localSheetId="1">'様式４ 内訳書'!$A$1:$J$23</definedName>
    <definedName name="_xlnm.Print_Area" localSheetId="3">'様式６ 直接人件費明細書 '!$A$1:$J$30</definedName>
    <definedName name="_xlnm.Print_Area" localSheetId="4">'様式７ 業務従事者名簿 '!$A$1:$G$25</definedName>
    <definedName name="_xlnm.Print_Area" localSheetId="6">'様式９（航空賃 、旅費（その他））'!$B$1:$AA$31</definedName>
    <definedName name="_xlnm.Print_Area" localSheetId="7">'様式９（航空賃 、旅費（その他）） 特例'!$A$1:$AA$30</definedName>
    <definedName name="ドルレート" localSheetId="18">#REF!</definedName>
    <definedName name="ドルレート" localSheetId="9">#REF!</definedName>
    <definedName name="ドルレート" localSheetId="12">#REF!</definedName>
    <definedName name="ドルレート">#REF!</definedName>
    <definedName name="間接費合計" localSheetId="18">#REF!</definedName>
    <definedName name="間接費合計" localSheetId="9">#REF!</definedName>
    <definedName name="間接費合計" localSheetId="12">#REF!</definedName>
    <definedName name="間接費合計">#REF!</definedName>
    <definedName name="基礎情報">[1]従事者基礎情報!$A$4:$G$23</definedName>
    <definedName name="基盤整備費合計" localSheetId="18">'[2]3.一般業務費（２）'!#REF!</definedName>
    <definedName name="基盤整備費合計" localSheetId="9">'[2]3.一般業務費（２）'!#REF!</definedName>
    <definedName name="基盤整備費合計" localSheetId="12">'[2]3.一般業務費（２）'!#REF!</definedName>
    <definedName name="基盤整備費合計">'[2]3.一般業務費（２）'!#REF!</definedName>
    <definedName name="基本人件費" localSheetId="18">#REF!</definedName>
    <definedName name="基本人件費" localSheetId="9">#REF!</definedName>
    <definedName name="基本人件費" localSheetId="12">#REF!</definedName>
    <definedName name="基本人件費">#REF!</definedName>
    <definedName name="技術交換費合計" localSheetId="18">#REF!</definedName>
    <definedName name="技術交換費合計" localSheetId="9">#REF!</definedName>
    <definedName name="技術交換費合計" localSheetId="12">#REF!</definedName>
    <definedName name="技術交換費合計">#REF!</definedName>
    <definedName name="勤務地">[3]月報2!$X$2:$X$4</definedName>
    <definedName name="契約">[4]様式1!$O$4:$O$6</definedName>
    <definedName name="契約年度" localSheetId="18">#REF!</definedName>
    <definedName name="契約年度" localSheetId="9">#REF!</definedName>
    <definedName name="契約年度" localSheetId="12">#REF!</definedName>
    <definedName name="契約年度">#REF!</definedName>
    <definedName name="経路">[4]様式2_4旅費!$C$26:$C$29</definedName>
    <definedName name="現地業務費合計" localSheetId="18">'[2]3.一般業務費（１）'!#REF!</definedName>
    <definedName name="現地業務費合計" localSheetId="9">'[2]3.一般業務費（１）'!#REF!</definedName>
    <definedName name="現地業務費合計" localSheetId="12">'[2]3.一般業務費（１）'!#REF!</definedName>
    <definedName name="現地業務費合計">'[2]3.一般業務費（１）'!#REF!</definedName>
    <definedName name="現地通貨">[5]LookUp!$B$3</definedName>
    <definedName name="現地通貨レート" localSheetId="18">#REF!</definedName>
    <definedName name="現地通貨レート" localSheetId="9">#REF!</definedName>
    <definedName name="現地通貨レート" localSheetId="12">#REF!</definedName>
    <definedName name="現地通貨レート">#REF!</definedName>
    <definedName name="口座種別">[3]入力シート!$G$2:$G$4</definedName>
    <definedName name="航空賃C" localSheetId="18">#REF!</definedName>
    <definedName name="航空賃C" localSheetId="9">#REF!</definedName>
    <definedName name="航空賃C" localSheetId="12">#REF!</definedName>
    <definedName name="航空賃C">#REF!</definedName>
    <definedName name="航空賃Y" localSheetId="18">#REF!</definedName>
    <definedName name="航空賃Y" localSheetId="9">#REF!</definedName>
    <definedName name="航空賃Y" localSheetId="12">#REF!</definedName>
    <definedName name="航空賃Y">#REF!</definedName>
    <definedName name="国内旅費" localSheetId="18">#REF!</definedName>
    <definedName name="国内旅費" localSheetId="9">#REF!</definedName>
    <definedName name="国内旅費" localSheetId="12">#REF!</definedName>
    <definedName name="国内旅費">#REF!</definedName>
    <definedName name="資機材費合計" localSheetId="18">#REF!</definedName>
    <definedName name="資機材費合計" localSheetId="9">#REF!</definedName>
    <definedName name="資機材費合計" localSheetId="12">#REF!</definedName>
    <definedName name="資機材費合計">#REF!</definedName>
    <definedName name="従事者基礎情報" localSheetId="18">[6]従事者基礎情報!$A$4:$G$23</definedName>
    <definedName name="従事者基礎情報" localSheetId="8">[7]従事者基礎情報!$A$4:$G$23</definedName>
    <definedName name="従事者基礎情報" localSheetId="9">[1]従事者基礎情報!$A$4:$G$23</definedName>
    <definedName name="従事者基礎情報" localSheetId="12">[8]従事者基礎情報!$A$4:$G$23</definedName>
    <definedName name="従事者基礎情報" localSheetId="6">従事者基礎情報!$A$4:$G$23</definedName>
    <definedName name="従事者基礎情報" localSheetId="7">従事者基礎情報!$A$4:$G$23</definedName>
    <definedName name="従事者基礎情報">従事者基礎情報!$A$4:$G$23</definedName>
    <definedName name="処理">[9]単価!$G$3:$G$6</definedName>
    <definedName name="前払">'[3]別紙前払請求内訳 '!$K$2:$K$3</definedName>
    <definedName name="打合簿" localSheetId="18">#REF!</definedName>
    <definedName name="打合簿" localSheetId="9">#REF!</definedName>
    <definedName name="打合簿" localSheetId="12">#REF!</definedName>
    <definedName name="打合簿" localSheetId="15">#REF!</definedName>
    <definedName name="打合簿" localSheetId="17">#REF!</definedName>
    <definedName name="打合簿">#REF!</definedName>
    <definedName name="単価表" localSheetId="18">[6]従事者基礎情報!$I$5:$L$10</definedName>
    <definedName name="単価表" localSheetId="8">[7]従事者基礎情報!$I$5:$L$10</definedName>
    <definedName name="単価表" localSheetId="9">[1]従事者基礎情報!$I$6:$L$11</definedName>
    <definedName name="単価表" localSheetId="12">[8]従事者基礎情報!$I$5:$L$10</definedName>
    <definedName name="単価表" localSheetId="6">従事者基礎情報!$I$5:$L$10</definedName>
    <definedName name="単価表" localSheetId="7">従事者基礎情報!$I$5:$L$10</definedName>
    <definedName name="単価表">従事者基礎情報!$I$5:$L$10</definedName>
    <definedName name="地域" localSheetId="18">#REF!</definedName>
    <definedName name="地域" localSheetId="9">#REF!</definedName>
    <definedName name="地域" localSheetId="12">#REF!</definedName>
    <definedName name="地域">#REF!</definedName>
    <definedName name="調査旅費合計" localSheetId="18">#REF!</definedName>
    <definedName name="調査旅費合計" localSheetId="9">#REF!</definedName>
    <definedName name="調査旅費合計" localSheetId="12">#REF!</definedName>
    <definedName name="調査旅費合計">#REF!</definedName>
    <definedName name="直人費コンサル" localSheetId="18">#REF!</definedName>
    <definedName name="直人費コンサル" localSheetId="9">#REF!</definedName>
    <definedName name="直人費コンサル" localSheetId="12">#REF!</definedName>
    <definedName name="直人費コンサル">#REF!</definedName>
    <definedName name="直人費合計" localSheetId="18">#REF!</definedName>
    <definedName name="直人費合計" localSheetId="9">#REF!</definedName>
    <definedName name="直人費合計" localSheetId="12">#REF!</definedName>
    <definedName name="直人費合計">#REF!</definedName>
    <definedName name="通訳単価" localSheetId="18">#REF!</definedName>
    <definedName name="通訳単価" localSheetId="9">#REF!</definedName>
    <definedName name="通訳単価" localSheetId="12">#REF!</definedName>
    <definedName name="通訳単価">#REF!</definedName>
    <definedName name="内外選択">[9]単価!$F$3:$F$4</definedName>
    <definedName name="年度毎月額単価表" localSheetId="6">従事者基礎情報!$I$14:$N$20</definedName>
    <definedName name="年度毎月額単価表" localSheetId="7">従事者基礎情報!$I$14:$N$20</definedName>
    <definedName name="年度毎月額単価表">従事者基礎情報!$I$14:$N$20</definedName>
    <definedName name="分類">[4]従事者明細!$K$4:$K$7</definedName>
    <definedName name="報告書作成費合計" localSheetId="18">#REF!</definedName>
    <definedName name="報告書作成費合計" localSheetId="9">#REF!</definedName>
    <definedName name="報告書作成費合計" localSheetId="12">#REF!</definedName>
    <definedName name="報告書作成費合計">#REF!</definedName>
    <definedName name="様式番号" localSheetId="18">#REF!</definedName>
    <definedName name="様式番号" localSheetId="9">#REF!</definedName>
    <definedName name="様式番号" localSheetId="12">#REF!</definedName>
    <definedName name="様式番号" localSheetId="15">#REF!</definedName>
    <definedName name="様式番号" localSheetId="17">#REF!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29" l="1"/>
  <c r="B6" i="29"/>
  <c r="J29" i="35"/>
  <c r="J28" i="35"/>
  <c r="H24" i="35"/>
  <c r="J23" i="35"/>
  <c r="J22" i="1"/>
  <c r="D22" i="1"/>
  <c r="K6" i="37" l="1"/>
  <c r="D6" i="37"/>
  <c r="D5" i="54" l="1"/>
  <c r="H6" i="29"/>
  <c r="H7" i="29" s="1"/>
  <c r="H9" i="29" s="1"/>
  <c r="C14" i="59"/>
  <c r="I23" i="60"/>
  <c r="D23" i="60"/>
  <c r="C23" i="60"/>
  <c r="I22" i="60"/>
  <c r="D22" i="60"/>
  <c r="C22" i="60"/>
  <c r="I21" i="60"/>
  <c r="D21" i="60"/>
  <c r="C21" i="60"/>
  <c r="I20" i="60"/>
  <c r="D20" i="60"/>
  <c r="C20" i="60"/>
  <c r="I19" i="60"/>
  <c r="D19" i="60"/>
  <c r="C19" i="60"/>
  <c r="I18" i="60"/>
  <c r="I24" i="60" s="1"/>
  <c r="I25" i="60" s="1"/>
  <c r="D18" i="60"/>
  <c r="C18" i="60"/>
  <c r="E13" i="60"/>
  <c r="E12" i="60"/>
  <c r="I37" i="59"/>
  <c r="D37" i="59"/>
  <c r="C37" i="59"/>
  <c r="I36" i="59"/>
  <c r="D36" i="59"/>
  <c r="C36" i="59"/>
  <c r="I35" i="59"/>
  <c r="D35" i="59"/>
  <c r="C35" i="59"/>
  <c r="I34" i="59"/>
  <c r="D34" i="59"/>
  <c r="C34" i="59"/>
  <c r="I33" i="59"/>
  <c r="D33" i="59"/>
  <c r="C33" i="59"/>
  <c r="I32" i="59"/>
  <c r="I38" i="59" s="1"/>
  <c r="I39" i="59" s="1"/>
  <c r="D32" i="59"/>
  <c r="C32" i="59"/>
  <c r="E26" i="59"/>
  <c r="E27" i="59" s="1"/>
  <c r="D14" i="59"/>
  <c r="I14" i="59" s="1"/>
  <c r="E14" i="59" s="1"/>
  <c r="G14" i="59" s="1"/>
  <c r="B14" i="59"/>
  <c r="D13" i="59"/>
  <c r="I13" i="59" s="1"/>
  <c r="E13" i="59" s="1"/>
  <c r="G13" i="59" s="1"/>
  <c r="C13" i="59"/>
  <c r="B13" i="59"/>
  <c r="D12" i="59"/>
  <c r="I12" i="59" s="1"/>
  <c r="E12" i="59" s="1"/>
  <c r="G12" i="59" s="1"/>
  <c r="C12" i="59"/>
  <c r="B12" i="59"/>
  <c r="D11" i="59"/>
  <c r="I11" i="59" s="1"/>
  <c r="E11" i="59" s="1"/>
  <c r="G11" i="59" s="1"/>
  <c r="C11" i="59"/>
  <c r="B11" i="59"/>
  <c r="D10" i="59"/>
  <c r="I10" i="59" s="1"/>
  <c r="E10" i="59" s="1"/>
  <c r="G10" i="59" s="1"/>
  <c r="C10" i="59"/>
  <c r="B10" i="59"/>
  <c r="D9" i="59"/>
  <c r="I9" i="59" s="1"/>
  <c r="E9" i="59" s="1"/>
  <c r="G9" i="59" s="1"/>
  <c r="C9" i="59"/>
  <c r="B9" i="59"/>
  <c r="D8" i="59"/>
  <c r="I8" i="59" s="1"/>
  <c r="E8" i="59" s="1"/>
  <c r="G8" i="59" s="1"/>
  <c r="C8" i="59"/>
  <c r="B8" i="59"/>
  <c r="D7" i="59"/>
  <c r="I7" i="59" s="1"/>
  <c r="E7" i="59" s="1"/>
  <c r="G7" i="59" s="1"/>
  <c r="C7" i="59"/>
  <c r="B7" i="59"/>
  <c r="D6" i="59"/>
  <c r="I6" i="59" s="1"/>
  <c r="C6" i="59"/>
  <c r="B6" i="59"/>
  <c r="C35" i="58"/>
  <c r="C34" i="58"/>
  <c r="C24" i="58"/>
  <c r="C21" i="58"/>
  <c r="C17" i="58"/>
  <c r="C10" i="58"/>
  <c r="C25" i="58" s="1"/>
  <c r="C26" i="58" s="1"/>
  <c r="C37" i="58" s="1"/>
  <c r="D31" i="57"/>
  <c r="D28" i="57"/>
  <c r="D32" i="57" s="1"/>
  <c r="G18" i="57"/>
  <c r="G15" i="57"/>
  <c r="G12" i="57"/>
  <c r="G9" i="57"/>
  <c r="G19" i="57" s="1"/>
  <c r="G20" i="57" s="1"/>
  <c r="E35" i="56"/>
  <c r="E36" i="56" s="1"/>
  <c r="E24" i="56"/>
  <c r="E25" i="56" s="1"/>
  <c r="E23" i="56"/>
  <c r="E22" i="56"/>
  <c r="E21" i="56"/>
  <c r="E20" i="56"/>
  <c r="E19" i="56"/>
  <c r="E14" i="56"/>
  <c r="E13" i="56"/>
  <c r="E22" i="55"/>
  <c r="E23" i="55" s="1"/>
  <c r="E24" i="55" s="1"/>
  <c r="E10" i="55"/>
  <c r="E11" i="55" s="1"/>
  <c r="E12" i="55" s="1"/>
  <c r="E9" i="55"/>
  <c r="E8" i="55"/>
  <c r="E7" i="55"/>
  <c r="E6" i="55"/>
  <c r="E5" i="55"/>
  <c r="D6" i="54"/>
  <c r="D7" i="54"/>
  <c r="D8" i="54" s="1"/>
  <c r="E6" i="59" l="1"/>
  <c r="G6" i="59" s="1"/>
  <c r="G15" i="59" s="1"/>
  <c r="G16" i="59" s="1"/>
  <c r="G41" i="59" s="1"/>
  <c r="G27" i="60"/>
  <c r="H37" i="56"/>
  <c r="D34" i="57"/>
  <c r="G36" i="57" s="1"/>
  <c r="D33" i="57"/>
  <c r="F15" i="29" l="1"/>
  <c r="K15" i="29" s="1"/>
  <c r="K16" i="29" s="1"/>
  <c r="K18" i="29" s="1"/>
  <c r="F11" i="28"/>
  <c r="E11" i="28"/>
  <c r="F22" i="1"/>
  <c r="F6" i="1"/>
  <c r="D6" i="1"/>
  <c r="F13" i="28"/>
  <c r="E13" i="28"/>
  <c r="F14" i="28"/>
  <c r="E14" i="28"/>
  <c r="B6" i="49" l="1"/>
  <c r="Z15" i="37"/>
  <c r="Z16" i="37"/>
  <c r="Z17" i="37"/>
  <c r="Z18" i="37"/>
  <c r="Z19" i="37"/>
  <c r="Z20" i="37"/>
  <c r="Z21" i="37"/>
  <c r="Z22" i="37"/>
  <c r="Z23" i="37"/>
  <c r="Z24" i="37"/>
  <c r="Z25" i="37"/>
  <c r="Z26" i="37"/>
  <c r="Z27" i="37"/>
  <c r="I28" i="37"/>
  <c r="Z15" i="49"/>
  <c r="Z16" i="49"/>
  <c r="Z17" i="49"/>
  <c r="Z18" i="49"/>
  <c r="Z19" i="49"/>
  <c r="Z20" i="49"/>
  <c r="Z21" i="49"/>
  <c r="Z22" i="49"/>
  <c r="Z23" i="49"/>
  <c r="Z24" i="49"/>
  <c r="Z25" i="49"/>
  <c r="Z26" i="49"/>
  <c r="Z27" i="49"/>
  <c r="Y15" i="49"/>
  <c r="Y16" i="49"/>
  <c r="Y17" i="49"/>
  <c r="Y18" i="49"/>
  <c r="Y19" i="49"/>
  <c r="Y20" i="49"/>
  <c r="Y21" i="49"/>
  <c r="Y22" i="49"/>
  <c r="Y23" i="49"/>
  <c r="Y24" i="49"/>
  <c r="Y25" i="49"/>
  <c r="Y26" i="49"/>
  <c r="Y27" i="49"/>
  <c r="Y8" i="37"/>
  <c r="Y9" i="37"/>
  <c r="Y10" i="37"/>
  <c r="Y11" i="37"/>
  <c r="Y12" i="37"/>
  <c r="Y13" i="37"/>
  <c r="Y14" i="37"/>
  <c r="Y15" i="37"/>
  <c r="Y16" i="37"/>
  <c r="Y17" i="37"/>
  <c r="Y18" i="37"/>
  <c r="Y19" i="37"/>
  <c r="Y20" i="37"/>
  <c r="Y21" i="37"/>
  <c r="Y22" i="37"/>
  <c r="Y23" i="37"/>
  <c r="Y24" i="37"/>
  <c r="Y25" i="37"/>
  <c r="Y26" i="37"/>
  <c r="Y27" i="37"/>
  <c r="Y6" i="37"/>
  <c r="Y7" i="37"/>
  <c r="W22" i="49"/>
  <c r="I28" i="49"/>
  <c r="I29" i="49" s="1"/>
  <c r="X27" i="49"/>
  <c r="R27" i="49"/>
  <c r="Q27" i="49"/>
  <c r="G27" i="49"/>
  <c r="L27" i="49"/>
  <c r="D27" i="49"/>
  <c r="C27" i="49"/>
  <c r="B27" i="49"/>
  <c r="X26" i="49"/>
  <c r="R26" i="49"/>
  <c r="Q26" i="49"/>
  <c r="G26" i="49"/>
  <c r="L26" i="49"/>
  <c r="D26" i="49"/>
  <c r="K26" i="49" s="1"/>
  <c r="C26" i="49"/>
  <c r="B26" i="49"/>
  <c r="X25" i="49"/>
  <c r="R25" i="49"/>
  <c r="Q25" i="49"/>
  <c r="G25" i="49"/>
  <c r="L25" i="49"/>
  <c r="D25" i="49"/>
  <c r="V25" i="49" s="1"/>
  <c r="C25" i="49"/>
  <c r="B25" i="49"/>
  <c r="X24" i="49"/>
  <c r="R24" i="49"/>
  <c r="Q24" i="49"/>
  <c r="G24" i="49"/>
  <c r="L24" i="49"/>
  <c r="D24" i="49"/>
  <c r="O24" i="49" s="1"/>
  <c r="C24" i="49"/>
  <c r="B24" i="49"/>
  <c r="X23" i="49"/>
  <c r="R23" i="49"/>
  <c r="Q23" i="49"/>
  <c r="G23" i="49"/>
  <c r="L23" i="49"/>
  <c r="D23" i="49"/>
  <c r="K23" i="49" s="1"/>
  <c r="C23" i="49"/>
  <c r="B23" i="49"/>
  <c r="X22" i="49"/>
  <c r="R22" i="49"/>
  <c r="Q22" i="49"/>
  <c r="G22" i="49"/>
  <c r="L22" i="49"/>
  <c r="D22" i="49"/>
  <c r="O22" i="49" s="1"/>
  <c r="C22" i="49"/>
  <c r="B22" i="49"/>
  <c r="X21" i="49"/>
  <c r="R21" i="49"/>
  <c r="Q21" i="49"/>
  <c r="G21" i="49"/>
  <c r="L21" i="49"/>
  <c r="D21" i="49"/>
  <c r="U21" i="49" s="1"/>
  <c r="C21" i="49"/>
  <c r="B21" i="49"/>
  <c r="X20" i="49"/>
  <c r="R20" i="49"/>
  <c r="Q20" i="49"/>
  <c r="G20" i="49"/>
  <c r="L20" i="49"/>
  <c r="D20" i="49"/>
  <c r="U20" i="49" s="1"/>
  <c r="C20" i="49"/>
  <c r="B20" i="49"/>
  <c r="X19" i="49"/>
  <c r="R19" i="49"/>
  <c r="Q19" i="49"/>
  <c r="G19" i="49"/>
  <c r="L19" i="49"/>
  <c r="D19" i="49"/>
  <c r="C19" i="49"/>
  <c r="B19" i="49"/>
  <c r="X18" i="49"/>
  <c r="R18" i="49"/>
  <c r="Q18" i="49"/>
  <c r="G18" i="49"/>
  <c r="W18" i="49" s="1"/>
  <c r="L18" i="49"/>
  <c r="D18" i="49"/>
  <c r="O18" i="49" s="1"/>
  <c r="C18" i="49"/>
  <c r="B18" i="49"/>
  <c r="X17" i="49"/>
  <c r="R17" i="49"/>
  <c r="Q17" i="49"/>
  <c r="G17" i="49"/>
  <c r="L17" i="49"/>
  <c r="D17" i="49"/>
  <c r="O17" i="49" s="1"/>
  <c r="C17" i="49"/>
  <c r="B17" i="49"/>
  <c r="X16" i="49"/>
  <c r="R16" i="49"/>
  <c r="Q16" i="49"/>
  <c r="G16" i="49"/>
  <c r="L16" i="49"/>
  <c r="D16" i="49"/>
  <c r="U16" i="49" s="1"/>
  <c r="C16" i="49"/>
  <c r="B16" i="49"/>
  <c r="X15" i="49"/>
  <c r="R15" i="49"/>
  <c r="Q15" i="49"/>
  <c r="G15" i="49"/>
  <c r="L15" i="49"/>
  <c r="D15" i="49"/>
  <c r="U15" i="49" s="1"/>
  <c r="C15" i="49"/>
  <c r="B15" i="49"/>
  <c r="G14" i="49"/>
  <c r="L14" i="49" s="1"/>
  <c r="D14" i="49"/>
  <c r="S14" i="49" s="1"/>
  <c r="C14" i="49"/>
  <c r="B14" i="49"/>
  <c r="L13" i="49"/>
  <c r="G13" i="49"/>
  <c r="W13" i="49" s="1"/>
  <c r="D13" i="49"/>
  <c r="K13" i="49" s="1"/>
  <c r="C13" i="49"/>
  <c r="B13" i="49"/>
  <c r="G12" i="49"/>
  <c r="L12" i="49"/>
  <c r="D12" i="49"/>
  <c r="N12" i="49" s="1"/>
  <c r="C12" i="49"/>
  <c r="B12" i="49"/>
  <c r="G11" i="49"/>
  <c r="W11" i="49"/>
  <c r="D11" i="49"/>
  <c r="P11" i="49" s="1"/>
  <c r="C11" i="49"/>
  <c r="B11" i="49"/>
  <c r="G10" i="49"/>
  <c r="W10" i="49" s="1"/>
  <c r="D10" i="49"/>
  <c r="R10" i="49" s="1"/>
  <c r="T10" i="49" s="1"/>
  <c r="C10" i="49"/>
  <c r="B10" i="49"/>
  <c r="G9" i="49"/>
  <c r="L9" i="49" s="1"/>
  <c r="D9" i="49"/>
  <c r="S9" i="49" s="1"/>
  <c r="C9" i="49"/>
  <c r="B9" i="49"/>
  <c r="G8" i="49"/>
  <c r="L8" i="49" s="1"/>
  <c r="D8" i="49"/>
  <c r="P8" i="49" s="1"/>
  <c r="C8" i="49"/>
  <c r="B8" i="49"/>
  <c r="G7" i="49"/>
  <c r="W7" i="49" s="1"/>
  <c r="D7" i="49"/>
  <c r="S7" i="49" s="1"/>
  <c r="C7" i="49"/>
  <c r="B7" i="49"/>
  <c r="G6" i="49"/>
  <c r="W6" i="49" s="1"/>
  <c r="D6" i="49"/>
  <c r="C6" i="49"/>
  <c r="G6" i="37"/>
  <c r="G7" i="37"/>
  <c r="K21" i="49"/>
  <c r="W25" i="49"/>
  <c r="W21" i="49"/>
  <c r="W17" i="49"/>
  <c r="W9" i="49"/>
  <c r="L11" i="49"/>
  <c r="S13" i="49"/>
  <c r="W24" i="49"/>
  <c r="W20" i="49"/>
  <c r="W16" i="49"/>
  <c r="W12" i="49"/>
  <c r="W8" i="49"/>
  <c r="S22" i="49"/>
  <c r="U24" i="49"/>
  <c r="S24" i="49"/>
  <c r="W26" i="49"/>
  <c r="W14" i="49"/>
  <c r="S10" i="49"/>
  <c r="S11" i="49"/>
  <c r="V26" i="49"/>
  <c r="U26" i="49"/>
  <c r="W27" i="49"/>
  <c r="W23" i="49"/>
  <c r="W19" i="49"/>
  <c r="W15" i="49"/>
  <c r="L6" i="37"/>
  <c r="W6" i="37"/>
  <c r="K22" i="49"/>
  <c r="K12" i="49"/>
  <c r="O12" i="49" s="1"/>
  <c r="K24" i="49"/>
  <c r="T21" i="49"/>
  <c r="P24" i="49"/>
  <c r="T26" i="49"/>
  <c r="R7" i="49"/>
  <c r="R13" i="49"/>
  <c r="N22" i="49"/>
  <c r="N26" i="49"/>
  <c r="X16" i="37"/>
  <c r="X15" i="37"/>
  <c r="X17" i="37"/>
  <c r="X18" i="37"/>
  <c r="X19" i="37"/>
  <c r="X20" i="37"/>
  <c r="X21" i="37"/>
  <c r="X22" i="37"/>
  <c r="X23" i="37"/>
  <c r="X24" i="37"/>
  <c r="X25" i="37"/>
  <c r="X26" i="37"/>
  <c r="X27" i="37"/>
  <c r="R15" i="37"/>
  <c r="R16" i="37"/>
  <c r="R17" i="37"/>
  <c r="R18" i="37"/>
  <c r="R19" i="37"/>
  <c r="R20" i="37"/>
  <c r="R21" i="37"/>
  <c r="R22" i="37"/>
  <c r="R23" i="37"/>
  <c r="R24" i="37"/>
  <c r="R25" i="37"/>
  <c r="R26" i="37"/>
  <c r="R27" i="37"/>
  <c r="Q15" i="37"/>
  <c r="Q16" i="37"/>
  <c r="Q17" i="37"/>
  <c r="Q18" i="37"/>
  <c r="Q19" i="37"/>
  <c r="Q20" i="37"/>
  <c r="Q21" i="37"/>
  <c r="Q22" i="37"/>
  <c r="Q23" i="37"/>
  <c r="Q24" i="37"/>
  <c r="Q25" i="37"/>
  <c r="Q26" i="37"/>
  <c r="Q27" i="37"/>
  <c r="C34" i="46"/>
  <c r="E30" i="46"/>
  <c r="D29" i="46"/>
  <c r="D30" i="46" s="1"/>
  <c r="D31" i="46" s="1"/>
  <c r="E29" i="46"/>
  <c r="C33" i="46"/>
  <c r="G3" i="46"/>
  <c r="F29" i="46"/>
  <c r="F24" i="35"/>
  <c r="F7" i="28"/>
  <c r="F8" i="28"/>
  <c r="F9" i="28"/>
  <c r="F10" i="28"/>
  <c r="F12" i="28"/>
  <c r="F15" i="28"/>
  <c r="F6" i="28"/>
  <c r="I29" i="37"/>
  <c r="G27" i="37"/>
  <c r="D27" i="37"/>
  <c r="U27" i="37" s="1"/>
  <c r="C27" i="37"/>
  <c r="B27" i="37"/>
  <c r="G26" i="37"/>
  <c r="D26" i="37"/>
  <c r="U26" i="37" s="1"/>
  <c r="C26" i="37"/>
  <c r="B26" i="37"/>
  <c r="G25" i="37"/>
  <c r="D25" i="37"/>
  <c r="P25" i="37" s="1"/>
  <c r="C25" i="37"/>
  <c r="B25" i="37"/>
  <c r="G24" i="37"/>
  <c r="D24" i="37"/>
  <c r="S24" i="37" s="1"/>
  <c r="C24" i="37"/>
  <c r="B24" i="37"/>
  <c r="G23" i="37"/>
  <c r="D23" i="37"/>
  <c r="P23" i="37" s="1"/>
  <c r="C23" i="37"/>
  <c r="B23" i="37"/>
  <c r="G22" i="37"/>
  <c r="D22" i="37"/>
  <c r="N22" i="37" s="1"/>
  <c r="C22" i="37"/>
  <c r="B22" i="37"/>
  <c r="G21" i="37"/>
  <c r="D21" i="37"/>
  <c r="P21" i="37" s="1"/>
  <c r="C21" i="37"/>
  <c r="B21" i="37"/>
  <c r="G20" i="37"/>
  <c r="D20" i="37"/>
  <c r="S20" i="37" s="1"/>
  <c r="C20" i="37"/>
  <c r="B20" i="37"/>
  <c r="G19" i="37"/>
  <c r="D19" i="37"/>
  <c r="P19" i="37" s="1"/>
  <c r="C19" i="37"/>
  <c r="B19" i="37"/>
  <c r="G18" i="37"/>
  <c r="D18" i="37"/>
  <c r="P18" i="37" s="1"/>
  <c r="C18" i="37"/>
  <c r="B18" i="37"/>
  <c r="G17" i="37"/>
  <c r="D17" i="37"/>
  <c r="P17" i="37" s="1"/>
  <c r="C17" i="37"/>
  <c r="B17" i="37"/>
  <c r="G16" i="37"/>
  <c r="D16" i="37"/>
  <c r="S16" i="37" s="1"/>
  <c r="C16" i="37"/>
  <c r="B16" i="37"/>
  <c r="G15" i="37"/>
  <c r="D15" i="37"/>
  <c r="S15" i="37" s="1"/>
  <c r="C15" i="37"/>
  <c r="B15" i="37"/>
  <c r="G14" i="37"/>
  <c r="D14" i="37"/>
  <c r="R14" i="37" s="1"/>
  <c r="V14" i="37" s="1"/>
  <c r="C14" i="37"/>
  <c r="B14" i="37"/>
  <c r="G13" i="37"/>
  <c r="D13" i="37"/>
  <c r="P13" i="37" s="1"/>
  <c r="C13" i="37"/>
  <c r="B13" i="37"/>
  <c r="G12" i="37"/>
  <c r="D12" i="37"/>
  <c r="P12" i="37" s="1"/>
  <c r="C12" i="37"/>
  <c r="B12" i="37"/>
  <c r="G11" i="37"/>
  <c r="D11" i="37"/>
  <c r="P11" i="37" s="1"/>
  <c r="C11" i="37"/>
  <c r="B11" i="37"/>
  <c r="G10" i="37"/>
  <c r="D10" i="37"/>
  <c r="K10" i="37" s="1"/>
  <c r="C10" i="37"/>
  <c r="B10" i="37"/>
  <c r="G9" i="37"/>
  <c r="D9" i="37"/>
  <c r="U9" i="37" s="1"/>
  <c r="C9" i="37"/>
  <c r="B9" i="37"/>
  <c r="G8" i="37"/>
  <c r="D8" i="37"/>
  <c r="N8" i="37" s="1"/>
  <c r="C8" i="37"/>
  <c r="B8" i="37"/>
  <c r="D7" i="37"/>
  <c r="U7" i="37" s="1"/>
  <c r="C7" i="37"/>
  <c r="B7" i="37"/>
  <c r="N6" i="37"/>
  <c r="C6" i="37"/>
  <c r="B6" i="37"/>
  <c r="G24" i="34"/>
  <c r="G23" i="34"/>
  <c r="G22" i="34"/>
  <c r="G21" i="34"/>
  <c r="G20" i="34"/>
  <c r="G19" i="34"/>
  <c r="G18" i="34"/>
  <c r="G17" i="34"/>
  <c r="G16" i="34"/>
  <c r="G15" i="34"/>
  <c r="G14" i="34"/>
  <c r="G13" i="34"/>
  <c r="G12" i="34"/>
  <c r="G11" i="34"/>
  <c r="G10" i="34"/>
  <c r="G9" i="34"/>
  <c r="G8" i="34"/>
  <c r="G7" i="34"/>
  <c r="G6" i="34"/>
  <c r="G5" i="34"/>
  <c r="F5" i="1"/>
  <c r="F20" i="1" s="1"/>
  <c r="D5" i="1"/>
  <c r="D20" i="1" s="1"/>
  <c r="B6" i="35"/>
  <c r="B7" i="35"/>
  <c r="B8" i="35"/>
  <c r="B9" i="35"/>
  <c r="B10" i="35"/>
  <c r="B11" i="35"/>
  <c r="B12" i="35"/>
  <c r="B13" i="35"/>
  <c r="B14" i="35"/>
  <c r="B15" i="35"/>
  <c r="B16" i="35"/>
  <c r="B17" i="35"/>
  <c r="B18" i="35"/>
  <c r="B19" i="35"/>
  <c r="B20" i="35"/>
  <c r="B21" i="35"/>
  <c r="B22" i="35"/>
  <c r="B23" i="35"/>
  <c r="E6" i="28"/>
  <c r="F23" i="34"/>
  <c r="E23" i="34"/>
  <c r="D23" i="34"/>
  <c r="C23" i="34"/>
  <c r="B23" i="34"/>
  <c r="F14" i="34"/>
  <c r="E14" i="34"/>
  <c r="D14" i="34"/>
  <c r="C14" i="34"/>
  <c r="B14" i="34"/>
  <c r="F13" i="34"/>
  <c r="E13" i="34"/>
  <c r="D13" i="34"/>
  <c r="C13" i="34"/>
  <c r="B13" i="34"/>
  <c r="F12" i="34"/>
  <c r="E12" i="34"/>
  <c r="D12" i="34"/>
  <c r="C12" i="34"/>
  <c r="B12" i="34"/>
  <c r="F11" i="34"/>
  <c r="E11" i="34"/>
  <c r="D11" i="34"/>
  <c r="C11" i="34"/>
  <c r="B11" i="34"/>
  <c r="F10" i="34"/>
  <c r="E10" i="34"/>
  <c r="D10" i="34"/>
  <c r="C10" i="34"/>
  <c r="B10" i="34"/>
  <c r="F9" i="34"/>
  <c r="E9" i="34"/>
  <c r="D9" i="34"/>
  <c r="C9" i="34"/>
  <c r="B9" i="34"/>
  <c r="F18" i="34"/>
  <c r="E18" i="34"/>
  <c r="D18" i="34"/>
  <c r="C18" i="34"/>
  <c r="B18" i="34"/>
  <c r="F17" i="34"/>
  <c r="E17" i="34"/>
  <c r="D17" i="34"/>
  <c r="C17" i="34"/>
  <c r="B17" i="34"/>
  <c r="F16" i="34"/>
  <c r="E16" i="34"/>
  <c r="D16" i="34"/>
  <c r="C16" i="34"/>
  <c r="B16" i="34"/>
  <c r="F15" i="34"/>
  <c r="E15" i="34"/>
  <c r="D15" i="34"/>
  <c r="C15" i="34"/>
  <c r="B15" i="34"/>
  <c r="D5" i="35"/>
  <c r="E5" i="35" s="1"/>
  <c r="D6" i="35"/>
  <c r="E6" i="35" s="1"/>
  <c r="D7" i="35"/>
  <c r="E7" i="35" s="1"/>
  <c r="G7" i="35" s="1"/>
  <c r="J7" i="35" s="1"/>
  <c r="I7" i="35"/>
  <c r="D8" i="35"/>
  <c r="E8" i="35" s="1"/>
  <c r="G8" i="35" s="1"/>
  <c r="J8" i="35" s="1"/>
  <c r="I8" i="35"/>
  <c r="I9" i="35"/>
  <c r="J16" i="35"/>
  <c r="J17" i="35"/>
  <c r="J20" i="35"/>
  <c r="J21" i="35"/>
  <c r="I10" i="35"/>
  <c r="I11" i="35"/>
  <c r="I13" i="35"/>
  <c r="I14" i="35"/>
  <c r="I15" i="35"/>
  <c r="I16" i="35"/>
  <c r="I17" i="35"/>
  <c r="I18" i="35"/>
  <c r="I19" i="35"/>
  <c r="I21" i="35"/>
  <c r="I22" i="35"/>
  <c r="I23" i="35"/>
  <c r="G23" i="35"/>
  <c r="G22" i="35"/>
  <c r="G21" i="35"/>
  <c r="G20" i="35"/>
  <c r="G19" i="35"/>
  <c r="G18" i="35"/>
  <c r="G17" i="35"/>
  <c r="G16" i="35"/>
  <c r="G14" i="35"/>
  <c r="G13" i="35"/>
  <c r="G12" i="35"/>
  <c r="G11" i="35"/>
  <c r="G10" i="35"/>
  <c r="I12" i="35"/>
  <c r="I20" i="35"/>
  <c r="J13" i="35"/>
  <c r="J14" i="35"/>
  <c r="G15" i="35"/>
  <c r="J15" i="35"/>
  <c r="J18" i="35"/>
  <c r="J19" i="35"/>
  <c r="J22" i="35"/>
  <c r="D15" i="35"/>
  <c r="E15" i="35"/>
  <c r="C15" i="35"/>
  <c r="D14" i="35"/>
  <c r="E14" i="35"/>
  <c r="C14" i="35"/>
  <c r="D13" i="35"/>
  <c r="E13" i="35"/>
  <c r="C13" i="35"/>
  <c r="D12" i="35"/>
  <c r="E12" i="35"/>
  <c r="C12" i="35"/>
  <c r="D11" i="35"/>
  <c r="E11" i="35"/>
  <c r="C11" i="35"/>
  <c r="D10" i="35"/>
  <c r="E10" i="35"/>
  <c r="C10" i="35"/>
  <c r="D19" i="35"/>
  <c r="E19" i="35"/>
  <c r="C19" i="35"/>
  <c r="D18" i="35"/>
  <c r="E18" i="35"/>
  <c r="C18" i="35"/>
  <c r="D17" i="35"/>
  <c r="E17" i="35"/>
  <c r="C17" i="35"/>
  <c r="D16" i="35"/>
  <c r="E16" i="35"/>
  <c r="C16" i="35"/>
  <c r="D21" i="35"/>
  <c r="E21" i="35"/>
  <c r="C21" i="35"/>
  <c r="D20" i="35"/>
  <c r="E20" i="35"/>
  <c r="C20" i="35"/>
  <c r="D22" i="35"/>
  <c r="E22" i="35"/>
  <c r="C22" i="35"/>
  <c r="D23" i="35"/>
  <c r="E23" i="35"/>
  <c r="C23" i="35"/>
  <c r="D9" i="35"/>
  <c r="E9" i="35"/>
  <c r="C9" i="35"/>
  <c r="C8" i="35"/>
  <c r="C7" i="35"/>
  <c r="C6" i="35"/>
  <c r="C5" i="35"/>
  <c r="B5" i="35"/>
  <c r="F24" i="34"/>
  <c r="E24" i="34"/>
  <c r="D24" i="34"/>
  <c r="C24" i="34"/>
  <c r="B24" i="34"/>
  <c r="F22" i="34"/>
  <c r="E22" i="34"/>
  <c r="D22" i="34"/>
  <c r="C22" i="34"/>
  <c r="B22" i="34"/>
  <c r="F21" i="34"/>
  <c r="E21" i="34"/>
  <c r="D21" i="34"/>
  <c r="C21" i="34"/>
  <c r="B21" i="34"/>
  <c r="F20" i="34"/>
  <c r="E20" i="34"/>
  <c r="D20" i="34"/>
  <c r="C20" i="34"/>
  <c r="B20" i="34"/>
  <c r="F19" i="34"/>
  <c r="E19" i="34"/>
  <c r="D19" i="34"/>
  <c r="C19" i="34"/>
  <c r="B19" i="34"/>
  <c r="F8" i="34"/>
  <c r="E8" i="34"/>
  <c r="D8" i="34"/>
  <c r="C8" i="34"/>
  <c r="B8" i="34"/>
  <c r="F7" i="34"/>
  <c r="E7" i="34"/>
  <c r="D7" i="34"/>
  <c r="C7" i="34"/>
  <c r="B7" i="34"/>
  <c r="F6" i="34"/>
  <c r="E6" i="34"/>
  <c r="D6" i="34"/>
  <c r="C6" i="34"/>
  <c r="B6" i="34"/>
  <c r="F5" i="34"/>
  <c r="E5" i="34"/>
  <c r="D5" i="34"/>
  <c r="C5" i="34"/>
  <c r="B5" i="34"/>
  <c r="M13" i="13"/>
  <c r="M12" i="13"/>
  <c r="M11" i="13"/>
  <c r="M10" i="13"/>
  <c r="M9" i="13"/>
  <c r="M8" i="13"/>
  <c r="M6" i="13"/>
  <c r="M7" i="13"/>
  <c r="D16" i="28"/>
  <c r="B16" i="28"/>
  <c r="E15" i="28"/>
  <c r="E12" i="28"/>
  <c r="E10" i="28"/>
  <c r="E9" i="28"/>
  <c r="E8" i="28"/>
  <c r="E7" i="28"/>
  <c r="J9" i="35"/>
  <c r="J12" i="35"/>
  <c r="J10" i="35"/>
  <c r="J11" i="35"/>
  <c r="W8" i="37"/>
  <c r="L8" i="37"/>
  <c r="W9" i="37"/>
  <c r="L9" i="37"/>
  <c r="W10" i="37"/>
  <c r="L10" i="37"/>
  <c r="W11" i="37"/>
  <c r="L11" i="37"/>
  <c r="W12" i="37"/>
  <c r="L12" i="37"/>
  <c r="W13" i="37"/>
  <c r="L13" i="37"/>
  <c r="W14" i="37"/>
  <c r="L14" i="37"/>
  <c r="W15" i="37"/>
  <c r="L15" i="37"/>
  <c r="L16" i="37"/>
  <c r="W16" i="37"/>
  <c r="L17" i="37"/>
  <c r="W17" i="37"/>
  <c r="W18" i="37"/>
  <c r="L18" i="37"/>
  <c r="L19" i="37"/>
  <c r="W19" i="37"/>
  <c r="L20" i="37"/>
  <c r="W20" i="37"/>
  <c r="L21" i="37"/>
  <c r="W21" i="37"/>
  <c r="W22" i="37"/>
  <c r="L22" i="37"/>
  <c r="L23" i="37"/>
  <c r="W23" i="37"/>
  <c r="L24" i="37"/>
  <c r="W24" i="37"/>
  <c r="L25" i="37"/>
  <c r="W25" i="37"/>
  <c r="W26" i="37"/>
  <c r="L26" i="37"/>
  <c r="L27" i="37"/>
  <c r="W27" i="37"/>
  <c r="U6" i="37"/>
  <c r="R9" i="37"/>
  <c r="V9" i="37" s="1"/>
  <c r="S11" i="37"/>
  <c r="N11" i="37"/>
  <c r="N13" i="37"/>
  <c r="N15" i="37"/>
  <c r="P16" i="37"/>
  <c r="U17" i="37"/>
  <c r="N19" i="37"/>
  <c r="U21" i="37"/>
  <c r="N23" i="37"/>
  <c r="P24" i="37"/>
  <c r="U25" i="37"/>
  <c r="N27" i="37"/>
  <c r="K25" i="37"/>
  <c r="O26" i="37"/>
  <c r="T27" i="37"/>
  <c r="K13" i="37"/>
  <c r="M13" i="37" s="1"/>
  <c r="O15" i="37"/>
  <c r="V17" i="37"/>
  <c r="O19" i="37"/>
  <c r="V21" i="37"/>
  <c r="O23" i="37"/>
  <c r="G9" i="35"/>
  <c r="D21" i="1" l="1"/>
  <c r="R7" i="37"/>
  <c r="T7" i="37" s="1"/>
  <c r="N25" i="49"/>
  <c r="M26" i="49"/>
  <c r="P20" i="49"/>
  <c r="V21" i="49"/>
  <c r="V24" i="49"/>
  <c r="N24" i="49"/>
  <c r="M20" i="49"/>
  <c r="T17" i="49"/>
  <c r="U14" i="49"/>
  <c r="U23" i="49"/>
  <c r="K7" i="37"/>
  <c r="O7" i="37" s="1"/>
  <c r="N21" i="49"/>
  <c r="P26" i="49"/>
  <c r="O25" i="49"/>
  <c r="U22" i="49"/>
  <c r="T25" i="49"/>
  <c r="K20" i="49"/>
  <c r="T24" i="49"/>
  <c r="S26" i="49"/>
  <c r="P20" i="37"/>
  <c r="K14" i="49"/>
  <c r="M14" i="49" s="1"/>
  <c r="M24" i="37"/>
  <c r="M18" i="37"/>
  <c r="P8" i="37"/>
  <c r="T24" i="37"/>
  <c r="R6" i="37"/>
  <c r="T6" i="37" s="1"/>
  <c r="M22" i="37"/>
  <c r="T16" i="37"/>
  <c r="S6" i="37"/>
  <c r="N20" i="49"/>
  <c r="M24" i="49"/>
  <c r="T22" i="49"/>
  <c r="S20" i="49"/>
  <c r="U25" i="49"/>
  <c r="V22" i="49"/>
  <c r="M16" i="37"/>
  <c r="R12" i="37"/>
  <c r="T12" i="37" s="1"/>
  <c r="M20" i="37"/>
  <c r="N26" i="37"/>
  <c r="U18" i="37"/>
  <c r="R14" i="49"/>
  <c r="T14" i="49" s="1"/>
  <c r="M22" i="49"/>
  <c r="P22" i="49"/>
  <c r="V20" i="49"/>
  <c r="S25" i="49"/>
  <c r="U22" i="37"/>
  <c r="U14" i="37"/>
  <c r="P14" i="49"/>
  <c r="T20" i="37"/>
  <c r="R10" i="37"/>
  <c r="V10" i="37" s="1"/>
  <c r="O13" i="49"/>
  <c r="N14" i="49"/>
  <c r="M7" i="37"/>
  <c r="N7" i="37"/>
  <c r="S21" i="49"/>
  <c r="O20" i="49"/>
  <c r="T20" i="49"/>
  <c r="M14" i="13"/>
  <c r="M15" i="13" s="1"/>
  <c r="S16" i="49"/>
  <c r="L7" i="49"/>
  <c r="U10" i="49"/>
  <c r="S7" i="37"/>
  <c r="L7" i="37"/>
  <c r="L6" i="49"/>
  <c r="U7" i="49"/>
  <c r="N10" i="49"/>
  <c r="K9" i="49"/>
  <c r="M9" i="49" s="1"/>
  <c r="L10" i="49"/>
  <c r="P7" i="37"/>
  <c r="W7" i="37"/>
  <c r="S8" i="49"/>
  <c r="S12" i="49"/>
  <c r="K24" i="37"/>
  <c r="V23" i="37"/>
  <c r="M23" i="37"/>
  <c r="T22" i="37"/>
  <c r="M21" i="37"/>
  <c r="K20" i="37"/>
  <c r="V19" i="37"/>
  <c r="M19" i="37"/>
  <c r="T18" i="37"/>
  <c r="M17" i="37"/>
  <c r="K16" i="37"/>
  <c r="V15" i="37"/>
  <c r="M15" i="37"/>
  <c r="V27" i="37"/>
  <c r="M27" i="37"/>
  <c r="T26" i="37"/>
  <c r="O25" i="37"/>
  <c r="S27" i="37"/>
  <c r="S26" i="37"/>
  <c r="N25" i="37"/>
  <c r="U24" i="37"/>
  <c r="U23" i="37"/>
  <c r="S22" i="37"/>
  <c r="N21" i="37"/>
  <c r="U20" i="37"/>
  <c r="S19" i="37"/>
  <c r="N18" i="37"/>
  <c r="N17" i="37"/>
  <c r="U16" i="37"/>
  <c r="P15" i="37"/>
  <c r="P14" i="37"/>
  <c r="S14" i="37"/>
  <c r="R13" i="37"/>
  <c r="V13" i="37" s="1"/>
  <c r="U12" i="37"/>
  <c r="R11" i="37"/>
  <c r="V11" i="37" s="1"/>
  <c r="P10" i="37"/>
  <c r="U10" i="37"/>
  <c r="R8" i="37"/>
  <c r="V8" i="37" s="1"/>
  <c r="N17" i="49"/>
  <c r="R8" i="49"/>
  <c r="T8" i="49" s="1"/>
  <c r="M16" i="49"/>
  <c r="T16" i="49"/>
  <c r="P12" i="49"/>
  <c r="P10" i="49"/>
  <c r="U17" i="49"/>
  <c r="V16" i="49"/>
  <c r="U12" i="49"/>
  <c r="K8" i="49"/>
  <c r="O8" i="49" s="1"/>
  <c r="K22" i="37"/>
  <c r="K21" i="37"/>
  <c r="T19" i="37"/>
  <c r="K17" i="37"/>
  <c r="T14" i="37"/>
  <c r="K8" i="37"/>
  <c r="M8" i="37" s="1"/>
  <c r="V26" i="37"/>
  <c r="M26" i="37"/>
  <c r="T25" i="37"/>
  <c r="P26" i="37"/>
  <c r="S23" i="37"/>
  <c r="N20" i="37"/>
  <c r="S18" i="37"/>
  <c r="U15" i="37"/>
  <c r="S13" i="37"/>
  <c r="S12" i="37"/>
  <c r="S10" i="37"/>
  <c r="S9" i="37"/>
  <c r="U8" i="37"/>
  <c r="N16" i="49"/>
  <c r="R12" i="49"/>
  <c r="T12" i="49" s="1"/>
  <c r="N8" i="49"/>
  <c r="M15" i="49"/>
  <c r="P16" i="49"/>
  <c r="K17" i="49"/>
  <c r="S17" i="49"/>
  <c r="S15" i="49"/>
  <c r="O24" i="37"/>
  <c r="T23" i="37"/>
  <c r="V22" i="37"/>
  <c r="O20" i="37"/>
  <c r="O18" i="37"/>
  <c r="V18" i="37"/>
  <c r="O16" i="37"/>
  <c r="T15" i="37"/>
  <c r="K12" i="37"/>
  <c r="O12" i="37" s="1"/>
  <c r="K27" i="37"/>
  <c r="P27" i="37"/>
  <c r="S25" i="37"/>
  <c r="N24" i="37"/>
  <c r="P22" i="37"/>
  <c r="S21" i="37"/>
  <c r="U19" i="37"/>
  <c r="S17" i="37"/>
  <c r="N16" i="37"/>
  <c r="N14" i="37"/>
  <c r="U13" i="37"/>
  <c r="U11" i="37"/>
  <c r="V24" i="37"/>
  <c r="K23" i="37"/>
  <c r="O22" i="37"/>
  <c r="T21" i="37"/>
  <c r="O21" i="37"/>
  <c r="V20" i="37"/>
  <c r="K19" i="37"/>
  <c r="K18" i="37"/>
  <c r="T17" i="37"/>
  <c r="O17" i="37"/>
  <c r="V16" i="37"/>
  <c r="K15" i="37"/>
  <c r="K14" i="37"/>
  <c r="M14" i="37" s="1"/>
  <c r="K11" i="37"/>
  <c r="O11" i="37" s="1"/>
  <c r="O27" i="37"/>
  <c r="K26" i="37"/>
  <c r="V25" i="37"/>
  <c r="M25" i="37"/>
  <c r="N12" i="37"/>
  <c r="N10" i="37"/>
  <c r="N9" i="37"/>
  <c r="S8" i="37"/>
  <c r="T18" i="49"/>
  <c r="T15" i="49"/>
  <c r="K16" i="49"/>
  <c r="K15" i="49"/>
  <c r="M12" i="49"/>
  <c r="V17" i="49"/>
  <c r="V15" i="49"/>
  <c r="K10" i="49"/>
  <c r="O10" i="49" s="1"/>
  <c r="U8" i="49"/>
  <c r="S18" i="49"/>
  <c r="O15" i="49"/>
  <c r="G6" i="35"/>
  <c r="I6" i="35"/>
  <c r="O10" i="37"/>
  <c r="M10" i="37"/>
  <c r="T7" i="49"/>
  <c r="N13" i="49"/>
  <c r="R9" i="49"/>
  <c r="V9" i="49" s="1"/>
  <c r="P18" i="49"/>
  <c r="P7" i="49"/>
  <c r="U9" i="49"/>
  <c r="U18" i="49"/>
  <c r="V7" i="49"/>
  <c r="N18" i="49"/>
  <c r="M18" i="49"/>
  <c r="P13" i="49"/>
  <c r="K7" i="49"/>
  <c r="M7" i="49" s="1"/>
  <c r="V18" i="49"/>
  <c r="T9" i="37"/>
  <c r="U13" i="49"/>
  <c r="K18" i="49"/>
  <c r="P9" i="49"/>
  <c r="I5" i="35"/>
  <c r="G5" i="35"/>
  <c r="M13" i="49"/>
  <c r="R6" i="49"/>
  <c r="T6" i="49" s="1"/>
  <c r="K6" i="49"/>
  <c r="O6" i="49" s="1"/>
  <c r="P6" i="49"/>
  <c r="S6" i="49"/>
  <c r="U6" i="49"/>
  <c r="N6" i="49"/>
  <c r="K27" i="49"/>
  <c r="S27" i="49"/>
  <c r="P27" i="49"/>
  <c r="N27" i="49"/>
  <c r="U27" i="49"/>
  <c r="T27" i="49"/>
  <c r="O27" i="49"/>
  <c r="M27" i="49"/>
  <c r="K19" i="49"/>
  <c r="V19" i="49"/>
  <c r="O19" i="49"/>
  <c r="P19" i="49"/>
  <c r="N19" i="49"/>
  <c r="S19" i="49"/>
  <c r="T19" i="49"/>
  <c r="U19" i="49"/>
  <c r="M19" i="49"/>
  <c r="O13" i="37"/>
  <c r="Q13" i="37" s="1"/>
  <c r="P6" i="37"/>
  <c r="V27" i="49"/>
  <c r="K11" i="49"/>
  <c r="M11" i="49" s="1"/>
  <c r="U11" i="49"/>
  <c r="N11" i="49"/>
  <c r="R11" i="49"/>
  <c r="T11" i="49" s="1"/>
  <c r="O23" i="49"/>
  <c r="S23" i="49"/>
  <c r="P23" i="49"/>
  <c r="N23" i="49"/>
  <c r="T23" i="49"/>
  <c r="V23" i="49"/>
  <c r="M23" i="49"/>
  <c r="O16" i="49"/>
  <c r="O21" i="49"/>
  <c r="O26" i="49"/>
  <c r="K9" i="37"/>
  <c r="P9" i="37"/>
  <c r="T13" i="49"/>
  <c r="N15" i="49"/>
  <c r="V13" i="49"/>
  <c r="V10" i="49"/>
  <c r="N9" i="49"/>
  <c r="N7" i="49"/>
  <c r="M25" i="49"/>
  <c r="M21" i="49"/>
  <c r="M17" i="49"/>
  <c r="P25" i="49"/>
  <c r="P21" i="49"/>
  <c r="P17" i="49"/>
  <c r="P15" i="49"/>
  <c r="K25" i="49"/>
  <c r="J5" i="35" l="1"/>
  <c r="G24" i="35"/>
  <c r="J6" i="35"/>
  <c r="I24" i="35"/>
  <c r="V14" i="49"/>
  <c r="V7" i="37"/>
  <c r="V8" i="49"/>
  <c r="O9" i="49"/>
  <c r="Q9" i="49" s="1"/>
  <c r="V12" i="37"/>
  <c r="X12" i="37" s="1"/>
  <c r="V12" i="49"/>
  <c r="X12" i="49" s="1"/>
  <c r="O14" i="49"/>
  <c r="Q14" i="49" s="1"/>
  <c r="M10" i="49"/>
  <c r="Q10" i="49" s="1"/>
  <c r="X9" i="37"/>
  <c r="Q7" i="37"/>
  <c r="Q13" i="49"/>
  <c r="X14" i="49"/>
  <c r="V6" i="37"/>
  <c r="X6" i="37" s="1"/>
  <c r="Q12" i="49"/>
  <c r="T10" i="37"/>
  <c r="X10" i="37" s="1"/>
  <c r="Q10" i="37"/>
  <c r="T9" i="49"/>
  <c r="X9" i="49" s="1"/>
  <c r="T8" i="37"/>
  <c r="X8" i="37" s="1"/>
  <c r="X8" i="49"/>
  <c r="X14" i="37"/>
  <c r="O8" i="37"/>
  <c r="Q8" i="37" s="1"/>
  <c r="T11" i="37"/>
  <c r="X11" i="37" s="1"/>
  <c r="M8" i="49"/>
  <c r="Q8" i="49" s="1"/>
  <c r="T13" i="37"/>
  <c r="X13" i="37" s="1"/>
  <c r="Z13" i="37" s="1"/>
  <c r="X10" i="49"/>
  <c r="X13" i="49"/>
  <c r="M11" i="37"/>
  <c r="Q11" i="37" s="1"/>
  <c r="O14" i="37"/>
  <c r="Q14" i="37" s="1"/>
  <c r="M12" i="37"/>
  <c r="Q12" i="37" s="1"/>
  <c r="X7" i="37"/>
  <c r="X7" i="49"/>
  <c r="O7" i="49"/>
  <c r="Q7" i="49" s="1"/>
  <c r="V11" i="49"/>
  <c r="X11" i="49" s="1"/>
  <c r="O6" i="37"/>
  <c r="M6" i="37"/>
  <c r="M9" i="37"/>
  <c r="O9" i="37"/>
  <c r="O11" i="49"/>
  <c r="Q11" i="49" s="1"/>
  <c r="M6" i="49"/>
  <c r="Q6" i="49" s="1"/>
  <c r="V6" i="49"/>
  <c r="X6" i="49" s="1"/>
  <c r="J24" i="35" l="1"/>
  <c r="J25" i="35" s="1"/>
  <c r="Z10" i="49"/>
  <c r="Z13" i="49"/>
  <c r="Z7" i="49"/>
  <c r="Z14" i="49"/>
  <c r="Z7" i="37"/>
  <c r="Z10" i="37"/>
  <c r="Z12" i="49"/>
  <c r="Z8" i="37"/>
  <c r="Z8" i="49"/>
  <c r="Z9" i="49"/>
  <c r="Z14" i="37"/>
  <c r="Z11" i="37"/>
  <c r="Q9" i="37"/>
  <c r="Z9" i="37" s="1"/>
  <c r="Z12" i="37"/>
  <c r="Q6" i="37"/>
  <c r="Z6" i="37" s="1"/>
  <c r="Z11" i="49"/>
  <c r="Z6" i="49"/>
  <c r="Z28" i="37" l="1"/>
  <c r="Z29" i="37" s="1"/>
  <c r="Z28" i="49"/>
  <c r="Z29"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kmn</author>
  </authors>
  <commentList>
    <comment ref="G3" authorId="0" shapeId="0" xr:uid="{00000000-0006-0000-0000-000001000000}">
      <text>
        <r>
          <rPr>
            <sz val="9"/>
            <color indexed="81"/>
            <rFont val="ＭＳ Ｐゴシック"/>
            <family val="3"/>
            <charset val="128"/>
          </rPr>
          <t xml:space="preserve">大学卒、大学院卒の２項目ある方がいらっしますので、セルの書式は設定していません。
</t>
        </r>
      </text>
    </comment>
    <comment ref="J4" authorId="1" shapeId="0" xr:uid="{00000000-0006-0000-0000-000002000000}">
      <text>
        <r>
          <rPr>
            <b/>
            <sz val="9"/>
            <color indexed="81"/>
            <rFont val="MS P ゴシック"/>
            <family val="3"/>
            <charset val="128"/>
          </rPr>
          <t>月額単価を入力下さい。各シートに自動で単価が反映されます。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5" authorId="0" shapeId="0" xr:uid="{00000000-0006-0000-0300-000001000000}">
      <text>
        <r>
          <rPr>
            <sz val="10"/>
            <color indexed="81"/>
            <rFont val="ＭＳ Ｐゴシック"/>
            <family val="3"/>
            <charset val="128"/>
          </rPr>
          <t>最初に「従事者基礎情報」シートに入力されている従事者キー番号を入力してください。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YAMAGUCHI Naotaka/PR</author>
    <author>Shimodaira</author>
  </authors>
  <commentList>
    <comment ref="A5" authorId="0" shapeId="0" xr:uid="{00000000-0006-0000-0400-000001000000}">
      <text>
        <r>
          <rPr>
            <sz val="10"/>
            <color indexed="81"/>
            <rFont val="ＭＳ Ｐゴシック"/>
            <family val="3"/>
            <charset val="128"/>
          </rPr>
          <t>最初に「従事者基礎情報シート」の従事者キーを入力してください。</t>
        </r>
      </text>
    </comment>
    <comment ref="A24" authorId="1" shapeId="0" xr:uid="{00000000-0006-0000-0400-000002000000}">
      <text>
        <r>
          <rPr>
            <b/>
            <u/>
            <sz val="9"/>
            <color indexed="81"/>
            <rFont val="ＭＳ Ｐゴシック"/>
            <family val="3"/>
            <charset val="128"/>
          </rPr>
          <t>業務従事者の追加</t>
        </r>
        <r>
          <rPr>
            <b/>
            <sz val="9"/>
            <color indexed="81"/>
            <rFont val="ＭＳ Ｐゴシック"/>
            <family val="3"/>
            <charset val="128"/>
          </rPr>
          <t xml:space="preserve">
</t>
        </r>
        <r>
          <rPr>
            <sz val="9"/>
            <color indexed="81"/>
            <rFont val="ＭＳ Ｐゴシック"/>
            <family val="3"/>
            <charset val="128"/>
          </rPr>
          <t>更に行を追加する必要がある場合は、非表示になっている行を再表示させて行を増やしてください。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600-000001000000}">
      <text>
        <r>
          <rPr>
            <b/>
            <sz val="10"/>
            <color indexed="81"/>
            <rFont val="ＭＳ Ｐゴシック"/>
            <family val="3"/>
            <charset val="128"/>
          </rPr>
          <t>最初に「従事者基礎情報シート」の従事者キーを入力願います。同一人複数回の渡航回数まで同一の従事者キーを入力して増やしてください。</t>
        </r>
      </text>
    </comment>
    <comment ref="R6" authorId="0" shapeId="0" xr:uid="{00000000-0006-0000-0600-000002000000}">
      <text>
        <r>
          <rPr>
            <b/>
            <sz val="11"/>
            <color indexed="81"/>
            <rFont val="ＭＳ Ｐゴシック"/>
            <family val="3"/>
            <charset val="128"/>
          </rPr>
          <t>通常単価適用期間と特別単価適用が混在する場合は記入行を別行とし、特別単価は手入力で修正してください。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700-000001000000}">
      <text>
        <r>
          <rPr>
            <b/>
            <sz val="10"/>
            <color indexed="81"/>
            <rFont val="ＭＳ Ｐゴシック"/>
            <family val="3"/>
            <charset val="128"/>
          </rPr>
          <t>最初に「従事者基礎情報シート」の従事者キーを入力願います。同一人複数回の渡航回数まで同一の従事者キーを入力して増やしてください。</t>
        </r>
      </text>
    </comment>
    <comment ref="R6" authorId="0" shapeId="0" xr:uid="{00000000-0006-0000-0700-000002000000}">
      <text>
        <r>
          <rPr>
            <b/>
            <sz val="11"/>
            <color indexed="81"/>
            <rFont val="ＭＳ Ｐゴシック"/>
            <family val="3"/>
            <charset val="128"/>
          </rPr>
          <t>通常単価適用期間と特別単価適用が混在する場合は記入行を別行とし、特別単価は手入力で修正してください。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YAMAGUCHI Naotaka/PR</author>
    <author>津田</author>
  </authors>
  <commentList>
    <comment ref="I3" authorId="0" shapeId="0" xr:uid="{00000000-0006-0000-0800-000001000000}">
      <text>
        <r>
          <rPr>
            <b/>
            <sz val="10"/>
            <color indexed="81"/>
            <rFont val="ＭＳ Ｐゴシック"/>
            <family val="3"/>
            <charset val="128"/>
          </rPr>
          <t>航空賃の証拠書類は「様式21証書貼付台紙」に貼付し、本「証書番号」欄に「証書貼付台紙」の証書番号を記入の上、本紙を当該証書貼付台紙に添付してください。</t>
        </r>
      </text>
    </comment>
    <comment ref="D14" authorId="1" shapeId="0" xr:uid="{00000000-0006-0000-0800-000002000000}">
      <text>
        <r>
          <rPr>
            <b/>
            <sz val="9"/>
            <color indexed="81"/>
            <rFont val="MS P ゴシック"/>
            <family val="3"/>
            <charset val="128"/>
          </rPr>
          <t>プルダウンから選択してください。</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八千代エンジニヤリング　関</author>
  </authors>
  <commentList>
    <comment ref="G3" authorId="0" shapeId="0" xr:uid="{00000000-0006-0000-0C00-000001000000}">
      <text>
        <r>
          <rPr>
            <b/>
            <sz val="9"/>
            <color indexed="81"/>
            <rFont val="MS P ゴシック"/>
            <family val="3"/>
            <charset val="128"/>
          </rPr>
          <t>A6 入力情報からの自動入力されます。</t>
        </r>
        <r>
          <rPr>
            <sz val="9"/>
            <color indexed="81"/>
            <rFont val="MS P ゴシック"/>
            <family val="3"/>
            <charset val="128"/>
          </rPr>
          <t xml:space="preserve">
</t>
        </r>
      </text>
    </comment>
    <comment ref="G34" authorId="0" shapeId="0" xr:uid="{00000000-0006-0000-0C00-000002000000}">
      <text>
        <r>
          <rPr>
            <b/>
            <sz val="9"/>
            <color indexed="81"/>
            <rFont val="MS P ゴシック"/>
            <family val="3"/>
            <charset val="128"/>
          </rPr>
          <t xml:space="preserve">該当するレートを選択してください。
</t>
        </r>
        <r>
          <rPr>
            <sz val="9"/>
            <color indexed="81"/>
            <rFont val="MS P 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契約第1課</author>
  </authors>
  <commentList>
    <comment ref="F6" authorId="0" shapeId="0" xr:uid="{85398F1F-7192-4009-AD89-57ABDE4462AA}">
      <text>
        <r>
          <rPr>
            <b/>
            <sz val="9"/>
            <color indexed="81"/>
            <rFont val="MS P ゴシック"/>
            <family val="3"/>
            <charset val="128"/>
          </rPr>
          <t xml:space="preserve">プルダウンから選択してください。
</t>
        </r>
      </text>
    </comment>
    <comment ref="G6" authorId="0" shapeId="0" xr:uid="{80397E15-4175-45E5-9582-A04037B313E4}">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<sst xmlns="http://schemas.openxmlformats.org/spreadsheetml/2006/main" count="499" uniqueCount="352">
  <si>
    <t>従事者基礎情報</t>
    <rPh sb="0" eb="3">
      <t>ジュウジシャ</t>
    </rPh>
    <rPh sb="3" eb="5">
      <t>キソ</t>
    </rPh>
    <rPh sb="5" eb="7">
      <t>ジョウホウ</t>
    </rPh>
    <phoneticPr fontId="1"/>
  </si>
  <si>
    <t>最初に入力してください。</t>
    <rPh sb="0" eb="2">
      <t>サイショ</t>
    </rPh>
    <rPh sb="3" eb="5">
      <t>ニュウリョク</t>
    </rPh>
    <phoneticPr fontId="1"/>
  </si>
  <si>
    <t>従事者キー</t>
    <rPh sb="0" eb="2">
      <t>ジュウジ</t>
    </rPh>
    <rPh sb="2" eb="3">
      <t>シャ</t>
    </rPh>
    <phoneticPr fontId="8"/>
  </si>
  <si>
    <t>従事者名（居住地）</t>
    <rPh sb="0" eb="2">
      <t>ジュウジ</t>
    </rPh>
    <rPh sb="2" eb="3">
      <t>シャ</t>
    </rPh>
    <rPh sb="3" eb="4">
      <t>メイ</t>
    </rPh>
    <rPh sb="5" eb="8">
      <t>キョジュウチ</t>
    </rPh>
    <phoneticPr fontId="2"/>
  </si>
  <si>
    <t>担当業務</t>
    <rPh sb="0" eb="2">
      <t>タントウ</t>
    </rPh>
    <rPh sb="2" eb="4">
      <t>ギョウム</t>
    </rPh>
    <phoneticPr fontId="1"/>
  </si>
  <si>
    <t>所属先</t>
    <rPh sb="0" eb="2">
      <t>ショゾク</t>
    </rPh>
    <rPh sb="2" eb="3">
      <t>サキ</t>
    </rPh>
    <phoneticPr fontId="1"/>
  </si>
  <si>
    <t>格付</t>
    <rPh sb="0" eb="1">
      <t>カク</t>
    </rPh>
    <rPh sb="1" eb="2">
      <t>ヅ</t>
    </rPh>
    <phoneticPr fontId="8"/>
  </si>
  <si>
    <r>
      <t>最終学歴</t>
    </r>
    <r>
      <rPr>
        <vertAlign val="superscript"/>
        <sz val="10"/>
        <rFont val="ＭＳ ゴシック"/>
        <family val="3"/>
        <charset val="128"/>
      </rPr>
      <t xml:space="preserve"> (注1)</t>
    </r>
    <rPh sb="6" eb="7">
      <t>チュウ</t>
    </rPh>
    <phoneticPr fontId="8"/>
  </si>
  <si>
    <r>
      <t>卒業年月</t>
    </r>
    <r>
      <rPr>
        <vertAlign val="superscript"/>
        <sz val="10"/>
        <rFont val="ＭＳ ゴシック"/>
        <family val="3"/>
        <charset val="128"/>
      </rPr>
      <t>(注1)</t>
    </r>
    <phoneticPr fontId="8"/>
  </si>
  <si>
    <t>直接人件費月額単価</t>
    <rPh sb="0" eb="2">
      <t>チョクセツ</t>
    </rPh>
    <rPh sb="2" eb="5">
      <t>ジンケンヒ</t>
    </rPh>
    <rPh sb="5" eb="7">
      <t>ゲツガク</t>
    </rPh>
    <rPh sb="7" eb="9">
      <t>タンカ</t>
    </rPh>
    <phoneticPr fontId="1"/>
  </si>
  <si>
    <t>□原　×子</t>
    <rPh sb="1" eb="2">
      <t>ハラ</t>
    </rPh>
    <rPh sb="4" eb="5">
      <t>コ</t>
    </rPh>
    <phoneticPr fontId="8"/>
  </si>
  <si>
    <t>交差点設計</t>
    <rPh sb="0" eb="3">
      <t>コウサテン</t>
    </rPh>
    <rPh sb="3" eb="5">
      <t>セッケイ</t>
    </rPh>
    <phoneticPr fontId="8"/>
  </si>
  <si>
    <t>新宿プラニング</t>
    <rPh sb="0" eb="2">
      <t>シンジュク</t>
    </rPh>
    <phoneticPr fontId="8"/>
  </si>
  <si>
    <t>　○○工業大学卒
　△△△大学院修了</t>
    <rPh sb="5" eb="7">
      <t>ダイガク</t>
    </rPh>
    <rPh sb="13" eb="16">
      <t>ダイガクイン</t>
    </rPh>
    <rPh sb="16" eb="18">
      <t>シュウリョウ</t>
    </rPh>
    <phoneticPr fontId="8"/>
  </si>
  <si>
    <t>19**年3月
200*年9月</t>
    <phoneticPr fontId="1"/>
  </si>
  <si>
    <t>号数</t>
    <rPh sb="0" eb="2">
      <t>ゴウスウ</t>
    </rPh>
    <phoneticPr fontId="8"/>
  </si>
  <si>
    <t>月額単価</t>
    <rPh sb="0" eb="4">
      <t>ゲツガクタンカ</t>
    </rPh>
    <phoneticPr fontId="8"/>
  </si>
  <si>
    <r>
      <rPr>
        <sz val="12"/>
        <color theme="1"/>
        <rFont val="ＭＳ ゴシック"/>
        <family val="3"/>
        <charset val="128"/>
      </rPr>
      <t>日当</t>
    </r>
    <rPh sb="0" eb="2">
      <t>ニットウ</t>
    </rPh>
    <phoneticPr fontId="8"/>
  </si>
  <si>
    <r>
      <rPr>
        <sz val="12"/>
        <color theme="1"/>
        <rFont val="ＭＳ ゴシック"/>
        <family val="3"/>
        <charset val="128"/>
      </rPr>
      <t>宿泊費</t>
    </r>
    <rPh sb="0" eb="3">
      <t>シュクハクヒ</t>
    </rPh>
    <phoneticPr fontId="8"/>
  </si>
  <si>
    <t>○山　△男</t>
    <rPh sb="1" eb="2">
      <t>ヤマ</t>
    </rPh>
    <rPh sb="4" eb="5">
      <t>オトコ</t>
    </rPh>
    <phoneticPr fontId="8"/>
  </si>
  <si>
    <t>交通計画Ⅱ</t>
    <rPh sb="0" eb="2">
      <t>コウツウ</t>
    </rPh>
    <rPh sb="2" eb="4">
      <t>ケイカク</t>
    </rPh>
    <phoneticPr fontId="8"/>
  </si>
  <si>
    <t>麹町設計(補強：○×企画)</t>
    <rPh sb="0" eb="2">
      <t>コウジマチ</t>
    </rPh>
    <rPh sb="2" eb="4">
      <t>セッケイ</t>
    </rPh>
    <rPh sb="5" eb="7">
      <t>ホキョウ</t>
    </rPh>
    <rPh sb="10" eb="12">
      <t>キカク</t>
    </rPh>
    <phoneticPr fontId="8"/>
  </si>
  <si>
    <t>　○○工業高校卒</t>
    <rPh sb="3" eb="5">
      <t>コウギョウ</t>
    </rPh>
    <rPh sb="5" eb="7">
      <t>コウコウ</t>
    </rPh>
    <rPh sb="7" eb="8">
      <t>ソツ</t>
    </rPh>
    <phoneticPr fontId="8"/>
  </si>
  <si>
    <t>19**年3月</t>
    <phoneticPr fontId="1"/>
  </si>
  <si>
    <t>○野　△子（前任）</t>
    <rPh sb="6" eb="8">
      <t>ゼンニン</t>
    </rPh>
    <phoneticPr fontId="1"/>
  </si>
  <si>
    <t>ジェンダー分析</t>
    <phoneticPr fontId="1"/>
  </si>
  <si>
    <t>３Ｊコンサルタンツ（株）</t>
    <phoneticPr fontId="1"/>
  </si>
  <si>
    <t xml:space="preserve"> ○○○○○○大学卒</t>
  </si>
  <si>
    <t>▽田　□美（後任）</t>
    <rPh sb="1" eb="2">
      <t>タ</t>
    </rPh>
    <rPh sb="6" eb="8">
      <t>コウニン</t>
    </rPh>
    <phoneticPr fontId="1"/>
  </si>
  <si>
    <t>道路計画</t>
    <phoneticPr fontId="1"/>
  </si>
  <si>
    <t>×木　〇子</t>
    <phoneticPr fontId="1"/>
  </si>
  <si>
    <t>新宿プラニング</t>
    <phoneticPr fontId="1"/>
  </si>
  <si>
    <t>○○○○○○大学卒</t>
    <phoneticPr fontId="1"/>
  </si>
  <si>
    <t>道路計画（D枠）</t>
  </si>
  <si>
    <t>□川　×代</t>
    <phoneticPr fontId="1"/>
  </si>
  <si>
    <t>200*年3月</t>
    <phoneticPr fontId="1"/>
  </si>
  <si>
    <t>法西　●子</t>
    <rPh sb="0" eb="1">
      <t>ホウ</t>
    </rPh>
    <rPh sb="1" eb="2">
      <t>ニシ</t>
    </rPh>
    <rPh sb="4" eb="5">
      <t>コ</t>
    </rPh>
    <phoneticPr fontId="1"/>
  </si>
  <si>
    <t>通訳</t>
    <rPh sb="0" eb="2">
      <t>ツウヤク</t>
    </rPh>
    <phoneticPr fontId="1"/>
  </si>
  <si>
    <t>通訳センター株式会社</t>
    <rPh sb="0" eb="2">
      <t>ツウヤク</t>
    </rPh>
    <rPh sb="6" eb="10">
      <t>カブ</t>
    </rPh>
    <phoneticPr fontId="1"/>
  </si>
  <si>
    <t>（注1）業務従事者の最終学歴（卒業年月）が大学院卒以上の場合、大学学歴と大学卒業年月もあわせて記載してください。</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phoneticPr fontId="8"/>
  </si>
  <si>
    <r>
      <t>このシートは様式６直接人件費、様式７業務従事者名簿、様式９航空賃、様式12戦争特約保険料の入力を省略するものであり、</t>
    </r>
    <r>
      <rPr>
        <u/>
        <sz val="14"/>
        <color rgb="FFFF0000"/>
        <rFont val="ＭＳ ゴシック"/>
        <family val="3"/>
        <charset val="128"/>
      </rPr>
      <t>印刷は不要</t>
    </r>
    <r>
      <rPr>
        <sz val="14"/>
        <color rgb="FFFF0000"/>
        <rFont val="ＭＳ ゴシック"/>
        <family val="3"/>
        <charset val="128"/>
      </rPr>
      <t>です。</t>
    </r>
    <rPh sb="6" eb="8">
      <t>ヨウシキ</t>
    </rPh>
    <rPh sb="9" eb="11">
      <t>チョクセツ</t>
    </rPh>
    <rPh sb="11" eb="14">
      <t>ジンケンヒ</t>
    </rPh>
    <rPh sb="15" eb="17">
      <t>ヨウシキ</t>
    </rPh>
    <rPh sb="18" eb="20">
      <t>ギョウム</t>
    </rPh>
    <rPh sb="20" eb="23">
      <t>ジュウジシャ</t>
    </rPh>
    <rPh sb="23" eb="25">
      <t>メイボ</t>
    </rPh>
    <rPh sb="26" eb="28">
      <t>ヨウシキ</t>
    </rPh>
    <rPh sb="29" eb="31">
      <t>コウクウ</t>
    </rPh>
    <rPh sb="31" eb="32">
      <t>チン</t>
    </rPh>
    <rPh sb="33" eb="35">
      <t>ヨウシキ</t>
    </rPh>
    <rPh sb="37" eb="39">
      <t>センソウ</t>
    </rPh>
    <rPh sb="39" eb="41">
      <t>トクヤク</t>
    </rPh>
    <rPh sb="41" eb="44">
      <t>ホケンリョウ</t>
    </rPh>
    <rPh sb="45" eb="47">
      <t>ニュウリョク</t>
    </rPh>
    <rPh sb="48" eb="50">
      <t>ショウリャク</t>
    </rPh>
    <rPh sb="58" eb="60">
      <t>インサツ</t>
    </rPh>
    <rPh sb="61" eb="63">
      <t>フヨウ</t>
    </rPh>
    <phoneticPr fontId="1"/>
  </si>
  <si>
    <t>様式４</t>
    <rPh sb="0" eb="2">
      <t>ヨウシキ</t>
    </rPh>
    <phoneticPr fontId="1"/>
  </si>
  <si>
    <t>契約金額精算報告内訳書</t>
    <rPh sb="0" eb="2">
      <t>ケイヤク</t>
    </rPh>
    <rPh sb="2" eb="4">
      <t>キンガク</t>
    </rPh>
    <rPh sb="4" eb="6">
      <t>セイサン</t>
    </rPh>
    <phoneticPr fontId="1"/>
  </si>
  <si>
    <t>（単位：円）</t>
  </si>
  <si>
    <r>
      <t>費　目</t>
    </r>
    <r>
      <rPr>
        <vertAlign val="superscript"/>
        <sz val="10.5"/>
        <color indexed="8"/>
        <rFont val="ＭＳ ゴシック"/>
        <family val="3"/>
        <charset val="128"/>
      </rPr>
      <t>注1</t>
    </r>
    <phoneticPr fontId="1"/>
  </si>
  <si>
    <r>
      <t>契約金額(A)</t>
    </r>
    <r>
      <rPr>
        <vertAlign val="superscript"/>
        <sz val="10.5"/>
        <color indexed="8"/>
        <rFont val="ＭＳ ゴシック"/>
        <family val="3"/>
        <charset val="128"/>
      </rPr>
      <t>注2</t>
    </r>
    <phoneticPr fontId="1"/>
  </si>
  <si>
    <r>
      <t>契約金額
（流用後）(B)</t>
    </r>
    <r>
      <rPr>
        <vertAlign val="superscript"/>
        <sz val="10.5"/>
        <color indexed="8"/>
        <rFont val="ＭＳ ゴシック"/>
        <family val="3"/>
        <charset val="128"/>
      </rPr>
      <t>注3</t>
    </r>
    <rPh sb="13" eb="14">
      <t>チュウ</t>
    </rPh>
    <phoneticPr fontId="1"/>
  </si>
  <si>
    <r>
      <t>精算額(C)</t>
    </r>
    <r>
      <rPr>
        <vertAlign val="superscript"/>
        <sz val="10.5"/>
        <color indexed="8"/>
        <rFont val="ＭＳ ゴシック"/>
        <family val="3"/>
        <charset val="128"/>
      </rPr>
      <t>注4</t>
    </r>
    <phoneticPr fontId="1"/>
  </si>
  <si>
    <t>前払額(D)</t>
    <phoneticPr fontId="1"/>
  </si>
  <si>
    <r>
      <t>部分払額(E)</t>
    </r>
    <r>
      <rPr>
        <vertAlign val="superscript"/>
        <sz val="10.5"/>
        <color indexed="8"/>
        <rFont val="ＭＳ ゴシック"/>
        <family val="3"/>
        <charset val="128"/>
      </rPr>
      <t>注5</t>
    </r>
    <phoneticPr fontId="1"/>
  </si>
  <si>
    <t>概算払額(F)</t>
    <phoneticPr fontId="1"/>
  </si>
  <si>
    <r>
      <t>請求額(G)=(C)-(D)-(E)-(F)</t>
    </r>
    <r>
      <rPr>
        <vertAlign val="superscript"/>
        <sz val="10.5"/>
        <color indexed="8"/>
        <rFont val="ＭＳ ゴシック"/>
        <family val="3"/>
        <charset val="128"/>
      </rPr>
      <t>注6</t>
    </r>
    <rPh sb="2" eb="3">
      <t>ガク</t>
    </rPh>
    <rPh sb="22" eb="23">
      <t>チュウ</t>
    </rPh>
    <phoneticPr fontId="1"/>
  </si>
  <si>
    <t>Ⅰ．業務原価</t>
    <rPh sb="2" eb="4">
      <t>ギョウム</t>
    </rPh>
    <rPh sb="4" eb="6">
      <t>ゲンカ</t>
    </rPh>
    <phoneticPr fontId="1"/>
  </si>
  <si>
    <t>（１）直接経費</t>
    <phoneticPr fontId="83"/>
  </si>
  <si>
    <t>　１　旅費（航空賃）</t>
    <phoneticPr fontId="83"/>
  </si>
  <si>
    <t>　２　旅費（その他）</t>
    <phoneticPr fontId="83"/>
  </si>
  <si>
    <t>　３　一般業務費</t>
    <phoneticPr fontId="83"/>
  </si>
  <si>
    <t>　４　通訳傭上費</t>
    <phoneticPr fontId="83"/>
  </si>
  <si>
    <t>　５　報告書作成費</t>
    <phoneticPr fontId="83"/>
  </si>
  <si>
    <t>　６　機材費</t>
    <phoneticPr fontId="83"/>
  </si>
  <si>
    <t>　７　再委託費</t>
    <phoneticPr fontId="83"/>
  </si>
  <si>
    <t>　８　国内業務費</t>
    <phoneticPr fontId="83"/>
  </si>
  <si>
    <t>　９　現地一時隔離関連費</t>
    <phoneticPr fontId="83"/>
  </si>
  <si>
    <t>　１０　本邦一時隔離関連費</t>
    <phoneticPr fontId="83"/>
  </si>
  <si>
    <t>（２）直接人件費</t>
    <rPh sb="3" eb="8">
      <t>チョクセツジンケンヒ</t>
    </rPh>
    <phoneticPr fontId="83"/>
  </si>
  <si>
    <t>（３）その他原価</t>
    <rPh sb="5" eb="8">
      <t>タゲンカ</t>
    </rPh>
    <phoneticPr fontId="83"/>
  </si>
  <si>
    <t>Ⅱ.一般管理費等</t>
    <rPh sb="2" eb="4">
      <t>イッパン</t>
    </rPh>
    <rPh sb="4" eb="7">
      <t>カンリヒ</t>
    </rPh>
    <rPh sb="7" eb="8">
      <t>ラ</t>
    </rPh>
    <phoneticPr fontId="1"/>
  </si>
  <si>
    <t>Ⅲ.小計(I.＋II.)</t>
    <rPh sb="2" eb="4">
      <t>ショウケイ</t>
    </rPh>
    <phoneticPr fontId="1"/>
  </si>
  <si>
    <t>Ⅳ</t>
    <phoneticPr fontId="1"/>
  </si>
  <si>
    <t>消費税及び地方消費税10%</t>
    <phoneticPr fontId="1"/>
  </si>
  <si>
    <t>合　計(Ⅲ.＋Ⅳ.)</t>
    <phoneticPr fontId="1"/>
  </si>
  <si>
    <t xml:space="preserve">
注１）費目については、契約締結時期により、別の費目構成となっている場合があります。契約金額内訳書に記載されている費目を使用してください。
注２）契約変更している場合は、最終契約変更後の契約金額内訳を記載してください。
注３）費目間流用を行った後の契約金額内訳を記載してください。また、費目間流用に係る打合簿（写）を添付してください。
注４）直接経費に係る精算額は、直接経費費目間流用計算表（様式５）で計算された額を記載してください。直接人件費、その他原価及び一般管理費等については、精算報告明細書の精算額を記載してください。
　　　また、支出実績中間確認を行った場合は、確認済みの経費も精算額に含め、最新の「支出実績中間確認通知書」（写）を添付ください。
注５）複数の部分払がある場合はその合計額を記載してください。また、必要に応じ消費税額を明記することも可能です。
注６）請求額には、精算額から前払額、部分払額及び概算払額を控除した数字を記載してください。</t>
    <rPh sb="318" eb="319">
      <t>ウツ</t>
    </rPh>
    <rPh sb="362" eb="364">
      <t>ヒツヨウ</t>
    </rPh>
    <rPh sb="365" eb="366">
      <t>オウ</t>
    </rPh>
    <rPh sb="367" eb="370">
      <t>ショウヒゼイ</t>
    </rPh>
    <rPh sb="370" eb="371">
      <t>ガク</t>
    </rPh>
    <rPh sb="372" eb="374">
      <t>メイキ</t>
    </rPh>
    <rPh sb="379" eb="381">
      <t>カノウ</t>
    </rPh>
    <rPh sb="385" eb="386">
      <t>チュウ</t>
    </rPh>
    <phoneticPr fontId="1"/>
  </si>
  <si>
    <t>様式５</t>
    <phoneticPr fontId="1"/>
  </si>
  <si>
    <t>直接経費費目間流用計算表
（打合簿なしの費目間流用に関する計算表）</t>
    <rPh sb="14" eb="16">
      <t>ウチアワ</t>
    </rPh>
    <rPh sb="16" eb="17">
      <t>ボ</t>
    </rPh>
    <phoneticPr fontId="1"/>
  </si>
  <si>
    <r>
      <t>費目（中項目）</t>
    </r>
    <r>
      <rPr>
        <vertAlign val="superscript"/>
        <sz val="10.5"/>
        <rFont val="ＭＳ ゴシック"/>
        <family val="3"/>
        <charset val="128"/>
      </rPr>
      <t>注１</t>
    </r>
  </si>
  <si>
    <r>
      <t>契約金額
（流用後）</t>
    </r>
    <r>
      <rPr>
        <vertAlign val="superscript"/>
        <sz val="10.5"/>
        <color indexed="8"/>
        <rFont val="ＭＳ ゴシック"/>
        <family val="3"/>
        <charset val="128"/>
      </rPr>
      <t>注２</t>
    </r>
    <phoneticPr fontId="1"/>
  </si>
  <si>
    <r>
      <t>支出額</t>
    </r>
    <r>
      <rPr>
        <vertAlign val="superscript"/>
        <sz val="10.5"/>
        <color indexed="8"/>
        <rFont val="ＭＳ ゴシック"/>
        <family val="3"/>
        <charset val="128"/>
      </rPr>
      <t>注３</t>
    </r>
  </si>
  <si>
    <r>
      <t>精算額</t>
    </r>
    <r>
      <rPr>
        <vertAlign val="superscript"/>
        <sz val="10.5"/>
        <color indexed="8"/>
        <rFont val="ＭＳ ゴシック"/>
        <family val="3"/>
        <charset val="128"/>
      </rPr>
      <t>注４</t>
    </r>
  </si>
  <si>
    <r>
      <t>差額</t>
    </r>
    <r>
      <rPr>
        <vertAlign val="superscript"/>
        <sz val="10.5"/>
        <color indexed="8"/>
        <rFont val="ＭＳ ゴシック"/>
        <family val="3"/>
        <charset val="128"/>
      </rPr>
      <t>注５</t>
    </r>
  </si>
  <si>
    <r>
      <t>参考上限値</t>
    </r>
    <r>
      <rPr>
        <vertAlign val="superscript"/>
        <sz val="10.5"/>
        <color indexed="8"/>
        <rFont val="ＭＳ ゴシック"/>
        <family val="3"/>
        <charset val="128"/>
      </rPr>
      <t>注６</t>
    </r>
  </si>
  <si>
    <r>
      <t>備　考</t>
    </r>
    <r>
      <rPr>
        <vertAlign val="superscript"/>
        <sz val="10.5"/>
        <color indexed="8"/>
        <rFont val="ＭＳ ゴシック"/>
        <family val="3"/>
        <charset val="128"/>
      </rPr>
      <t>注７</t>
    </r>
  </si>
  <si>
    <t>(A)</t>
  </si>
  <si>
    <t>(B)</t>
  </si>
  <si>
    <t>(C)</t>
  </si>
  <si>
    <t>(A)-(C)</t>
  </si>
  <si>
    <t>(A)×5%</t>
  </si>
  <si>
    <t>直接経費合計額</t>
  </si>
  <si>
    <t>注）打合簿なしの費目間流用が発生した場合のみ添付してください。</t>
    <rPh sb="0" eb="1">
      <t>チュウ</t>
    </rPh>
    <rPh sb="2" eb="4">
      <t>ウチアワ</t>
    </rPh>
    <rPh sb="4" eb="5">
      <t>ボ</t>
    </rPh>
    <rPh sb="8" eb="10">
      <t>ヒモク</t>
    </rPh>
    <rPh sb="10" eb="11">
      <t>カン</t>
    </rPh>
    <rPh sb="11" eb="13">
      <t>リュウヨウ</t>
    </rPh>
    <rPh sb="14" eb="16">
      <t>ハッセイ</t>
    </rPh>
    <rPh sb="18" eb="20">
      <t>バアイ</t>
    </rPh>
    <rPh sb="22" eb="24">
      <t>テンプ</t>
    </rPh>
    <phoneticPr fontId="1"/>
  </si>
  <si>
    <r>
      <t xml:space="preserve">注１）費目については、契約締結時期により、別の費目構成となっている場合があります。契約金額内訳書に記載されている費目を使用してください。
注２）「打合簿あり」での費目間流用を行った後の契約金額内訳を記載してください。
注３）それぞれの費目の「精算報告明細書」に記載されている支出実績をそのまま記載してください。
注４）精算額の確定に当たっては、当該費目の契約金額（流用後）の5％か50万円のいずれか低い金額の範囲内まで、「打合簿なし」の流用を認めています。この運用を反映して、精算額を記載してください。なお、直接経費精算額の合計額は、決して契約金額（流用後）の合計額を超えることは認められませんので、契約金額（流用後）の合計額の範囲内で、「打合簿なし」の流用をしてください。
注５）契約金額（流用後）と精算額の差額を記載してください。この差額が50万円か次欄の参考上限値のいずれか低い金額以下であれば、打合簿なしの流用が認められます。
注６）差額と比較するための参考値として、「(A)×5%」の計算結果を記載してください。差額が０である場合は、記載の必要はありません。
注７）5%か50万円のいずれか低い金額の範囲内の増額であれば、「打合簿なし」の流用可能ですので、理由の記載は不要です。特記すべき事項がありましたら、記載ください。
</t>
    </r>
    <r>
      <rPr>
        <sz val="10"/>
        <color rgb="FFFF0000"/>
        <rFont val="ＭＳ ゴシック"/>
        <family val="3"/>
        <charset val="128"/>
      </rPr>
      <t>注８）新型コロナウィルス対策にかかる費用（PCR検査関連費用、コロナ対策関連経費、一時隔離関連経費）については、特例措置のため</t>
    </r>
    <r>
      <rPr>
        <u/>
        <sz val="10"/>
        <color rgb="FFFF0000"/>
        <rFont val="ＭＳ ゴシック"/>
        <family val="3"/>
        <charset val="128"/>
      </rPr>
      <t>他の目的への費目間流用は認められません。</t>
    </r>
    <rPh sb="509" eb="511">
      <t>ゾウガク</t>
    </rPh>
    <phoneticPr fontId="1"/>
  </si>
  <si>
    <t>精算報告明細書（直接人件費）</t>
    <phoneticPr fontId="1"/>
  </si>
  <si>
    <t>従事者キー</t>
    <rPh sb="0" eb="3">
      <t>ジュウジシャ</t>
    </rPh>
    <phoneticPr fontId="1"/>
  </si>
  <si>
    <t>氏名</t>
    <rPh sb="0" eb="2">
      <t>シメイ</t>
    </rPh>
    <phoneticPr fontId="1"/>
  </si>
  <si>
    <t>格付</t>
    <rPh sb="0" eb="1">
      <t>カク</t>
    </rPh>
    <rPh sb="1" eb="2">
      <t>ヅ</t>
    </rPh>
    <phoneticPr fontId="1"/>
  </si>
  <si>
    <t>月額単価</t>
    <rPh sb="0" eb="2">
      <t>ゲツガク</t>
    </rPh>
    <rPh sb="2" eb="4">
      <t>タンカ</t>
    </rPh>
    <phoneticPr fontId="1"/>
  </si>
  <si>
    <t>現地業務</t>
    <rPh sb="0" eb="2">
      <t>ゲンチ</t>
    </rPh>
    <rPh sb="2" eb="4">
      <t>ギョウム</t>
    </rPh>
    <phoneticPr fontId="1"/>
  </si>
  <si>
    <t>国内業務</t>
    <rPh sb="0" eb="2">
      <t>コクナイ</t>
    </rPh>
    <rPh sb="2" eb="4">
      <t>ギョウム</t>
    </rPh>
    <phoneticPr fontId="1"/>
  </si>
  <si>
    <t>合計金額</t>
    <rPh sb="0" eb="2">
      <t>ゴウケイ</t>
    </rPh>
    <rPh sb="2" eb="4">
      <t>キンガク</t>
    </rPh>
    <phoneticPr fontId="1"/>
  </si>
  <si>
    <t>人月</t>
    <rPh sb="0" eb="2">
      <t>ニンゲツ</t>
    </rPh>
    <phoneticPr fontId="1"/>
  </si>
  <si>
    <t>金額</t>
    <rPh sb="0" eb="2">
      <t>キンガク</t>
    </rPh>
    <phoneticPr fontId="1"/>
  </si>
  <si>
    <t>合計額</t>
    <phoneticPr fontId="1"/>
  </si>
  <si>
    <t>合計額
（千円未満切捨て）</t>
    <phoneticPr fontId="1"/>
  </si>
  <si>
    <t>契約金額</t>
    <rPh sb="0" eb="4">
      <t>ケイヤクキンガク</t>
    </rPh>
    <phoneticPr fontId="1"/>
  </si>
  <si>
    <r>
      <t>実績額</t>
    </r>
    <r>
      <rPr>
        <vertAlign val="superscript"/>
        <sz val="12"/>
        <color theme="1"/>
        <rFont val="ＭＳ ゴシック"/>
        <family val="3"/>
        <charset val="128"/>
      </rPr>
      <t>注１</t>
    </r>
    <rPh sb="0" eb="3">
      <t>ジッセキガク</t>
    </rPh>
    <rPh sb="3" eb="4">
      <t>チュウ</t>
    </rPh>
    <phoneticPr fontId="1"/>
  </si>
  <si>
    <r>
      <t>精算額</t>
    </r>
    <r>
      <rPr>
        <b/>
        <vertAlign val="superscript"/>
        <sz val="12"/>
        <color theme="1"/>
        <rFont val="ＭＳ ゴシック"/>
        <family val="3"/>
        <charset val="128"/>
      </rPr>
      <t>注２</t>
    </r>
    <rPh sb="0" eb="3">
      <t>セイサンガク</t>
    </rPh>
    <rPh sb="3" eb="4">
      <t>チュウ</t>
    </rPh>
    <phoneticPr fontId="1"/>
  </si>
  <si>
    <t>注１）実績額は、上表で算出された合計額（千円未満切捨て）が転記されます。
注２）精算額は、契約金額と実績額の何れか低い方を精算額とします。</t>
    <rPh sb="0" eb="1">
      <t>チュウ</t>
    </rPh>
    <rPh sb="3" eb="6">
      <t>ジッセキガク</t>
    </rPh>
    <rPh sb="8" eb="10">
      <t>ジョウヒョウ</t>
    </rPh>
    <rPh sb="11" eb="13">
      <t>サンシュツ</t>
    </rPh>
    <rPh sb="16" eb="18">
      <t>ゴウケイ</t>
    </rPh>
    <rPh sb="18" eb="19">
      <t>ガク</t>
    </rPh>
    <rPh sb="20" eb="24">
      <t>センエンミマン</t>
    </rPh>
    <rPh sb="24" eb="26">
      <t>キリス</t>
    </rPh>
    <rPh sb="29" eb="31">
      <t>テンキ</t>
    </rPh>
    <rPh sb="37" eb="38">
      <t>チュウ</t>
    </rPh>
    <rPh sb="40" eb="43">
      <t>セイサンガク</t>
    </rPh>
    <rPh sb="45" eb="49">
      <t>ケイヤクキンガク</t>
    </rPh>
    <rPh sb="50" eb="53">
      <t>ジッセキガク</t>
    </rPh>
    <rPh sb="54" eb="55">
      <t>イズ</t>
    </rPh>
    <rPh sb="57" eb="58">
      <t>ヒク</t>
    </rPh>
    <rPh sb="59" eb="60">
      <t>ホウ</t>
    </rPh>
    <rPh sb="61" eb="64">
      <t>セイサンガク</t>
    </rPh>
    <phoneticPr fontId="1"/>
  </si>
  <si>
    <t>様式７</t>
    <phoneticPr fontId="1"/>
  </si>
  <si>
    <t>業務従事者名簿</t>
    <phoneticPr fontId="8"/>
  </si>
  <si>
    <t>従事者
キー</t>
    <rPh sb="0" eb="3">
      <t>ジュウジシャ</t>
    </rPh>
    <phoneticPr fontId="1"/>
  </si>
  <si>
    <t>氏名</t>
    <rPh sb="0" eb="2">
      <t>シメイ</t>
    </rPh>
    <phoneticPr fontId="8"/>
  </si>
  <si>
    <t>担当業務</t>
    <rPh sb="2" eb="4">
      <t>ギョウイム</t>
    </rPh>
    <phoneticPr fontId="8"/>
  </si>
  <si>
    <t>所属先</t>
  </si>
  <si>
    <t>格付</t>
  </si>
  <si>
    <r>
      <t>最終学歴</t>
    </r>
    <r>
      <rPr>
        <vertAlign val="superscript"/>
        <sz val="12"/>
        <rFont val="ＭＳ ゴシック"/>
        <family val="3"/>
        <charset val="128"/>
      </rPr>
      <t xml:space="preserve"> (注1)</t>
    </r>
    <rPh sb="6" eb="7">
      <t>チュウ</t>
    </rPh>
    <phoneticPr fontId="8"/>
  </si>
  <si>
    <r>
      <t>卒業年月</t>
    </r>
    <r>
      <rPr>
        <vertAlign val="superscript"/>
        <sz val="12"/>
        <rFont val="ＭＳ ゴシック"/>
        <family val="3"/>
        <charset val="128"/>
      </rPr>
      <t>(注1)</t>
    </r>
    <phoneticPr fontId="8"/>
  </si>
  <si>
    <t xml:space="preserve">注１）業務従事者の最終学歴（卒業年月）が大学院卒以上の場合、大学学歴と大学卒業年月もあわせて記載してください。
注２）通訳については、最終学歴の記載は不要です。
</t>
    <rPh sb="0" eb="1">
      <t>チュウ</t>
    </rPh>
    <rPh sb="3" eb="5">
      <t>ギョウム</t>
    </rPh>
    <rPh sb="5" eb="8">
      <t>ジュウジシャ</t>
    </rPh>
    <rPh sb="9" eb="11">
      <t>サイシュウ</t>
    </rPh>
    <rPh sb="11" eb="13">
      <t>ガクレキ</t>
    </rPh>
    <rPh sb="14" eb="16">
      <t>ソツギョウ</t>
    </rPh>
    <rPh sb="16" eb="18">
      <t>ネンゲツ</t>
    </rPh>
    <rPh sb="20" eb="23">
      <t>ダイガクイン</t>
    </rPh>
    <rPh sb="23" eb="24">
      <t>ソツ</t>
    </rPh>
    <rPh sb="24" eb="26">
      <t>イ</t>
    </rPh>
    <rPh sb="27" eb="29">
      <t>バアイ</t>
    </rPh>
    <rPh sb="30" eb="32">
      <t>ダイガク</t>
    </rPh>
    <rPh sb="32" eb="34">
      <t>ガクレキ</t>
    </rPh>
    <rPh sb="35" eb="37">
      <t>ダイガク</t>
    </rPh>
    <rPh sb="37" eb="39">
      <t>ソツギョウ</t>
    </rPh>
    <rPh sb="39" eb="41">
      <t>ネンゲツ</t>
    </rPh>
    <rPh sb="46" eb="48">
      <t>キサイ</t>
    </rPh>
    <rPh sb="56" eb="57">
      <t>チュウ</t>
    </rPh>
    <rPh sb="59" eb="61">
      <t>ツウヤク</t>
    </rPh>
    <rPh sb="67" eb="69">
      <t>サイシュウ</t>
    </rPh>
    <rPh sb="69" eb="71">
      <t>ガクレキ</t>
    </rPh>
    <rPh sb="72" eb="74">
      <t>キサイ</t>
    </rPh>
    <rPh sb="75" eb="77">
      <t>フヨウ</t>
    </rPh>
    <phoneticPr fontId="1"/>
  </si>
  <si>
    <t>様式８</t>
    <rPh sb="0" eb="2">
      <t>ヨウシキ</t>
    </rPh>
    <phoneticPr fontId="1"/>
  </si>
  <si>
    <r>
      <t>精算報告明細書（その他原価及び一般管理費等</t>
    </r>
    <r>
      <rPr>
        <b/>
        <sz val="18"/>
        <rFont val="ＭＳ Ｐゴシック"/>
        <family val="3"/>
        <charset val="128"/>
      </rPr>
      <t>）</t>
    </r>
    <rPh sb="0" eb="2">
      <t>セイサン</t>
    </rPh>
    <rPh sb="2" eb="4">
      <t>ホウコク</t>
    </rPh>
    <rPh sb="4" eb="7">
      <t>メイサイショ</t>
    </rPh>
    <rPh sb="10" eb="11">
      <t>タ</t>
    </rPh>
    <rPh sb="11" eb="13">
      <t>ゲンカ</t>
    </rPh>
    <rPh sb="13" eb="14">
      <t>オヨ</t>
    </rPh>
    <rPh sb="15" eb="17">
      <t>イッパン</t>
    </rPh>
    <rPh sb="17" eb="20">
      <t>カンリヒ</t>
    </rPh>
    <rPh sb="20" eb="21">
      <t>トウ</t>
    </rPh>
    <phoneticPr fontId="8"/>
  </si>
  <si>
    <t>１．その他原価</t>
    <rPh sb="4" eb="5">
      <t>タ</t>
    </rPh>
    <rPh sb="5" eb="7">
      <t>ゲンカ</t>
    </rPh>
    <phoneticPr fontId="8"/>
  </si>
  <si>
    <t>直接人件費(円)</t>
    <rPh sb="0" eb="2">
      <t>チョクセツ</t>
    </rPh>
    <rPh sb="2" eb="5">
      <t>ジンケンヒ</t>
    </rPh>
    <rPh sb="6" eb="7">
      <t>エン</t>
    </rPh>
    <phoneticPr fontId="8"/>
  </si>
  <si>
    <t>その他原価率%</t>
    <phoneticPr fontId="1"/>
  </si>
  <si>
    <t xml:space="preserve">　× </t>
    <phoneticPr fontId="8"/>
  </si>
  <si>
    <t>÷</t>
    <phoneticPr fontId="1"/>
  </si>
  <si>
    <t>　（１－その他原価率%）</t>
    <rPh sb="6" eb="10">
      <t>タゲンカリツ</t>
    </rPh>
    <phoneticPr fontId="8"/>
  </si>
  <si>
    <t>＝</t>
    <phoneticPr fontId="1"/>
  </si>
  <si>
    <t>円</t>
    <rPh sb="0" eb="1">
      <t>エン</t>
    </rPh>
    <phoneticPr fontId="8"/>
  </si>
  <si>
    <t>【計算式】：直接人件費×（その他原価率÷（1－その他原価率））　</t>
    <rPh sb="1" eb="3">
      <t>ケイサン</t>
    </rPh>
    <rPh sb="3" eb="4">
      <t>シキ</t>
    </rPh>
    <rPh sb="6" eb="8">
      <t>チョクセツ</t>
    </rPh>
    <rPh sb="15" eb="18">
      <t>タゲンカ</t>
    </rPh>
    <rPh sb="18" eb="19">
      <t>リツ</t>
    </rPh>
    <rPh sb="25" eb="28">
      <t>タゲンカ</t>
    </rPh>
    <rPh sb="28" eb="29">
      <t>リツ</t>
    </rPh>
    <phoneticPr fontId="18"/>
  </si>
  <si>
    <t>（千円未満切捨て）</t>
    <phoneticPr fontId="1"/>
  </si>
  <si>
    <t>精算額</t>
    <rPh sb="0" eb="3">
      <t>セイサンガク</t>
    </rPh>
    <phoneticPr fontId="8"/>
  </si>
  <si>
    <t>２．一般管理費等</t>
    <rPh sb="2" eb="4">
      <t>イッパン</t>
    </rPh>
    <rPh sb="4" eb="7">
      <t>カンリヒ</t>
    </rPh>
    <rPh sb="7" eb="8">
      <t>トウ</t>
    </rPh>
    <phoneticPr fontId="8"/>
  </si>
  <si>
    <t>直接経費（円）</t>
    <rPh sb="0" eb="4">
      <t>チョクセツケイヒ</t>
    </rPh>
    <rPh sb="5" eb="6">
      <t>エン</t>
    </rPh>
    <phoneticPr fontId="1"/>
  </si>
  <si>
    <t>その他原価（円）</t>
    <rPh sb="2" eb="5">
      <t>タゲンカ</t>
    </rPh>
    <rPh sb="6" eb="7">
      <t>エン</t>
    </rPh>
    <phoneticPr fontId="1"/>
  </si>
  <si>
    <t>　一般管理費等率%</t>
    <phoneticPr fontId="1"/>
  </si>
  <si>
    <t>（</t>
    <phoneticPr fontId="1"/>
  </si>
  <si>
    <t>＋</t>
    <phoneticPr fontId="1"/>
  </si>
  <si>
    <t>×（</t>
    <phoneticPr fontId="1"/>
  </si>
  <si>
    <t>(1-（一般管理費等率％）)=</t>
    <rPh sb="4" eb="6">
      <t>イッパン</t>
    </rPh>
    <rPh sb="6" eb="9">
      <t>カンリヒ</t>
    </rPh>
    <rPh sb="9" eb="10">
      <t>ナド</t>
    </rPh>
    <rPh sb="10" eb="11">
      <t>リツ</t>
    </rPh>
    <phoneticPr fontId="8"/>
  </si>
  <si>
    <t>【計算式】：（直接人件費＋直接経費＋その他原価）×（一般管理費等率÷（1－一般管理費等率））</t>
    <phoneticPr fontId="1"/>
  </si>
  <si>
    <t>（千円未満切捨て）</t>
    <phoneticPr fontId="8"/>
  </si>
  <si>
    <t>様式９</t>
    <rPh sb="0" eb="2">
      <t>ヨウシキ</t>
    </rPh>
    <phoneticPr fontId="1"/>
  </si>
  <si>
    <t>精算報告明細書（旅費（航空賃、日当・宿泊料等、特別手当）)</t>
    <rPh sb="0" eb="2">
      <t>セイサン</t>
    </rPh>
    <rPh sb="2" eb="4">
      <t>ホウコク</t>
    </rPh>
    <rPh sb="4" eb="7">
      <t>メイサイショ</t>
    </rPh>
    <rPh sb="8" eb="10">
      <t>リョヒ</t>
    </rPh>
    <rPh sb="11" eb="13">
      <t>コウクウ</t>
    </rPh>
    <rPh sb="13" eb="14">
      <t>チン</t>
    </rPh>
    <phoneticPr fontId="1"/>
  </si>
  <si>
    <r>
      <t>現地業務期間</t>
    </r>
    <r>
      <rPr>
        <vertAlign val="superscript"/>
        <sz val="12"/>
        <rFont val="ＭＳ ゴシック"/>
        <family val="3"/>
        <charset val="128"/>
      </rPr>
      <t>注２</t>
    </r>
    <rPh sb="0" eb="2">
      <t>ゲンチ</t>
    </rPh>
    <rPh sb="2" eb="4">
      <t>ギョウム</t>
    </rPh>
    <rPh sb="4" eb="6">
      <t>キカン</t>
    </rPh>
    <rPh sb="6" eb="7">
      <t>チュウ</t>
    </rPh>
    <phoneticPr fontId="1"/>
  </si>
  <si>
    <t>航空券
クラス
（実績）</t>
    <rPh sb="0" eb="3">
      <t>コウクウケン</t>
    </rPh>
    <rPh sb="9" eb="11">
      <t>ジッセキ</t>
    </rPh>
    <phoneticPr fontId="1"/>
  </si>
  <si>
    <t>航空賃</t>
    <rPh sb="0" eb="3">
      <t>コウクウチン</t>
    </rPh>
    <phoneticPr fontId="1"/>
  </si>
  <si>
    <t>証書
番号</t>
    <rPh sb="0" eb="2">
      <t>ショウショ</t>
    </rPh>
    <rPh sb="3" eb="5">
      <t>バンゴウ</t>
    </rPh>
    <phoneticPr fontId="1"/>
  </si>
  <si>
    <r>
      <t>旅費（その他）</t>
    </r>
    <r>
      <rPr>
        <vertAlign val="superscript"/>
        <sz val="12"/>
        <rFont val="ＭＳ ゴシック"/>
        <family val="3"/>
        <charset val="128"/>
      </rPr>
      <t>脚注３</t>
    </r>
    <rPh sb="0" eb="2">
      <t>リョヒ</t>
    </rPh>
    <rPh sb="5" eb="6">
      <t>タ</t>
    </rPh>
    <rPh sb="7" eb="9">
      <t>キャクチュウ</t>
    </rPh>
    <phoneticPr fontId="1"/>
  </si>
  <si>
    <r>
      <t>備　考</t>
    </r>
    <r>
      <rPr>
        <vertAlign val="superscript"/>
        <sz val="14"/>
        <rFont val="ＭＳ ゴシック"/>
        <family val="3"/>
        <charset val="128"/>
      </rPr>
      <t>注７</t>
    </r>
    <rPh sb="0" eb="1">
      <t>ビ</t>
    </rPh>
    <rPh sb="2" eb="3">
      <t>コウ</t>
    </rPh>
    <rPh sb="3" eb="4">
      <t>チュウ</t>
    </rPh>
    <phoneticPr fontId="1"/>
  </si>
  <si>
    <r>
      <t>出発日</t>
    </r>
    <r>
      <rPr>
        <vertAlign val="superscript"/>
        <sz val="12"/>
        <rFont val="ＭＳ ゴシック"/>
        <family val="3"/>
        <charset val="128"/>
      </rPr>
      <t>注１</t>
    </r>
    <rPh sb="0" eb="2">
      <t>シュッパツ</t>
    </rPh>
    <rPh sb="2" eb="3">
      <t>ビ</t>
    </rPh>
    <rPh sb="3" eb="4">
      <t>チュウ</t>
    </rPh>
    <phoneticPr fontId="1"/>
  </si>
  <si>
    <t>帰国日</t>
    <rPh sb="0" eb="3">
      <t>キコクビ</t>
    </rPh>
    <phoneticPr fontId="1"/>
  </si>
  <si>
    <t>日数</t>
    <rPh sb="0" eb="2">
      <t>ニッスウ</t>
    </rPh>
    <phoneticPr fontId="1"/>
  </si>
  <si>
    <t>精算額</t>
    <rPh sb="0" eb="3">
      <t>セイサンガク</t>
    </rPh>
    <phoneticPr fontId="1"/>
  </si>
  <si>
    <r>
      <rPr>
        <sz val="12"/>
        <rFont val="ＭＳ ゴシック"/>
        <family val="3"/>
        <charset val="128"/>
      </rPr>
      <t>　日　当</t>
    </r>
    <phoneticPr fontId="1"/>
  </si>
  <si>
    <r>
      <t>宿泊料</t>
    </r>
    <r>
      <rPr>
        <vertAlign val="superscript"/>
        <sz val="12"/>
        <rFont val="ＭＳ ゴシック"/>
        <family val="3"/>
        <charset val="128"/>
      </rPr>
      <t>注４、注５</t>
    </r>
    <rPh sb="3" eb="4">
      <t>チュウ</t>
    </rPh>
    <rPh sb="6" eb="7">
      <t>チュウ</t>
    </rPh>
    <phoneticPr fontId="1"/>
  </si>
  <si>
    <t>内国旅費</t>
    <rPh sb="0" eb="2">
      <t>ナイコク</t>
    </rPh>
    <rPh sb="2" eb="4">
      <t>リョヒ</t>
    </rPh>
    <phoneticPr fontId="1"/>
  </si>
  <si>
    <r>
      <rPr>
        <b/>
        <sz val="14"/>
        <rFont val="ＭＳ ゴシック"/>
        <family val="3"/>
        <charset val="128"/>
      </rPr>
      <t>合　計</t>
    </r>
    <rPh sb="0" eb="1">
      <t>ア</t>
    </rPh>
    <rPh sb="2" eb="3">
      <t>ケイ</t>
    </rPh>
    <phoneticPr fontId="1"/>
  </si>
  <si>
    <t>合計額（航空賃）</t>
    <rPh sb="4" eb="6">
      <t>コウクウ</t>
    </rPh>
    <rPh sb="6" eb="7">
      <t>チン</t>
    </rPh>
    <phoneticPr fontId="1"/>
  </si>
  <si>
    <t>合計額（旅費（その他））</t>
    <rPh sb="0" eb="2">
      <t>ゴウケイ</t>
    </rPh>
    <rPh sb="2" eb="3">
      <t>ガク</t>
    </rPh>
    <rPh sb="4" eb="6">
      <t>リョヒ</t>
    </rPh>
    <rPh sb="9" eb="10">
      <t>タ</t>
    </rPh>
    <phoneticPr fontId="1"/>
  </si>
  <si>
    <t>合計額（航空賃）（千円未満切捨て）</t>
    <rPh sb="4" eb="6">
      <t>コウクウ</t>
    </rPh>
    <rPh sb="6" eb="7">
      <t>チン</t>
    </rPh>
    <phoneticPr fontId="1"/>
  </si>
  <si>
    <t>合計額（旅費（その他））(千円未満切捨て)</t>
    <phoneticPr fontId="1"/>
  </si>
  <si>
    <t>現地業務期間</t>
    <rPh sb="0" eb="2">
      <t>ゲンチ</t>
    </rPh>
    <rPh sb="2" eb="4">
      <t>ギョウム</t>
    </rPh>
    <rPh sb="4" eb="6">
      <t>キカン</t>
    </rPh>
    <phoneticPr fontId="1"/>
  </si>
  <si>
    <t>航空賃</t>
    <phoneticPr fontId="1"/>
  </si>
  <si>
    <t>旅費（その他）</t>
    <rPh sb="0" eb="2">
      <t>リョヒ</t>
    </rPh>
    <rPh sb="5" eb="6">
      <t>タ</t>
    </rPh>
    <phoneticPr fontId="1"/>
  </si>
  <si>
    <t>合　計</t>
    <rPh sb="0" eb="1">
      <t>ア</t>
    </rPh>
    <rPh sb="2" eb="3">
      <t>ケイ</t>
    </rPh>
    <phoneticPr fontId="1"/>
  </si>
  <si>
    <t>　日　当</t>
    <phoneticPr fontId="1"/>
  </si>
  <si>
    <t>合計額（旅費（その他））</t>
    <phoneticPr fontId="1"/>
  </si>
  <si>
    <t>合計額（千円未満切捨て）</t>
    <phoneticPr fontId="1"/>
  </si>
  <si>
    <t>注）本シートは、宿泊数を「現地業務期間－「１」」泊として計算する関数が設定されています。主に、中国、韓国、モンゴル、フィリピン、ブルネイ、ミクロネシア、マーシャル諸島を対象としたものです。ご注意ください。</t>
    <phoneticPr fontId="1"/>
  </si>
  <si>
    <t>様式10</t>
    <rPh sb="0" eb="2">
      <t>ヨウシキ</t>
    </rPh>
    <phoneticPr fontId="1"/>
  </si>
  <si>
    <t>証拠書類附属書（航空費）</t>
    <rPh sb="0" eb="2">
      <t>ショウコ</t>
    </rPh>
    <rPh sb="2" eb="4">
      <t>ショルイ</t>
    </rPh>
    <rPh sb="4" eb="7">
      <t>フゾクショ</t>
    </rPh>
    <phoneticPr fontId="1"/>
  </si>
  <si>
    <t>証書番号</t>
    <rPh sb="0" eb="2">
      <t>ショウショ</t>
    </rPh>
    <rPh sb="2" eb="4">
      <t>バンゴウ</t>
    </rPh>
    <phoneticPr fontId="1"/>
  </si>
  <si>
    <r>
      <t>航空賃精算額（税抜）</t>
    </r>
    <r>
      <rPr>
        <vertAlign val="superscript"/>
        <sz val="12"/>
        <rFont val="ＭＳ ゴシック"/>
        <family val="3"/>
        <charset val="128"/>
      </rPr>
      <t>注１</t>
    </r>
    <rPh sb="0" eb="2">
      <t>コウクウ</t>
    </rPh>
    <rPh sb="2" eb="3">
      <t>チン</t>
    </rPh>
    <rPh sb="3" eb="5">
      <t>セイサン</t>
    </rPh>
    <rPh sb="5" eb="6">
      <t>ガク</t>
    </rPh>
    <rPh sb="7" eb="9">
      <t>ゼイヌキ</t>
    </rPh>
    <rPh sb="10" eb="11">
      <t>チュウ</t>
    </rPh>
    <phoneticPr fontId="1"/>
  </si>
  <si>
    <t>　</t>
    <phoneticPr fontId="1"/>
  </si>
  <si>
    <r>
      <t>税抜対象額内訳</t>
    </r>
    <r>
      <rPr>
        <vertAlign val="superscript"/>
        <sz val="12"/>
        <rFont val="ＭＳ ゴシック"/>
        <family val="3"/>
        <charset val="128"/>
      </rPr>
      <t>注２</t>
    </r>
    <rPh sb="0" eb="1">
      <t>ゼイ</t>
    </rPh>
    <rPh sb="1" eb="2">
      <t>ヌ</t>
    </rPh>
    <rPh sb="2" eb="4">
      <t>タイショウ</t>
    </rPh>
    <rPh sb="4" eb="5">
      <t>ガク</t>
    </rPh>
    <rPh sb="5" eb="7">
      <t>ウチワケ</t>
    </rPh>
    <rPh sb="7" eb="8">
      <t>チュウ</t>
    </rPh>
    <phoneticPr fontId="1"/>
  </si>
  <si>
    <t xml:space="preserve"> 旅客サービス施設使用料（税抜）</t>
  </si>
  <si>
    <t>旅客サービス保安料（税抜）</t>
  </si>
  <si>
    <t>発券手数料（税抜）</t>
  </si>
  <si>
    <r>
      <t>支払年月日</t>
    </r>
    <r>
      <rPr>
        <vertAlign val="superscript"/>
        <sz val="12"/>
        <rFont val="ＭＳ ゴシック"/>
        <family val="3"/>
        <charset val="128"/>
      </rPr>
      <t>注３</t>
    </r>
    <rPh sb="5" eb="6">
      <t>チュウ</t>
    </rPh>
    <phoneticPr fontId="1"/>
  </si>
  <si>
    <t>20○○年○○月○○日</t>
    <rPh sb="4" eb="5">
      <t>ネン</t>
    </rPh>
    <rPh sb="7" eb="8">
      <t>ガツ</t>
    </rPh>
    <rPh sb="10" eb="11">
      <t>ニチ</t>
    </rPh>
    <phoneticPr fontId="1"/>
  </si>
  <si>
    <r>
      <t>（自社負担期間・当該案件以外の業務の業務期間</t>
    </r>
    <r>
      <rPr>
        <vertAlign val="superscript"/>
        <sz val="12"/>
        <rFont val="ＭＳ ゴシック"/>
        <family val="3"/>
        <charset val="128"/>
      </rPr>
      <t>注４</t>
    </r>
    <r>
      <rPr>
        <sz val="12"/>
        <rFont val="ＭＳ ゴシック"/>
        <family val="3"/>
        <charset val="128"/>
      </rPr>
      <t>）</t>
    </r>
    <rPh sb="22" eb="23">
      <t>チュウ</t>
    </rPh>
    <phoneticPr fontId="1"/>
  </si>
  <si>
    <t>20○○年○月○○日</t>
    <phoneticPr fontId="1"/>
  </si>
  <si>
    <t>～</t>
    <phoneticPr fontId="1"/>
  </si>
  <si>
    <t>20○○年○○月○○日）</t>
    <phoneticPr fontId="1"/>
  </si>
  <si>
    <t>経路変更の有無
（出発地／帰着地 の変更を含む）</t>
    <rPh sb="0" eb="2">
      <t>ケイロ</t>
    </rPh>
    <rPh sb="2" eb="4">
      <t>ヘンコウ</t>
    </rPh>
    <rPh sb="5" eb="7">
      <t>ウム</t>
    </rPh>
    <rPh sb="13" eb="15">
      <t>キチャク</t>
    </rPh>
    <phoneticPr fontId="1"/>
  </si>
  <si>
    <t>なし</t>
  </si>
  <si>
    <r>
      <t>（有の場合、変更後経路</t>
    </r>
    <r>
      <rPr>
        <vertAlign val="superscript"/>
        <sz val="10"/>
        <rFont val="ＭＳ ゴシック"/>
        <family val="3"/>
        <charset val="128"/>
      </rPr>
      <t>注５</t>
    </r>
    <r>
      <rPr>
        <sz val="12"/>
        <rFont val="ＭＳ ゴシック"/>
        <family val="3"/>
        <charset val="128"/>
      </rPr>
      <t>および変更理由）</t>
    </r>
    <rPh sb="11" eb="12">
      <t>チュウ</t>
    </rPh>
    <phoneticPr fontId="1"/>
  </si>
  <si>
    <t>予約変更による
追加経費発生の有無</t>
    <phoneticPr fontId="1"/>
  </si>
  <si>
    <t>（有の場合、変更理由）</t>
    <phoneticPr fontId="1"/>
  </si>
  <si>
    <t>他業務との
航空賃分担の有無</t>
    <phoneticPr fontId="1"/>
  </si>
  <si>
    <t>（有の場合、打合簿を添付）</t>
    <rPh sb="1" eb="2">
      <t>アリ</t>
    </rPh>
    <rPh sb="3" eb="5">
      <t>バアイ</t>
    </rPh>
    <rPh sb="6" eb="8">
      <t>ウチアワ</t>
    </rPh>
    <rPh sb="8" eb="9">
      <t>ボ</t>
    </rPh>
    <rPh sb="10" eb="12">
      <t>テンプ</t>
    </rPh>
    <phoneticPr fontId="1"/>
  </si>
  <si>
    <t>受注者による経費の
一部／差額負担の有無</t>
    <phoneticPr fontId="1"/>
  </si>
  <si>
    <t>（有の場合、全体金額が確認できる運賃証明書を添付）</t>
    <phoneticPr fontId="1"/>
  </si>
  <si>
    <r>
      <t xml:space="preserve">（有の場合、その内容）　
</t>
    </r>
    <r>
      <rPr>
        <i/>
        <sz val="12"/>
        <rFont val="ＭＳ ゴシック"/>
        <family val="3"/>
        <charset val="128"/>
      </rPr>
      <t>例：社内規定によるビジネスクラスの利用　</t>
    </r>
    <r>
      <rPr>
        <sz val="12"/>
        <rFont val="ＭＳ ゴシック"/>
        <family val="3"/>
        <charset val="128"/>
      </rPr>
      <t>　　</t>
    </r>
    <phoneticPr fontId="1"/>
  </si>
  <si>
    <r>
      <t>備考</t>
    </r>
    <r>
      <rPr>
        <vertAlign val="superscript"/>
        <sz val="12"/>
        <rFont val="ＭＳ ゴシック"/>
        <family val="3"/>
        <charset val="128"/>
      </rPr>
      <t>注６</t>
    </r>
    <rPh sb="0" eb="2">
      <t>ビコウ</t>
    </rPh>
    <rPh sb="2" eb="3">
      <t>チュウ</t>
    </rPh>
    <phoneticPr fontId="1"/>
  </si>
  <si>
    <t>注１）航空券代、週末・特定曜日料金加算、航空保険料、燃油特別付加運賃、現地空港諸税、旅客サービス施設使用料（税抜）、旅客サービス保安料（税抜）、発券手数料（税抜）、航空会社規定の変更手数料/取消料、旅行代理店の取扱変更手数料/取扱取消手数料（税抜）の合計額を記載してください。
　＊発券手数料は、税抜で航空券代の5％までを上限とします。
　＊旅行代理店の取扱変更手数料/取扱取消料は、1件につき5,000円（税抜）を上限とします。
注２）税抜の精算額を検算するため、提示されている３つの経費の内訳額を記載してください。
注３）支出年月日は、領収書の日付あるいは振込み実行の日付です。原則として、契約履行期間内の日付である必要があります。
注４）自社負担期間・当該案件以外の業務に従事する期間がある場合は、その期間も括弧書きで記載してください。ただし、別案件国業務との継続従事の場合は、別国から/別国への移動日を記入することも可とします。
注５）発着地及び経由地を記載してください。
注６）外貨建ての航空券を購入した場合・現地空港利用税を徴収された場合は、この欄にその旨を記し、あわせて円換算額算出式を記載してください。</t>
    <rPh sb="216" eb="217">
      <t>チュウ</t>
    </rPh>
    <rPh sb="260" eb="261">
      <t>チュウ</t>
    </rPh>
    <rPh sb="291" eb="293">
      <t>ゲンソク</t>
    </rPh>
    <rPh sb="319" eb="320">
      <t>チュウ</t>
    </rPh>
    <rPh sb="375" eb="376">
      <t>ベツ</t>
    </rPh>
    <rPh sb="376" eb="378">
      <t>アンケン</t>
    </rPh>
    <rPh sb="378" eb="379">
      <t>コク</t>
    </rPh>
    <rPh sb="379" eb="381">
      <t>ギョウム</t>
    </rPh>
    <rPh sb="383" eb="385">
      <t>ケイゾク</t>
    </rPh>
    <rPh sb="385" eb="387">
      <t>ジュウジ</t>
    </rPh>
    <rPh sb="388" eb="390">
      <t>バアイ</t>
    </rPh>
    <rPh sb="392" eb="393">
      <t>ベツ</t>
    </rPh>
    <rPh sb="393" eb="394">
      <t>クニ</t>
    </rPh>
    <rPh sb="401" eb="403">
      <t>イドウ</t>
    </rPh>
    <rPh sb="403" eb="404">
      <t>ビ</t>
    </rPh>
    <rPh sb="405" eb="407">
      <t>キニュウ</t>
    </rPh>
    <rPh sb="412" eb="413">
      <t>カ</t>
    </rPh>
    <rPh sb="419" eb="420">
      <t>チュウ</t>
    </rPh>
    <rPh sb="441" eb="442">
      <t>チュウ</t>
    </rPh>
    <phoneticPr fontId="1"/>
  </si>
  <si>
    <t>様式11</t>
    <phoneticPr fontId="1"/>
  </si>
  <si>
    <t>精算報告明細書（戦争特約保険料）</t>
    <phoneticPr fontId="1"/>
  </si>
  <si>
    <t>細目</t>
  </si>
  <si>
    <t>単価</t>
    <rPh sb="0" eb="2">
      <t>タンカ</t>
    </rPh>
    <phoneticPr fontId="1"/>
  </si>
  <si>
    <t>数量
（現地業務人月）</t>
    <rPh sb="0" eb="2">
      <t>スウリョウ</t>
    </rPh>
    <rPh sb="4" eb="6">
      <t>ゲンチ</t>
    </rPh>
    <rPh sb="6" eb="8">
      <t>ギョウム</t>
    </rPh>
    <rPh sb="8" eb="10">
      <t>ニンゲツ</t>
    </rPh>
    <phoneticPr fontId="1"/>
  </si>
  <si>
    <t>支出金額</t>
  </si>
  <si>
    <t>備　　考</t>
    <phoneticPr fontId="1"/>
  </si>
  <si>
    <t>戦争特約保険料</t>
    <phoneticPr fontId="1"/>
  </si>
  <si>
    <t>合　計（税抜）</t>
    <rPh sb="0" eb="2">
      <t>ゴウケイ</t>
    </rPh>
    <rPh sb="2" eb="3">
      <t>ケイ</t>
    </rPh>
    <phoneticPr fontId="8"/>
  </si>
  <si>
    <r>
      <t>合計（税抜）</t>
    </r>
    <r>
      <rPr>
        <b/>
        <sz val="12"/>
        <rFont val="ＭＳ ゴシック"/>
        <family val="3"/>
        <charset val="128"/>
      </rPr>
      <t>（千円未満切捨て）</t>
    </r>
    <rPh sb="0" eb="2">
      <t>ゴウケイ</t>
    </rPh>
    <rPh sb="7" eb="9">
      <t>センエン</t>
    </rPh>
    <rPh sb="9" eb="11">
      <t>ミマン</t>
    </rPh>
    <rPh sb="11" eb="12">
      <t>キ</t>
    </rPh>
    <rPh sb="12" eb="13">
      <t>ス</t>
    </rPh>
    <phoneticPr fontId="8"/>
  </si>
  <si>
    <t>様式12</t>
    <phoneticPr fontId="1"/>
  </si>
  <si>
    <t>精算報告明細書（一般業務費）</t>
    <rPh sb="0" eb="2">
      <t>セイサン</t>
    </rPh>
    <rPh sb="2" eb="4">
      <t>ホウコク</t>
    </rPh>
    <rPh sb="4" eb="7">
      <t>メイサイショ</t>
    </rPh>
    <rPh sb="8" eb="10">
      <t>イッパン</t>
    </rPh>
    <rPh sb="10" eb="12">
      <t>ギョウム</t>
    </rPh>
    <rPh sb="12" eb="13">
      <t>ヒ</t>
    </rPh>
    <phoneticPr fontId="1"/>
  </si>
  <si>
    <r>
      <t>費目（小項目）</t>
    </r>
    <r>
      <rPr>
        <b/>
        <vertAlign val="superscript"/>
        <sz val="14"/>
        <color theme="1"/>
        <rFont val="ＭＳ ゴシック"/>
        <family val="3"/>
        <charset val="128"/>
      </rPr>
      <t>注</t>
    </r>
    <rPh sb="0" eb="2">
      <t>ヒモク</t>
    </rPh>
    <rPh sb="3" eb="6">
      <t>ショウコウモク</t>
    </rPh>
    <rPh sb="7" eb="8">
      <t>チュウ</t>
    </rPh>
    <phoneticPr fontId="1"/>
  </si>
  <si>
    <t>精算額（月額）</t>
    <rPh sb="0" eb="3">
      <t>セイサンガク</t>
    </rPh>
    <rPh sb="4" eb="5">
      <t>ゲツ</t>
    </rPh>
    <rPh sb="5" eb="6">
      <t>ガク</t>
    </rPh>
    <phoneticPr fontId="21"/>
  </si>
  <si>
    <t>合計額</t>
    <rPh sb="0" eb="2">
      <t>ゴウケイ</t>
    </rPh>
    <rPh sb="2" eb="3">
      <t>ガク</t>
    </rPh>
    <phoneticPr fontId="1"/>
  </si>
  <si>
    <t xml:space="preserve"> 特殊傭人費</t>
    <phoneticPr fontId="1"/>
  </si>
  <si>
    <t xml:space="preserve"> 車両関連費</t>
    <phoneticPr fontId="1"/>
  </si>
  <si>
    <t>セミナー等実施関連費</t>
  </si>
  <si>
    <t>事務所関連費</t>
  </si>
  <si>
    <t xml:space="preserve"> 旅費・交通費</t>
  </si>
  <si>
    <t xml:space="preserve"> 施設・設備等関連費</t>
  </si>
  <si>
    <t xml:space="preserve"> 資料等作成費</t>
  </si>
  <si>
    <t xml:space="preserve"> 雑費</t>
    <phoneticPr fontId="1"/>
  </si>
  <si>
    <t>合計</t>
    <phoneticPr fontId="21"/>
  </si>
  <si>
    <t>合計（千円未満切捨て）</t>
    <phoneticPr fontId="21"/>
  </si>
  <si>
    <t>注）契約時の費目名が本様式と異なる場合は、契約時の費目名に修正の上、記載してください。</t>
    <rPh sb="0" eb="1">
      <t>チュウ</t>
    </rPh>
    <rPh sb="2" eb="4">
      <t>ケイヤク</t>
    </rPh>
    <rPh sb="4" eb="5">
      <t>ジ</t>
    </rPh>
    <rPh sb="6" eb="8">
      <t>ヒモク</t>
    </rPh>
    <rPh sb="8" eb="9">
      <t>メイ</t>
    </rPh>
    <rPh sb="10" eb="11">
      <t>ホン</t>
    </rPh>
    <rPh sb="11" eb="13">
      <t>ヨウシキ</t>
    </rPh>
    <rPh sb="14" eb="15">
      <t>コト</t>
    </rPh>
    <rPh sb="17" eb="19">
      <t>バアイ</t>
    </rPh>
    <rPh sb="21" eb="23">
      <t>ケイヤク</t>
    </rPh>
    <rPh sb="23" eb="24">
      <t>ジ</t>
    </rPh>
    <rPh sb="25" eb="27">
      <t>ヒモク</t>
    </rPh>
    <rPh sb="27" eb="28">
      <t>メイ</t>
    </rPh>
    <rPh sb="29" eb="31">
      <t>シュウセイ</t>
    </rPh>
    <rPh sb="32" eb="33">
      <t>ウエ</t>
    </rPh>
    <rPh sb="34" eb="36">
      <t>キサイ</t>
    </rPh>
    <phoneticPr fontId="1"/>
  </si>
  <si>
    <t>様式13</t>
    <phoneticPr fontId="1"/>
  </si>
  <si>
    <t>一般業務費出納簿</t>
    <rPh sb="0" eb="2">
      <t>イッパン</t>
    </rPh>
    <rPh sb="2" eb="4">
      <t>ギョウム</t>
    </rPh>
    <rPh sb="4" eb="5">
      <t>ヒ</t>
    </rPh>
    <rPh sb="5" eb="8">
      <t>スイトウボ</t>
    </rPh>
    <phoneticPr fontId="8"/>
  </si>
  <si>
    <t>費目（小項目）名：　　　　　　　　　　</t>
    <rPh sb="0" eb="2">
      <t>ヒモク</t>
    </rPh>
    <rPh sb="3" eb="6">
      <t>ショウコウモク</t>
    </rPh>
    <rPh sb="7" eb="8">
      <t>メイ</t>
    </rPh>
    <phoneticPr fontId="21"/>
  </si>
  <si>
    <t>日付</t>
    <rPh sb="0" eb="2">
      <t>ヒヅケ</t>
    </rPh>
    <phoneticPr fontId="8"/>
  </si>
  <si>
    <t>細　目</t>
    <rPh sb="0" eb="1">
      <t>ホソ</t>
    </rPh>
    <rPh sb="2" eb="3">
      <t>メ</t>
    </rPh>
    <phoneticPr fontId="8"/>
  </si>
  <si>
    <t>証憑
番号</t>
    <rPh sb="0" eb="2">
      <t>ショウヒョウ</t>
    </rPh>
    <rPh sb="3" eb="5">
      <t>バンゴウ</t>
    </rPh>
    <phoneticPr fontId="8"/>
  </si>
  <si>
    <t>支出金額</t>
    <rPh sb="0" eb="2">
      <t>シシュツ</t>
    </rPh>
    <rPh sb="2" eb="4">
      <t>キンガク</t>
    </rPh>
    <phoneticPr fontId="8"/>
  </si>
  <si>
    <t>備　　考</t>
    <rPh sb="0" eb="4">
      <t>ビコウ</t>
    </rPh>
    <phoneticPr fontId="8"/>
  </si>
  <si>
    <t>US$</t>
    <phoneticPr fontId="8"/>
  </si>
  <si>
    <r>
      <t>現地通貨</t>
    </r>
    <r>
      <rPr>
        <vertAlign val="superscript"/>
        <sz val="11"/>
        <rFont val="ＭＳ ゴシック"/>
        <family val="3"/>
        <charset val="128"/>
      </rPr>
      <t>注４</t>
    </r>
    <rPh sb="0" eb="2">
      <t>ゲンチ</t>
    </rPh>
    <rPh sb="2" eb="4">
      <t>ツウカ</t>
    </rPh>
    <rPh sb="4" eb="5">
      <t>チュウ</t>
    </rPh>
    <phoneticPr fontId="8"/>
  </si>
  <si>
    <t>円貨</t>
    <rPh sb="0" eb="2">
      <t>エンカ</t>
    </rPh>
    <phoneticPr fontId="8"/>
  </si>
  <si>
    <t>月額合計</t>
    <rPh sb="0" eb="1">
      <t>ガツ</t>
    </rPh>
    <rPh sb="1" eb="2">
      <t>ガク</t>
    </rPh>
    <rPh sb="2" eb="4">
      <t>ゴウケイ</t>
    </rPh>
    <rPh sb="3" eb="4">
      <t>ケイ</t>
    </rPh>
    <phoneticPr fontId="8"/>
  </si>
  <si>
    <t>円貨換算支出額
（小数点第一位を切り捨て）</t>
    <rPh sb="0" eb="2">
      <t>エンカ</t>
    </rPh>
    <rPh sb="2" eb="4">
      <t>カンザン</t>
    </rPh>
    <rPh sb="4" eb="7">
      <t>シシュツガク</t>
    </rPh>
    <rPh sb="9" eb="12">
      <t>ショウスウテン</t>
    </rPh>
    <rPh sb="12" eb="13">
      <t>ダイ</t>
    </rPh>
    <rPh sb="13" eb="14">
      <t>イチ</t>
    </rPh>
    <rPh sb="14" eb="15">
      <t>イ</t>
    </rPh>
    <rPh sb="16" eb="17">
      <t>キ</t>
    </rPh>
    <rPh sb="18" eb="19">
      <t>ス</t>
    </rPh>
    <phoneticPr fontId="8"/>
  </si>
  <si>
    <t>円貨換算支出合計額</t>
    <rPh sb="0" eb="2">
      <t>エンカ</t>
    </rPh>
    <rPh sb="2" eb="4">
      <t>カンザン</t>
    </rPh>
    <rPh sb="4" eb="6">
      <t>シシュツ</t>
    </rPh>
    <rPh sb="6" eb="8">
      <t>ゴウケイ</t>
    </rPh>
    <rPh sb="8" eb="9">
      <t>ガク</t>
    </rPh>
    <phoneticPr fontId="8"/>
  </si>
  <si>
    <t>＝</t>
    <phoneticPr fontId="64"/>
  </si>
  <si>
    <t>円</t>
    <rPh sb="0" eb="1">
      <t>エン</t>
    </rPh>
    <phoneticPr fontId="64"/>
  </si>
  <si>
    <t>JICA指定レート</t>
    <rPh sb="4" eb="6">
      <t>シテイ</t>
    </rPh>
    <phoneticPr fontId="64"/>
  </si>
  <si>
    <t>JICA指定レート</t>
  </si>
  <si>
    <t>注１）契約時の費目名が本様式と異なる場合は、契約時の費目名に基づき、記載してください。
注２）一般業務費出納簿は、月毎に作成してください。
注３）領収書等は、細目ごとに一連の番号を付けて、その番号を「証憑番号」欄に記入してください。
注４）現地通貨は、固有名称を特定して記載してください。
注５）OANDAレート、またはその他のレートの場合、レートを証明する証拠書類を添付してください。</t>
    <rPh sb="44" eb="45">
      <t>チュウ</t>
    </rPh>
    <rPh sb="70" eb="71">
      <t>チュウ</t>
    </rPh>
    <rPh sb="96" eb="98">
      <t>バンゴウ</t>
    </rPh>
    <rPh sb="117" eb="118">
      <t>チュウ</t>
    </rPh>
    <rPh sb="145" eb="146">
      <t>チュウ</t>
    </rPh>
    <phoneticPr fontId="1"/>
  </si>
  <si>
    <t>様式14</t>
    <rPh sb="0" eb="2">
      <t>ヨウシキ</t>
    </rPh>
    <phoneticPr fontId="1"/>
  </si>
  <si>
    <t>精算報告明細書（通訳傭上費）</t>
    <rPh sb="0" eb="2">
      <t>セイサン</t>
    </rPh>
    <rPh sb="2" eb="4">
      <t>ホウコク</t>
    </rPh>
    <rPh sb="4" eb="7">
      <t>メイサイショ</t>
    </rPh>
    <rPh sb="8" eb="10">
      <t>ツウヤク</t>
    </rPh>
    <rPh sb="10" eb="12">
      <t>ヨウジョウ</t>
    </rPh>
    <rPh sb="12" eb="13">
      <t>ヒ</t>
    </rPh>
    <phoneticPr fontId="8"/>
  </si>
  <si>
    <t>数量（日）</t>
    <rPh sb="0" eb="2">
      <t>スウリョウ</t>
    </rPh>
    <rPh sb="3" eb="4">
      <t>ヒ</t>
    </rPh>
    <phoneticPr fontId="8"/>
  </si>
  <si>
    <r>
      <t>支出金額</t>
    </r>
    <r>
      <rPr>
        <vertAlign val="superscript"/>
        <sz val="11"/>
        <rFont val="ＭＳ ゴシック"/>
        <family val="3"/>
        <charset val="128"/>
      </rPr>
      <t>注１</t>
    </r>
    <rPh sb="0" eb="2">
      <t>シシュツ</t>
    </rPh>
    <rPh sb="2" eb="4">
      <t>キンガク</t>
    </rPh>
    <rPh sb="4" eb="5">
      <t>チュウ</t>
    </rPh>
    <phoneticPr fontId="8"/>
  </si>
  <si>
    <r>
      <t>合計（税込）</t>
    </r>
    <r>
      <rPr>
        <vertAlign val="superscript"/>
        <sz val="12"/>
        <rFont val="ＭＳ ゴシック"/>
        <family val="3"/>
        <charset val="128"/>
      </rPr>
      <t>注２</t>
    </r>
    <rPh sb="0" eb="2">
      <t>ゴウケイ</t>
    </rPh>
    <rPh sb="1" eb="2">
      <t>ケイ</t>
    </rPh>
    <rPh sb="3" eb="5">
      <t>ゼイコミ</t>
    </rPh>
    <rPh sb="6" eb="7">
      <t>チュウ</t>
    </rPh>
    <phoneticPr fontId="8"/>
  </si>
  <si>
    <r>
      <t>合計（税抜）</t>
    </r>
    <r>
      <rPr>
        <vertAlign val="superscript"/>
        <sz val="12"/>
        <rFont val="ＭＳ ゴシック"/>
        <family val="3"/>
        <charset val="128"/>
      </rPr>
      <t>注３</t>
    </r>
    <rPh sb="0" eb="2">
      <t>ゴウケイ</t>
    </rPh>
    <rPh sb="1" eb="2">
      <t>ケイ</t>
    </rPh>
    <rPh sb="3" eb="5">
      <t>ゼイヌキ</t>
    </rPh>
    <rPh sb="6" eb="7">
      <t>チュウ</t>
    </rPh>
    <phoneticPr fontId="8"/>
  </si>
  <si>
    <t>合計（税抜）（千円未満切捨て）</t>
    <rPh sb="0" eb="2">
      <t>ゴウケイ</t>
    </rPh>
    <rPh sb="3" eb="5">
      <t>ゼイヌキ</t>
    </rPh>
    <rPh sb="7" eb="9">
      <t>センエン</t>
    </rPh>
    <rPh sb="9" eb="11">
      <t>ミマン</t>
    </rPh>
    <rPh sb="11" eb="12">
      <t>キ</t>
    </rPh>
    <rPh sb="12" eb="13">
      <t>ス</t>
    </rPh>
    <phoneticPr fontId="8"/>
  </si>
  <si>
    <t>精算報告明細書（報告書作成費）</t>
    <rPh sb="0" eb="2">
      <t>セイサン</t>
    </rPh>
    <rPh sb="2" eb="4">
      <t>ホウコク</t>
    </rPh>
    <rPh sb="4" eb="7">
      <t>メイサイショ</t>
    </rPh>
    <rPh sb="8" eb="11">
      <t>ホウコクショ</t>
    </rPh>
    <rPh sb="11" eb="13">
      <t>サクセイ</t>
    </rPh>
    <rPh sb="13" eb="14">
      <t>ヒ</t>
    </rPh>
    <phoneticPr fontId="8"/>
  </si>
  <si>
    <t xml:space="preserve">注１）支出は日本国内において円貨で支出することを想定しています。円貨以外の通貨で支出されている場合は、「備考」欄または証書貼付台紙に換算式を記入してください。その際、交換レート（JICA指定レート／OANDAレート／その他のレート）を明示してください。
注２）支出金額に税抜金額を記載する場合は、「合計（税込）」の金額に斜線を入れてください。
注３）本シートでは、報告書作成費はすべて日本国内で支出され、消費税課税対象取引であることを前提に、税込合計金額に100/110を乗じて税抜金額とする設定となっています。また、海外で支出される経費等（消費税の対象取引ではない場合）については、この税額控除手続きが不要ですので、100/110を乗じる必要はありません。
</t>
    <rPh sb="6" eb="8">
      <t>ニホン</t>
    </rPh>
    <rPh sb="8" eb="10">
      <t>コクナイ</t>
    </rPh>
    <rPh sb="17" eb="19">
      <t>シシュツ</t>
    </rPh>
    <rPh sb="24" eb="26">
      <t>ソウテイ</t>
    </rPh>
    <rPh sb="172" eb="173">
      <t>チュウ</t>
    </rPh>
    <rPh sb="175" eb="176">
      <t>ホン</t>
    </rPh>
    <rPh sb="182" eb="185">
      <t>ホウコクショ</t>
    </rPh>
    <rPh sb="185" eb="187">
      <t>サクセイ</t>
    </rPh>
    <rPh sb="192" eb="194">
      <t>ニホン</t>
    </rPh>
    <rPh sb="194" eb="196">
      <t>コクナイ</t>
    </rPh>
    <rPh sb="197" eb="199">
      <t>シシュツ</t>
    </rPh>
    <rPh sb="202" eb="205">
      <t>ショウヒゼイ</t>
    </rPh>
    <rPh sb="205" eb="207">
      <t>カゼイ</t>
    </rPh>
    <rPh sb="207" eb="209">
      <t>タイショウ</t>
    </rPh>
    <rPh sb="209" eb="211">
      <t>トリヒキ</t>
    </rPh>
    <rPh sb="217" eb="219">
      <t>ゼンテイ</t>
    </rPh>
    <rPh sb="221" eb="223">
      <t>ゼイコミ</t>
    </rPh>
    <rPh sb="223" eb="225">
      <t>ゴウケイ</t>
    </rPh>
    <rPh sb="225" eb="227">
      <t>キンガク</t>
    </rPh>
    <rPh sb="236" eb="237">
      <t>ジョウ</t>
    </rPh>
    <rPh sb="239" eb="241">
      <t>ゼイヌキ</t>
    </rPh>
    <rPh sb="241" eb="243">
      <t>キンガク</t>
    </rPh>
    <rPh sb="246" eb="248">
      <t>セッテイ</t>
    </rPh>
    <rPh sb="259" eb="261">
      <t>カイガイ</t>
    </rPh>
    <rPh sb="262" eb="264">
      <t>シシュツ</t>
    </rPh>
    <rPh sb="267" eb="269">
      <t>ケイヒ</t>
    </rPh>
    <rPh sb="269" eb="270">
      <t>トウ</t>
    </rPh>
    <rPh sb="271" eb="274">
      <t>ショウヒゼイ</t>
    </rPh>
    <rPh sb="275" eb="277">
      <t>タイショウ</t>
    </rPh>
    <rPh sb="277" eb="279">
      <t>トリヒキ</t>
    </rPh>
    <rPh sb="283" eb="285">
      <t>バアイ</t>
    </rPh>
    <rPh sb="294" eb="296">
      <t>ゼイガク</t>
    </rPh>
    <rPh sb="296" eb="298">
      <t>コウジョ</t>
    </rPh>
    <rPh sb="298" eb="300">
      <t>テツヅ</t>
    </rPh>
    <rPh sb="302" eb="304">
      <t>フヨウ</t>
    </rPh>
    <rPh sb="317" eb="318">
      <t>ジョウ</t>
    </rPh>
    <rPh sb="320" eb="322">
      <t>ヒツヨウ</t>
    </rPh>
    <phoneticPr fontId="1"/>
  </si>
  <si>
    <t>様式15</t>
    <phoneticPr fontId="1"/>
  </si>
  <si>
    <t>精算報告明細書（機材費）</t>
  </si>
  <si>
    <t>（１）機材購入費</t>
  </si>
  <si>
    <t>日付</t>
  </si>
  <si>
    <t>証憑
番号</t>
  </si>
  <si>
    <r>
      <t>支出金額</t>
    </r>
    <r>
      <rPr>
        <vertAlign val="superscript"/>
        <sz val="11"/>
        <rFont val="ＭＳ ゴシック"/>
        <family val="3"/>
        <charset val="128"/>
      </rPr>
      <t>注１</t>
    </r>
  </si>
  <si>
    <t>打合簿の
添付有無</t>
  </si>
  <si>
    <r>
      <t>調達地</t>
    </r>
    <r>
      <rPr>
        <vertAlign val="superscript"/>
        <sz val="11"/>
        <rFont val="ＭＳ ゴシック"/>
        <family val="3"/>
        <charset val="128"/>
      </rPr>
      <t>注２</t>
    </r>
  </si>
  <si>
    <t>備　　考</t>
  </si>
  <si>
    <r>
      <t>合　計（税抜）</t>
    </r>
    <r>
      <rPr>
        <b/>
        <vertAlign val="superscript"/>
        <sz val="12"/>
        <rFont val="ＭＳ ゴシック"/>
        <family val="3"/>
        <charset val="128"/>
      </rPr>
      <t>注３</t>
    </r>
    <rPh sb="0" eb="2">
      <t>ゴウケイ</t>
    </rPh>
    <rPh sb="2" eb="3">
      <t>ケイ</t>
    </rPh>
    <rPh sb="7" eb="8">
      <t>チュウ</t>
    </rPh>
    <phoneticPr fontId="8"/>
  </si>
  <si>
    <r>
      <t>合計（税抜）</t>
    </r>
    <r>
      <rPr>
        <b/>
        <vertAlign val="superscript"/>
        <sz val="12"/>
        <rFont val="ＭＳ ゴシック"/>
        <family val="3"/>
        <charset val="128"/>
      </rPr>
      <t>注３</t>
    </r>
    <r>
      <rPr>
        <b/>
        <sz val="12"/>
        <rFont val="ＭＳ ゴシック"/>
        <family val="3"/>
        <charset val="128"/>
      </rPr>
      <t>（千円未満切捨て）</t>
    </r>
    <rPh sb="0" eb="2">
      <t>ゴウケイ</t>
    </rPh>
    <rPh sb="9" eb="11">
      <t>センエン</t>
    </rPh>
    <rPh sb="11" eb="13">
      <t>ミマン</t>
    </rPh>
    <rPh sb="13" eb="14">
      <t>キ</t>
    </rPh>
    <rPh sb="14" eb="15">
      <t>ス</t>
    </rPh>
    <phoneticPr fontId="8"/>
  </si>
  <si>
    <r>
      <t>（２）機材損料・借料</t>
    </r>
    <r>
      <rPr>
        <vertAlign val="superscript"/>
        <sz val="12"/>
        <color rgb="FFFF0000"/>
        <rFont val="ＭＳ ゴシック"/>
        <family val="3"/>
        <charset val="128"/>
      </rPr>
      <t>注５</t>
    </r>
    <rPh sb="10" eb="11">
      <t>チュウ</t>
    </rPh>
    <phoneticPr fontId="1"/>
  </si>
  <si>
    <t>数量</t>
    <rPh sb="0" eb="2">
      <t>スウリョウ</t>
    </rPh>
    <phoneticPr fontId="1"/>
  </si>
  <si>
    <t>（３）機材送料</t>
  </si>
  <si>
    <t>機材費合計</t>
  </si>
  <si>
    <r>
      <t xml:space="preserve">注１）支出額の表示は円貨（又は円貨相当）で統一してください。円貨以外の通貨で支出されている場合は、
　　「備考」欄または証書貼付台紙に換算式を記入してください。その際、交換レート（JICA指定レート／
　　　OANDAレート／その他のレート／海外送金レート）を明示してください。
注２）調達地は、「本邦調達」、「現地調達」、「第三国調達」の中から選択し、記載してください。
注３）調達地が「本邦調達」の場合、適切に消費税額を控除し、「税抜価格」を記載してください。
注４）前払、部分払等で、支払が複数となっている調達については、小計を記載してください。
</t>
    </r>
    <r>
      <rPr>
        <sz val="11"/>
        <color rgb="FFFF0000"/>
        <rFont val="ＭＳ ゴシック"/>
        <family val="3"/>
        <charset val="128"/>
      </rPr>
      <t>注５）損料は単価×数量を記載して下さい。</t>
    </r>
    <rPh sb="5" eb="6">
      <t>ガク</t>
    </rPh>
    <rPh sb="7" eb="9">
      <t>ヒョウジ</t>
    </rPh>
    <rPh sb="13" eb="14">
      <t>マタ</t>
    </rPh>
    <rPh sb="15" eb="17">
      <t>エンカ</t>
    </rPh>
    <rPh sb="17" eb="19">
      <t>ソウトウ</t>
    </rPh>
    <rPh sb="21" eb="23">
      <t>トウイツ</t>
    </rPh>
    <rPh sb="121" eb="123">
      <t>カイガイ</t>
    </rPh>
    <rPh sb="123" eb="125">
      <t>ソウキン</t>
    </rPh>
    <rPh sb="140" eb="141">
      <t>チュウ</t>
    </rPh>
    <rPh sb="187" eb="188">
      <t>チュウ</t>
    </rPh>
    <rPh sb="190" eb="192">
      <t>チョウタツ</t>
    </rPh>
    <rPh sb="192" eb="193">
      <t>チ</t>
    </rPh>
    <rPh sb="195" eb="197">
      <t>ホンポウ</t>
    </rPh>
    <rPh sb="197" eb="199">
      <t>チョウタツ</t>
    </rPh>
    <rPh sb="201" eb="203">
      <t>バアイ</t>
    </rPh>
    <rPh sb="204" eb="206">
      <t>テキセツ</t>
    </rPh>
    <rPh sb="207" eb="210">
      <t>ショウヒゼイ</t>
    </rPh>
    <rPh sb="210" eb="211">
      <t>ガク</t>
    </rPh>
    <rPh sb="212" eb="214">
      <t>コウジョ</t>
    </rPh>
    <rPh sb="217" eb="219">
      <t>ゼイヌキ</t>
    </rPh>
    <rPh sb="219" eb="221">
      <t>カカク</t>
    </rPh>
    <rPh sb="280" eb="282">
      <t>ソンリョウ</t>
    </rPh>
    <rPh sb="283" eb="285">
      <t>タンカ</t>
    </rPh>
    <rPh sb="286" eb="288">
      <t>スウリョウ</t>
    </rPh>
    <rPh sb="289" eb="291">
      <t>キサイ</t>
    </rPh>
    <rPh sb="293" eb="294">
      <t>クダ</t>
    </rPh>
    <phoneticPr fontId="1"/>
  </si>
  <si>
    <t>様式16</t>
    <phoneticPr fontId="1"/>
  </si>
  <si>
    <t>精算報告明細書（再委託費）</t>
  </si>
  <si>
    <t>（１）再委託費（現地再委託費）</t>
  </si>
  <si>
    <t>細　目</t>
  </si>
  <si>
    <r>
      <rPr>
        <sz val="11"/>
        <rFont val="ＭＳ ゴシック"/>
        <family val="3"/>
        <charset val="128"/>
      </rPr>
      <t>支出金額</t>
    </r>
    <r>
      <rPr>
        <vertAlign val="superscript"/>
        <sz val="11"/>
        <rFont val="ＭＳ ゴシック"/>
        <family val="3"/>
        <charset val="128"/>
      </rPr>
      <t>注１</t>
    </r>
  </si>
  <si>
    <t>US$</t>
  </si>
  <si>
    <t>現地通貨</t>
  </si>
  <si>
    <t>円貨</t>
  </si>
  <si>
    <t>円貨換算</t>
  </si>
  <si>
    <t>小計</t>
  </si>
  <si>
    <t>合　計</t>
  </si>
  <si>
    <t>合計（千円未満切捨て）</t>
    <phoneticPr fontId="1"/>
  </si>
  <si>
    <t>（２）再委託費（国内再委託費）</t>
  </si>
  <si>
    <t>支出金額
（円）</t>
  </si>
  <si>
    <r>
      <t>合計（税込）</t>
    </r>
    <r>
      <rPr>
        <vertAlign val="superscript"/>
        <sz val="12"/>
        <rFont val="ＭＳ ゴシック"/>
        <family val="3"/>
        <charset val="128"/>
      </rPr>
      <t>注３</t>
    </r>
    <rPh sb="3" eb="5">
      <t>ゼイコミ</t>
    </rPh>
    <rPh sb="6" eb="7">
      <t>チュウ</t>
    </rPh>
    <phoneticPr fontId="1"/>
  </si>
  <si>
    <r>
      <t>合計（税抜）</t>
    </r>
    <r>
      <rPr>
        <vertAlign val="superscript"/>
        <sz val="12"/>
        <rFont val="ＭＳ ゴシック"/>
        <family val="3"/>
        <charset val="128"/>
      </rPr>
      <t>注4</t>
    </r>
    <rPh sb="0" eb="2">
      <t>ゴウケイ</t>
    </rPh>
    <rPh sb="3" eb="5">
      <t>ゼイヌキ</t>
    </rPh>
    <rPh sb="6" eb="7">
      <t>チュウ</t>
    </rPh>
    <phoneticPr fontId="1"/>
  </si>
  <si>
    <t>合計（税抜）（千円未満切捨て）</t>
  </si>
  <si>
    <t>再委託費合計額（千円未満切捨て）</t>
  </si>
  <si>
    <t>（１）再委託費（現地再委託費）と（２）再委託費（国内再委託費）の合計額</t>
    <phoneticPr fontId="1"/>
  </si>
  <si>
    <r>
      <t xml:space="preserve">注１）円貨以外の通貨で支出されている場合は、「備考」欄または証書貼付台紙に換算式を記載してください。その際、交換レート（JICA指定レート／OANDAレート／その他のレート／海外送金レート）を明示してください。
注２）前払、部分払等で、支払が複数となっている調達については、小計を記載してください。
</t>
    </r>
    <r>
      <rPr>
        <sz val="12"/>
        <color rgb="FFFF0000"/>
        <rFont val="ＭＳ ゴシック"/>
        <family val="3"/>
        <charset val="128"/>
      </rPr>
      <t>注３）支出金額に税抜金額を記載する場合は、「合計（税込）」の金額に斜線を入れてください。</t>
    </r>
    <r>
      <rPr>
        <sz val="12"/>
        <rFont val="ＭＳ ゴシック"/>
        <family val="3"/>
        <charset val="128"/>
      </rPr>
      <t xml:space="preserve">
注</t>
    </r>
    <r>
      <rPr>
        <sz val="12"/>
        <color rgb="FFFF0000"/>
        <rFont val="ＭＳ ゴシック"/>
        <family val="3"/>
        <charset val="128"/>
      </rPr>
      <t>４</t>
    </r>
    <r>
      <rPr>
        <sz val="12"/>
        <rFont val="ＭＳ ゴシック"/>
        <family val="3"/>
        <charset val="128"/>
      </rPr>
      <t>）再委託費（国内再委託費）では、経費はすべて日本国内で支出され、消費税課税対象取引であることを前提に、税込合計金額に100/110を乗じて税抜金額とする設定となっています。</t>
    </r>
    <rPh sb="0" eb="1">
      <t>チュウ</t>
    </rPh>
    <rPh sb="41" eb="43">
      <t>キサイ</t>
    </rPh>
    <rPh sb="106" eb="107">
      <t>チュウ</t>
    </rPh>
    <rPh sb="150" eb="151">
      <t>チュウ</t>
    </rPh>
    <rPh sb="195" eb="196">
      <t>チュウ</t>
    </rPh>
    <rPh sb="198" eb="201">
      <t>サイイタク</t>
    </rPh>
    <rPh sb="201" eb="202">
      <t>ヒ</t>
    </rPh>
    <rPh sb="203" eb="205">
      <t>コクナイ</t>
    </rPh>
    <rPh sb="205" eb="208">
      <t>サイイタク</t>
    </rPh>
    <rPh sb="208" eb="209">
      <t>ヒ</t>
    </rPh>
    <rPh sb="213" eb="215">
      <t>ケイヒ</t>
    </rPh>
    <phoneticPr fontId="40"/>
  </si>
  <si>
    <t>様式17</t>
    <phoneticPr fontId="1"/>
  </si>
  <si>
    <t>精算報告明細書（国内業務費）</t>
  </si>
  <si>
    <r>
      <rPr>
        <sz val="12"/>
        <rFont val="ＭＳ ゴシック"/>
        <family val="3"/>
        <charset val="128"/>
      </rPr>
      <t>（１）技術研修費／招へい費</t>
    </r>
    <r>
      <rPr>
        <vertAlign val="superscript"/>
        <sz val="12"/>
        <rFont val="ＭＳ ゴシック"/>
        <family val="3"/>
        <charset val="128"/>
      </rPr>
      <t>注１</t>
    </r>
  </si>
  <si>
    <t>備　考</t>
  </si>
  <si>
    <t>諸謝金</t>
  </si>
  <si>
    <t>講師謝金</t>
  </si>
  <si>
    <t>検討会等参加謝金</t>
  </si>
  <si>
    <t>原稿謝金</t>
  </si>
  <si>
    <t>見学謝金</t>
  </si>
  <si>
    <t>実施諸費</t>
  </si>
  <si>
    <t>翻訳費</t>
  </si>
  <si>
    <t>会場借上費</t>
  </si>
  <si>
    <t>参考資料等作成・購入費</t>
  </si>
  <si>
    <t>機材借料・損料</t>
  </si>
  <si>
    <t>消耗品等購入費</t>
  </si>
  <si>
    <t>同行者等旅費</t>
  </si>
  <si>
    <t>再委託費</t>
  </si>
  <si>
    <r>
      <t>合計（税抜）</t>
    </r>
    <r>
      <rPr>
        <b/>
        <vertAlign val="superscript"/>
        <sz val="12"/>
        <color rgb="FFFF0000"/>
        <rFont val="ＭＳ ゴシック"/>
        <family val="3"/>
        <charset val="128"/>
      </rPr>
      <t>注２</t>
    </r>
    <rPh sb="0" eb="2">
      <t>ゴウケイ</t>
    </rPh>
    <rPh sb="3" eb="5">
      <t>ゼイヌキ</t>
    </rPh>
    <rPh sb="6" eb="7">
      <t>チュウ</t>
    </rPh>
    <phoneticPr fontId="1"/>
  </si>
  <si>
    <t>（２）諸雑費</t>
    <rPh sb="3" eb="4">
      <t>ショ</t>
    </rPh>
    <rPh sb="4" eb="6">
      <t>ザッピ</t>
    </rPh>
    <phoneticPr fontId="1"/>
  </si>
  <si>
    <t>細　目</t>
    <rPh sb="0" eb="1">
      <t>ホソ</t>
    </rPh>
    <rPh sb="2" eb="3">
      <t>メ</t>
    </rPh>
    <phoneticPr fontId="1"/>
  </si>
  <si>
    <t>支出金額</t>
    <phoneticPr fontId="1"/>
  </si>
  <si>
    <t>備考</t>
    <rPh sb="0" eb="2">
      <t>ビコウ</t>
    </rPh>
    <phoneticPr fontId="1"/>
  </si>
  <si>
    <t>証憑
番号</t>
    <rPh sb="0" eb="2">
      <t>ショウヒョウ</t>
    </rPh>
    <rPh sb="3" eb="5">
      <t>バンゴウ</t>
    </rPh>
    <phoneticPr fontId="1"/>
  </si>
  <si>
    <t>合計（税抜）（千円未満切捨て）</t>
    <rPh sb="3" eb="5">
      <t>ゼイヌキ</t>
    </rPh>
    <phoneticPr fontId="1"/>
  </si>
  <si>
    <t>国内業務費合計額（千円未満切捨）</t>
    <rPh sb="0" eb="2">
      <t>コクナイ</t>
    </rPh>
    <rPh sb="2" eb="4">
      <t>ギョウム</t>
    </rPh>
    <rPh sb="4" eb="5">
      <t>ヒ</t>
    </rPh>
    <rPh sb="5" eb="7">
      <t>ゴウケイ</t>
    </rPh>
    <rPh sb="7" eb="8">
      <t>ガク</t>
    </rPh>
    <rPh sb="9" eb="11">
      <t>センエン</t>
    </rPh>
    <rPh sb="11" eb="13">
      <t>ミマン</t>
    </rPh>
    <rPh sb="13" eb="15">
      <t>キリス</t>
    </rPh>
    <phoneticPr fontId="1"/>
  </si>
  <si>
    <r>
      <t xml:space="preserve">注１）国内業務費は、「技術研修費」、「招へい費」及び「諸雑費」の合計額となります。「招へい費」については、別の精算報告明細書にまとめられていますので、適切に合算してください。
</t>
    </r>
    <r>
      <rPr>
        <sz val="11"/>
        <color rgb="FFFF0000"/>
        <rFont val="ＭＳ ゴシック"/>
        <family val="3"/>
        <charset val="128"/>
      </rPr>
      <t>注２）国内業務費明細書の税抜金額を記入してください。</t>
    </r>
    <r>
      <rPr>
        <sz val="11"/>
        <rFont val="ＭＳ ゴシック"/>
        <family val="3"/>
        <charset val="128"/>
      </rPr>
      <t xml:space="preserve">
注３）複数の研修コースを実施した場合、コース毎に精算報告明細書を作成してください。
注４）諸雑費の計上がない場合は、諸雑費の表を削除しても構いません。</t>
    </r>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3">
      <t>ショウ</t>
    </rPh>
    <rPh sb="45" eb="46">
      <t>ヒ</t>
    </rPh>
    <rPh sb="53" eb="54">
      <t>ベツ</t>
    </rPh>
    <rPh sb="55" eb="57">
      <t>セイサン</t>
    </rPh>
    <rPh sb="57" eb="59">
      <t>ホウコク</t>
    </rPh>
    <rPh sb="59" eb="62">
      <t>メイサイショ</t>
    </rPh>
    <rPh sb="75" eb="77">
      <t>テキセツ</t>
    </rPh>
    <rPh sb="88" eb="89">
      <t>チュウ</t>
    </rPh>
    <rPh sb="115" eb="116">
      <t>チュウ</t>
    </rPh>
    <rPh sb="118" eb="120">
      <t>フクスウ</t>
    </rPh>
    <rPh sb="121" eb="123">
      <t>ケンシュウ</t>
    </rPh>
    <rPh sb="127" eb="129">
      <t>ジッシ</t>
    </rPh>
    <rPh sb="131" eb="133">
      <t>バアイ</t>
    </rPh>
    <rPh sb="137" eb="138">
      <t>ゴト</t>
    </rPh>
    <rPh sb="139" eb="141">
      <t>セイサン</t>
    </rPh>
    <rPh sb="141" eb="143">
      <t>ホウコク</t>
    </rPh>
    <rPh sb="143" eb="146">
      <t>メイサイショ</t>
    </rPh>
    <rPh sb="147" eb="149">
      <t>サクセイ</t>
    </rPh>
    <rPh sb="157" eb="158">
      <t>チュウ</t>
    </rPh>
    <rPh sb="160" eb="161">
      <t>ショ</t>
    </rPh>
    <rPh sb="161" eb="163">
      <t>ザッピ</t>
    </rPh>
    <rPh sb="164" eb="166">
      <t>ケイジョウ</t>
    </rPh>
    <rPh sb="169" eb="171">
      <t>バアイ</t>
    </rPh>
    <rPh sb="179" eb="181">
      <t>サクジョ</t>
    </rPh>
    <rPh sb="184" eb="185">
      <t>カマ</t>
    </rPh>
    <phoneticPr fontId="1"/>
  </si>
  <si>
    <t>様式18</t>
    <phoneticPr fontId="1"/>
  </si>
  <si>
    <t>精算報告明細書（現地一時隔離関連費）</t>
    <rPh sb="8" eb="10">
      <t>ゲンチ</t>
    </rPh>
    <rPh sb="10" eb="12">
      <t>イチジ</t>
    </rPh>
    <rPh sb="12" eb="14">
      <t>カクリ</t>
    </rPh>
    <rPh sb="14" eb="16">
      <t>カンレン</t>
    </rPh>
    <rPh sb="16" eb="17">
      <t>ヒ</t>
    </rPh>
    <phoneticPr fontId="1"/>
  </si>
  <si>
    <t>（１）直接人件費相当額の待機費用</t>
    <phoneticPr fontId="1"/>
  </si>
  <si>
    <t>担当分野</t>
  </si>
  <si>
    <t>氏　名</t>
  </si>
  <si>
    <t>月額単価</t>
    <rPh sb="0" eb="2">
      <t>ゲツガク</t>
    </rPh>
    <phoneticPr fontId="1"/>
  </si>
  <si>
    <t>業務人月</t>
  </si>
  <si>
    <t>合計金額</t>
  </si>
  <si>
    <t>現地</t>
  </si>
  <si>
    <r>
      <t>参考（報酬月額）</t>
    </r>
    <r>
      <rPr>
        <vertAlign val="superscript"/>
        <sz val="12"/>
        <color rgb="FFFF0000"/>
        <rFont val="ＭＳ ゴシック"/>
        <family val="3"/>
        <charset val="128"/>
      </rPr>
      <t>注１</t>
    </r>
    <rPh sb="0" eb="2">
      <t>サンコウ</t>
    </rPh>
    <rPh sb="3" eb="5">
      <t>ホウシュウ</t>
    </rPh>
    <rPh sb="5" eb="7">
      <t>ゲツガク</t>
    </rPh>
    <rPh sb="8" eb="9">
      <t>チュウ</t>
    </rPh>
    <phoneticPr fontId="1"/>
  </si>
  <si>
    <t>合計</t>
    <rPh sb="0" eb="1">
      <t>ゴウ</t>
    </rPh>
    <phoneticPr fontId="1"/>
  </si>
  <si>
    <t>注１）待機費用の月額単価は報酬額（月額単価）を3.08で除した金額にて計算式を入れています。契約で定めた月額単価と異なる場合は、参考（報酬月額）欄は使用せず、直接入力してください。</t>
    <rPh sb="0" eb="1">
      <t>チュウ</t>
    </rPh>
    <rPh sb="31" eb="33">
      <t>キンガク</t>
    </rPh>
    <rPh sb="35" eb="38">
      <t>ケイサンシキ</t>
    </rPh>
    <rPh sb="39" eb="40">
      <t>イ</t>
    </rPh>
    <rPh sb="46" eb="48">
      <t>ケイヤク</t>
    </rPh>
    <rPh sb="49" eb="50">
      <t>サダ</t>
    </rPh>
    <rPh sb="52" eb="53">
      <t>ツキ</t>
    </rPh>
    <rPh sb="53" eb="54">
      <t>ガク</t>
    </rPh>
    <rPh sb="54" eb="56">
      <t>タンカ</t>
    </rPh>
    <rPh sb="57" eb="58">
      <t>コト</t>
    </rPh>
    <rPh sb="60" eb="62">
      <t>バアイ</t>
    </rPh>
    <rPh sb="64" eb="66">
      <t>サンコウ</t>
    </rPh>
    <rPh sb="72" eb="73">
      <t>ラン</t>
    </rPh>
    <rPh sb="74" eb="76">
      <t>シヨウ</t>
    </rPh>
    <rPh sb="79" eb="81">
      <t>チョクセツ</t>
    </rPh>
    <rPh sb="81" eb="83">
      <t>ニュウリョク</t>
    </rPh>
    <phoneticPr fontId="1"/>
  </si>
  <si>
    <t>（２）隔離施設までのタクシー代等の経費</t>
    <rPh sb="3" eb="5">
      <t>カクリ</t>
    </rPh>
    <rPh sb="5" eb="7">
      <t>シセツ</t>
    </rPh>
    <rPh sb="14" eb="15">
      <t>ダイ</t>
    </rPh>
    <rPh sb="15" eb="16">
      <t>ナド</t>
    </rPh>
    <rPh sb="17" eb="19">
      <t>ケイヒ</t>
    </rPh>
    <phoneticPr fontId="1"/>
  </si>
  <si>
    <t>合　計</t>
    <rPh sb="0" eb="2">
      <t>ゴウケイ</t>
    </rPh>
    <rPh sb="2" eb="3">
      <t>ケイ</t>
    </rPh>
    <phoneticPr fontId="8"/>
  </si>
  <si>
    <t>合計（千円未満切捨て）</t>
    <rPh sb="0" eb="2">
      <t>ゴウケイ</t>
    </rPh>
    <phoneticPr fontId="8"/>
  </si>
  <si>
    <t>（３）別契約への従事期間中に発生する「日当・宿泊費」</t>
    <rPh sb="3" eb="4">
      <t>ベツ</t>
    </rPh>
    <rPh sb="4" eb="6">
      <t>ケイヤク</t>
    </rPh>
    <rPh sb="8" eb="10">
      <t>ジュウジ</t>
    </rPh>
    <rPh sb="10" eb="12">
      <t>キカン</t>
    </rPh>
    <rPh sb="12" eb="13">
      <t>チュウ</t>
    </rPh>
    <rPh sb="14" eb="16">
      <t>ハッセイ</t>
    </rPh>
    <rPh sb="19" eb="21">
      <t>ニットウ</t>
    </rPh>
    <rPh sb="22" eb="25">
      <t>シュクハクヒ</t>
    </rPh>
    <phoneticPr fontId="1"/>
  </si>
  <si>
    <t>従事期間</t>
    <phoneticPr fontId="1"/>
  </si>
  <si>
    <t>氏　名</t>
    <phoneticPr fontId="1"/>
  </si>
  <si>
    <t>日当</t>
    <rPh sb="0" eb="2">
      <t>ニットウ</t>
    </rPh>
    <phoneticPr fontId="1"/>
  </si>
  <si>
    <t>宿泊費</t>
    <rPh sb="0" eb="3">
      <t>シュクハクヒ</t>
    </rPh>
    <phoneticPr fontId="1"/>
  </si>
  <si>
    <t>2021/〇/〇～2021/〇/〇</t>
    <phoneticPr fontId="1"/>
  </si>
  <si>
    <t>合計</t>
    <rPh sb="0" eb="2">
      <t>ゴウケイ</t>
    </rPh>
    <phoneticPr fontId="1"/>
  </si>
  <si>
    <t>現地一時隔離費合計　　　　　　</t>
    <rPh sb="0" eb="2">
      <t>ゲンチ</t>
    </rPh>
    <rPh sb="2" eb="4">
      <t>イチジ</t>
    </rPh>
    <rPh sb="4" eb="6">
      <t>カクリ</t>
    </rPh>
    <rPh sb="6" eb="7">
      <t>ヒ</t>
    </rPh>
    <rPh sb="7" eb="9">
      <t>ゴウケイ</t>
    </rPh>
    <phoneticPr fontId="1"/>
  </si>
  <si>
    <t>注１）本費目について、契約書に計上していない場合は、打合簿を添付してください。
注２）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t>
    <rPh sb="0" eb="1">
      <t>チュウ</t>
    </rPh>
    <rPh sb="3" eb="4">
      <t>ホン</t>
    </rPh>
    <rPh sb="4" eb="6">
      <t>ヒモク</t>
    </rPh>
    <rPh sb="11" eb="13">
      <t>ケイヤク</t>
    </rPh>
    <rPh sb="13" eb="14">
      <t>ショ</t>
    </rPh>
    <rPh sb="15" eb="17">
      <t>ケイジョウ</t>
    </rPh>
    <rPh sb="22" eb="24">
      <t>バアイ</t>
    </rPh>
    <rPh sb="26" eb="28">
      <t>ウチアワ</t>
    </rPh>
    <rPh sb="28" eb="29">
      <t>ボ</t>
    </rPh>
    <rPh sb="30" eb="32">
      <t>テンプ</t>
    </rPh>
    <phoneticPr fontId="1"/>
  </si>
  <si>
    <t>様式19</t>
    <phoneticPr fontId="1"/>
  </si>
  <si>
    <t>精算報告明細書（本邦一時隔離関連費）</t>
    <rPh sb="8" eb="10">
      <t>ホンポウ</t>
    </rPh>
    <rPh sb="10" eb="12">
      <t>イチジ</t>
    </rPh>
    <rPh sb="12" eb="14">
      <t>カクリ</t>
    </rPh>
    <rPh sb="14" eb="16">
      <t>カンレン</t>
    </rPh>
    <rPh sb="16" eb="17">
      <t>ヒ</t>
    </rPh>
    <phoneticPr fontId="1"/>
  </si>
  <si>
    <t>（１）隔離施設までのハイヤー代等の経費</t>
    <rPh sb="3" eb="5">
      <t>カクリ</t>
    </rPh>
    <rPh sb="5" eb="7">
      <t>シセツ</t>
    </rPh>
    <rPh sb="14" eb="15">
      <t>ダイ</t>
    </rPh>
    <rPh sb="15" eb="16">
      <t>ナド</t>
    </rPh>
    <rPh sb="17" eb="19">
      <t>ケイヒ</t>
    </rPh>
    <phoneticPr fontId="1"/>
  </si>
  <si>
    <r>
      <t>（２）帰国時隔離施設（ホテル等）滞在費 「日当・宿泊料」</t>
    </r>
    <r>
      <rPr>
        <vertAlign val="superscript"/>
        <sz val="12"/>
        <rFont val="ＭＳ ゴシック"/>
        <family val="3"/>
        <charset val="128"/>
      </rPr>
      <t>注１</t>
    </r>
    <rPh sb="3" eb="5">
      <t>キコク</t>
    </rPh>
    <rPh sb="5" eb="6">
      <t>ジ</t>
    </rPh>
    <rPh sb="6" eb="8">
      <t>カクリ</t>
    </rPh>
    <rPh sb="8" eb="10">
      <t>シセツ</t>
    </rPh>
    <rPh sb="14" eb="15">
      <t>ナド</t>
    </rPh>
    <rPh sb="16" eb="19">
      <t>タイザイヒ</t>
    </rPh>
    <rPh sb="21" eb="23">
      <t>ニットウ</t>
    </rPh>
    <rPh sb="24" eb="26">
      <t>シュクハク</t>
    </rPh>
    <rPh sb="26" eb="27">
      <t>リョウ</t>
    </rPh>
    <rPh sb="28" eb="29">
      <t>チュウ</t>
    </rPh>
    <phoneticPr fontId="1"/>
  </si>
  <si>
    <t>期間</t>
    <phoneticPr fontId="1"/>
  </si>
  <si>
    <t>合計金額</t>
    <phoneticPr fontId="1"/>
  </si>
  <si>
    <r>
      <t xml:space="preserve">証憑
番号 </t>
    </r>
    <r>
      <rPr>
        <sz val="8"/>
        <rFont val="ＭＳ ゴシック"/>
        <family val="3"/>
        <charset val="128"/>
      </rPr>
      <t>注1</t>
    </r>
    <rPh sb="6" eb="7">
      <t>チュウ</t>
    </rPh>
    <phoneticPr fontId="1"/>
  </si>
  <si>
    <t>本邦一時隔離費合計　　　　　　</t>
    <rPh sb="0" eb="2">
      <t>ホンポウ</t>
    </rPh>
    <rPh sb="2" eb="4">
      <t>イチジ</t>
    </rPh>
    <rPh sb="4" eb="6">
      <t>カクリ</t>
    </rPh>
    <rPh sb="6" eb="7">
      <t>ヒ</t>
    </rPh>
    <rPh sb="7" eb="9">
      <t>ゴウケイ</t>
    </rPh>
    <phoneticPr fontId="1"/>
  </si>
  <si>
    <t>注）本費目について、契約書に計上していない場合は、打合簿を添付してください。
注１）宿泊の事実を確認するため、宿泊期間が記載された宿泊施設の領収書の写しを提出してください。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rPh sb="39" eb="40">
      <t>チュウ</t>
    </rPh>
    <rPh sb="42" eb="44">
      <t>シュクハク</t>
    </rPh>
    <rPh sb="45" eb="47">
      <t>ジジツ</t>
    </rPh>
    <rPh sb="48" eb="50">
      <t>カクニン</t>
    </rPh>
    <rPh sb="55" eb="57">
      <t>シュクハク</t>
    </rPh>
    <rPh sb="57" eb="59">
      <t>キカン</t>
    </rPh>
    <rPh sb="60" eb="62">
      <t>キサイ</t>
    </rPh>
    <rPh sb="65" eb="69">
      <t>シュクハクシセツ</t>
    </rPh>
    <rPh sb="70" eb="73">
      <t>リョウシュウショ</t>
    </rPh>
    <rPh sb="74" eb="75">
      <t>ウツ</t>
    </rPh>
    <rPh sb="77" eb="79">
      <t>テイシュツ</t>
    </rPh>
    <phoneticPr fontId="1"/>
  </si>
  <si>
    <t>様式20</t>
    <phoneticPr fontId="1"/>
  </si>
  <si>
    <t>証拠書類附属書</t>
    <rPh sb="0" eb="7">
      <t>ショウコショルイフゾクショ</t>
    </rPh>
    <phoneticPr fontId="1"/>
  </si>
  <si>
    <r>
      <t>証書番号</t>
    </r>
    <r>
      <rPr>
        <vertAlign val="superscript"/>
        <sz val="12"/>
        <rFont val="ＭＳ ゴシック"/>
        <family val="3"/>
        <charset val="128"/>
      </rPr>
      <t>(注1)</t>
    </r>
    <rPh sb="5" eb="6">
      <t>チュウ</t>
    </rPh>
    <phoneticPr fontId="1"/>
  </si>
  <si>
    <r>
      <t>【備考　</t>
    </r>
    <r>
      <rPr>
        <vertAlign val="superscript"/>
        <sz val="12"/>
        <rFont val="ＭＳ ゴシック"/>
        <family val="3"/>
        <charset val="128"/>
      </rPr>
      <t>注2</t>
    </r>
    <r>
      <rPr>
        <sz val="12"/>
        <rFont val="ＭＳ ゴシック"/>
        <family val="3"/>
        <charset val="128"/>
      </rPr>
      <t>】</t>
    </r>
    <rPh sb="1" eb="3">
      <t>ビコウ</t>
    </rPh>
    <phoneticPr fontId="1"/>
  </si>
  <si>
    <t>注意事項</t>
    <rPh sb="0" eb="2">
      <t>チュウイ</t>
    </rPh>
    <rPh sb="2" eb="4">
      <t>ジコウ</t>
    </rPh>
    <phoneticPr fontId="1"/>
  </si>
  <si>
    <t>注1）本台紙を使用しないA4サイズの領収書の場合にも証書番号を記載して下さい。</t>
    <phoneticPr fontId="1"/>
  </si>
  <si>
    <t>注2）以下の場合は証憑添付台紙の備考に理由を補記してください。
　  ①領収書の要件（日付 ・宛名・発行者・支出内容・領収書印又はサイン）を満たさない場合。
  　②履行期限外の場合。</t>
    <rPh sb="19" eb="21">
      <t>リユウ</t>
    </rPh>
    <phoneticPr fontId="1"/>
  </si>
  <si>
    <t>注3）領収書が電子発行の場合は電子領収書であることを備考に補記して下さい。（精算報告書を電子ファイル（PDF形式）で提出する場合は補記不要になります。）</t>
    <rPh sb="9" eb="11">
      <t>ハッコウ</t>
    </rPh>
    <rPh sb="38" eb="40">
      <t>セイサン</t>
    </rPh>
    <rPh sb="40" eb="43">
      <t>ホウコクショ</t>
    </rPh>
    <phoneticPr fontId="1"/>
  </si>
  <si>
    <t>注4)日本語・英語以外で書かれた領収書等には和訳もしくは英訳を補記して下さい。</t>
    <rPh sb="0" eb="1">
      <t>チュウ</t>
    </rPh>
    <rPh sb="3" eb="6">
      <t>ニホンゴ</t>
    </rPh>
    <rPh sb="7" eb="9">
      <t>エイゴ</t>
    </rPh>
    <rPh sb="9" eb="11">
      <t>イガイ</t>
    </rPh>
    <rPh sb="12" eb="13">
      <t>カ</t>
    </rPh>
    <rPh sb="16" eb="20">
      <t>リョウシュウショナド</t>
    </rPh>
    <rPh sb="22" eb="24">
      <t>ワヤク</t>
    </rPh>
    <rPh sb="28" eb="30">
      <t>エイヤク</t>
    </rPh>
    <rPh sb="31" eb="33">
      <t>ホキ</t>
    </rPh>
    <rPh sb="35" eb="36">
      <t>クダ</t>
    </rPh>
    <phoneticPr fontId="1"/>
  </si>
  <si>
    <t>注１）出発日、帰国日は航空券の出発日と帰国日と一致させてください。ただし、別案件国業務との継続従事の場合は、別国から/別国への移動日を記入することも可とします。
注２）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注３）日当及び宿泊費の計算欄への記載方式については、変更可能です。（例：3,800×（30+0.9×2）＝120,840)
注４）特別宿泊単価が設定されている場合はセルの関数を削除し、単価を直接入力してください。特別宿泊単価の場合、30泊超、60泊超の場合の逓減率は適用されません。
注５）宿泊数は現地業務期間から「２」を引いた泊数を計上するよう関数が設定されていますが、中国、韓国、モンゴル、フィリピン、ブルネイ、ミクロネシア、マーシャル諸島への渡航は、機中泊がないため「１」を引いた泊数を計上します。このため、これら対象国への渡航の場合や宿泊料が折半される場合等については、泊数等を直接入力してください。なお、関数設定を「－１」で設定しているものを別途用意していますので、参照してください。
注６）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注７）旅費折半などの特記事項を備考へ記載してください。
注８）With コロナ下における新しい渡航管理体系に基づき業務地へ渡航する場合、緊急移送が含まれている旅行保険に加入している場合、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rPh sb="86" eb="88">
      <t>ギョウム</t>
    </rPh>
    <rPh sb="118" eb="120">
      <t>ニットウ</t>
    </rPh>
    <rPh sb="121" eb="123">
      <t>シュクハク</t>
    </rPh>
    <rPh sb="123" eb="124">
      <t>リョウ</t>
    </rPh>
    <rPh sb="262" eb="264">
      <t>ニットウ</t>
    </rPh>
    <rPh sb="264" eb="265">
      <t>オヨ</t>
    </rPh>
    <rPh sb="270" eb="272">
      <t>ケイサン</t>
    </rPh>
    <rPh sb="272" eb="273">
      <t>ラン</t>
    </rPh>
    <rPh sb="275" eb="277">
      <t>キサイ</t>
    </rPh>
    <rPh sb="277" eb="279">
      <t>ホウシキ</t>
    </rPh>
    <rPh sb="285" eb="287">
      <t>ヘンコウ</t>
    </rPh>
    <rPh sb="287" eb="289">
      <t>カノウ</t>
    </rPh>
    <rPh sb="293" eb="294">
      <t>レイ</t>
    </rPh>
    <rPh sb="722" eb="724">
      <t>リョヒ</t>
    </rPh>
    <rPh sb="724" eb="726">
      <t>セッパン</t>
    </rPh>
    <rPh sb="729" eb="731">
      <t>トッキ</t>
    </rPh>
    <rPh sb="731" eb="733">
      <t>ジコウ</t>
    </rPh>
    <rPh sb="734" eb="736">
      <t>ビコウ</t>
    </rPh>
    <rPh sb="737" eb="73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</si>
</sst>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quot;円&quot;"/>
    <numFmt numFmtId="177" formatCode="yyyy&quot;年&quot;m&quot;月&quot;d&quot;日&quot;;@"/>
    <numFmt numFmtId="178" formatCode="[$-F800]dddd\,\ mmmm\ dd\,\ yyyy"/>
    <numFmt numFmtId="179" formatCode="#,##0_ "/>
    <numFmt numFmtId="180" formatCode="yyyy&quot;年&quot;m&quot;月&quot;;@"/>
    <numFmt numFmtId="181" formatCode="#,##0.00_ "/>
    <numFmt numFmtId="182" formatCode="#,##0_ &quot;円&quot;"/>
    <numFmt numFmtId="183" formatCode="\+#,##0\x;[Red]\+\-#,##0\x"/>
    <numFmt numFmtId="184" formatCode="\x#,##0;[Red]\-#,##0"/>
    <numFmt numFmtId="185" formatCode="#,##0\="/>
    <numFmt numFmtId="186" formatCode="0;;;@"/>
    <numFmt numFmtId="187" formatCode="0.00;;;@"/>
    <numFmt numFmtId="188" formatCode="yy&quot;年&quot;m&quot;月&quot;;@"/>
    <numFmt numFmtId="189" formatCode="yyyy&quot;年&quot;m&quot;月&quot;&quot;分&quot;"/>
    <numFmt numFmtId="190" formatCode="#,##0_);[Red]\(#,##0\)"/>
  </numFmts>
  <fonts count="90">
    <font>
      <sz val="12"/>
      <color theme="1"/>
      <name val="ＭＳ ゴシック"/>
      <family val="3"/>
      <charset val="128"/>
    </font>
    <font>
      <sz val="6"/>
      <name val="ＭＳ ゴシック"/>
      <family val="3"/>
      <charset val="128"/>
    </font>
    <font>
      <vertAlign val="superscript"/>
      <sz val="9"/>
      <color indexed="8"/>
      <name val="ＭＳ ゴシック"/>
      <family val="3"/>
      <charset val="128"/>
    </font>
    <font>
      <sz val="9"/>
      <name val="ＭＳ ゴシック"/>
      <family val="3"/>
      <charset val="128"/>
    </font>
    <font>
      <b/>
      <sz val="12"/>
      <name val="ＭＳ ゴシック"/>
      <family val="3"/>
      <charset val="128"/>
    </font>
    <font>
      <sz val="12"/>
      <name val="Osaka"/>
      <family val="3"/>
      <charset val="128"/>
    </font>
    <font>
      <b/>
      <sz val="11"/>
      <name val="ＭＳ ゴシック"/>
      <family val="3"/>
      <charset val="128"/>
    </font>
    <font>
      <sz val="11"/>
      <name val="ＭＳ ゴシック"/>
      <family val="3"/>
      <charset val="128"/>
    </font>
    <font>
      <sz val="6"/>
      <name val="Osaka"/>
      <family val="3"/>
      <charset val="128"/>
    </font>
    <font>
      <u/>
      <sz val="12"/>
      <color indexed="12"/>
      <name val="ＭＳ ゴシック"/>
      <family val="3"/>
      <charset val="128"/>
    </font>
    <font>
      <sz val="12"/>
      <name val="平成明朝"/>
      <family val="3"/>
      <charset val="128"/>
    </font>
    <font>
      <sz val="12"/>
      <name val="ＭＳ ゴシック"/>
      <family val="3"/>
      <charset val="128"/>
    </font>
    <font>
      <u/>
      <sz val="12"/>
      <color indexed="20"/>
      <name val="ＭＳ ゴシック"/>
      <family val="3"/>
      <charset val="128"/>
    </font>
    <font>
      <sz val="12"/>
      <name val="細明朝体"/>
      <family val="3"/>
      <charset val="128"/>
    </font>
    <font>
      <vertAlign val="superscript"/>
      <sz val="12"/>
      <name val="ＭＳ ゴシック"/>
      <family val="3"/>
      <charset val="128"/>
    </font>
    <font>
      <sz val="10"/>
      <name val="ＭＳ ゴシック"/>
      <family val="3"/>
      <charset val="128"/>
    </font>
    <font>
      <sz val="11"/>
      <name val="ＭＳ 明朝"/>
      <family val="1"/>
      <charset val="128"/>
    </font>
    <font>
      <sz val="12"/>
      <name val="ＭＳ Ｐゴシック"/>
      <family val="3"/>
      <charset val="128"/>
    </font>
    <font>
      <b/>
      <sz val="14"/>
      <name val="ＭＳ Ｐゴシック"/>
      <family val="3"/>
      <charset val="128"/>
    </font>
    <font>
      <b/>
      <u/>
      <sz val="14"/>
      <name val="ＭＳ Ｐゴシック"/>
      <family val="3"/>
      <charset val="128"/>
    </font>
    <font>
      <sz val="12"/>
      <name val="Arial"/>
      <family val="2"/>
    </font>
    <font>
      <sz val="6"/>
      <name val="ＭＳ ゴシック"/>
      <family val="3"/>
      <charset val="128"/>
    </font>
    <font>
      <b/>
      <sz val="14"/>
      <name val="ＭＳ ゴシック"/>
      <family val="3"/>
      <charset val="128"/>
    </font>
    <font>
      <u/>
      <sz val="12"/>
      <name val="ＭＳ ゴシック"/>
      <family val="3"/>
      <charset val="128"/>
    </font>
    <font>
      <u val="double"/>
      <sz val="12"/>
      <name val="ＭＳ ゴシック"/>
      <family val="3"/>
      <charset val="128"/>
    </font>
    <font>
      <b/>
      <sz val="9"/>
      <color indexed="81"/>
      <name val="ＭＳ Ｐゴシック"/>
      <family val="3"/>
      <charset val="128"/>
    </font>
    <font>
      <sz val="9"/>
      <color indexed="81"/>
      <name val="ＭＳ Ｐゴシック"/>
      <family val="3"/>
      <charset val="128"/>
    </font>
    <font>
      <vertAlign val="superscript"/>
      <sz val="10.5"/>
      <color indexed="8"/>
      <name val="ＭＳ ゴシック"/>
      <family val="3"/>
      <charset val="128"/>
    </font>
    <font>
      <sz val="10.5"/>
      <name val="ＭＳ ゴシック"/>
      <family val="3"/>
      <charset val="128"/>
    </font>
    <font>
      <vertAlign val="superscript"/>
      <sz val="10.5"/>
      <name val="ＭＳ ゴシック"/>
      <family val="3"/>
      <charset val="128"/>
    </font>
    <font>
      <b/>
      <sz val="10"/>
      <color indexed="81"/>
      <name val="ＭＳ Ｐゴシック"/>
      <family val="3"/>
      <charset val="128"/>
    </font>
    <font>
      <b/>
      <sz val="9"/>
      <color indexed="81"/>
      <name val="MS P ゴシック"/>
      <family val="3"/>
      <charset val="128"/>
    </font>
    <font>
      <b/>
      <u/>
      <sz val="9"/>
      <color indexed="81"/>
      <name val="ＭＳ Ｐゴシック"/>
      <family val="3"/>
      <charset val="128"/>
    </font>
    <font>
      <b/>
      <sz val="11"/>
      <color indexed="81"/>
      <name val="ＭＳ Ｐゴシック"/>
      <family val="3"/>
      <charset val="128"/>
    </font>
    <font>
      <sz val="10"/>
      <color indexed="81"/>
      <name val="ＭＳ Ｐゴシック"/>
      <family val="3"/>
      <charset val="128"/>
    </font>
    <font>
      <sz val="12"/>
      <color theme="1"/>
      <name val="ＭＳ ゴシック"/>
      <family val="3"/>
      <charset val="128"/>
    </font>
    <font>
      <sz val="11"/>
      <color theme="1"/>
      <name val="ＭＳ Ｐゴシック"/>
      <family val="3"/>
      <charset val="128"/>
      <scheme val="minor"/>
    </font>
    <font>
      <b/>
      <sz val="12"/>
      <color rgb="FFFF00FF"/>
      <name val="ＭＳ ゴシック"/>
      <family val="3"/>
      <charset val="128"/>
    </font>
    <font>
      <u/>
      <sz val="12"/>
      <color indexed="12"/>
      <name val="ＭＳ Ｐゴシック"/>
      <family val="3"/>
      <charset val="128"/>
      <scheme val="minor"/>
    </font>
    <font>
      <u/>
      <sz val="12"/>
      <color indexed="20"/>
      <name val="ＭＳ Ｐゴシック"/>
      <family val="3"/>
      <charset val="128"/>
      <scheme val="minor"/>
    </font>
    <font>
      <b/>
      <sz val="14"/>
      <color theme="1"/>
      <name val="ＭＳ ゴシック"/>
      <family val="3"/>
      <charset val="128"/>
    </font>
    <font>
      <sz val="10.5"/>
      <color theme="1"/>
      <name val="ＭＳ ゴシック"/>
      <family val="3"/>
      <charset val="128"/>
    </font>
    <font>
      <sz val="9"/>
      <color theme="1"/>
      <name val="ＭＳ ゴシック"/>
      <family val="3"/>
      <charset val="128"/>
    </font>
    <font>
      <b/>
      <sz val="16"/>
      <color theme="1"/>
      <name val="ＭＳ ゴシック"/>
      <family val="3"/>
      <charset val="128"/>
    </font>
    <font>
      <sz val="11"/>
      <color theme="1"/>
      <name val="ＭＳ ゴシック"/>
      <family val="3"/>
      <charset val="128"/>
    </font>
    <font>
      <sz val="12"/>
      <color rgb="FFFF0000"/>
      <name val="ＭＳ ゴシック"/>
      <family val="3"/>
      <charset val="128"/>
    </font>
    <font>
      <sz val="10"/>
      <color theme="1"/>
      <name val="ＭＳ ゴシック"/>
      <family val="3"/>
      <charset val="128"/>
    </font>
    <font>
      <b/>
      <sz val="12"/>
      <color theme="1"/>
      <name val="ＭＳ ゴシック"/>
      <family val="3"/>
      <charset val="128"/>
    </font>
    <font>
      <b/>
      <sz val="10.5"/>
      <color theme="1"/>
      <name val="ＭＳ ゴシック"/>
      <family val="3"/>
      <charset val="128"/>
    </font>
    <font>
      <sz val="12"/>
      <color theme="1"/>
      <name val="Arial"/>
      <family val="2"/>
    </font>
    <font>
      <sz val="12"/>
      <color rgb="FFFF0000"/>
      <name val="Osaka"/>
      <family val="3"/>
      <charset val="128"/>
    </font>
    <font>
      <sz val="10.5"/>
      <color rgb="FFFF0000"/>
      <name val="ＭＳ ゴシック"/>
      <family val="3"/>
      <charset val="128"/>
    </font>
    <font>
      <sz val="14"/>
      <color theme="1"/>
      <name val="ＭＳ ゴシック"/>
      <family val="3"/>
      <charset val="128"/>
    </font>
    <font>
      <sz val="12"/>
      <name val="ＭＳ Ｐゴシック"/>
      <family val="3"/>
      <charset val="128"/>
      <scheme val="major"/>
    </font>
    <font>
      <sz val="12"/>
      <color theme="1"/>
      <name val="ＭＳ Ｐゴシック"/>
      <family val="3"/>
      <charset val="128"/>
      <scheme val="major"/>
    </font>
    <font>
      <sz val="16"/>
      <color rgb="FFFF0000"/>
      <name val="ＭＳ ゴシック"/>
      <family val="3"/>
      <charset val="128"/>
    </font>
    <font>
      <b/>
      <sz val="18"/>
      <color theme="1"/>
      <name val="ＭＳ ゴシック"/>
      <family val="3"/>
      <charset val="128"/>
    </font>
    <font>
      <b/>
      <sz val="18"/>
      <name val="ＭＳ Ｐゴシック"/>
      <family val="3"/>
      <charset val="128"/>
    </font>
    <font>
      <b/>
      <vertAlign val="superscript"/>
      <sz val="14"/>
      <color theme="1"/>
      <name val="ＭＳ ゴシック"/>
      <family val="3"/>
      <charset val="128"/>
    </font>
    <font>
      <b/>
      <sz val="16"/>
      <name val="ＭＳ ゴシック"/>
      <family val="3"/>
      <charset val="128"/>
    </font>
    <font>
      <vertAlign val="superscript"/>
      <sz val="11"/>
      <name val="ＭＳ ゴシック"/>
      <family val="3"/>
      <charset val="128"/>
    </font>
    <font>
      <sz val="9"/>
      <color indexed="81"/>
      <name val="MS P ゴシック"/>
      <family val="3"/>
      <charset val="128"/>
    </font>
    <font>
      <sz val="10"/>
      <color rgb="FFFF0000"/>
      <name val="ＭＳ ゴシック"/>
      <family val="3"/>
      <charset val="128"/>
    </font>
    <font>
      <vertAlign val="superscript"/>
      <sz val="10"/>
      <name val="ＭＳ ゴシック"/>
      <family val="3"/>
      <charset val="128"/>
    </font>
    <font>
      <sz val="6"/>
      <name val="ＭＳ Ｐゴシック"/>
      <family val="3"/>
      <charset val="128"/>
    </font>
    <font>
      <strike/>
      <sz val="12"/>
      <name val="ＭＳ ゴシック"/>
      <family val="3"/>
      <charset val="128"/>
    </font>
    <font>
      <vertAlign val="superscript"/>
      <sz val="12"/>
      <color rgb="FFFF0000"/>
      <name val="ＭＳ ゴシック"/>
      <family val="3"/>
      <charset val="128"/>
    </font>
    <font>
      <sz val="14"/>
      <color rgb="FFFF0000"/>
      <name val="ＭＳ ゴシック"/>
      <family val="3"/>
      <charset val="128"/>
    </font>
    <font>
      <u/>
      <sz val="14"/>
      <color rgb="FFFF0000"/>
      <name val="ＭＳ ゴシック"/>
      <family val="3"/>
      <charset val="128"/>
    </font>
    <font>
      <u/>
      <sz val="10"/>
      <color rgb="FFFF0000"/>
      <name val="ＭＳ ゴシック"/>
      <family val="3"/>
      <charset val="128"/>
    </font>
    <font>
      <sz val="14"/>
      <name val="ＭＳ ゴシック"/>
      <family val="3"/>
      <charset val="128"/>
    </font>
    <font>
      <sz val="12"/>
      <name val="Osaka"/>
      <charset val="128"/>
    </font>
    <font>
      <sz val="8"/>
      <name val="ＭＳ ゴシック"/>
      <family val="3"/>
      <charset val="128"/>
    </font>
    <font>
      <b/>
      <vertAlign val="superscript"/>
      <sz val="12"/>
      <name val="ＭＳ ゴシック"/>
      <family val="3"/>
      <charset val="128"/>
    </font>
    <font>
      <i/>
      <sz val="12"/>
      <name val="ＭＳ ゴシック"/>
      <family val="3"/>
      <charset val="128"/>
    </font>
    <font>
      <vertAlign val="superscript"/>
      <sz val="14"/>
      <name val="ＭＳ ゴシック"/>
      <family val="3"/>
      <charset val="128"/>
    </font>
    <font>
      <sz val="14"/>
      <name val="Arial"/>
      <family val="2"/>
    </font>
    <font>
      <sz val="16"/>
      <name val="ＭＳ ゴシック"/>
      <family val="3"/>
      <charset val="128"/>
    </font>
    <font>
      <b/>
      <sz val="14"/>
      <name val="Arial"/>
      <family val="2"/>
    </font>
    <font>
      <b/>
      <sz val="16"/>
      <name val="Arial"/>
      <family val="2"/>
    </font>
    <font>
      <b/>
      <sz val="16"/>
      <name val="ＭＳ Ｐゴシック"/>
      <family val="3"/>
      <charset val="128"/>
    </font>
    <font>
      <sz val="16"/>
      <name val="Arial"/>
      <family val="2"/>
    </font>
    <font>
      <b/>
      <sz val="10.5"/>
      <name val="ＭＳ ゴシック"/>
      <family val="3"/>
      <charset val="128"/>
    </font>
    <font>
      <sz val="6"/>
      <name val="Osaka"/>
      <charset val="128"/>
    </font>
    <font>
      <b/>
      <sz val="12"/>
      <name val="ＭＳ Ｐゴシック"/>
      <family val="3"/>
      <charset val="128"/>
    </font>
    <font>
      <sz val="12"/>
      <color rgb="FF000000"/>
      <name val="ＭＳ ゴシック"/>
      <family val="3"/>
      <charset val="128"/>
    </font>
    <font>
      <sz val="11"/>
      <color rgb="FFFF0000"/>
      <name val="ＭＳ ゴシック"/>
      <family val="3"/>
      <charset val="128"/>
    </font>
    <font>
      <b/>
      <vertAlign val="superscript"/>
      <sz val="12"/>
      <color rgb="FFFF0000"/>
      <name val="ＭＳ ゴシック"/>
      <family val="3"/>
      <charset val="128"/>
    </font>
    <font>
      <vertAlign val="superscript"/>
      <sz val="12"/>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0"/>
        <bgColor indexed="64"/>
      </patternFill>
    </fill>
  </fills>
  <borders count="149">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double">
        <color indexed="64"/>
      </bottom>
      <diagonal/>
    </border>
    <border diagonalUp="1">
      <left style="medium">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uble">
        <color indexed="64"/>
      </top>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thin">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double">
        <color indexed="64"/>
      </top>
      <bottom/>
      <diagonal/>
    </border>
    <border>
      <left/>
      <right style="thin">
        <color indexed="64"/>
      </right>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double">
        <color indexed="64"/>
      </bottom>
      <diagonal/>
    </border>
    <border>
      <left style="medium">
        <color indexed="64"/>
      </left>
      <right/>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double">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double">
        <color indexed="64"/>
      </right>
      <top style="medium">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double">
        <color indexed="64"/>
      </top>
      <bottom/>
      <diagonal/>
    </border>
    <border diagonalUp="1">
      <left style="thin">
        <color indexed="64"/>
      </left>
      <right style="thin">
        <color indexed="64"/>
      </right>
      <top/>
      <bottom style="medium">
        <color indexed="64"/>
      </bottom>
      <diagonal style="thin">
        <color indexed="64"/>
      </diagonal>
    </border>
    <border>
      <left/>
      <right style="thin">
        <color auto="1"/>
      </right>
      <top style="medium">
        <color auto="1"/>
      </top>
      <bottom style="double">
        <color auto="1"/>
      </bottom>
      <diagonal/>
    </border>
    <border>
      <left/>
      <right style="thin">
        <color auto="1"/>
      </right>
      <top style="double">
        <color auto="1"/>
      </top>
      <bottom style="thin">
        <color auto="1"/>
      </bottom>
      <diagonal/>
    </border>
  </borders>
  <cellStyleXfs count="105">
    <xf numFmtId="0" fontId="0" fillId="0" borderId="0">
      <alignment vertical="center"/>
    </xf>
    <xf numFmtId="38" fontId="37" fillId="2" borderId="144" applyFill="0">
      <alignment horizontal="center"/>
    </xf>
    <xf numFmtId="9" fontId="5" fillId="0" borderId="0" applyFon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8" fillId="0" borderId="0" applyNumberFormat="0" applyFill="0" applyBorder="0" applyAlignment="0" applyProtection="0"/>
    <xf numFmtId="0" fontId="38"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38" fontId="11" fillId="0" borderId="0" applyFont="0" applyFill="0" applyBorder="0" applyAlignment="0" applyProtection="0">
      <alignment vertical="center"/>
    </xf>
    <xf numFmtId="0" fontId="35" fillId="0" borderId="0">
      <alignment vertical="center"/>
    </xf>
    <xf numFmtId="0" fontId="5" fillId="0" borderId="0"/>
    <xf numFmtId="0" fontId="11" fillId="0" borderId="0">
      <alignment vertical="center"/>
    </xf>
    <xf numFmtId="0" fontId="35" fillId="0" borderId="0">
      <alignment vertical="center"/>
    </xf>
    <xf numFmtId="0" fontId="36" fillId="0" borderId="0">
      <alignment vertical="center"/>
    </xf>
    <xf numFmtId="0" fontId="36" fillId="0" borderId="0">
      <alignment vertical="center"/>
    </xf>
    <xf numFmtId="0" fontId="10" fillId="0" borderId="0"/>
    <xf numFmtId="0" fontId="11" fillId="0" borderId="0">
      <alignment vertical="center"/>
    </xf>
    <xf numFmtId="0" fontId="16" fillId="0" borderId="0">
      <alignment vertical="center"/>
    </xf>
    <xf numFmtId="0" fontId="35" fillId="0" borderId="0">
      <alignment vertical="center"/>
    </xf>
    <xf numFmtId="0" fontId="35" fillId="0" borderId="0">
      <alignment vertical="center"/>
    </xf>
    <xf numFmtId="0" fontId="5" fillId="0" borderId="0"/>
    <xf numFmtId="0" fontId="13" fillId="0" borderId="0"/>
    <xf numFmtId="0" fontId="5"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9" fillId="0" borderId="0" applyNumberFormat="0" applyFill="0" applyBorder="0" applyAlignment="0" applyProtection="0"/>
    <xf numFmtId="0" fontId="39" fillId="0" borderId="0" applyNumberFormat="0" applyFill="0" applyBorder="0" applyAlignment="0" applyProtection="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1" fillId="0" borderId="0"/>
    <xf numFmtId="0" fontId="5" fillId="0" borderId="0"/>
    <xf numFmtId="0" fontId="35" fillId="0" borderId="0">
      <alignment vertical="center"/>
    </xf>
    <xf numFmtId="0" fontId="35" fillId="0" borderId="0">
      <alignment vertical="center"/>
    </xf>
    <xf numFmtId="0" fontId="35" fillId="0" borderId="0">
      <alignment vertical="center"/>
    </xf>
    <xf numFmtId="38" fontId="35" fillId="0" borderId="0" applyFont="0" applyFill="0" applyBorder="0" applyAlignment="0" applyProtection="0">
      <alignment vertical="center"/>
    </xf>
  </cellStyleXfs>
  <cellXfs count="932">
    <xf numFmtId="0" fontId="0" fillId="0" borderId="0" xfId="0">
      <alignment vertical="center"/>
    </xf>
    <xf numFmtId="0" fontId="41" fillId="0" borderId="1" xfId="0" applyFont="1" applyBorder="1">
      <alignment vertical="center"/>
    </xf>
    <xf numFmtId="0" fontId="41" fillId="0" borderId="0" xfId="0" applyFont="1">
      <alignment vertical="center"/>
    </xf>
    <xf numFmtId="0" fontId="41" fillId="0" borderId="2" xfId="0" applyFont="1" applyBorder="1" applyAlignment="1">
      <alignment horizontal="right" vertical="center" wrapText="1"/>
    </xf>
    <xf numFmtId="0" fontId="0" fillId="0" borderId="0" xfId="0" applyAlignment="1">
      <alignment horizontal="right" vertical="center"/>
    </xf>
    <xf numFmtId="0" fontId="42" fillId="0" borderId="0" xfId="0" applyFont="1">
      <alignment vertical="center"/>
    </xf>
    <xf numFmtId="0" fontId="11" fillId="0" borderId="0" xfId="48" applyFont="1" applyAlignment="1">
      <alignment vertical="center"/>
    </xf>
    <xf numFmtId="0" fontId="11" fillId="0" borderId="5" xfId="48" applyFont="1" applyBorder="1" applyAlignment="1">
      <alignment horizontal="center" vertical="center"/>
    </xf>
    <xf numFmtId="0" fontId="11" fillId="0" borderId="6" xfId="48" applyFont="1" applyBorder="1" applyAlignment="1">
      <alignment horizontal="center" vertical="center"/>
    </xf>
    <xf numFmtId="0" fontId="11" fillId="0" borderId="7" xfId="48" applyFont="1" applyBorder="1" applyAlignment="1">
      <alignment horizontal="center" vertical="center"/>
    </xf>
    <xf numFmtId="0" fontId="11" fillId="0" borderId="0" xfId="48" applyFont="1" applyAlignment="1">
      <alignment horizontal="center" vertical="center"/>
    </xf>
    <xf numFmtId="0" fontId="11" fillId="0" borderId="0" xfId="48" applyFont="1" applyAlignment="1">
      <alignment horizontal="left" vertical="center"/>
    </xf>
    <xf numFmtId="0" fontId="17" fillId="0" borderId="0" xfId="48" applyFont="1"/>
    <xf numFmtId="0" fontId="17" fillId="0" borderId="0" xfId="48" applyFont="1" applyAlignment="1">
      <alignment vertical="center"/>
    </xf>
    <xf numFmtId="0" fontId="18" fillId="0" borderId="0" xfId="48" applyFont="1"/>
    <xf numFmtId="0" fontId="19" fillId="0" borderId="0" xfId="48" applyFont="1" applyAlignment="1">
      <alignment vertical="center"/>
    </xf>
    <xf numFmtId="38" fontId="17" fillId="0" borderId="0" xfId="45" applyFont="1" applyFill="1" applyBorder="1" applyAlignment="1">
      <alignment vertical="center"/>
    </xf>
    <xf numFmtId="0" fontId="17" fillId="0" borderId="0" xfId="48" applyFont="1" applyAlignment="1">
      <alignment horizontal="right" vertical="center"/>
    </xf>
    <xf numFmtId="176" fontId="17" fillId="0" borderId="0" xfId="48" applyNumberFormat="1" applyFont="1" applyAlignment="1">
      <alignment horizontal="left" vertical="center"/>
    </xf>
    <xf numFmtId="0" fontId="17" fillId="0" borderId="0" xfId="48" applyFont="1" applyAlignment="1">
      <alignment horizontal="center" vertical="center"/>
    </xf>
    <xf numFmtId="38" fontId="17" fillId="0" borderId="0" xfId="45" applyFont="1" applyFill="1" applyAlignment="1">
      <alignment horizontal="right" vertical="center"/>
    </xf>
    <xf numFmtId="176" fontId="17" fillId="0" borderId="0" xfId="48" applyNumberFormat="1" applyFont="1" applyAlignment="1">
      <alignment horizontal="right" vertical="center"/>
    </xf>
    <xf numFmtId="0" fontId="44" fillId="0" borderId="12" xfId="0" applyFont="1" applyBorder="1" applyAlignment="1">
      <alignment horizontal="left" vertical="center"/>
    </xf>
    <xf numFmtId="38" fontId="20" fillId="0" borderId="32" xfId="41" applyFont="1" applyBorder="1" applyAlignment="1">
      <alignment horizontal="right" vertical="center"/>
    </xf>
    <xf numFmtId="38" fontId="20" fillId="0" borderId="20" xfId="41" applyFont="1" applyBorder="1" applyAlignment="1">
      <alignment horizontal="right" vertical="center"/>
    </xf>
    <xf numFmtId="38" fontId="20" fillId="0" borderId="33" xfId="41" applyFont="1" applyBorder="1" applyAlignment="1">
      <alignment horizontal="right" vertical="center"/>
    </xf>
    <xf numFmtId="38" fontId="20" fillId="0" borderId="20" xfId="41" applyFont="1" applyBorder="1" applyAlignment="1">
      <alignment vertical="center"/>
    </xf>
    <xf numFmtId="38" fontId="20" fillId="0" borderId="3" xfId="41" applyFont="1" applyBorder="1" applyAlignment="1">
      <alignment horizontal="right" vertical="center"/>
    </xf>
    <xf numFmtId="38" fontId="20" fillId="0" borderId="33" xfId="41" applyFont="1" applyBorder="1" applyAlignment="1">
      <alignment vertical="center"/>
    </xf>
    <xf numFmtId="38" fontId="20" fillId="0" borderId="3" xfId="41" applyFont="1" applyBorder="1" applyAlignment="1">
      <alignment vertical="center"/>
    </xf>
    <xf numFmtId="38" fontId="20" fillId="0" borderId="34" xfId="41" applyFont="1" applyBorder="1" applyAlignment="1">
      <alignment horizontal="right" vertical="center"/>
    </xf>
    <xf numFmtId="38" fontId="20" fillId="0" borderId="35" xfId="41" applyFont="1" applyBorder="1" applyAlignment="1">
      <alignment horizontal="center" vertical="center"/>
    </xf>
    <xf numFmtId="38" fontId="20" fillId="0" borderId="1" xfId="41" applyFont="1" applyBorder="1" applyAlignment="1">
      <alignment horizontal="center" vertical="center"/>
    </xf>
    <xf numFmtId="38" fontId="20" fillId="0" borderId="23" xfId="41" applyFont="1" applyBorder="1" applyAlignment="1">
      <alignment horizontal="right" vertical="center"/>
    </xf>
    <xf numFmtId="38" fontId="20" fillId="0" borderId="14" xfId="41" applyFont="1" applyBorder="1" applyAlignment="1">
      <alignment vertical="center"/>
    </xf>
    <xf numFmtId="38" fontId="20" fillId="0" borderId="36" xfId="41" applyFont="1" applyBorder="1" applyAlignment="1">
      <alignment vertical="center"/>
    </xf>
    <xf numFmtId="0" fontId="35" fillId="0" borderId="0" xfId="56">
      <alignment vertical="center"/>
    </xf>
    <xf numFmtId="0" fontId="35" fillId="0" borderId="45" xfId="56" applyBorder="1" applyAlignment="1">
      <alignment horizontal="justify" vertical="center"/>
    </xf>
    <xf numFmtId="179" fontId="35" fillId="0" borderId="46" xfId="56" applyNumberFormat="1" applyBorder="1" applyAlignment="1">
      <alignment horizontal="right" vertical="center"/>
    </xf>
    <xf numFmtId="0" fontId="35" fillId="0" borderId="47" xfId="56" applyBorder="1">
      <alignment vertical="center"/>
    </xf>
    <xf numFmtId="179" fontId="35" fillId="0" borderId="48" xfId="56" applyNumberFormat="1" applyBorder="1" applyAlignment="1">
      <alignment horizontal="right" vertical="center"/>
    </xf>
    <xf numFmtId="0" fontId="40" fillId="0" borderId="0" xfId="56" applyFont="1" applyAlignment="1">
      <alignment horizontal="center" vertical="center"/>
    </xf>
    <xf numFmtId="179" fontId="40" fillId="0" borderId="40" xfId="56" applyNumberFormat="1" applyFont="1" applyBorder="1" applyAlignment="1">
      <alignment horizontal="right" vertical="center"/>
    </xf>
    <xf numFmtId="0" fontId="40" fillId="0" borderId="0" xfId="0" applyFont="1" applyAlignment="1">
      <alignment horizontal="centerContinuous" vertical="center" wrapText="1"/>
    </xf>
    <xf numFmtId="0" fontId="7" fillId="0" borderId="0" xfId="58" applyFont="1" applyAlignment="1">
      <alignment vertical="center"/>
    </xf>
    <xf numFmtId="0" fontId="7" fillId="0" borderId="0" xfId="57" applyFont="1">
      <alignment vertical="center"/>
    </xf>
    <xf numFmtId="0" fontId="44" fillId="0" borderId="0" xfId="57" applyFont="1">
      <alignment vertical="center"/>
    </xf>
    <xf numFmtId="0" fontId="0" fillId="0" borderId="0" xfId="0" applyAlignment="1">
      <alignment horizontal="centerContinuous" vertical="center" wrapText="1"/>
    </xf>
    <xf numFmtId="0" fontId="35" fillId="0" borderId="0" xfId="47">
      <alignment vertical="center"/>
    </xf>
    <xf numFmtId="0" fontId="0" fillId="0" borderId="0" xfId="0" applyAlignment="1">
      <alignment horizontal="center" vertical="center"/>
    </xf>
    <xf numFmtId="179" fontId="0" fillId="0" borderId="89" xfId="0" applyNumberFormat="1" applyBorder="1" applyAlignment="1">
      <alignment horizontal="right" vertical="center"/>
    </xf>
    <xf numFmtId="179" fontId="0" fillId="0" borderId="2" xfId="0" applyNumberFormat="1" applyBorder="1" applyAlignment="1">
      <alignment horizontal="right" vertical="center"/>
    </xf>
    <xf numFmtId="179" fontId="0" fillId="0" borderId="64" xfId="0" applyNumberFormat="1" applyBorder="1" applyAlignment="1">
      <alignment horizontal="right" vertical="center"/>
    </xf>
    <xf numFmtId="179" fontId="0" fillId="0" borderId="90" xfId="0" applyNumberFormat="1" applyBorder="1" applyAlignment="1">
      <alignment horizontal="right" vertical="center"/>
    </xf>
    <xf numFmtId="179" fontId="0" fillId="0" borderId="43" xfId="0" applyNumberFormat="1" applyBorder="1">
      <alignment vertical="center"/>
    </xf>
    <xf numFmtId="179" fontId="0" fillId="0" borderId="81" xfId="0" applyNumberFormat="1" applyBorder="1">
      <alignment vertical="center"/>
    </xf>
    <xf numFmtId="179" fontId="0" fillId="0" borderId="45" xfId="0" applyNumberFormat="1" applyBorder="1">
      <alignment vertical="center"/>
    </xf>
    <xf numFmtId="179" fontId="0" fillId="0" borderId="92" xfId="0" applyNumberFormat="1" applyBorder="1">
      <alignment vertical="center"/>
    </xf>
    <xf numFmtId="38" fontId="20" fillId="4" borderId="26" xfId="41" applyFont="1" applyFill="1" applyBorder="1" applyAlignment="1">
      <alignment horizontal="center" vertical="center"/>
    </xf>
    <xf numFmtId="38" fontId="20" fillId="4" borderId="1" xfId="41" applyFont="1" applyFill="1" applyBorder="1" applyAlignment="1">
      <alignment horizontal="center" vertical="center"/>
    </xf>
    <xf numFmtId="183" fontId="20" fillId="0" borderId="26" xfId="41" applyNumberFormat="1" applyFont="1" applyBorder="1" applyAlignment="1">
      <alignment horizontal="center" vertical="center"/>
    </xf>
    <xf numFmtId="38" fontId="49" fillId="0" borderId="3" xfId="44" applyFont="1" applyBorder="1" applyAlignment="1">
      <alignment horizontal="center"/>
    </xf>
    <xf numFmtId="38" fontId="20" fillId="0" borderId="3" xfId="44" applyFont="1" applyFill="1" applyBorder="1" applyAlignment="1">
      <alignment horizontal="right"/>
    </xf>
    <xf numFmtId="179" fontId="0" fillId="0" borderId="26" xfId="0" applyNumberFormat="1" applyBorder="1" applyAlignment="1">
      <alignment horizontal="right" vertical="center"/>
    </xf>
    <xf numFmtId="179" fontId="0" fillId="0" borderId="4" xfId="0" applyNumberFormat="1" applyBorder="1" applyAlignment="1">
      <alignment horizontal="right" vertical="center"/>
    </xf>
    <xf numFmtId="179" fontId="0" fillId="0" borderId="94" xfId="0" applyNumberFormat="1" applyBorder="1" applyAlignment="1">
      <alignment horizontal="right" vertical="center"/>
    </xf>
    <xf numFmtId="183" fontId="20" fillId="0" borderId="35" xfId="41" applyNumberFormat="1" applyFont="1" applyBorder="1" applyAlignment="1">
      <alignment horizontal="center" vertical="center"/>
    </xf>
    <xf numFmtId="0" fontId="47" fillId="0" borderId="0" xfId="0" applyFont="1">
      <alignment vertical="center"/>
    </xf>
    <xf numFmtId="0" fontId="50" fillId="0" borderId="0" xfId="48" applyFont="1"/>
    <xf numFmtId="0" fontId="5" fillId="0" borderId="0" xfId="48"/>
    <xf numFmtId="0" fontId="5" fillId="0" borderId="0" xfId="48" applyAlignment="1">
      <alignment horizontal="center"/>
    </xf>
    <xf numFmtId="0" fontId="15" fillId="0" borderId="21" xfId="48" applyFont="1" applyBorder="1" applyAlignment="1">
      <alignment horizontal="center" vertical="center"/>
    </xf>
    <xf numFmtId="0" fontId="11" fillId="3" borderId="2" xfId="48" applyFont="1" applyFill="1" applyBorder="1" applyAlignment="1">
      <alignment horizontal="center" vertical="center"/>
    </xf>
    <xf numFmtId="0" fontId="41" fillId="0" borderId="0" xfId="0" applyFont="1" applyAlignment="1">
      <alignment horizontal="right" vertical="center"/>
    </xf>
    <xf numFmtId="0" fontId="42" fillId="0" borderId="0" xfId="0" applyFont="1" applyAlignment="1">
      <alignment horizontal="justify" vertical="center"/>
    </xf>
    <xf numFmtId="0" fontId="41" fillId="0" borderId="88" xfId="0" applyFont="1" applyBorder="1" applyAlignment="1">
      <alignment horizontal="center" vertical="center" wrapText="1"/>
    </xf>
    <xf numFmtId="0" fontId="41" fillId="0" borderId="83" xfId="0" applyFont="1" applyBorder="1" applyAlignment="1">
      <alignment horizontal="right" vertical="center" wrapText="1"/>
    </xf>
    <xf numFmtId="0" fontId="46" fillId="0" borderId="0" xfId="0" applyFont="1">
      <alignment vertical="center"/>
    </xf>
    <xf numFmtId="0" fontId="41" fillId="0" borderId="51" xfId="0" applyFont="1" applyBorder="1" applyAlignment="1">
      <alignment horizontal="center" vertical="center" wrapText="1"/>
    </xf>
    <xf numFmtId="0" fontId="41" fillId="0" borderId="50" xfId="0" applyFont="1" applyBorder="1" applyAlignment="1">
      <alignment horizontal="center" vertical="center" wrapText="1"/>
    </xf>
    <xf numFmtId="0" fontId="41" fillId="0" borderId="20" xfId="0" applyFont="1" applyBorder="1" applyAlignment="1">
      <alignment horizontal="center" vertical="center" wrapText="1"/>
    </xf>
    <xf numFmtId="0" fontId="51" fillId="0" borderId="79" xfId="0" applyFont="1" applyBorder="1" applyAlignment="1">
      <alignment horizontal="center" vertical="center" wrapText="1"/>
    </xf>
    <xf numFmtId="0" fontId="28" fillId="0" borderId="98" xfId="0" applyFont="1" applyBorder="1" applyAlignment="1">
      <alignment horizontal="center" vertical="center" wrapText="1"/>
    </xf>
    <xf numFmtId="0" fontId="11" fillId="0" borderId="0" xfId="47" applyFont="1">
      <alignment vertical="center"/>
    </xf>
    <xf numFmtId="0" fontId="17" fillId="0" borderId="0" xfId="48" applyFont="1" applyAlignment="1">
      <alignment horizontal="left" vertical="center"/>
    </xf>
    <xf numFmtId="0" fontId="18" fillId="0" borderId="0" xfId="48" applyFont="1" applyAlignment="1">
      <alignment horizontal="center" vertical="center" wrapText="1"/>
    </xf>
    <xf numFmtId="0" fontId="45" fillId="0" borderId="0" xfId="0" applyFont="1" applyAlignment="1">
      <alignment horizontal="centerContinuous" vertical="center" wrapText="1"/>
    </xf>
    <xf numFmtId="38" fontId="17" fillId="3" borderId="3" xfId="45" applyFont="1" applyFill="1" applyBorder="1" applyAlignment="1">
      <alignment vertical="center"/>
    </xf>
    <xf numFmtId="0" fontId="0" fillId="3" borderId="0" xfId="0" applyFill="1">
      <alignment vertical="center"/>
    </xf>
    <xf numFmtId="38" fontId="20" fillId="3" borderId="3" xfId="60" applyNumberFormat="1" applyFont="1" applyFill="1" applyBorder="1"/>
    <xf numFmtId="0" fontId="46" fillId="3" borderId="0" xfId="0" applyFont="1" applyFill="1">
      <alignment vertical="center"/>
    </xf>
    <xf numFmtId="0" fontId="46" fillId="3" borderId="0" xfId="0" applyFont="1" applyFill="1" applyAlignment="1">
      <alignment horizontal="center" vertical="center"/>
    </xf>
    <xf numFmtId="178" fontId="46" fillId="3" borderId="0" xfId="0" applyNumberFormat="1" applyFont="1" applyFill="1" applyAlignment="1">
      <alignment horizontal="center" vertical="center" wrapText="1"/>
    </xf>
    <xf numFmtId="0" fontId="46" fillId="3" borderId="0" xfId="0" applyFont="1" applyFill="1" applyAlignment="1">
      <alignment horizontal="center" vertical="center" wrapText="1"/>
    </xf>
    <xf numFmtId="178" fontId="46" fillId="3" borderId="0" xfId="0" applyNumberFormat="1" applyFont="1" applyFill="1" applyAlignment="1">
      <alignment horizontal="center" vertical="center"/>
    </xf>
    <xf numFmtId="0" fontId="0" fillId="3" borderId="0" xfId="0" applyFill="1" applyAlignment="1">
      <alignment vertical="center" wrapText="1"/>
    </xf>
    <xf numFmtId="38" fontId="49" fillId="0" borderId="3" xfId="44" applyFont="1" applyFill="1" applyBorder="1" applyAlignment="1"/>
    <xf numFmtId="184" fontId="20" fillId="4" borderId="26" xfId="41" applyNumberFormat="1" applyFont="1" applyFill="1" applyBorder="1" applyAlignment="1">
      <alignment horizontal="center" vertical="center"/>
    </xf>
    <xf numFmtId="184" fontId="20" fillId="4" borderId="1" xfId="41" applyNumberFormat="1" applyFont="1" applyFill="1" applyBorder="1" applyAlignment="1">
      <alignment horizontal="center" vertical="center"/>
    </xf>
    <xf numFmtId="185" fontId="20" fillId="0" borderId="26" xfId="41" applyNumberFormat="1" applyFont="1" applyBorder="1" applyAlignment="1">
      <alignment horizontal="center" vertical="center"/>
    </xf>
    <xf numFmtId="0" fontId="15" fillId="0" borderId="58" xfId="48" applyFont="1" applyBorder="1" applyAlignment="1">
      <alignment horizontal="center" vertical="center" wrapText="1"/>
    </xf>
    <xf numFmtId="0" fontId="11" fillId="0" borderId="79" xfId="48" applyFont="1" applyBorder="1" applyAlignment="1">
      <alignment horizontal="left" vertical="center"/>
    </xf>
    <xf numFmtId="0" fontId="11" fillId="0" borderId="19" xfId="48" applyFont="1" applyBorder="1" applyAlignment="1">
      <alignment horizontal="left" vertical="center"/>
    </xf>
    <xf numFmtId="0" fontId="11" fillId="0" borderId="19" xfId="48" applyFont="1" applyBorder="1" applyAlignment="1">
      <alignment horizontal="center" vertical="center"/>
    </xf>
    <xf numFmtId="0" fontId="11" fillId="0" borderId="19" xfId="48" applyFont="1" applyBorder="1" applyAlignment="1">
      <alignment horizontal="left" vertical="center" wrapText="1"/>
    </xf>
    <xf numFmtId="0" fontId="11" fillId="0" borderId="79" xfId="48" applyFont="1" applyBorder="1" applyAlignment="1">
      <alignment horizontal="left" vertical="center" wrapText="1"/>
    </xf>
    <xf numFmtId="181" fontId="0" fillId="0" borderId="0" xfId="0" applyNumberFormat="1">
      <alignment vertical="center"/>
    </xf>
    <xf numFmtId="181" fontId="40" fillId="0" borderId="0" xfId="0" applyNumberFormat="1" applyFont="1">
      <alignment vertical="center"/>
    </xf>
    <xf numFmtId="181" fontId="0" fillId="0" borderId="0" xfId="0" applyNumberFormat="1" applyAlignment="1">
      <alignment horizontal="center" vertical="center"/>
    </xf>
    <xf numFmtId="181" fontId="0" fillId="0" borderId="21" xfId="0" applyNumberFormat="1" applyBorder="1">
      <alignment vertical="center"/>
    </xf>
    <xf numFmtId="181" fontId="0" fillId="0" borderId="64" xfId="0" applyNumberFormat="1" applyBorder="1" applyAlignment="1">
      <alignment horizontal="center" vertical="center"/>
    </xf>
    <xf numFmtId="181" fontId="0" fillId="0" borderId="79" xfId="0" applyNumberFormat="1" applyBorder="1" applyAlignment="1">
      <alignment horizontal="left" vertical="center" shrinkToFit="1"/>
    </xf>
    <xf numFmtId="181" fontId="0" fillId="0" borderId="20" xfId="0" applyNumberFormat="1" applyBorder="1" applyAlignment="1">
      <alignment horizontal="left" vertical="center"/>
    </xf>
    <xf numFmtId="181" fontId="0" fillId="0" borderId="74" xfId="0" applyNumberFormat="1" applyBorder="1" applyAlignment="1">
      <alignment horizontal="left" vertical="center" shrinkToFit="1"/>
    </xf>
    <xf numFmtId="181" fontId="0" fillId="0" borderId="3" xfId="0" applyNumberFormat="1" applyBorder="1" applyAlignment="1">
      <alignment horizontal="left" vertical="center"/>
    </xf>
    <xf numFmtId="181" fontId="0" fillId="0" borderId="62" xfId="0" applyNumberFormat="1" applyBorder="1" applyAlignment="1">
      <alignment horizontal="left" vertical="center" shrinkToFit="1"/>
    </xf>
    <xf numFmtId="181" fontId="0" fillId="0" borderId="63" xfId="0" applyNumberFormat="1" applyBorder="1" applyAlignment="1">
      <alignment horizontal="left" vertical="center"/>
    </xf>
    <xf numFmtId="181" fontId="40" fillId="0" borderId="113" xfId="0" applyNumberFormat="1" applyFont="1" applyBorder="1" applyAlignment="1">
      <alignment horizontal="centerContinuous" vertical="center" wrapText="1"/>
    </xf>
    <xf numFmtId="181" fontId="0" fillId="0" borderId="1" xfId="0" applyNumberFormat="1" applyBorder="1" applyAlignment="1">
      <alignment horizontal="centerContinuous" vertical="center" wrapText="1"/>
    </xf>
    <xf numFmtId="181" fontId="43" fillId="0" borderId="0" xfId="0" applyNumberFormat="1" applyFont="1" applyAlignment="1">
      <alignment horizontal="right" vertical="center"/>
    </xf>
    <xf numFmtId="181" fontId="0" fillId="0" borderId="8" xfId="0" applyNumberFormat="1" applyBorder="1" applyAlignment="1">
      <alignment horizontal="right" vertical="center"/>
    </xf>
    <xf numFmtId="179" fontId="0" fillId="3" borderId="2" xfId="0" applyNumberFormat="1" applyFill="1" applyBorder="1" applyAlignment="1">
      <alignment horizontal="center" vertical="center"/>
    </xf>
    <xf numFmtId="179" fontId="0" fillId="0" borderId="0" xfId="0" applyNumberFormat="1" applyAlignment="1">
      <alignment horizontal="center" vertical="center"/>
    </xf>
    <xf numFmtId="179" fontId="0" fillId="0" borderId="20" xfId="0" applyNumberFormat="1" applyBorder="1" applyAlignment="1">
      <alignment horizontal="center" vertical="center"/>
    </xf>
    <xf numFmtId="179" fontId="0" fillId="0" borderId="3" xfId="0" applyNumberFormat="1" applyBorder="1" applyAlignment="1">
      <alignment horizontal="center" vertical="center"/>
    </xf>
    <xf numFmtId="179" fontId="0" fillId="0" borderId="63" xfId="0" applyNumberFormat="1" applyBorder="1" applyAlignment="1">
      <alignment horizontal="center" vertical="center"/>
    </xf>
    <xf numFmtId="179" fontId="40" fillId="0" borderId="114" xfId="0" applyNumberFormat="1" applyFont="1" applyBorder="1" applyAlignment="1">
      <alignment horizontal="centerContinuous" vertical="center" wrapText="1"/>
    </xf>
    <xf numFmtId="179" fontId="40" fillId="0" borderId="115" xfId="0" applyNumberFormat="1" applyFont="1" applyBorder="1" applyAlignment="1">
      <alignment horizontal="centerContinuous" vertical="center" wrapText="1"/>
    </xf>
    <xf numFmtId="179" fontId="0" fillId="0" borderId="73" xfId="0" applyNumberFormat="1" applyBorder="1">
      <alignment vertical="center"/>
    </xf>
    <xf numFmtId="179" fontId="0" fillId="0" borderId="21" xfId="0" applyNumberFormat="1" applyBorder="1" applyAlignment="1">
      <alignment horizontal="right" vertical="center"/>
    </xf>
    <xf numFmtId="179" fontId="43" fillId="0" borderId="41" xfId="0" applyNumberFormat="1" applyFont="1" applyBorder="1" applyAlignment="1">
      <alignment vertical="center" wrapText="1"/>
    </xf>
    <xf numFmtId="186" fontId="11" fillId="0" borderId="79" xfId="48" applyNumberFormat="1" applyFont="1" applyBorder="1" applyAlignment="1">
      <alignment horizontal="left" vertical="center" wrapText="1"/>
    </xf>
    <xf numFmtId="186" fontId="11" fillId="0" borderId="19" xfId="48" applyNumberFormat="1" applyFont="1" applyBorder="1" applyAlignment="1">
      <alignment horizontal="left" vertical="center"/>
    </xf>
    <xf numFmtId="186" fontId="11" fillId="0" borderId="19" xfId="48" applyNumberFormat="1" applyFont="1" applyBorder="1" applyAlignment="1">
      <alignment horizontal="center" vertical="center"/>
    </xf>
    <xf numFmtId="186" fontId="11" fillId="0" borderId="19" xfId="48" applyNumberFormat="1" applyFont="1" applyBorder="1" applyAlignment="1">
      <alignment horizontal="left" vertical="center" wrapText="1"/>
    </xf>
    <xf numFmtId="187" fontId="0" fillId="0" borderId="0" xfId="0" applyNumberFormat="1">
      <alignment vertical="center"/>
    </xf>
    <xf numFmtId="187" fontId="0" fillId="0" borderId="117" xfId="0" applyNumberFormat="1" applyBorder="1" applyAlignment="1">
      <alignment horizontal="center" vertical="center"/>
    </xf>
    <xf numFmtId="187" fontId="0" fillId="3" borderId="32" xfId="0" applyNumberFormat="1" applyFill="1" applyBorder="1" applyAlignment="1">
      <alignment horizontal="center" vertical="center"/>
    </xf>
    <xf numFmtId="187" fontId="0" fillId="0" borderId="113" xfId="0" applyNumberFormat="1" applyBorder="1" applyAlignment="1">
      <alignment horizontal="center" vertical="center"/>
    </xf>
    <xf numFmtId="187" fontId="0" fillId="0" borderId="8" xfId="0" applyNumberFormat="1" applyBorder="1" applyAlignment="1">
      <alignment horizontal="right" vertical="center"/>
    </xf>
    <xf numFmtId="0" fontId="0" fillId="0" borderId="0" xfId="0" applyAlignment="1">
      <alignment horizontal="right" vertical="center" wrapText="1"/>
    </xf>
    <xf numFmtId="0" fontId="41" fillId="0" borderId="57" xfId="0" applyFont="1" applyBorder="1" applyAlignment="1">
      <alignment horizontal="center" vertical="center" wrapText="1"/>
    </xf>
    <xf numFmtId="38" fontId="41" fillId="0" borderId="3" xfId="41" applyFont="1" applyBorder="1" applyAlignment="1">
      <alignment horizontal="right" vertical="center" wrapText="1"/>
    </xf>
    <xf numFmtId="179" fontId="41" fillId="0" borderId="49" xfId="0" applyNumberFormat="1" applyFont="1" applyBorder="1" applyAlignment="1">
      <alignment horizontal="right" vertical="center" wrapText="1"/>
    </xf>
    <xf numFmtId="179" fontId="41" fillId="0" borderId="118" xfId="0" applyNumberFormat="1" applyFont="1" applyBorder="1" applyAlignment="1">
      <alignment horizontal="right" vertical="center" wrapText="1"/>
    </xf>
    <xf numFmtId="179" fontId="41" fillId="3" borderId="16" xfId="0" applyNumberFormat="1" applyFont="1" applyFill="1" applyBorder="1" applyAlignment="1">
      <alignment horizontal="right" vertical="center" wrapText="1"/>
    </xf>
    <xf numFmtId="0" fontId="41" fillId="0" borderId="59" xfId="0" applyFont="1" applyBorder="1" applyAlignment="1">
      <alignment horizontal="centerContinuous" vertical="center" wrapText="1"/>
    </xf>
    <xf numFmtId="0" fontId="41" fillId="0" borderId="8" xfId="0" applyFont="1" applyBorder="1" applyAlignment="1">
      <alignment horizontal="centerContinuous" vertical="center" wrapText="1"/>
    </xf>
    <xf numFmtId="0" fontId="41" fillId="0" borderId="120" xfId="0" applyFont="1" applyBorder="1" applyAlignment="1">
      <alignment horizontal="centerContinuous" vertical="center" wrapText="1"/>
    </xf>
    <xf numFmtId="0" fontId="41" fillId="0" borderId="49" xfId="0" applyFont="1" applyBorder="1" applyAlignment="1">
      <alignment horizontal="center" vertical="center" wrapText="1"/>
    </xf>
    <xf numFmtId="0" fontId="41" fillId="0" borderId="121" xfId="0" applyFont="1" applyBorder="1" applyAlignment="1">
      <alignment horizontal="left" vertical="center"/>
    </xf>
    <xf numFmtId="0" fontId="41" fillId="0" borderId="49" xfId="0" applyFont="1" applyBorder="1" applyAlignment="1">
      <alignment horizontal="left" vertical="center"/>
    </xf>
    <xf numFmtId="0" fontId="41" fillId="0" borderId="103" xfId="0" applyFont="1" applyBorder="1">
      <alignment vertical="center"/>
    </xf>
    <xf numFmtId="0" fontId="41" fillId="0" borderId="4" xfId="0" applyFont="1" applyBorder="1">
      <alignment vertical="center"/>
    </xf>
    <xf numFmtId="0" fontId="41" fillId="0" borderId="22" xfId="0" applyFont="1" applyBorder="1">
      <alignment vertical="center"/>
    </xf>
    <xf numFmtId="0" fontId="41" fillId="0" borderId="4" xfId="0" applyFont="1" applyBorder="1" applyAlignment="1">
      <alignment horizontal="left" vertical="center"/>
    </xf>
    <xf numFmtId="0" fontId="41" fillId="0" borderId="87" xfId="0" applyFont="1" applyBorder="1">
      <alignment vertical="center"/>
    </xf>
    <xf numFmtId="0" fontId="41" fillId="0" borderId="10" xfId="0" applyFont="1" applyBorder="1" applyAlignment="1">
      <alignment horizontal="left" vertical="center"/>
    </xf>
    <xf numFmtId="0" fontId="41" fillId="0" borderId="27" xfId="0" applyFont="1" applyBorder="1" applyAlignment="1">
      <alignment horizontal="left" vertical="center" wrapText="1"/>
    </xf>
    <xf numFmtId="0" fontId="41" fillId="0" borderId="37" xfId="0" applyFont="1" applyBorder="1" applyAlignment="1">
      <alignment horizontal="left" vertical="center"/>
    </xf>
    <xf numFmtId="0" fontId="41" fillId="0" borderId="38" xfId="0" applyFont="1" applyBorder="1" applyAlignment="1">
      <alignment horizontal="left" vertical="center"/>
    </xf>
    <xf numFmtId="0" fontId="41" fillId="0" borderId="122" xfId="0" applyFont="1" applyBorder="1" applyAlignment="1">
      <alignment horizontal="left" vertical="center" wrapText="1"/>
    </xf>
    <xf numFmtId="38" fontId="41" fillId="3" borderId="3" xfId="41" applyFont="1" applyFill="1" applyBorder="1" applyAlignment="1">
      <alignment horizontal="right" vertical="center" wrapText="1"/>
    </xf>
    <xf numFmtId="179" fontId="41" fillId="0" borderId="3" xfId="0" applyNumberFormat="1" applyFont="1" applyBorder="1" applyAlignment="1">
      <alignment horizontal="right" vertical="center" wrapText="1"/>
    </xf>
    <xf numFmtId="179" fontId="41" fillId="0" borderId="123" xfId="0" applyNumberFormat="1" applyFont="1" applyBorder="1" applyAlignment="1">
      <alignment horizontal="right" vertical="center" wrapText="1"/>
    </xf>
    <xf numFmtId="179" fontId="41" fillId="0" borderId="124" xfId="0" applyNumberFormat="1" applyFont="1" applyBorder="1" applyAlignment="1">
      <alignment horizontal="right" vertical="center" wrapText="1"/>
    </xf>
    <xf numFmtId="179" fontId="41" fillId="0" borderId="119" xfId="0" applyNumberFormat="1" applyFont="1" applyBorder="1" applyAlignment="1">
      <alignment horizontal="right" vertical="center" wrapText="1"/>
    </xf>
    <xf numFmtId="179" fontId="41" fillId="0" borderId="125" xfId="0" applyNumberFormat="1" applyFont="1" applyBorder="1" applyAlignment="1">
      <alignment horizontal="right" vertical="center" wrapText="1"/>
    </xf>
    <xf numFmtId="38" fontId="41" fillId="0" borderId="23" xfId="41" applyFont="1" applyBorder="1" applyAlignment="1">
      <alignment horizontal="right" vertical="center" wrapText="1"/>
    </xf>
    <xf numFmtId="38" fontId="41" fillId="0" borderId="126" xfId="41" applyFont="1" applyBorder="1" applyAlignment="1">
      <alignment horizontal="right" vertical="center" wrapText="1"/>
    </xf>
    <xf numFmtId="38" fontId="48" fillId="0" borderId="23" xfId="41" applyFont="1" applyBorder="1" applyAlignment="1">
      <alignment horizontal="right" vertical="center" wrapText="1"/>
    </xf>
    <xf numFmtId="55" fontId="46" fillId="3" borderId="0" xfId="0" applyNumberFormat="1" applyFont="1" applyFill="1" applyAlignment="1">
      <alignment horizontal="center" vertical="center" wrapText="1"/>
    </xf>
    <xf numFmtId="38" fontId="17" fillId="0" borderId="0" xfId="41" applyFont="1" applyFill="1" applyAlignment="1"/>
    <xf numFmtId="38" fontId="18" fillId="0" borderId="0" xfId="41" applyFont="1" applyFill="1" applyAlignment="1"/>
    <xf numFmtId="38" fontId="17" fillId="0" borderId="0" xfId="41" applyFont="1" applyFill="1" applyBorder="1" applyAlignment="1">
      <alignment vertical="center"/>
    </xf>
    <xf numFmtId="38" fontId="17" fillId="0" borderId="0" xfId="41" applyFont="1" applyFill="1" applyAlignment="1">
      <alignment vertical="center"/>
    </xf>
    <xf numFmtId="38" fontId="17" fillId="0" borderId="0" xfId="41" applyFont="1" applyFill="1" applyAlignment="1">
      <alignment horizontal="center" vertical="center"/>
    </xf>
    <xf numFmtId="38" fontId="17" fillId="0" borderId="0" xfId="41" applyFont="1" applyFill="1" applyBorder="1" applyAlignment="1">
      <alignment horizontal="left" vertical="center"/>
    </xf>
    <xf numFmtId="38" fontId="17" fillId="0" borderId="0" xfId="41" applyFont="1" applyFill="1" applyAlignment="1">
      <alignment horizontal="left" vertical="center"/>
    </xf>
    <xf numFmtId="0" fontId="51" fillId="0" borderId="0" xfId="0" applyFont="1" applyAlignment="1">
      <alignment horizontal="center" vertical="center" wrapText="1"/>
    </xf>
    <xf numFmtId="0" fontId="35" fillId="0" borderId="0" xfId="57">
      <alignment vertical="center"/>
    </xf>
    <xf numFmtId="0" fontId="53" fillId="0" borderId="3" xfId="59" applyFont="1" applyBorder="1" applyAlignment="1">
      <alignment horizontal="center"/>
    </xf>
    <xf numFmtId="179" fontId="41" fillId="0" borderId="142" xfId="0" applyNumberFormat="1" applyFont="1" applyBorder="1" applyAlignment="1">
      <alignment horizontal="right" vertical="center" wrapText="1"/>
    </xf>
    <xf numFmtId="179" fontId="41" fillId="0" borderId="143" xfId="0" applyNumberFormat="1" applyFont="1" applyBorder="1" applyAlignment="1">
      <alignment horizontal="right" vertical="center" wrapText="1"/>
    </xf>
    <xf numFmtId="179" fontId="41" fillId="0" borderId="68" xfId="0" applyNumberFormat="1" applyFont="1" applyBorder="1" applyAlignment="1">
      <alignment horizontal="right" vertical="center" wrapText="1"/>
    </xf>
    <xf numFmtId="0" fontId="11" fillId="0" borderId="0" xfId="48" applyFont="1" applyAlignment="1">
      <alignment horizontal="right" vertical="center"/>
    </xf>
    <xf numFmtId="180" fontId="11" fillId="0" borderId="21" xfId="48" applyNumberFormat="1" applyFont="1" applyBorder="1" applyAlignment="1">
      <alignment horizontal="center" vertical="center" wrapText="1"/>
    </xf>
    <xf numFmtId="0" fontId="52" fillId="0" borderId="0" xfId="56" applyFont="1" applyAlignment="1">
      <alignment horizontal="right" vertical="center"/>
    </xf>
    <xf numFmtId="188" fontId="46" fillId="0" borderId="42" xfId="56" applyNumberFormat="1" applyFont="1" applyBorder="1" applyAlignment="1">
      <alignment horizontal="center" vertical="center"/>
    </xf>
    <xf numFmtId="0" fontId="23" fillId="0" borderId="0" xfId="58" applyFont="1" applyAlignment="1">
      <alignment horizontal="left" vertical="center"/>
    </xf>
    <xf numFmtId="0" fontId="3" fillId="0" borderId="0" xfId="58" applyFont="1"/>
    <xf numFmtId="0" fontId="7" fillId="0" borderId="62" xfId="58" applyFont="1" applyBorder="1" applyAlignment="1">
      <alignment horizontal="center" vertical="center"/>
    </xf>
    <xf numFmtId="0" fontId="7" fillId="0" borderId="64" xfId="58" applyFont="1" applyBorder="1" applyAlignment="1">
      <alignment horizontal="center" vertical="center"/>
    </xf>
    <xf numFmtId="0" fontId="3" fillId="0" borderId="20" xfId="58" applyFont="1" applyBorder="1" applyAlignment="1">
      <alignment horizontal="left" vertical="center"/>
    </xf>
    <xf numFmtId="0" fontId="3" fillId="0" borderId="33" xfId="58" applyFont="1" applyBorder="1" applyAlignment="1">
      <alignment horizontal="center" vertical="center"/>
    </xf>
    <xf numFmtId="181" fontId="11" fillId="0" borderId="79" xfId="58" applyNumberFormat="1" applyFont="1" applyBorder="1" applyAlignment="1">
      <alignment horizontal="right" vertical="center"/>
    </xf>
    <xf numFmtId="179" fontId="11" fillId="0" borderId="21" xfId="58" applyNumberFormat="1" applyFont="1" applyBorder="1" applyAlignment="1">
      <alignment horizontal="right" vertical="center"/>
    </xf>
    <xf numFmtId="0" fontId="3" fillId="0" borderId="44" xfId="58" applyFont="1" applyBorder="1" applyAlignment="1">
      <alignment horizontal="left" vertical="center"/>
    </xf>
    <xf numFmtId="0" fontId="3" fillId="0" borderId="3" xfId="58" applyFont="1" applyBorder="1" applyAlignment="1">
      <alignment horizontal="left" vertical="center"/>
    </xf>
    <xf numFmtId="0" fontId="3" fillId="0" borderId="65" xfId="58" applyFont="1" applyBorder="1" applyAlignment="1">
      <alignment horizontal="center" vertical="center"/>
    </xf>
    <xf numFmtId="181" fontId="11" fillId="0" borderId="74" xfId="58" applyNumberFormat="1" applyFont="1" applyBorder="1" applyAlignment="1">
      <alignment horizontal="right" vertical="center"/>
    </xf>
    <xf numFmtId="179" fontId="11" fillId="0" borderId="2" xfId="58" applyNumberFormat="1" applyFont="1" applyBorder="1" applyAlignment="1">
      <alignment horizontal="right" vertical="center"/>
    </xf>
    <xf numFmtId="0" fontId="3" fillId="0" borderId="46" xfId="58" applyFont="1" applyBorder="1" applyAlignment="1">
      <alignment horizontal="left" vertical="center"/>
    </xf>
    <xf numFmtId="0" fontId="3" fillId="0" borderId="65" xfId="58" applyFont="1" applyBorder="1" applyAlignment="1">
      <alignment vertical="center"/>
    </xf>
    <xf numFmtId="0" fontId="3" fillId="0" borderId="63" xfId="58" applyFont="1" applyBorder="1" applyAlignment="1">
      <alignment horizontal="left" vertical="center"/>
    </xf>
    <xf numFmtId="0" fontId="3" fillId="0" borderId="85" xfId="58" applyFont="1" applyBorder="1" applyAlignment="1">
      <alignment vertical="center"/>
    </xf>
    <xf numFmtId="181" fontId="11" fillId="0" borderId="62" xfId="58" applyNumberFormat="1" applyFont="1" applyBorder="1" applyAlignment="1">
      <alignment horizontal="right" vertical="center"/>
    </xf>
    <xf numFmtId="179" fontId="11" fillId="0" borderId="64" xfId="58" applyNumberFormat="1" applyFont="1" applyBorder="1" applyAlignment="1">
      <alignment horizontal="right" vertical="center"/>
    </xf>
    <xf numFmtId="0" fontId="3" fillId="0" borderId="66" xfId="58" applyFont="1" applyBorder="1" applyAlignment="1">
      <alignment horizontal="left" vertical="center"/>
    </xf>
    <xf numFmtId="0" fontId="11" fillId="0" borderId="99" xfId="58" applyFont="1" applyBorder="1" applyAlignment="1">
      <alignment horizontal="centerContinuous" vertical="center" wrapText="1"/>
    </xf>
    <xf numFmtId="0" fontId="11" fillId="0" borderId="100" xfId="58" applyFont="1" applyBorder="1" applyAlignment="1">
      <alignment horizontal="centerContinuous" vertical="center" wrapText="1"/>
    </xf>
    <xf numFmtId="0" fontId="11" fillId="0" borderId="101" xfId="58" applyFont="1" applyBorder="1" applyAlignment="1">
      <alignment horizontal="centerContinuous" vertical="center" wrapText="1"/>
    </xf>
    <xf numFmtId="0" fontId="3" fillId="0" borderId="67" xfId="58" applyFont="1" applyBorder="1" applyAlignment="1">
      <alignment horizontal="left" vertical="center"/>
    </xf>
    <xf numFmtId="0" fontId="11" fillId="0" borderId="34" xfId="58" applyFont="1" applyBorder="1" applyAlignment="1">
      <alignment horizontal="centerContinuous" vertical="center" wrapText="1"/>
    </xf>
    <xf numFmtId="0" fontId="11" fillId="0" borderId="35" xfId="58" applyFont="1" applyBorder="1" applyAlignment="1">
      <alignment horizontal="centerContinuous" vertical="center" wrapText="1"/>
    </xf>
    <xf numFmtId="0" fontId="11" fillId="0" borderId="48" xfId="58" applyFont="1" applyBorder="1" applyAlignment="1">
      <alignment horizontal="centerContinuous" vertical="center" wrapText="1"/>
    </xf>
    <xf numFmtId="179" fontId="11" fillId="0" borderId="104" xfId="58" applyNumberFormat="1" applyFont="1" applyBorder="1" applyAlignment="1">
      <alignment horizontal="right" vertical="center"/>
    </xf>
    <xf numFmtId="179" fontId="11" fillId="0" borderId="16" xfId="58" applyNumberFormat="1" applyFont="1" applyBorder="1" applyAlignment="1">
      <alignment horizontal="right" vertical="center"/>
    </xf>
    <xf numFmtId="179" fontId="11" fillId="0" borderId="68" xfId="58" applyNumberFormat="1" applyFont="1" applyBorder="1" applyAlignment="1">
      <alignment horizontal="right" vertical="center"/>
    </xf>
    <xf numFmtId="0" fontId="3" fillId="0" borderId="69" xfId="58" applyFont="1" applyBorder="1" applyAlignment="1">
      <alignment horizontal="left" vertical="center"/>
    </xf>
    <xf numFmtId="0" fontId="4" fillId="0" borderId="37" xfId="58" applyFont="1" applyBorder="1" applyAlignment="1">
      <alignment horizontal="centerContinuous" vertical="center" wrapText="1"/>
    </xf>
    <xf numFmtId="0" fontId="4" fillId="0" borderId="38" xfId="58" applyFont="1" applyBorder="1" applyAlignment="1">
      <alignment horizontal="centerContinuous" vertical="center" wrapText="1"/>
    </xf>
    <xf numFmtId="0" fontId="4" fillId="0" borderId="39" xfId="58" applyFont="1" applyBorder="1" applyAlignment="1">
      <alignment horizontal="centerContinuous" vertical="center" wrapText="1"/>
    </xf>
    <xf numFmtId="0" fontId="3" fillId="0" borderId="102" xfId="58" applyFont="1" applyBorder="1" applyAlignment="1">
      <alignment horizontal="left" vertical="center"/>
    </xf>
    <xf numFmtId="0" fontId="55" fillId="0" borderId="0" xfId="0" applyFont="1" applyAlignment="1">
      <alignment horizontal="left" vertical="center" wrapText="1"/>
    </xf>
    <xf numFmtId="0" fontId="53" fillId="0" borderId="0" xfId="59" applyFont="1" applyAlignment="1">
      <alignment horizontal="center"/>
    </xf>
    <xf numFmtId="38" fontId="54" fillId="0" borderId="0" xfId="44" applyFont="1" applyFill="1" applyBorder="1" applyAlignment="1">
      <alignment horizontal="center"/>
    </xf>
    <xf numFmtId="38" fontId="20" fillId="0" borderId="0" xfId="44" applyFont="1" applyFill="1" applyBorder="1" applyAlignment="1">
      <alignment horizontal="right"/>
    </xf>
    <xf numFmtId="38" fontId="20" fillId="0" borderId="0" xfId="60" applyNumberFormat="1" applyFont="1"/>
    <xf numFmtId="38" fontId="49" fillId="0" borderId="0" xfId="44" applyFont="1" applyFill="1" applyBorder="1" applyAlignment="1"/>
    <xf numFmtId="0" fontId="11" fillId="0" borderId="0" xfId="48" applyFont="1" applyAlignment="1">
      <alignment horizontal="center"/>
    </xf>
    <xf numFmtId="0" fontId="4" fillId="0" borderId="0" xfId="48" applyFont="1" applyAlignment="1">
      <alignment horizontal="center" vertical="center"/>
    </xf>
    <xf numFmtId="14" fontId="3" fillId="0" borderId="32" xfId="58" applyNumberFormat="1" applyFont="1" applyBorder="1" applyAlignment="1">
      <alignment horizontal="center" vertical="center"/>
    </xf>
    <xf numFmtId="14" fontId="3" fillId="0" borderId="103" xfId="58" applyNumberFormat="1" applyFont="1" applyBorder="1" applyAlignment="1">
      <alignment horizontal="center" vertical="center"/>
    </xf>
    <xf numFmtId="14" fontId="3" fillId="0" borderId="93" xfId="58" applyNumberFormat="1" applyFont="1" applyBorder="1" applyAlignment="1">
      <alignment horizontal="center" vertical="center"/>
    </xf>
    <xf numFmtId="0" fontId="4" fillId="0" borderId="0" xfId="58" applyFont="1" applyAlignment="1">
      <alignment horizontal="centerContinuous" vertical="center" wrapText="1"/>
    </xf>
    <xf numFmtId="179" fontId="11" fillId="0" borderId="0" xfId="58" applyNumberFormat="1" applyFont="1" applyAlignment="1">
      <alignment horizontal="right" vertical="center"/>
    </xf>
    <xf numFmtId="0" fontId="3" fillId="0" borderId="0" xfId="58" applyFont="1" applyAlignment="1">
      <alignment horizontal="left" vertical="center"/>
    </xf>
    <xf numFmtId="181" fontId="11" fillId="0" borderId="20" xfId="58" applyNumberFormat="1" applyFont="1" applyBorder="1" applyAlignment="1">
      <alignment vertical="center"/>
    </xf>
    <xf numFmtId="181" fontId="11" fillId="0" borderId="3" xfId="58" applyNumberFormat="1" applyFont="1" applyBorder="1" applyAlignment="1">
      <alignment vertical="center"/>
    </xf>
    <xf numFmtId="181" fontId="11" fillId="0" borderId="63" xfId="58" applyNumberFormat="1" applyFont="1" applyBorder="1" applyAlignment="1">
      <alignment vertical="center"/>
    </xf>
    <xf numFmtId="0" fontId="65" fillId="0" borderId="0" xfId="48" applyFont="1" applyAlignment="1">
      <alignment horizontal="center" vertical="center" wrapText="1"/>
    </xf>
    <xf numFmtId="38" fontId="20" fillId="0" borderId="26" xfId="41" applyFont="1" applyBorder="1" applyAlignment="1">
      <alignment horizontal="center" vertical="center"/>
    </xf>
    <xf numFmtId="185" fontId="20" fillId="0" borderId="1" xfId="41" applyNumberFormat="1" applyFont="1" applyBorder="1" applyAlignment="1">
      <alignment horizontal="center" vertical="center"/>
    </xf>
    <xf numFmtId="0" fontId="11" fillId="4" borderId="18" xfId="0" applyFont="1" applyFill="1" applyBorder="1" applyAlignment="1">
      <alignment horizontal="center" vertical="center"/>
    </xf>
    <xf numFmtId="0" fontId="11" fillId="4" borderId="3" xfId="0" applyFont="1" applyFill="1" applyBorder="1">
      <alignment vertical="center"/>
    </xf>
    <xf numFmtId="0" fontId="11" fillId="4" borderId="23" xfId="0" applyFont="1" applyFill="1" applyBorder="1">
      <alignment vertical="center"/>
    </xf>
    <xf numFmtId="38" fontId="20" fillId="0" borderId="36" xfId="41" applyFont="1" applyBorder="1" applyAlignment="1">
      <alignment horizontal="right" vertical="center"/>
    </xf>
    <xf numFmtId="38" fontId="11" fillId="0" borderId="32" xfId="41" applyFont="1" applyBorder="1" applyAlignment="1">
      <alignment horizontal="right" vertical="center"/>
    </xf>
    <xf numFmtId="184" fontId="11" fillId="4" borderId="26" xfId="41" applyNumberFormat="1" applyFont="1" applyFill="1" applyBorder="1" applyAlignment="1">
      <alignment horizontal="center" vertical="center"/>
    </xf>
    <xf numFmtId="183" fontId="11" fillId="0" borderId="26" xfId="41" applyNumberFormat="1" applyFont="1" applyBorder="1" applyAlignment="1">
      <alignment horizontal="center" vertical="center"/>
    </xf>
    <xf numFmtId="38" fontId="11" fillId="0" borderId="26" xfId="41" applyFont="1" applyBorder="1" applyAlignment="1">
      <alignment horizontal="center" vertical="center"/>
    </xf>
    <xf numFmtId="185" fontId="11" fillId="0" borderId="26" xfId="41" applyNumberFormat="1" applyFont="1" applyBorder="1" applyAlignment="1">
      <alignment horizontal="center" vertical="center"/>
    </xf>
    <xf numFmtId="38" fontId="11" fillId="0" borderId="20" xfId="41" applyFont="1" applyBorder="1" applyAlignment="1">
      <alignment horizontal="right" vertical="center"/>
    </xf>
    <xf numFmtId="38" fontId="11" fillId="0" borderId="33" xfId="41" applyFont="1" applyBorder="1" applyAlignment="1">
      <alignment horizontal="right" vertical="center"/>
    </xf>
    <xf numFmtId="38" fontId="11" fillId="0" borderId="20" xfId="41" applyFont="1" applyBorder="1" applyAlignment="1">
      <alignment vertical="center"/>
    </xf>
    <xf numFmtId="38" fontId="11" fillId="0" borderId="3" xfId="41" applyFont="1" applyBorder="1" applyAlignment="1">
      <alignment horizontal="right" vertical="center"/>
    </xf>
    <xf numFmtId="38" fontId="11" fillId="0" borderId="33" xfId="41" applyFont="1" applyBorder="1" applyAlignment="1">
      <alignment vertical="center"/>
    </xf>
    <xf numFmtId="38" fontId="11" fillId="0" borderId="3" xfId="41" applyFont="1" applyBorder="1" applyAlignment="1">
      <alignment vertical="center"/>
    </xf>
    <xf numFmtId="184" fontId="11" fillId="0" borderId="26" xfId="41" applyNumberFormat="1" applyFont="1" applyFill="1" applyBorder="1" applyAlignment="1">
      <alignment horizontal="center" vertical="center"/>
    </xf>
    <xf numFmtId="183" fontId="11" fillId="0" borderId="26" xfId="41" applyNumberFormat="1" applyFont="1" applyFill="1" applyBorder="1" applyAlignment="1">
      <alignment horizontal="center" vertical="center"/>
    </xf>
    <xf numFmtId="38" fontId="11" fillId="0" borderId="26" xfId="41" applyFont="1" applyFill="1" applyBorder="1" applyAlignment="1">
      <alignment horizontal="center" vertical="center"/>
    </xf>
    <xf numFmtId="184" fontId="20" fillId="0" borderId="26" xfId="41" applyNumberFormat="1" applyFont="1" applyFill="1" applyBorder="1" applyAlignment="1">
      <alignment horizontal="center" vertical="center"/>
    </xf>
    <xf numFmtId="183" fontId="20" fillId="0" borderId="26" xfId="41" applyNumberFormat="1" applyFont="1" applyFill="1" applyBorder="1" applyAlignment="1">
      <alignment horizontal="center" vertical="center"/>
    </xf>
    <xf numFmtId="38" fontId="20" fillId="0" borderId="26" xfId="41" applyFont="1" applyFill="1" applyBorder="1" applyAlignment="1">
      <alignment horizontal="center" vertical="center"/>
    </xf>
    <xf numFmtId="38" fontId="20" fillId="0" borderId="1" xfId="41" applyFont="1" applyFill="1" applyBorder="1" applyAlignment="1">
      <alignment horizontal="center" vertical="center"/>
    </xf>
    <xf numFmtId="181" fontId="0" fillId="0" borderId="58" xfId="0" applyNumberFormat="1" applyBorder="1" applyAlignment="1">
      <alignment horizontal="center" vertical="center" wrapText="1"/>
    </xf>
    <xf numFmtId="0" fontId="11" fillId="0" borderId="2" xfId="48" applyFont="1" applyBorder="1" applyAlignment="1">
      <alignment horizontal="center" vertical="center" wrapText="1"/>
    </xf>
    <xf numFmtId="0" fontId="35" fillId="3" borderId="0" xfId="0" applyFont="1" applyFill="1">
      <alignment vertical="center"/>
    </xf>
    <xf numFmtId="0" fontId="7" fillId="0" borderId="63" xfId="58" applyFont="1" applyBorder="1" applyAlignment="1">
      <alignment horizontal="center" vertical="center"/>
    </xf>
    <xf numFmtId="38" fontId="11" fillId="0" borderId="0" xfId="41" applyFont="1" applyFill="1">
      <alignment vertical="center"/>
    </xf>
    <xf numFmtId="179" fontId="0" fillId="0" borderId="12" xfId="0" applyNumberFormat="1" applyBorder="1">
      <alignment vertical="center"/>
    </xf>
    <xf numFmtId="0" fontId="35" fillId="3" borderId="0" xfId="47" applyFill="1">
      <alignment vertical="center"/>
    </xf>
    <xf numFmtId="38" fontId="35" fillId="0" borderId="81" xfId="41" applyFill="1" applyBorder="1">
      <alignment vertical="center"/>
    </xf>
    <xf numFmtId="38" fontId="35" fillId="0" borderId="45" xfId="41" applyFill="1" applyBorder="1">
      <alignment vertical="center"/>
    </xf>
    <xf numFmtId="38" fontId="35" fillId="0" borderId="47" xfId="41" applyFill="1" applyBorder="1">
      <alignment vertical="center"/>
    </xf>
    <xf numFmtId="38" fontId="0" fillId="0" borderId="0" xfId="41" applyFont="1" applyFill="1">
      <alignment vertical="center"/>
    </xf>
    <xf numFmtId="0" fontId="11" fillId="0" borderId="0" xfId="57" applyFont="1">
      <alignment vertical="center"/>
    </xf>
    <xf numFmtId="0" fontId="11" fillId="0" borderId="0" xfId="57" applyFont="1" applyAlignment="1">
      <alignment horizontal="right" vertical="center"/>
    </xf>
    <xf numFmtId="189" fontId="24" fillId="0" borderId="0" xfId="58" applyNumberFormat="1" applyFont="1" applyAlignment="1">
      <alignment horizontal="right" vertical="center"/>
    </xf>
    <xf numFmtId="0" fontId="11" fillId="0" borderId="0" xfId="0" applyFont="1" applyAlignment="1">
      <alignment horizontal="right"/>
    </xf>
    <xf numFmtId="0" fontId="11" fillId="0" borderId="0" xfId="0" applyFont="1" applyAlignment="1">
      <alignment horizontal="left"/>
    </xf>
    <xf numFmtId="0" fontId="11" fillId="0" borderId="0" xfId="0" applyFont="1" applyAlignment="1">
      <alignment horizontal="center"/>
    </xf>
    <xf numFmtId="0" fontId="11" fillId="0" borderId="26" xfId="0" applyFont="1" applyBorder="1" applyAlignment="1">
      <alignment horizontal="center"/>
    </xf>
    <xf numFmtId="190" fontId="11" fillId="0" borderId="0" xfId="0" applyNumberFormat="1" applyFont="1" applyAlignment="1"/>
    <xf numFmtId="0" fontId="11" fillId="0" borderId="0" xfId="0" applyFont="1" applyAlignment="1"/>
    <xf numFmtId="190" fontId="11" fillId="0" borderId="0" xfId="0" applyNumberFormat="1" applyFont="1" applyAlignment="1">
      <alignment horizontal="left"/>
    </xf>
    <xf numFmtId="0" fontId="11" fillId="0" borderId="4" xfId="0" applyFont="1" applyBorder="1" applyAlignment="1">
      <alignment horizontal="center"/>
    </xf>
    <xf numFmtId="0" fontId="11" fillId="0" borderId="0" xfId="57" applyFont="1" applyAlignment="1">
      <alignment horizontal="left" vertical="center"/>
    </xf>
    <xf numFmtId="0" fontId="11" fillId="0" borderId="8" xfId="47" applyFont="1" applyBorder="1">
      <alignment vertical="center"/>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horizontal="right" vertical="center"/>
    </xf>
    <xf numFmtId="0" fontId="11" fillId="3" borderId="26" xfId="0" applyFont="1" applyFill="1" applyBorder="1">
      <alignment vertical="center"/>
    </xf>
    <xf numFmtId="0" fontId="11" fillId="0" borderId="26" xfId="0" applyFont="1" applyBorder="1">
      <alignment vertical="center"/>
    </xf>
    <xf numFmtId="182" fontId="11" fillId="3" borderId="26" xfId="0" applyNumberFormat="1" applyFont="1" applyFill="1" applyBorder="1" applyAlignment="1">
      <alignment horizontal="right" vertical="center"/>
    </xf>
    <xf numFmtId="0" fontId="65" fillId="0" borderId="0" xfId="0" applyFont="1" applyAlignment="1">
      <alignment horizontal="right" vertical="center"/>
    </xf>
    <xf numFmtId="182" fontId="65" fillId="0" borderId="0" xfId="0" applyNumberFormat="1" applyFont="1" applyAlignment="1">
      <alignment horizontal="right" vertical="center"/>
    </xf>
    <xf numFmtId="182" fontId="11" fillId="0" borderId="0" xfId="0" applyNumberFormat="1" applyFont="1" applyAlignment="1">
      <alignment horizontal="right" vertical="center"/>
    </xf>
    <xf numFmtId="0" fontId="11" fillId="4" borderId="4" xfId="0" applyFont="1" applyFill="1" applyBorder="1" applyAlignment="1">
      <alignment horizontal="center" vertical="center"/>
    </xf>
    <xf numFmtId="0" fontId="11" fillId="0" borderId="28" xfId="0" applyFont="1" applyBorder="1">
      <alignment vertical="center"/>
    </xf>
    <xf numFmtId="0" fontId="11" fillId="0" borderId="19" xfId="0" applyFont="1" applyBorder="1">
      <alignment vertical="center"/>
    </xf>
    <xf numFmtId="0" fontId="11" fillId="0" borderId="27" xfId="0" applyFont="1" applyBorder="1">
      <alignment vertical="center"/>
    </xf>
    <xf numFmtId="0" fontId="11" fillId="0" borderId="12" xfId="0" applyFont="1" applyBorder="1">
      <alignment vertical="center"/>
    </xf>
    <xf numFmtId="0" fontId="11" fillId="0" borderId="10" xfId="0" applyFont="1" applyBorder="1">
      <alignment vertical="center"/>
    </xf>
    <xf numFmtId="0" fontId="11" fillId="0" borderId="10" xfId="0" applyFont="1" applyBorder="1" applyAlignment="1">
      <alignment vertical="center" wrapText="1"/>
    </xf>
    <xf numFmtId="0" fontId="11" fillId="0" borderId="27" xfId="0" applyFont="1" applyBorder="1" applyAlignment="1">
      <alignment vertical="center" wrapText="1"/>
    </xf>
    <xf numFmtId="0" fontId="11" fillId="0" borderId="12" xfId="0" applyFont="1" applyBorder="1" applyAlignment="1">
      <alignment vertical="top"/>
    </xf>
    <xf numFmtId="0" fontId="11" fillId="0" borderId="0" xfId="0" applyFont="1" applyAlignment="1">
      <alignment vertical="top"/>
    </xf>
    <xf numFmtId="0" fontId="11" fillId="0" borderId="28" xfId="0" applyFont="1" applyBorder="1" applyAlignment="1">
      <alignment vertical="top"/>
    </xf>
    <xf numFmtId="0" fontId="11" fillId="0" borderId="33" xfId="0" applyFont="1" applyBorder="1" applyAlignment="1">
      <alignment vertical="top"/>
    </xf>
    <xf numFmtId="0" fontId="11" fillId="0" borderId="26" xfId="0" applyFont="1" applyBorder="1" applyAlignment="1">
      <alignment vertical="top"/>
    </xf>
    <xf numFmtId="0" fontId="11" fillId="0" borderId="19" xfId="0" applyFont="1" applyBorder="1" applyAlignment="1">
      <alignment vertical="top"/>
    </xf>
    <xf numFmtId="0" fontId="11" fillId="0" borderId="49" xfId="0" applyFont="1" applyBorder="1" applyAlignment="1">
      <alignment horizontal="center" vertical="center"/>
    </xf>
    <xf numFmtId="0" fontId="11" fillId="0" borderId="29"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32" xfId="0" applyFont="1" applyBorder="1" applyAlignment="1">
      <alignment horizontal="left" vertical="center"/>
    </xf>
    <xf numFmtId="0" fontId="11" fillId="0" borderId="97" xfId="0" applyFont="1" applyBorder="1" applyAlignment="1">
      <alignment horizontal="left" vertical="center"/>
    </xf>
    <xf numFmtId="0" fontId="11" fillId="0" borderId="33" xfId="0" applyFont="1" applyBorder="1" applyAlignment="1">
      <alignment horizontal="center" vertical="center"/>
    </xf>
    <xf numFmtId="14" fontId="11" fillId="0" borderId="79" xfId="0" applyNumberFormat="1" applyFont="1" applyBorder="1">
      <alignment vertical="center"/>
    </xf>
    <xf numFmtId="14" fontId="11" fillId="0" borderId="19" xfId="0" applyNumberFormat="1" applyFont="1" applyBorder="1">
      <alignment vertical="center"/>
    </xf>
    <xf numFmtId="0" fontId="11" fillId="0" borderId="21" xfId="0" applyFont="1" applyBorder="1" applyAlignment="1">
      <alignment horizontal="center" vertical="center"/>
    </xf>
    <xf numFmtId="179" fontId="11" fillId="0" borderId="20" xfId="0" applyNumberFormat="1" applyFont="1" applyBorder="1">
      <alignment vertical="center"/>
    </xf>
    <xf numFmtId="0" fontId="11" fillId="0" borderId="21" xfId="0" applyFont="1" applyBorder="1">
      <alignment vertical="center"/>
    </xf>
    <xf numFmtId="179" fontId="11" fillId="0" borderId="81" xfId="0" applyNumberFormat="1" applyFont="1" applyBorder="1">
      <alignment vertical="center"/>
    </xf>
    <xf numFmtId="0" fontId="11" fillId="0" borderId="74" xfId="0" applyFont="1" applyBorder="1" applyAlignment="1">
      <alignment horizontal="left" vertical="center"/>
    </xf>
    <xf numFmtId="0" fontId="11" fillId="0" borderId="3" xfId="0" applyFont="1" applyBorder="1" applyAlignment="1">
      <alignment horizontal="left" vertical="center"/>
    </xf>
    <xf numFmtId="0" fontId="11" fillId="0" borderId="65" xfId="0" applyFont="1" applyBorder="1" applyAlignment="1">
      <alignment horizontal="center" vertical="center"/>
    </xf>
    <xf numFmtId="14" fontId="11" fillId="0" borderId="74" xfId="0" applyNumberFormat="1" applyFont="1" applyBorder="1">
      <alignment vertical="center"/>
    </xf>
    <xf numFmtId="14" fontId="11" fillId="0" borderId="22" xfId="0" applyNumberFormat="1" applyFont="1" applyBorder="1">
      <alignment vertical="center"/>
    </xf>
    <xf numFmtId="0" fontId="11" fillId="0" borderId="2" xfId="0" applyFont="1" applyBorder="1" applyAlignment="1">
      <alignment horizontal="center" vertical="center"/>
    </xf>
    <xf numFmtId="179" fontId="11" fillId="0" borderId="3" xfId="0" applyNumberFormat="1" applyFont="1" applyBorder="1">
      <alignment vertical="center"/>
    </xf>
    <xf numFmtId="0" fontId="11" fillId="0" borderId="2" xfId="0" applyFont="1" applyBorder="1">
      <alignment vertical="center"/>
    </xf>
    <xf numFmtId="179" fontId="11" fillId="0" borderId="103" xfId="0" applyNumberFormat="1" applyFont="1" applyBorder="1">
      <alignment vertical="center"/>
    </xf>
    <xf numFmtId="0" fontId="11" fillId="0" borderId="45" xfId="0" applyFont="1" applyBorder="1">
      <alignment vertical="center"/>
    </xf>
    <xf numFmtId="0" fontId="11" fillId="0" borderId="74" xfId="0" applyFont="1" applyBorder="1">
      <alignment vertical="center"/>
    </xf>
    <xf numFmtId="0" fontId="11" fillId="0" borderId="22" xfId="0" applyFont="1" applyBorder="1">
      <alignment vertical="center"/>
    </xf>
    <xf numFmtId="179" fontId="20" fillId="0" borderId="103" xfId="0" applyNumberFormat="1" applyFont="1" applyBorder="1">
      <alignment vertical="center"/>
    </xf>
    <xf numFmtId="0" fontId="11" fillId="0" borderId="88" xfId="0" applyFont="1" applyBorder="1" applyAlignment="1">
      <alignment horizontal="left" vertical="center"/>
    </xf>
    <xf numFmtId="0" fontId="11" fillId="0" borderId="23" xfId="0" applyFont="1" applyBorder="1" applyAlignment="1">
      <alignment horizontal="left" vertical="center"/>
    </xf>
    <xf numFmtId="0" fontId="11" fillId="0" borderId="61" xfId="0" applyFont="1" applyBorder="1" applyAlignment="1">
      <alignment horizontal="center" vertical="center"/>
    </xf>
    <xf numFmtId="0" fontId="11" fillId="0" borderId="88" xfId="0" applyFont="1" applyBorder="1">
      <alignment vertical="center"/>
    </xf>
    <xf numFmtId="0" fontId="11" fillId="0" borderId="25" xfId="0" applyFont="1" applyBorder="1">
      <alignment vertical="center"/>
    </xf>
    <xf numFmtId="0" fontId="11" fillId="0" borderId="24" xfId="0" applyFont="1" applyBorder="1" applyAlignment="1">
      <alignment horizontal="center" vertical="center"/>
    </xf>
    <xf numFmtId="179" fontId="11" fillId="0" borderId="23" xfId="0" applyNumberFormat="1" applyFont="1" applyBorder="1">
      <alignment vertical="center"/>
    </xf>
    <xf numFmtId="0" fontId="11" fillId="0" borderId="24" xfId="0" applyFont="1" applyBorder="1">
      <alignment vertical="center"/>
    </xf>
    <xf numFmtId="179" fontId="20" fillId="0" borderId="86" xfId="0" applyNumberFormat="1" applyFont="1" applyBorder="1">
      <alignment vertical="center"/>
    </xf>
    <xf numFmtId="0" fontId="11" fillId="0" borderId="47" xfId="0" applyFont="1" applyBorder="1">
      <alignment vertical="center"/>
    </xf>
    <xf numFmtId="0" fontId="59" fillId="0" borderId="0" xfId="0" applyFont="1">
      <alignment vertical="center"/>
    </xf>
    <xf numFmtId="179" fontId="22" fillId="0" borderId="40" xfId="0" applyNumberFormat="1" applyFont="1" applyBorder="1" applyAlignment="1">
      <alignment horizontal="right" vertical="center"/>
    </xf>
    <xf numFmtId="0" fontId="4" fillId="0" borderId="0" xfId="0" applyFont="1">
      <alignment vertical="center"/>
    </xf>
    <xf numFmtId="0" fontId="59" fillId="0" borderId="8" xfId="0" applyFont="1" applyBorder="1" applyAlignment="1">
      <alignment horizontal="centerContinuous" vertical="center" wrapText="1"/>
    </xf>
    <xf numFmtId="0" fontId="22" fillId="0" borderId="8" xfId="0" applyFont="1" applyBorder="1" applyAlignment="1">
      <alignment horizontal="centerContinuous" vertical="center" wrapText="1"/>
    </xf>
    <xf numFmtId="179" fontId="59" fillId="0" borderId="96" xfId="0" applyNumberFormat="1" applyFont="1" applyBorder="1">
      <alignment vertical="center"/>
    </xf>
    <xf numFmtId="0" fontId="22" fillId="0" borderId="0" xfId="0" applyFont="1">
      <alignment vertical="center"/>
    </xf>
    <xf numFmtId="179" fontId="22" fillId="0" borderId="41" xfId="0" applyNumberFormat="1" applyFont="1" applyBorder="1" applyAlignment="1">
      <alignment horizontal="right" vertical="center"/>
    </xf>
    <xf numFmtId="0" fontId="59" fillId="0" borderId="0" xfId="0" applyFont="1" applyAlignment="1">
      <alignment horizontal="centerContinuous" vertical="center" wrapText="1"/>
    </xf>
    <xf numFmtId="179" fontId="59" fillId="0" borderId="41" xfId="0" applyNumberFormat="1" applyFont="1" applyBorder="1">
      <alignment vertical="center"/>
    </xf>
    <xf numFmtId="0" fontId="11" fillId="0" borderId="0" xfId="0" applyFont="1" applyAlignment="1">
      <alignment horizontal="center" vertical="center"/>
    </xf>
    <xf numFmtId="0" fontId="78" fillId="0" borderId="106" xfId="0" applyFont="1" applyBorder="1" applyAlignment="1">
      <alignment horizontal="center" vertical="center"/>
    </xf>
    <xf numFmtId="179" fontId="20" fillId="0" borderId="81" xfId="0" applyNumberFormat="1" applyFont="1" applyBorder="1">
      <alignment vertical="center"/>
    </xf>
    <xf numFmtId="179" fontId="20" fillId="0" borderId="45" xfId="0" applyNumberFormat="1" applyFont="1" applyBorder="1">
      <alignment vertical="center"/>
    </xf>
    <xf numFmtId="179" fontId="20" fillId="0" borderId="47" xfId="0" applyNumberFormat="1" applyFont="1" applyBorder="1">
      <alignment vertical="center"/>
    </xf>
    <xf numFmtId="0" fontId="70" fillId="0" borderId="0" xfId="0" applyFont="1">
      <alignment vertical="center"/>
    </xf>
    <xf numFmtId="0" fontId="76" fillId="0" borderId="0" xfId="0" applyFont="1">
      <alignment vertical="center"/>
    </xf>
    <xf numFmtId="0" fontId="78" fillId="0" borderId="0" xfId="0" applyFont="1" applyAlignment="1">
      <alignment horizontal="centerContinuous" vertical="center" wrapText="1"/>
    </xf>
    <xf numFmtId="0" fontId="18" fillId="0" borderId="0" xfId="0" applyFont="1" applyAlignment="1">
      <alignment horizontal="centerContinuous" vertical="center" wrapText="1"/>
    </xf>
    <xf numFmtId="179" fontId="18" fillId="0" borderId="81" xfId="0" applyNumberFormat="1" applyFont="1" applyBorder="1">
      <alignment vertical="center"/>
    </xf>
    <xf numFmtId="0" fontId="70" fillId="0" borderId="0" xfId="0" applyFont="1" applyAlignment="1">
      <alignment horizontal="center" vertical="center"/>
    </xf>
    <xf numFmtId="0" fontId="22" fillId="0" borderId="0" xfId="0" applyFont="1" applyAlignment="1">
      <alignment horizontal="center" vertical="center"/>
    </xf>
    <xf numFmtId="179" fontId="18" fillId="0" borderId="41" xfId="0" applyNumberFormat="1" applyFont="1" applyBorder="1">
      <alignment vertical="center"/>
    </xf>
    <xf numFmtId="0" fontId="22" fillId="0" borderId="0" xfId="0" applyFont="1" applyAlignment="1">
      <alignment horizontal="right" vertical="center"/>
    </xf>
    <xf numFmtId="179" fontId="22" fillId="0" borderId="0" xfId="0" applyNumberFormat="1" applyFont="1" applyAlignment="1">
      <alignment horizontal="right" vertical="center"/>
    </xf>
    <xf numFmtId="0" fontId="20" fillId="0" borderId="0" xfId="0" applyFont="1">
      <alignment vertical="center"/>
    </xf>
    <xf numFmtId="0" fontId="79" fillId="0" borderId="0" xfId="0" applyFont="1" applyAlignment="1">
      <alignment horizontal="centerContinuous" vertical="center" wrapText="1"/>
    </xf>
    <xf numFmtId="0" fontId="80" fillId="0" borderId="0" xfId="0" applyFont="1" applyAlignment="1">
      <alignment horizontal="right" vertical="center"/>
    </xf>
    <xf numFmtId="179" fontId="81" fillId="0" borderId="0" xfId="0" applyNumberFormat="1" applyFont="1">
      <alignment vertical="center"/>
    </xf>
    <xf numFmtId="0" fontId="3" fillId="0" borderId="0" xfId="0" applyFont="1">
      <alignment vertical="center"/>
    </xf>
    <xf numFmtId="0" fontId="28" fillId="0" borderId="111" xfId="0" applyFont="1" applyBorder="1" applyAlignment="1">
      <alignment horizontal="left" vertical="center" wrapText="1"/>
    </xf>
    <xf numFmtId="179" fontId="28" fillId="0" borderId="36" xfId="0" applyNumberFormat="1" applyFont="1" applyBorder="1" applyAlignment="1">
      <alignment horizontal="right" vertical="center" wrapText="1"/>
    </xf>
    <xf numFmtId="179" fontId="28" fillId="0" borderId="146" xfId="0" applyNumberFormat="1" applyFont="1" applyBorder="1" applyAlignment="1">
      <alignment horizontal="right" vertical="center" wrapText="1"/>
    </xf>
    <xf numFmtId="179" fontId="28" fillId="0" borderId="119" xfId="0" applyNumberFormat="1" applyFont="1" applyBorder="1" applyAlignment="1">
      <alignment horizontal="right" vertical="center" wrapText="1"/>
    </xf>
    <xf numFmtId="179" fontId="28" fillId="0" borderId="125" xfId="0" applyNumberFormat="1" applyFont="1" applyBorder="1" applyAlignment="1">
      <alignment horizontal="right" vertical="center" wrapText="1"/>
    </xf>
    <xf numFmtId="179" fontId="28" fillId="0" borderId="91" xfId="0" applyNumberFormat="1" applyFont="1" applyBorder="1" applyAlignment="1">
      <alignment horizontal="right" vertical="center" wrapText="1"/>
    </xf>
    <xf numFmtId="181" fontId="0" fillId="0" borderId="52" xfId="0" applyNumberFormat="1" applyBorder="1" applyAlignment="1">
      <alignment horizontal="center" vertical="center" wrapText="1"/>
    </xf>
    <xf numFmtId="0" fontId="17" fillId="0" borderId="0" xfId="48" applyFont="1" applyAlignment="1">
      <alignment horizontal="center" vertical="top"/>
    </xf>
    <xf numFmtId="0" fontId="22" fillId="0" borderId="0" xfId="47" applyFont="1" applyAlignment="1">
      <alignment horizontal="center" vertical="center"/>
    </xf>
    <xf numFmtId="0" fontId="28" fillId="0" borderId="0" xfId="0" applyFont="1">
      <alignment vertical="center"/>
    </xf>
    <xf numFmtId="0" fontId="28" fillId="0" borderId="28" xfId="0" applyFont="1" applyBorder="1">
      <alignment vertical="center"/>
    </xf>
    <xf numFmtId="0" fontId="28" fillId="0" borderId="19" xfId="0" applyFont="1" applyBorder="1">
      <alignment vertical="center"/>
    </xf>
    <xf numFmtId="0" fontId="28" fillId="0" borderId="22" xfId="0" applyFont="1" applyBorder="1">
      <alignment vertical="center"/>
    </xf>
    <xf numFmtId="0" fontId="28" fillId="0" borderId="4" xfId="0" applyFont="1" applyBorder="1">
      <alignment vertical="center"/>
    </xf>
    <xf numFmtId="38" fontId="17" fillId="0" borderId="0" xfId="45" applyFont="1" applyFill="1" applyAlignment="1">
      <alignment vertical="center"/>
    </xf>
    <xf numFmtId="38" fontId="17" fillId="0" borderId="3" xfId="45" applyFont="1" applyFill="1" applyBorder="1" applyAlignment="1">
      <alignment vertical="center"/>
    </xf>
    <xf numFmtId="9" fontId="17" fillId="3" borderId="3" xfId="2" applyFont="1" applyFill="1" applyBorder="1" applyAlignment="1">
      <alignment vertical="center"/>
    </xf>
    <xf numFmtId="0" fontId="17" fillId="0" borderId="0" xfId="2" applyNumberFormat="1" applyFont="1" applyFill="1" applyBorder="1" applyAlignment="1">
      <alignment horizontal="center" vertical="center"/>
    </xf>
    <xf numFmtId="0" fontId="84" fillId="0" borderId="26" xfId="48" applyFont="1" applyBorder="1" applyAlignment="1">
      <alignment horizontal="center" vertical="center"/>
    </xf>
    <xf numFmtId="38" fontId="84" fillId="0" borderId="26" xfId="41" applyFont="1" applyFill="1" applyBorder="1" applyAlignment="1">
      <alignment vertical="center"/>
    </xf>
    <xf numFmtId="0" fontId="17" fillId="0" borderId="0" xfId="48" applyFont="1" applyAlignment="1">
      <alignment horizontal="left" vertical="top"/>
    </xf>
    <xf numFmtId="38" fontId="17" fillId="0" borderId="0" xfId="41" applyFont="1" applyFill="1" applyBorder="1" applyAlignment="1">
      <alignment horizontal="right" vertical="center"/>
    </xf>
    <xf numFmtId="0" fontId="84" fillId="0" borderId="1" xfId="48" applyFont="1" applyBorder="1" applyAlignment="1">
      <alignment horizontal="center" vertical="center"/>
    </xf>
    <xf numFmtId="38" fontId="84" fillId="0" borderId="1" xfId="41" applyFont="1" applyFill="1" applyBorder="1" applyAlignment="1">
      <alignment vertical="center"/>
    </xf>
    <xf numFmtId="176" fontId="84" fillId="0" borderId="0" xfId="48" applyNumberFormat="1" applyFont="1" applyAlignment="1">
      <alignment horizontal="left" vertical="center"/>
    </xf>
    <xf numFmtId="0" fontId="85" fillId="0" borderId="45" xfId="0" applyFont="1" applyBorder="1" applyAlignment="1">
      <alignment horizontal="justify" vertical="center"/>
    </xf>
    <xf numFmtId="0" fontId="52" fillId="0" borderId="0" xfId="101" applyFont="1" applyAlignment="1">
      <alignment horizontal="right" vertical="center"/>
    </xf>
    <xf numFmtId="0" fontId="3" fillId="0" borderId="74" xfId="99" applyFont="1" applyBorder="1" applyAlignment="1">
      <alignment vertical="center"/>
    </xf>
    <xf numFmtId="0" fontId="3" fillId="0" borderId="65" xfId="99" applyFont="1" applyBorder="1" applyAlignment="1">
      <alignment horizontal="left" vertical="center"/>
    </xf>
    <xf numFmtId="0" fontId="3" fillId="0" borderId="65" xfId="99" applyFont="1" applyBorder="1" applyAlignment="1">
      <alignment vertical="center"/>
    </xf>
    <xf numFmtId="179" fontId="11" fillId="0" borderId="45" xfId="99" applyNumberFormat="1" applyFont="1" applyBorder="1" applyAlignment="1">
      <alignment horizontal="right" vertical="center"/>
    </xf>
    <xf numFmtId="0" fontId="3" fillId="0" borderId="62" xfId="99" applyFont="1" applyBorder="1" applyAlignment="1">
      <alignment horizontal="left" vertical="center"/>
    </xf>
    <xf numFmtId="0" fontId="3" fillId="0" borderId="85" xfId="99" applyFont="1" applyBorder="1" applyAlignment="1">
      <alignment horizontal="left" vertical="center"/>
    </xf>
    <xf numFmtId="0" fontId="3" fillId="0" borderId="85" xfId="99" applyFont="1" applyBorder="1" applyAlignment="1">
      <alignment vertical="center"/>
    </xf>
    <xf numFmtId="179" fontId="11" fillId="0" borderId="106" xfId="99" applyNumberFormat="1" applyFont="1" applyBorder="1" applyAlignment="1">
      <alignment horizontal="right" vertical="center"/>
    </xf>
    <xf numFmtId="179" fontId="11" fillId="0" borderId="75" xfId="99" applyNumberFormat="1" applyFont="1" applyBorder="1" applyAlignment="1">
      <alignment horizontal="right" vertical="center"/>
    </xf>
    <xf numFmtId="179" fontId="11" fillId="0" borderId="41" xfId="99" applyNumberFormat="1" applyFont="1" applyBorder="1" applyAlignment="1">
      <alignment horizontal="right" vertical="center"/>
    </xf>
    <xf numFmtId="0" fontId="35" fillId="0" borderId="0" xfId="102">
      <alignment vertical="center"/>
    </xf>
    <xf numFmtId="0" fontId="35" fillId="4" borderId="0" xfId="102" applyFill="1" applyAlignment="1">
      <alignment horizontal="right" vertical="center"/>
    </xf>
    <xf numFmtId="0" fontId="23" fillId="0" borderId="0" xfId="100" applyFont="1" applyAlignment="1">
      <alignment horizontal="left" vertical="center"/>
    </xf>
    <xf numFmtId="0" fontId="3" fillId="0" borderId="0" xfId="100" applyFont="1"/>
    <xf numFmtId="0" fontId="51" fillId="0" borderId="0" xfId="101" applyFont="1" applyAlignment="1">
      <alignment horizontal="center" vertical="center" wrapText="1"/>
    </xf>
    <xf numFmtId="0" fontId="24" fillId="0" borderId="0" xfId="100" applyFont="1" applyAlignment="1">
      <alignment horizontal="right" vertical="center"/>
    </xf>
    <xf numFmtId="0" fontId="7" fillId="0" borderId="70" xfId="100" applyFont="1" applyBorder="1" applyAlignment="1">
      <alignment horizontal="center" vertical="center"/>
    </xf>
    <xf numFmtId="0" fontId="7" fillId="0" borderId="71" xfId="100" applyFont="1" applyBorder="1" applyAlignment="1">
      <alignment horizontal="center" vertical="center"/>
    </xf>
    <xf numFmtId="0" fontId="7" fillId="0" borderId="6" xfId="100" applyFont="1" applyBorder="1" applyAlignment="1">
      <alignment horizontal="center" vertical="center"/>
    </xf>
    <xf numFmtId="0" fontId="7" fillId="0" borderId="6" xfId="100" applyFont="1" applyBorder="1" applyAlignment="1">
      <alignment horizontal="center" vertical="center" wrapText="1"/>
    </xf>
    <xf numFmtId="0" fontId="7" fillId="4" borderId="72" xfId="100" applyFont="1" applyFill="1" applyBorder="1" applyAlignment="1">
      <alignment horizontal="center" vertical="center"/>
    </xf>
    <xf numFmtId="0" fontId="7" fillId="0" borderId="72" xfId="100" applyFont="1" applyBorder="1" applyAlignment="1">
      <alignment horizontal="center" vertical="center"/>
    </xf>
    <xf numFmtId="56" fontId="11" fillId="0" borderId="32" xfId="100" applyNumberFormat="1" applyFont="1" applyBorder="1" applyAlignment="1">
      <alignment horizontal="center" vertical="center"/>
    </xf>
    <xf numFmtId="0" fontId="11" fillId="0" borderId="20" xfId="100" applyFont="1" applyBorder="1" applyAlignment="1">
      <alignment horizontal="left" vertical="center"/>
    </xf>
    <xf numFmtId="0" fontId="11" fillId="0" borderId="33" xfId="100" applyFont="1" applyBorder="1" applyAlignment="1">
      <alignment horizontal="left" vertical="center"/>
    </xf>
    <xf numFmtId="0" fontId="11" fillId="4" borderId="33" xfId="100" applyFont="1" applyFill="1" applyBorder="1" applyAlignment="1">
      <alignment horizontal="center" vertical="center"/>
    </xf>
    <xf numFmtId="179" fontId="11" fillId="4" borderId="73" xfId="100" applyNumberFormat="1" applyFont="1" applyFill="1" applyBorder="1" applyAlignment="1">
      <alignment horizontal="right" vertical="center"/>
    </xf>
    <xf numFmtId="0" fontId="11" fillId="0" borderId="73" xfId="100" applyFont="1" applyBorder="1" applyAlignment="1">
      <alignment horizontal="left" vertical="center" wrapText="1"/>
    </xf>
    <xf numFmtId="56" fontId="11" fillId="0" borderId="103" xfId="100" applyNumberFormat="1" applyFont="1" applyBorder="1" applyAlignment="1">
      <alignment horizontal="center" vertical="center"/>
    </xf>
    <xf numFmtId="0" fontId="11" fillId="0" borderId="3" xfId="100" applyFont="1" applyBorder="1" applyAlignment="1">
      <alignment horizontal="left" vertical="center"/>
    </xf>
    <xf numFmtId="0" fontId="11" fillId="0" borderId="65" xfId="100" applyFont="1" applyBorder="1" applyAlignment="1">
      <alignment horizontal="left" vertical="center"/>
    </xf>
    <xf numFmtId="0" fontId="11" fillId="4" borderId="65" xfId="100" applyFont="1" applyFill="1" applyBorder="1" applyAlignment="1">
      <alignment horizontal="center" vertical="center"/>
    </xf>
    <xf numFmtId="179" fontId="11" fillId="4" borderId="45" xfId="100" applyNumberFormat="1" applyFont="1" applyFill="1" applyBorder="1" applyAlignment="1">
      <alignment horizontal="right" vertical="center"/>
    </xf>
    <xf numFmtId="0" fontId="11" fillId="0" borderId="45" xfId="100" applyFont="1" applyBorder="1" applyAlignment="1">
      <alignment horizontal="left" vertical="center" wrapText="1"/>
    </xf>
    <xf numFmtId="0" fontId="11" fillId="0" borderId="103" xfId="100" applyFont="1" applyBorder="1" applyAlignment="1">
      <alignment horizontal="center" vertical="center"/>
    </xf>
    <xf numFmtId="0" fontId="11" fillId="4" borderId="65" xfId="100" applyFont="1" applyFill="1" applyBorder="1" applyAlignment="1">
      <alignment vertical="center"/>
    </xf>
    <xf numFmtId="0" fontId="11" fillId="0" borderId="34" xfId="100" applyFont="1" applyBorder="1" applyAlignment="1">
      <alignment horizontal="center" vertical="center"/>
    </xf>
    <xf numFmtId="0" fontId="11" fillId="0" borderId="23" xfId="100" applyFont="1" applyBorder="1" applyAlignment="1">
      <alignment horizontal="left" vertical="center"/>
    </xf>
    <xf numFmtId="0" fontId="11" fillId="0" borderId="61" xfId="100" applyFont="1" applyBorder="1" applyAlignment="1">
      <alignment horizontal="left" vertical="center"/>
    </xf>
    <xf numFmtId="0" fontId="11" fillId="4" borderId="61" xfId="100" applyFont="1" applyFill="1" applyBorder="1" applyAlignment="1">
      <alignment vertical="center"/>
    </xf>
    <xf numFmtId="179" fontId="11" fillId="4" borderId="47" xfId="100" applyNumberFormat="1" applyFont="1" applyFill="1" applyBorder="1" applyAlignment="1">
      <alignment horizontal="right" vertical="center"/>
    </xf>
    <xf numFmtId="0" fontId="11" fillId="0" borderId="47" xfId="100" applyFont="1" applyBorder="1" applyAlignment="1">
      <alignment horizontal="left" vertical="center" wrapText="1"/>
    </xf>
    <xf numFmtId="179" fontId="11" fillId="0" borderId="41" xfId="100" applyNumberFormat="1" applyFont="1" applyBorder="1" applyAlignment="1">
      <alignment horizontal="right" vertical="center"/>
    </xf>
    <xf numFmtId="0" fontId="3" fillId="0" borderId="0" xfId="100" applyFont="1" applyAlignment="1">
      <alignment horizontal="left" vertical="center"/>
    </xf>
    <xf numFmtId="179" fontId="11" fillId="0" borderId="73" xfId="100" applyNumberFormat="1" applyFont="1" applyBorder="1" applyAlignment="1">
      <alignment horizontal="right" vertical="center"/>
    </xf>
    <xf numFmtId="0" fontId="11" fillId="0" borderId="0" xfId="100" applyFont="1" applyAlignment="1">
      <alignment horizontal="left" vertical="center"/>
    </xf>
    <xf numFmtId="0" fontId="4" fillId="0" borderId="0" xfId="100" applyFont="1" applyAlignment="1">
      <alignment horizontal="right" vertical="center"/>
    </xf>
    <xf numFmtId="179" fontId="11" fillId="0" borderId="0" xfId="100" applyNumberFormat="1" applyFont="1" applyAlignment="1">
      <alignment horizontal="right" vertical="center"/>
    </xf>
    <xf numFmtId="0" fontId="28" fillId="0" borderId="0" xfId="101" applyFont="1" applyAlignment="1">
      <alignment horizontal="center" vertical="center" wrapText="1"/>
    </xf>
    <xf numFmtId="0" fontId="11" fillId="0" borderId="33" xfId="100" applyFont="1" applyBorder="1" applyAlignment="1">
      <alignment horizontal="center" vertical="center"/>
    </xf>
    <xf numFmtId="0" fontId="11" fillId="0" borderId="65" xfId="100" applyFont="1" applyBorder="1" applyAlignment="1">
      <alignment horizontal="center" vertical="center"/>
    </xf>
    <xf numFmtId="179" fontId="11" fillId="0" borderId="45" xfId="100" applyNumberFormat="1" applyFont="1" applyBorder="1" applyAlignment="1">
      <alignment horizontal="right" vertical="center"/>
    </xf>
    <xf numFmtId="0" fontId="11" fillId="0" borderId="65" xfId="100" applyFont="1" applyBorder="1" applyAlignment="1">
      <alignment vertical="center"/>
    </xf>
    <xf numFmtId="0" fontId="11" fillId="0" borderId="61" xfId="100" applyFont="1" applyBorder="1" applyAlignment="1">
      <alignment vertical="center"/>
    </xf>
    <xf numFmtId="179" fontId="11" fillId="0" borderId="47" xfId="100" applyNumberFormat="1" applyFont="1" applyBorder="1" applyAlignment="1">
      <alignment horizontal="right" vertical="center"/>
    </xf>
    <xf numFmtId="0" fontId="44" fillId="0" borderId="0" xfId="102" applyFont="1">
      <alignment vertical="center"/>
    </xf>
    <xf numFmtId="0" fontId="11" fillId="0" borderId="0" xfId="102" applyFont="1">
      <alignment vertical="center"/>
    </xf>
    <xf numFmtId="0" fontId="0" fillId="0" borderId="0" xfId="57" applyFont="1">
      <alignment vertical="center"/>
    </xf>
    <xf numFmtId="0" fontId="52" fillId="0" borderId="0" xfId="57" applyFont="1" applyAlignment="1">
      <alignment horizontal="right" vertical="center"/>
    </xf>
    <xf numFmtId="0" fontId="11" fillId="0" borderId="0" xfId="99" applyFont="1" applyAlignment="1">
      <alignment horizontal="left" vertical="center"/>
    </xf>
    <xf numFmtId="0" fontId="3" fillId="0" borderId="0" xfId="99" applyFont="1"/>
    <xf numFmtId="0" fontId="24" fillId="0" borderId="0" xfId="99" applyFont="1" applyAlignment="1">
      <alignment horizontal="right" vertical="center"/>
    </xf>
    <xf numFmtId="0" fontId="3" fillId="0" borderId="105" xfId="99" applyFont="1" applyBorder="1" applyAlignment="1">
      <alignment horizontal="left" vertical="center"/>
    </xf>
    <xf numFmtId="0" fontId="3" fillId="0" borderId="84" xfId="99" applyFont="1" applyBorder="1" applyAlignment="1">
      <alignment horizontal="center" vertical="center"/>
    </xf>
    <xf numFmtId="179" fontId="11" fillId="0" borderId="43" xfId="99" applyNumberFormat="1" applyFont="1" applyBorder="1" applyAlignment="1">
      <alignment horizontal="right" vertical="center"/>
    </xf>
    <xf numFmtId="179" fontId="11" fillId="0" borderId="99" xfId="99" applyNumberFormat="1" applyFont="1" applyBorder="1" applyAlignment="1">
      <alignment horizontal="left" vertical="center" wrapText="1"/>
    </xf>
    <xf numFmtId="179" fontId="11" fillId="0" borderId="43" xfId="99" applyNumberFormat="1" applyFont="1" applyBorder="1" applyAlignment="1">
      <alignment horizontal="center" vertical="center"/>
    </xf>
    <xf numFmtId="0" fontId="3" fillId="0" borderId="43" xfId="99" applyFont="1" applyBorder="1" applyAlignment="1">
      <alignment horizontal="left" vertical="center"/>
    </xf>
    <xf numFmtId="0" fontId="3" fillId="0" borderId="74" xfId="99" applyFont="1" applyBorder="1" applyAlignment="1">
      <alignment horizontal="left" vertical="center"/>
    </xf>
    <xf numFmtId="0" fontId="3" fillId="0" borderId="33" xfId="99" applyFont="1" applyBorder="1" applyAlignment="1">
      <alignment horizontal="center" vertical="center"/>
    </xf>
    <xf numFmtId="179" fontId="11" fillId="0" borderId="73" xfId="99" applyNumberFormat="1" applyFont="1" applyBorder="1" applyAlignment="1">
      <alignment horizontal="right" vertical="center"/>
    </xf>
    <xf numFmtId="179" fontId="11" fillId="0" borderId="103" xfId="99" applyNumberFormat="1" applyFont="1" applyBorder="1" applyAlignment="1">
      <alignment horizontal="left" vertical="center"/>
    </xf>
    <xf numFmtId="179" fontId="11" fillId="0" borderId="45" xfId="99" applyNumberFormat="1" applyFont="1" applyBorder="1" applyAlignment="1">
      <alignment horizontal="center" vertical="center"/>
    </xf>
    <xf numFmtId="0" fontId="3" fillId="0" borderId="45" xfId="99" applyFont="1" applyBorder="1" applyAlignment="1">
      <alignment horizontal="left" vertical="center"/>
    </xf>
    <xf numFmtId="179" fontId="11" fillId="0" borderId="46" xfId="99" applyNumberFormat="1" applyFont="1" applyBorder="1" applyAlignment="1">
      <alignment horizontal="right" vertical="center"/>
    </xf>
    <xf numFmtId="0" fontId="3" fillId="0" borderId="45" xfId="99" applyFont="1" applyBorder="1" applyAlignment="1">
      <alignment vertical="center"/>
    </xf>
    <xf numFmtId="0" fontId="3" fillId="0" borderId="46" xfId="99" applyFont="1" applyBorder="1" applyAlignment="1">
      <alignment horizontal="left" vertical="center"/>
    </xf>
    <xf numFmtId="179" fontId="11" fillId="0" borderId="47" xfId="99" applyNumberFormat="1" applyFont="1" applyBorder="1" applyAlignment="1">
      <alignment horizontal="right" vertical="center"/>
    </xf>
    <xf numFmtId="179" fontId="11" fillId="0" borderId="48" xfId="99" applyNumberFormat="1" applyFont="1" applyBorder="1" applyAlignment="1">
      <alignment horizontal="right" vertical="center"/>
    </xf>
    <xf numFmtId="0" fontId="3" fillId="0" borderId="48" xfId="99" applyFont="1" applyBorder="1" applyAlignment="1">
      <alignment horizontal="left" vertical="center"/>
    </xf>
    <xf numFmtId="179" fontId="11" fillId="0" borderId="0" xfId="99" applyNumberFormat="1" applyFont="1" applyAlignment="1">
      <alignment horizontal="right" vertical="center"/>
    </xf>
    <xf numFmtId="0" fontId="3" fillId="0" borderId="0" xfId="99" applyFont="1" applyAlignment="1">
      <alignment horizontal="left" vertical="center"/>
    </xf>
    <xf numFmtId="0" fontId="7" fillId="0" borderId="0" xfId="99" applyFont="1" applyAlignment="1">
      <alignment horizontal="left" vertical="center"/>
    </xf>
    <xf numFmtId="0" fontId="47" fillId="0" borderId="0" xfId="57" applyFont="1" applyAlignment="1">
      <alignment horizontal="right" vertical="center"/>
    </xf>
    <xf numFmtId="179" fontId="0" fillId="0" borderId="41" xfId="57" applyNumberFormat="1" applyFont="1" applyBorder="1">
      <alignment vertical="center"/>
    </xf>
    <xf numFmtId="179" fontId="0" fillId="0" borderId="0" xfId="57" applyNumberFormat="1" applyFont="1">
      <alignment vertical="center"/>
    </xf>
    <xf numFmtId="0" fontId="0" fillId="0" borderId="0" xfId="47" applyFont="1">
      <alignment vertical="center"/>
    </xf>
    <xf numFmtId="0" fontId="52" fillId="0" borderId="0" xfId="47" applyFont="1" applyAlignment="1">
      <alignment horizontal="right" vertical="center"/>
    </xf>
    <xf numFmtId="0" fontId="7" fillId="0" borderId="29" xfId="99" applyFont="1" applyBorder="1" applyAlignment="1">
      <alignment horizontal="center" vertical="center"/>
    </xf>
    <xf numFmtId="0" fontId="7" fillId="0" borderId="18" xfId="99" applyFont="1" applyBorder="1" applyAlignment="1">
      <alignment horizontal="center" vertical="center"/>
    </xf>
    <xf numFmtId="0" fontId="7" fillId="0" borderId="76" xfId="99" applyFont="1" applyBorder="1" applyAlignment="1">
      <alignment horizontal="center" vertical="center"/>
    </xf>
    <xf numFmtId="0" fontId="7" fillId="0" borderId="42" xfId="99" applyFont="1" applyBorder="1" applyAlignment="1">
      <alignment horizontal="center" vertical="center"/>
    </xf>
    <xf numFmtId="0" fontId="3" fillId="0" borderId="110" xfId="99" applyFont="1" applyBorder="1" applyAlignment="1">
      <alignment horizontal="left" vertical="center"/>
    </xf>
    <xf numFmtId="0" fontId="3" fillId="0" borderId="105" xfId="99" applyFont="1" applyBorder="1" applyAlignment="1">
      <alignment horizontal="right" vertical="center"/>
    </xf>
    <xf numFmtId="0" fontId="3" fillId="0" borderId="97" xfId="99" applyFont="1" applyBorder="1" applyAlignment="1">
      <alignment horizontal="right" vertical="center"/>
    </xf>
    <xf numFmtId="0" fontId="3" fillId="0" borderId="127" xfId="99" applyFont="1" applyBorder="1" applyAlignment="1">
      <alignment horizontal="right" vertical="center"/>
    </xf>
    <xf numFmtId="179" fontId="11" fillId="0" borderId="101" xfId="99" applyNumberFormat="1" applyFont="1" applyBorder="1" applyAlignment="1">
      <alignment horizontal="right" vertical="center"/>
    </xf>
    <xf numFmtId="0" fontId="3" fillId="0" borderId="75" xfId="99" applyFont="1" applyBorder="1" applyAlignment="1">
      <alignment vertical="center"/>
    </xf>
    <xf numFmtId="0" fontId="3" fillId="0" borderId="79" xfId="99" applyFont="1" applyBorder="1" applyAlignment="1">
      <alignment horizontal="left" vertical="center"/>
    </xf>
    <xf numFmtId="0" fontId="3" fillId="0" borderId="28" xfId="99" applyFont="1" applyBorder="1" applyAlignment="1">
      <alignment horizontal="left" vertical="center"/>
    </xf>
    <xf numFmtId="0" fontId="3" fillId="0" borderId="79" xfId="99" applyFont="1" applyBorder="1" applyAlignment="1">
      <alignment horizontal="right" vertical="center"/>
    </xf>
    <xf numFmtId="0" fontId="3" fillId="0" borderId="20" xfId="99" applyFont="1" applyBorder="1" applyAlignment="1">
      <alignment horizontal="right" vertical="center"/>
    </xf>
    <xf numFmtId="0" fontId="3" fillId="0" borderId="80" xfId="99" applyFont="1" applyBorder="1" applyAlignment="1">
      <alignment horizontal="right" vertical="center"/>
    </xf>
    <xf numFmtId="179" fontId="11" fillId="0" borderId="44" xfId="99" applyNumberFormat="1" applyFont="1" applyBorder="1" applyAlignment="1">
      <alignment horizontal="right" vertical="center"/>
    </xf>
    <xf numFmtId="0" fontId="3" fillId="0" borderId="77" xfId="99" applyFont="1" applyBorder="1" applyAlignment="1">
      <alignment vertical="center"/>
    </xf>
    <xf numFmtId="0" fontId="3" fillId="0" borderId="65" xfId="99" applyFont="1" applyBorder="1" applyAlignment="1">
      <alignment horizontal="center" vertical="center"/>
    </xf>
    <xf numFmtId="0" fontId="3" fillId="0" borderId="74" xfId="99" applyFont="1" applyBorder="1" applyAlignment="1">
      <alignment horizontal="right" vertical="center"/>
    </xf>
    <xf numFmtId="0" fontId="3" fillId="0" borderId="3" xfId="99" applyFont="1" applyBorder="1" applyAlignment="1">
      <alignment horizontal="right" vertical="center"/>
    </xf>
    <xf numFmtId="0" fontId="3" fillId="0" borderId="82" xfId="99" applyFont="1" applyBorder="1" applyAlignment="1">
      <alignment horizontal="right" vertical="center"/>
    </xf>
    <xf numFmtId="179" fontId="11" fillId="0" borderId="109" xfId="99" applyNumberFormat="1" applyFont="1" applyBorder="1" applyAlignment="1">
      <alignment horizontal="right" vertical="center"/>
    </xf>
    <xf numFmtId="0" fontId="6" fillId="0" borderId="112" xfId="99" applyFont="1" applyBorder="1" applyAlignment="1">
      <alignment vertical="center"/>
    </xf>
    <xf numFmtId="0" fontId="3" fillId="0" borderId="111" xfId="99" applyFont="1" applyBorder="1" applyAlignment="1">
      <alignment horizontal="left" vertical="center"/>
    </xf>
    <xf numFmtId="0" fontId="6" fillId="0" borderId="78" xfId="99" applyFont="1" applyBorder="1" applyAlignment="1">
      <alignment vertical="center"/>
    </xf>
    <xf numFmtId="179" fontId="11" fillId="0" borderId="107" xfId="99" applyNumberFormat="1" applyFont="1" applyBorder="1" applyAlignment="1">
      <alignment horizontal="right" vertical="center"/>
    </xf>
    <xf numFmtId="0" fontId="3" fillId="0" borderId="47" xfId="99" applyFont="1" applyBorder="1" applyAlignment="1">
      <alignment vertical="center"/>
    </xf>
    <xf numFmtId="0" fontId="3" fillId="0" borderId="33" xfId="99" applyFont="1" applyBorder="1" applyAlignment="1">
      <alignment vertical="center"/>
    </xf>
    <xf numFmtId="0" fontId="3" fillId="0" borderId="79" xfId="99" applyFont="1" applyBorder="1" applyAlignment="1">
      <alignment vertical="center"/>
    </xf>
    <xf numFmtId="0" fontId="3" fillId="0" borderId="20" xfId="99" applyFont="1" applyBorder="1" applyAlignment="1">
      <alignment vertical="center"/>
    </xf>
    <xf numFmtId="0" fontId="3" fillId="0" borderId="80" xfId="99" applyFont="1" applyBorder="1" applyAlignment="1">
      <alignment vertical="center"/>
    </xf>
    <xf numFmtId="0" fontId="3" fillId="0" borderId="81" xfId="99" applyFont="1" applyBorder="1" applyAlignment="1">
      <alignment vertical="center"/>
    </xf>
    <xf numFmtId="0" fontId="3" fillId="0" borderId="3" xfId="99" applyFont="1" applyBorder="1" applyAlignment="1">
      <alignment vertical="center"/>
    </xf>
    <xf numFmtId="0" fontId="3" fillId="0" borderId="82" xfId="99" applyFont="1" applyBorder="1" applyAlignment="1">
      <alignment vertical="center"/>
    </xf>
    <xf numFmtId="179" fontId="11" fillId="0" borderId="128" xfId="99" applyNumberFormat="1" applyFont="1" applyBorder="1" applyAlignment="1">
      <alignment horizontal="right" vertical="center"/>
    </xf>
    <xf numFmtId="179" fontId="11" fillId="0" borderId="108" xfId="99" applyNumberFormat="1" applyFont="1" applyBorder="1" applyAlignment="1">
      <alignment horizontal="right" vertical="center"/>
    </xf>
    <xf numFmtId="179" fontId="11" fillId="0" borderId="129" xfId="99" applyNumberFormat="1" applyFont="1" applyBorder="1" applyAlignment="1">
      <alignment horizontal="right" vertical="center"/>
    </xf>
    <xf numFmtId="0" fontId="6" fillId="0" borderId="83" xfId="99" applyFont="1" applyBorder="1" applyAlignment="1">
      <alignment vertical="center"/>
    </xf>
    <xf numFmtId="0" fontId="3" fillId="0" borderId="73" xfId="99" applyFont="1" applyBorder="1" applyAlignment="1">
      <alignment vertical="center"/>
    </xf>
    <xf numFmtId="0" fontId="3" fillId="0" borderId="112" xfId="99" applyFont="1" applyBorder="1" applyAlignment="1">
      <alignment horizontal="left" vertical="center"/>
    </xf>
    <xf numFmtId="0" fontId="3" fillId="0" borderId="83" xfId="99" applyFont="1" applyBorder="1" applyAlignment="1">
      <alignment vertical="center"/>
    </xf>
    <xf numFmtId="179" fontId="11" fillId="0" borderId="15" xfId="99" applyNumberFormat="1" applyFont="1" applyBorder="1" applyAlignment="1">
      <alignment horizontal="right" vertical="center"/>
    </xf>
    <xf numFmtId="179" fontId="11" fillId="0" borderId="39" xfId="99" applyNumberFormat="1" applyFont="1" applyBorder="1" applyAlignment="1">
      <alignment horizontal="right" vertical="center"/>
    </xf>
    <xf numFmtId="0" fontId="4" fillId="0" borderId="0" xfId="99" applyFont="1" applyAlignment="1">
      <alignment horizontal="center" vertical="center" wrapText="1"/>
    </xf>
    <xf numFmtId="0" fontId="4" fillId="0" borderId="0" xfId="99" applyFont="1" applyAlignment="1">
      <alignment vertical="center"/>
    </xf>
    <xf numFmtId="0" fontId="4" fillId="0" borderId="0" xfId="99" applyFont="1" applyAlignment="1">
      <alignment horizontal="center" vertical="center"/>
    </xf>
    <xf numFmtId="0" fontId="3" fillId="0" borderId="84" xfId="99" applyFont="1" applyBorder="1" applyAlignment="1">
      <alignment horizontal="left" vertical="center"/>
    </xf>
    <xf numFmtId="0" fontId="3" fillId="0" borderId="89" xfId="99" applyFont="1" applyBorder="1" applyAlignment="1">
      <alignment horizontal="center" vertical="center"/>
    </xf>
    <xf numFmtId="181" fontId="11" fillId="0" borderId="43" xfId="99" applyNumberFormat="1" applyFont="1" applyBorder="1" applyAlignment="1">
      <alignment horizontal="right" vertical="center"/>
    </xf>
    <xf numFmtId="0" fontId="3" fillId="0" borderId="33" xfId="99" applyFont="1" applyBorder="1" applyAlignment="1">
      <alignment horizontal="left" vertical="center"/>
    </xf>
    <xf numFmtId="0" fontId="3" fillId="0" borderId="21" xfId="99" applyFont="1" applyBorder="1" applyAlignment="1">
      <alignment horizontal="center" vertical="center"/>
    </xf>
    <xf numFmtId="181" fontId="11" fillId="0" borderId="73" xfId="99" applyNumberFormat="1" applyFont="1" applyBorder="1" applyAlignment="1">
      <alignment horizontal="right" vertical="center"/>
    </xf>
    <xf numFmtId="0" fontId="3" fillId="0" borderId="2" xfId="99" applyFont="1" applyBorder="1" applyAlignment="1">
      <alignment horizontal="center" vertical="center"/>
    </xf>
    <xf numFmtId="181" fontId="11" fillId="0" borderId="77" xfId="99" applyNumberFormat="1" applyFont="1" applyBorder="1" applyAlignment="1">
      <alignment horizontal="right" vertical="center"/>
    </xf>
    <xf numFmtId="0" fontId="6" fillId="0" borderId="61" xfId="99" applyFont="1" applyBorder="1" applyAlignment="1">
      <alignment horizontal="right" vertical="center"/>
    </xf>
    <xf numFmtId="0" fontId="6" fillId="0" borderId="48" xfId="99" applyFont="1" applyBorder="1" applyAlignment="1">
      <alignment horizontal="right" vertical="center"/>
    </xf>
    <xf numFmtId="181" fontId="11" fillId="0" borderId="45" xfId="99" applyNumberFormat="1" applyFont="1" applyBorder="1" applyAlignment="1">
      <alignment horizontal="right" vertical="center"/>
    </xf>
    <xf numFmtId="0" fontId="6" fillId="0" borderId="11" xfId="99" applyFont="1" applyBorder="1" applyAlignment="1">
      <alignment horizontal="right" vertical="center"/>
    </xf>
    <xf numFmtId="0" fontId="6" fillId="0" borderId="109" xfId="99" applyFont="1" applyBorder="1" applyAlignment="1">
      <alignment horizontal="right" vertical="center"/>
    </xf>
    <xf numFmtId="179" fontId="11" fillId="0" borderId="81" xfId="99" applyNumberFormat="1" applyFont="1" applyBorder="1" applyAlignment="1">
      <alignment horizontal="right" vertical="center"/>
    </xf>
    <xf numFmtId="179" fontId="11" fillId="0" borderId="96" xfId="99" applyNumberFormat="1" applyFont="1" applyBorder="1" applyAlignment="1">
      <alignment horizontal="right" vertical="center"/>
    </xf>
    <xf numFmtId="0" fontId="3" fillId="0" borderId="8" xfId="99" applyFont="1" applyBorder="1" applyAlignment="1">
      <alignment horizontal="left" vertical="center"/>
    </xf>
    <xf numFmtId="179" fontId="4" fillId="0" borderId="0" xfId="99" applyNumberFormat="1" applyFont="1" applyAlignment="1">
      <alignment horizontal="right" vertical="center"/>
    </xf>
    <xf numFmtId="179" fontId="11" fillId="0" borderId="0" xfId="99" applyNumberFormat="1" applyFont="1" applyAlignment="1">
      <alignment vertical="center"/>
    </xf>
    <xf numFmtId="0" fontId="11" fillId="0" borderId="0" xfId="103" applyFont="1">
      <alignment vertical="center"/>
    </xf>
    <xf numFmtId="38" fontId="11" fillId="0" borderId="0" xfId="104" applyFont="1">
      <alignment vertical="center"/>
    </xf>
    <xf numFmtId="0" fontId="11" fillId="0" borderId="0" xfId="103" applyFont="1" applyAlignment="1">
      <alignment horizontal="right" vertical="center"/>
    </xf>
    <xf numFmtId="0" fontId="35" fillId="0" borderId="0" xfId="103">
      <alignment vertical="center"/>
    </xf>
    <xf numFmtId="0" fontId="70" fillId="0" borderId="0" xfId="103" applyFont="1">
      <alignment vertical="center"/>
    </xf>
    <xf numFmtId="38" fontId="11" fillId="0" borderId="72" xfId="104" applyFont="1" applyBorder="1" applyAlignment="1">
      <alignment horizontal="center" vertical="center"/>
    </xf>
    <xf numFmtId="0" fontId="11" fillId="0" borderId="72" xfId="103" applyFont="1" applyBorder="1" applyAlignment="1">
      <alignment horizontal="center" vertical="center"/>
    </xf>
    <xf numFmtId="0" fontId="11" fillId="0" borderId="84" xfId="103" applyFont="1" applyBorder="1">
      <alignment vertical="center"/>
    </xf>
    <xf numFmtId="38" fontId="11" fillId="0" borderId="43" xfId="104" applyFont="1" applyFill="1" applyBorder="1" applyAlignment="1">
      <alignment horizontal="right" vertical="center"/>
    </xf>
    <xf numFmtId="0" fontId="11" fillId="0" borderId="43" xfId="103" applyFont="1" applyBorder="1" applyAlignment="1">
      <alignment horizontal="left" vertical="center"/>
    </xf>
    <xf numFmtId="0" fontId="11" fillId="0" borderId="33" xfId="103" applyFont="1" applyBorder="1">
      <alignment vertical="center"/>
    </xf>
    <xf numFmtId="38" fontId="11" fillId="0" borderId="73" xfId="104" applyFont="1" applyFill="1" applyBorder="1" applyAlignment="1">
      <alignment horizontal="right" vertical="center"/>
    </xf>
    <xf numFmtId="0" fontId="11" fillId="0" borderId="45" xfId="103" applyFont="1" applyBorder="1" applyAlignment="1">
      <alignment horizontal="left" vertical="center"/>
    </xf>
    <xf numFmtId="0" fontId="11" fillId="0" borderId="65" xfId="103" applyFont="1" applyBorder="1">
      <alignment vertical="center"/>
    </xf>
    <xf numFmtId="38" fontId="11" fillId="0" borderId="45" xfId="104" applyFont="1" applyFill="1" applyBorder="1" applyAlignment="1">
      <alignment horizontal="right" vertical="center"/>
    </xf>
    <xf numFmtId="38" fontId="11" fillId="0" borderId="81" xfId="104" applyFont="1" applyFill="1" applyBorder="1" applyAlignment="1">
      <alignment horizontal="right" vertical="center"/>
    </xf>
    <xf numFmtId="0" fontId="11" fillId="0" borderId="85" xfId="103" applyFont="1" applyBorder="1">
      <alignment vertical="center"/>
    </xf>
    <xf numFmtId="38" fontId="11" fillId="0" borderId="106" xfId="104" applyFont="1" applyFill="1" applyBorder="1" applyAlignment="1">
      <alignment horizontal="right" vertical="center"/>
    </xf>
    <xf numFmtId="0" fontId="11" fillId="0" borderId="106" xfId="103" applyFont="1" applyBorder="1" applyAlignment="1">
      <alignment horizontal="left" vertical="center"/>
    </xf>
    <xf numFmtId="0" fontId="11" fillId="0" borderId="1" xfId="103" applyFont="1" applyBorder="1">
      <alignment vertical="center"/>
    </xf>
    <xf numFmtId="38" fontId="11" fillId="0" borderId="40" xfId="104" applyFont="1" applyFill="1" applyBorder="1" applyAlignment="1">
      <alignment horizontal="right" vertical="center"/>
    </xf>
    <xf numFmtId="0" fontId="11" fillId="0" borderId="40" xfId="103" applyFont="1" applyBorder="1" applyAlignment="1">
      <alignment horizontal="left" vertical="center"/>
    </xf>
    <xf numFmtId="0" fontId="11" fillId="0" borderId="55" xfId="103" applyFont="1" applyBorder="1">
      <alignment vertical="center"/>
    </xf>
    <xf numFmtId="38" fontId="11" fillId="0" borderId="130" xfId="104" applyFont="1" applyFill="1" applyBorder="1" applyAlignment="1">
      <alignment horizontal="right" vertical="center"/>
    </xf>
    <xf numFmtId="0" fontId="11" fillId="0" borderId="130" xfId="103" applyFont="1" applyBorder="1" applyAlignment="1">
      <alignment horizontal="left" vertical="center"/>
    </xf>
    <xf numFmtId="0" fontId="11" fillId="0" borderId="11" xfId="103" applyFont="1" applyBorder="1">
      <alignment vertical="center"/>
    </xf>
    <xf numFmtId="38" fontId="11" fillId="0" borderId="77" xfId="104" applyFont="1" applyFill="1" applyBorder="1" applyAlignment="1">
      <alignment horizontal="right" vertical="center"/>
    </xf>
    <xf numFmtId="0" fontId="11" fillId="0" borderId="12" xfId="103" applyFont="1" applyBorder="1">
      <alignment vertical="center"/>
    </xf>
    <xf numFmtId="0" fontId="11" fillId="0" borderId="14" xfId="103" applyFont="1" applyBorder="1">
      <alignment vertical="center"/>
    </xf>
    <xf numFmtId="38" fontId="11" fillId="0" borderId="40" xfId="104" applyFont="1" applyBorder="1" applyAlignment="1">
      <alignment horizontal="right" vertical="center"/>
    </xf>
    <xf numFmtId="38" fontId="22" fillId="0" borderId="41" xfId="104" applyFont="1" applyBorder="1" applyAlignment="1">
      <alignment horizontal="right" vertical="center"/>
    </xf>
    <xf numFmtId="0" fontId="22" fillId="0" borderId="0" xfId="99" applyFont="1" applyAlignment="1">
      <alignment horizontal="right" vertical="center"/>
    </xf>
    <xf numFmtId="38" fontId="11" fillId="0" borderId="0" xfId="104" applyFont="1" applyFill="1">
      <alignment vertical="center"/>
    </xf>
    <xf numFmtId="38" fontId="11" fillId="0" borderId="72" xfId="104" applyFont="1" applyFill="1" applyBorder="1" applyAlignment="1">
      <alignment horizontal="center" vertical="center"/>
    </xf>
    <xf numFmtId="0" fontId="15" fillId="0" borderId="72" xfId="103" applyFont="1" applyBorder="1" applyAlignment="1">
      <alignment horizontal="center" vertical="center" wrapText="1"/>
    </xf>
    <xf numFmtId="0" fontId="11" fillId="0" borderId="43" xfId="103" applyFont="1" applyBorder="1" applyAlignment="1">
      <alignment horizontal="right" vertical="center"/>
    </xf>
    <xf numFmtId="0" fontId="11" fillId="0" borderId="43" xfId="103" applyFont="1" applyBorder="1">
      <alignment vertical="center"/>
    </xf>
    <xf numFmtId="0" fontId="11" fillId="0" borderId="73" xfId="103" applyFont="1" applyBorder="1" applyAlignment="1">
      <alignment horizontal="right" vertical="center"/>
    </xf>
    <xf numFmtId="0" fontId="11" fillId="0" borderId="73" xfId="103" applyFont="1" applyBorder="1">
      <alignment vertical="center"/>
    </xf>
    <xf numFmtId="0" fontId="11" fillId="0" borderId="81" xfId="103" applyFont="1" applyBorder="1" applyAlignment="1">
      <alignment horizontal="right" vertical="center"/>
    </xf>
    <xf numFmtId="0" fontId="11" fillId="0" borderId="81" xfId="103" applyFont="1" applyBorder="1">
      <alignment vertical="center"/>
    </xf>
    <xf numFmtId="38" fontId="11" fillId="0" borderId="47" xfId="104" applyFont="1" applyFill="1" applyBorder="1" applyAlignment="1">
      <alignment horizontal="right" vertical="center"/>
    </xf>
    <xf numFmtId="0" fontId="11" fillId="0" borderId="47" xfId="103" applyFont="1" applyBorder="1" applyAlignment="1">
      <alignment horizontal="right" vertical="center"/>
    </xf>
    <xf numFmtId="0" fontId="11" fillId="0" borderId="47" xfId="103" applyFont="1" applyBorder="1">
      <alignment vertical="center"/>
    </xf>
    <xf numFmtId="38" fontId="22" fillId="0" borderId="41" xfId="104" applyFont="1" applyFill="1" applyBorder="1" applyAlignment="1">
      <alignment horizontal="right" vertical="center"/>
    </xf>
    <xf numFmtId="0" fontId="22" fillId="0" borderId="0" xfId="100" applyFont="1" applyAlignment="1">
      <alignment horizontal="right" vertical="center"/>
    </xf>
    <xf numFmtId="38" fontId="6" fillId="0" borderId="0" xfId="104" applyFont="1" applyFill="1">
      <alignment vertical="center"/>
    </xf>
    <xf numFmtId="38" fontId="47" fillId="0" borderId="0" xfId="104" applyFont="1" applyFill="1" applyAlignment="1">
      <alignment horizontal="right" vertical="center"/>
    </xf>
    <xf numFmtId="38" fontId="0" fillId="0" borderId="41" xfId="104" applyFont="1" applyFill="1" applyBorder="1">
      <alignment vertical="center"/>
    </xf>
    <xf numFmtId="38" fontId="0" fillId="0" borderId="0" xfId="104" applyFont="1" applyFill="1">
      <alignment vertical="center"/>
    </xf>
    <xf numFmtId="38" fontId="0" fillId="0" borderId="0" xfId="104" applyFont="1">
      <alignment vertical="center"/>
    </xf>
    <xf numFmtId="0" fontId="70" fillId="0" borderId="0" xfId="47" applyFont="1" applyAlignment="1">
      <alignment horizontal="right" vertical="center"/>
    </xf>
    <xf numFmtId="0" fontId="22" fillId="0" borderId="0" xfId="47" applyFont="1">
      <alignment vertical="center"/>
    </xf>
    <xf numFmtId="181" fontId="0" fillId="0" borderId="0" xfId="0" applyNumberFormat="1" applyAlignment="1">
      <alignment horizontal="center" vertical="center" wrapText="1"/>
    </xf>
    <xf numFmtId="0" fontId="35" fillId="0" borderId="63" xfId="47" applyBorder="1" applyAlignment="1">
      <alignment horizontal="center" vertical="center"/>
    </xf>
    <xf numFmtId="179" fontId="0" fillId="3" borderId="0" xfId="0" applyNumberFormat="1" applyFill="1" applyAlignment="1">
      <alignment horizontal="center" vertical="center"/>
    </xf>
    <xf numFmtId="181" fontId="0" fillId="0" borderId="33" xfId="0" applyNumberFormat="1" applyBorder="1" applyAlignment="1">
      <alignment horizontal="left" vertical="center"/>
    </xf>
    <xf numFmtId="179" fontId="0" fillId="0" borderId="44" xfId="0" applyNumberFormat="1" applyBorder="1" applyAlignment="1">
      <alignment horizontal="right" vertical="center"/>
    </xf>
    <xf numFmtId="2" fontId="11" fillId="0" borderId="32" xfId="0" applyNumberFormat="1" applyFont="1" applyBorder="1" applyAlignment="1">
      <alignment horizontal="center" vertical="center"/>
    </xf>
    <xf numFmtId="38" fontId="35" fillId="0" borderId="20" xfId="41" applyFill="1" applyBorder="1">
      <alignment vertical="center"/>
    </xf>
    <xf numFmtId="179" fontId="0" fillId="0" borderId="46" xfId="0" applyNumberFormat="1" applyBorder="1" applyAlignment="1">
      <alignment horizontal="right" vertical="center"/>
    </xf>
    <xf numFmtId="38" fontId="35" fillId="0" borderId="3" xfId="41" applyFill="1" applyBorder="1">
      <alignment vertical="center"/>
    </xf>
    <xf numFmtId="181" fontId="0" fillId="0" borderId="65" xfId="0" applyNumberFormat="1" applyBorder="1" applyAlignment="1">
      <alignment horizontal="left" vertical="center"/>
    </xf>
    <xf numFmtId="181" fontId="0" fillId="0" borderId="88" xfId="0" applyNumberFormat="1" applyBorder="1" applyAlignment="1">
      <alignment horizontal="left" vertical="center" shrinkToFit="1"/>
    </xf>
    <xf numFmtId="181" fontId="0" fillId="0" borderId="61" xfId="0" applyNumberFormat="1" applyBorder="1" applyAlignment="1">
      <alignment horizontal="left" vertical="center"/>
    </xf>
    <xf numFmtId="179" fontId="0" fillId="0" borderId="23" xfId="0" applyNumberFormat="1" applyBorder="1" applyAlignment="1">
      <alignment horizontal="center" vertical="center"/>
    </xf>
    <xf numFmtId="179" fontId="0" fillId="0" borderId="48" xfId="0" applyNumberFormat="1" applyBorder="1" applyAlignment="1">
      <alignment horizontal="right" vertical="center"/>
    </xf>
    <xf numFmtId="2" fontId="11" fillId="0" borderId="86" xfId="0" applyNumberFormat="1" applyFont="1" applyBorder="1" applyAlignment="1">
      <alignment horizontal="center" vertical="center"/>
    </xf>
    <xf numFmtId="179" fontId="0" fillId="0" borderId="47" xfId="0" applyNumberFormat="1" applyBorder="1">
      <alignment vertical="center"/>
    </xf>
    <xf numFmtId="181" fontId="43" fillId="0" borderId="0" xfId="0" applyNumberFormat="1" applyFont="1" applyAlignment="1">
      <alignment horizontal="centerContinuous" vertical="center" wrapText="1"/>
    </xf>
    <xf numFmtId="181" fontId="0" fillId="0" borderId="0" xfId="0" applyNumberFormat="1" applyAlignment="1">
      <alignment horizontal="centerContinuous" vertical="center" wrapText="1"/>
    </xf>
    <xf numFmtId="179" fontId="47" fillId="0" borderId="40" xfId="0" applyNumberFormat="1" applyFont="1" applyBorder="1" applyAlignment="1">
      <alignment horizontal="right" vertical="center"/>
    </xf>
    <xf numFmtId="181" fontId="0" fillId="0" borderId="0" xfId="0" applyNumberFormat="1" applyAlignment="1">
      <alignment horizontal="right" vertical="center"/>
    </xf>
    <xf numFmtId="179" fontId="47" fillId="0" borderId="41" xfId="0" applyNumberFormat="1" applyFont="1" applyBorder="1" applyAlignment="1">
      <alignment vertical="center" wrapText="1"/>
    </xf>
    <xf numFmtId="0" fontId="7" fillId="0" borderId="0" xfId="99" applyFont="1" applyAlignment="1">
      <alignment vertical="center" wrapText="1"/>
    </xf>
    <xf numFmtId="0" fontId="3" fillId="0" borderId="88" xfId="99" applyFont="1" applyBorder="1" applyAlignment="1">
      <alignment horizontal="left" vertical="center"/>
    </xf>
    <xf numFmtId="0" fontId="3" fillId="0" borderId="61" xfId="99" applyFont="1" applyBorder="1" applyAlignment="1">
      <alignment horizontal="left" vertical="center"/>
    </xf>
    <xf numFmtId="0" fontId="3" fillId="0" borderId="61" xfId="99" applyFont="1" applyBorder="1" applyAlignment="1">
      <alignment vertical="center"/>
    </xf>
    <xf numFmtId="179" fontId="11" fillId="0" borderId="0" xfId="99" applyNumberFormat="1" applyFont="1" applyAlignment="1">
      <alignment horizontal="center" vertical="center"/>
    </xf>
    <xf numFmtId="179" fontId="11" fillId="0" borderId="63" xfId="99" applyNumberFormat="1" applyFont="1" applyBorder="1" applyAlignment="1">
      <alignment horizontal="center" vertical="center"/>
    </xf>
    <xf numFmtId="179" fontId="11" fillId="0" borderId="85" xfId="99" applyNumberFormat="1" applyFont="1" applyBorder="1" applyAlignment="1">
      <alignment horizontal="center" vertical="center"/>
    </xf>
    <xf numFmtId="14" fontId="35" fillId="0" borderId="79" xfId="0" applyNumberFormat="1" applyFont="1" applyBorder="1" applyAlignment="1">
      <alignment horizontal="left" vertical="center" shrinkToFit="1"/>
    </xf>
    <xf numFmtId="179" fontId="11" fillId="0" borderId="20" xfId="99" applyNumberFormat="1" applyFont="1" applyBorder="1" applyAlignment="1">
      <alignment horizontal="right" vertical="center"/>
    </xf>
    <xf numFmtId="179" fontId="11" fillId="0" borderId="20" xfId="99" applyNumberFormat="1" applyFont="1" applyBorder="1" applyAlignment="1">
      <alignment horizontal="center" vertical="center"/>
    </xf>
    <xf numFmtId="179" fontId="11" fillId="0" borderId="33" xfId="99" applyNumberFormat="1" applyFont="1" applyBorder="1" applyAlignment="1">
      <alignment horizontal="center" vertical="center"/>
    </xf>
    <xf numFmtId="181" fontId="35" fillId="0" borderId="79" xfId="0" applyNumberFormat="1" applyFont="1" applyBorder="1" applyAlignment="1">
      <alignment horizontal="left" vertical="center" shrinkToFit="1"/>
    </xf>
    <xf numFmtId="179" fontId="11" fillId="0" borderId="3" xfId="99" applyNumberFormat="1" applyFont="1" applyBorder="1" applyAlignment="1">
      <alignment horizontal="right" vertical="center"/>
    </xf>
    <xf numFmtId="179" fontId="11" fillId="0" borderId="3" xfId="99" applyNumberFormat="1" applyFont="1" applyBorder="1" applyAlignment="1">
      <alignment horizontal="center" vertical="center"/>
    </xf>
    <xf numFmtId="179" fontId="11" fillId="0" borderId="65" xfId="99" applyNumberFormat="1" applyFont="1" applyBorder="1" applyAlignment="1">
      <alignment horizontal="center" vertical="center"/>
    </xf>
    <xf numFmtId="181" fontId="35" fillId="0" borderId="133" xfId="0" applyNumberFormat="1" applyFont="1" applyBorder="1" applyAlignment="1">
      <alignment horizontal="left" vertical="center" shrinkToFit="1"/>
    </xf>
    <xf numFmtId="181" fontId="0" fillId="0" borderId="14" xfId="0" applyNumberFormat="1" applyBorder="1" applyAlignment="1">
      <alignment horizontal="left" vertical="center"/>
    </xf>
    <xf numFmtId="179" fontId="0" fillId="0" borderId="36" xfId="0" applyNumberFormat="1" applyBorder="1" applyAlignment="1">
      <alignment horizontal="center" vertical="center"/>
    </xf>
    <xf numFmtId="179" fontId="11" fillId="0" borderId="23" xfId="99" applyNumberFormat="1" applyFont="1" applyBorder="1" applyAlignment="1">
      <alignment horizontal="right" vertical="center"/>
    </xf>
    <xf numFmtId="179" fontId="11" fillId="0" borderId="23" xfId="99" applyNumberFormat="1" applyFont="1" applyBorder="1" applyAlignment="1">
      <alignment horizontal="center" vertical="center"/>
    </xf>
    <xf numFmtId="179" fontId="11" fillId="0" borderId="61" xfId="99" applyNumberFormat="1" applyFont="1" applyBorder="1" applyAlignment="1">
      <alignment horizontal="center" vertical="center"/>
    </xf>
    <xf numFmtId="0" fontId="47" fillId="0" borderId="37" xfId="57" applyFont="1" applyBorder="1" applyAlignment="1">
      <alignment horizontal="right" vertical="center"/>
    </xf>
    <xf numFmtId="179" fontId="47" fillId="0" borderId="39" xfId="57" applyNumberFormat="1" applyFont="1" applyBorder="1">
      <alignment vertical="center"/>
    </xf>
    <xf numFmtId="0" fontId="47" fillId="0" borderId="37" xfId="47" applyFont="1" applyBorder="1">
      <alignment vertical="center"/>
    </xf>
    <xf numFmtId="0" fontId="47" fillId="0" borderId="39" xfId="47" applyFont="1" applyBorder="1" applyAlignment="1">
      <alignment horizontal="right" vertical="center"/>
    </xf>
    <xf numFmtId="0" fontId="47" fillId="0" borderId="0" xfId="47" applyFont="1">
      <alignment vertical="center"/>
    </xf>
    <xf numFmtId="0" fontId="47" fillId="0" borderId="0" xfId="47" applyFont="1" applyAlignment="1">
      <alignment horizontal="right" vertical="center"/>
    </xf>
    <xf numFmtId="0" fontId="22" fillId="0" borderId="0" xfId="57" applyFont="1" applyAlignment="1">
      <alignment horizontal="center" vertical="center"/>
    </xf>
    <xf numFmtId="179" fontId="22" fillId="0" borderId="41" xfId="57" applyNumberFormat="1" applyFont="1" applyBorder="1">
      <alignment vertical="center"/>
    </xf>
    <xf numFmtId="0" fontId="35" fillId="0" borderId="47" xfId="47" applyBorder="1">
      <alignment vertical="center"/>
    </xf>
    <xf numFmtId="0" fontId="28" fillId="0" borderId="0" xfId="102" applyFont="1" applyAlignment="1">
      <alignment horizontal="center" vertical="center" wrapText="1"/>
    </xf>
    <xf numFmtId="0" fontId="7" fillId="0" borderId="0" xfId="102" applyFont="1" applyAlignment="1">
      <alignment horizontal="right" vertical="center"/>
    </xf>
    <xf numFmtId="0" fontId="11" fillId="0" borderId="0" xfId="102" applyFont="1" applyAlignment="1">
      <alignment horizontal="right" vertical="center"/>
    </xf>
    <xf numFmtId="0" fontId="11" fillId="0" borderId="26" xfId="102" applyFont="1" applyBorder="1">
      <alignment vertical="center"/>
    </xf>
    <xf numFmtId="0" fontId="11" fillId="4" borderId="0" xfId="102" applyFont="1" applyFill="1">
      <alignment vertical="center"/>
    </xf>
    <xf numFmtId="0" fontId="11" fillId="4" borderId="11" xfId="102" applyFont="1" applyFill="1" applyBorder="1">
      <alignment vertical="center"/>
    </xf>
    <xf numFmtId="0" fontId="11" fillId="4" borderId="10" xfId="102" applyFont="1" applyFill="1" applyBorder="1">
      <alignment vertical="center"/>
    </xf>
    <xf numFmtId="0" fontId="11" fillId="4" borderId="27" xfId="102" applyFont="1" applyFill="1" applyBorder="1">
      <alignment vertical="center"/>
    </xf>
    <xf numFmtId="0" fontId="11" fillId="4" borderId="33" xfId="102" applyFont="1" applyFill="1" applyBorder="1">
      <alignment vertical="center"/>
    </xf>
    <xf numFmtId="0" fontId="11" fillId="4" borderId="26" xfId="102" applyFont="1" applyFill="1" applyBorder="1">
      <alignment vertical="center"/>
    </xf>
    <xf numFmtId="0" fontId="11" fillId="4" borderId="19" xfId="102" applyFont="1" applyFill="1" applyBorder="1">
      <alignment vertical="center"/>
    </xf>
    <xf numFmtId="0" fontId="15" fillId="4" borderId="0" xfId="102" applyFont="1" applyFill="1">
      <alignment vertical="center"/>
    </xf>
    <xf numFmtId="0" fontId="15" fillId="0" borderId="0" xfId="102" applyFont="1">
      <alignment vertical="center"/>
    </xf>
    <xf numFmtId="0" fontId="46" fillId="0" borderId="0" xfId="102" applyFont="1">
      <alignment vertical="center"/>
    </xf>
    <xf numFmtId="0" fontId="17" fillId="0" borderId="8" xfId="48" applyFont="1" applyBorder="1" applyAlignment="1">
      <alignment horizontal="center" vertical="top"/>
    </xf>
    <xf numFmtId="179" fontId="28" fillId="3" borderId="119" xfId="0" applyNumberFormat="1" applyFont="1" applyFill="1" applyBorder="1" applyAlignment="1">
      <alignment horizontal="right" vertical="center" wrapText="1"/>
    </xf>
    <xf numFmtId="181" fontId="47" fillId="0" borderId="26" xfId="0" applyNumberFormat="1" applyFont="1" applyBorder="1" applyAlignment="1">
      <alignment horizontal="right" vertical="center"/>
    </xf>
    <xf numFmtId="181" fontId="0" fillId="0" borderId="26" xfId="0" applyNumberFormat="1" applyBorder="1" applyAlignment="1">
      <alignment horizontal="right" vertical="center"/>
    </xf>
    <xf numFmtId="179" fontId="0" fillId="3" borderId="26" xfId="0" applyNumberFormat="1" applyFill="1" applyBorder="1">
      <alignment vertical="center"/>
    </xf>
    <xf numFmtId="179" fontId="0" fillId="0" borderId="26" xfId="0" applyNumberFormat="1" applyBorder="1">
      <alignment vertical="center"/>
    </xf>
    <xf numFmtId="179" fontId="47" fillId="0" borderId="26" xfId="0" applyNumberFormat="1" applyFont="1" applyBorder="1">
      <alignment vertical="center"/>
    </xf>
    <xf numFmtId="38" fontId="17" fillId="0" borderId="3" xfId="41" applyFont="1" applyFill="1" applyBorder="1" applyAlignment="1">
      <alignment vertical="center"/>
    </xf>
    <xf numFmtId="0" fontId="67" fillId="0" borderId="0" xfId="0" applyFont="1" applyAlignment="1">
      <alignment vertical="center" wrapText="1"/>
    </xf>
    <xf numFmtId="0" fontId="3" fillId="0" borderId="8" xfId="0" applyFont="1" applyBorder="1" applyAlignment="1">
      <alignment vertical="center" wrapText="1"/>
    </xf>
    <xf numFmtId="0" fontId="11" fillId="0" borderId="8" xfId="0" applyFont="1" applyBorder="1" applyAlignment="1">
      <alignment vertical="center" wrapText="1"/>
    </xf>
    <xf numFmtId="0" fontId="22" fillId="0" borderId="0" xfId="0" applyFont="1" applyAlignment="1">
      <alignment horizontal="center" vertical="center"/>
    </xf>
    <xf numFmtId="0" fontId="82" fillId="0" borderId="37" xfId="0" applyFont="1" applyBorder="1" applyAlignment="1">
      <alignment horizontal="left" vertical="center"/>
    </xf>
    <xf numFmtId="0" fontId="82" fillId="0" borderId="38" xfId="0" applyFont="1" applyBorder="1" applyAlignment="1">
      <alignment horizontal="left" vertical="center"/>
    </xf>
    <xf numFmtId="0" fontId="82" fillId="0" borderId="122" xfId="0" applyFont="1" applyBorder="1" applyAlignment="1">
      <alignment horizontal="left" vertical="center"/>
    </xf>
    <xf numFmtId="0" fontId="28" fillId="0" borderId="86" xfId="0" applyFont="1" applyBorder="1" applyAlignment="1">
      <alignment horizontal="center" vertical="center"/>
    </xf>
    <xf numFmtId="0" fontId="28" fillId="0" borderId="1" xfId="0" applyFont="1" applyBorder="1" applyAlignment="1">
      <alignment horizontal="center" vertical="center"/>
    </xf>
    <xf numFmtId="0" fontId="47" fillId="0" borderId="0" xfId="0" applyFont="1" applyAlignment="1">
      <alignment horizontal="center" vertical="center" wrapText="1"/>
    </xf>
    <xf numFmtId="0" fontId="46" fillId="0" borderId="8" xfId="0" applyFont="1" applyBorder="1" applyAlignment="1">
      <alignment horizontal="left" vertical="center"/>
    </xf>
    <xf numFmtId="0" fontId="41" fillId="0" borderId="57" xfId="0" applyFont="1" applyBorder="1" applyAlignment="1">
      <alignment horizontal="center" vertical="center" wrapText="1"/>
    </xf>
    <xf numFmtId="0" fontId="41" fillId="0" borderId="2" xfId="0" applyFont="1" applyBorder="1" applyAlignment="1">
      <alignment horizontal="center" vertical="center" wrapText="1"/>
    </xf>
    <xf numFmtId="0" fontId="15" fillId="0" borderId="0" xfId="0" applyFont="1" applyAlignment="1">
      <alignment vertical="center" wrapText="1"/>
    </xf>
    <xf numFmtId="181" fontId="0" fillId="0" borderId="0" xfId="0" applyNumberFormat="1" applyAlignment="1">
      <alignment horizontal="left" vertical="top" wrapText="1"/>
    </xf>
    <xf numFmtId="181" fontId="0" fillId="0" borderId="0" xfId="0" applyNumberFormat="1" applyAlignment="1">
      <alignment horizontal="left" vertical="top"/>
    </xf>
    <xf numFmtId="179" fontId="47" fillId="0" borderId="8" xfId="0" applyNumberFormat="1" applyFont="1" applyBorder="1" applyAlignment="1">
      <alignment horizontal="center" vertical="center" wrapText="1"/>
    </xf>
    <xf numFmtId="179" fontId="47" fillId="0" borderId="15" xfId="0" applyNumberFormat="1" applyFont="1" applyBorder="1" applyAlignment="1">
      <alignment horizontal="center" vertical="center" wrapText="1"/>
    </xf>
    <xf numFmtId="181" fontId="56" fillId="0" borderId="1" xfId="0" applyNumberFormat="1" applyFont="1" applyBorder="1" applyAlignment="1">
      <alignment horizontal="center" vertical="center"/>
    </xf>
    <xf numFmtId="181" fontId="47" fillId="0" borderId="96" xfId="0" applyNumberFormat="1" applyFont="1" applyBorder="1" applyAlignment="1">
      <alignment horizontal="center" vertical="center"/>
    </xf>
    <xf numFmtId="181" fontId="47" fillId="0" borderId="131" xfId="0" applyNumberFormat="1" applyFont="1" applyBorder="1" applyAlignment="1">
      <alignment horizontal="center" vertical="center"/>
    </xf>
    <xf numFmtId="181" fontId="0" fillId="0" borderId="121" xfId="0" applyNumberFormat="1" applyBorder="1" applyAlignment="1">
      <alignment horizontal="center" vertical="center"/>
    </xf>
    <xf numFmtId="181" fontId="0" fillId="0" borderId="62" xfId="0" applyNumberFormat="1" applyBorder="1" applyAlignment="1">
      <alignment horizontal="center" vertical="center"/>
    </xf>
    <xf numFmtId="181" fontId="0" fillId="0" borderId="49" xfId="0" applyNumberFormat="1" applyBorder="1" applyAlignment="1">
      <alignment horizontal="center" vertical="center"/>
    </xf>
    <xf numFmtId="181" fontId="0" fillId="0" borderId="63" xfId="0" applyNumberFormat="1" applyBorder="1" applyAlignment="1">
      <alignment horizontal="center" vertical="center"/>
    </xf>
    <xf numFmtId="181" fontId="0" fillId="0" borderId="56" xfId="0" applyNumberFormat="1" applyBorder="1" applyAlignment="1">
      <alignment horizontal="center" vertical="center"/>
    </xf>
    <xf numFmtId="181" fontId="0" fillId="0" borderId="94" xfId="0" applyNumberFormat="1" applyBorder="1" applyAlignment="1">
      <alignment horizontal="center" vertical="center"/>
    </xf>
    <xf numFmtId="181" fontId="0" fillId="0" borderId="52" xfId="0" applyNumberFormat="1" applyBorder="1" applyAlignment="1">
      <alignment horizontal="center" vertical="center" wrapText="1"/>
    </xf>
    <xf numFmtId="181" fontId="0" fillId="0" borderId="54" xfId="0" applyNumberFormat="1" applyBorder="1" applyAlignment="1">
      <alignment horizontal="center" vertical="center" wrapText="1"/>
    </xf>
    <xf numFmtId="0" fontId="11" fillId="0" borderId="1" xfId="48" applyFont="1" applyBorder="1" applyAlignment="1">
      <alignment horizontal="center" vertical="center"/>
    </xf>
    <xf numFmtId="0" fontId="22" fillId="0" borderId="0" xfId="48" applyFont="1" applyAlignment="1">
      <alignment horizontal="center" vertical="center" wrapText="1"/>
    </xf>
    <xf numFmtId="0" fontId="15" fillId="0" borderId="8" xfId="48" applyFont="1" applyBorder="1" applyAlignment="1">
      <alignment horizontal="left" vertical="center" wrapText="1"/>
    </xf>
    <xf numFmtId="0" fontId="15" fillId="0" borderId="8" xfId="48" applyFont="1" applyBorder="1" applyAlignment="1">
      <alignment horizontal="left" vertical="center"/>
    </xf>
    <xf numFmtId="0" fontId="57" fillId="0" borderId="0" xfId="48" applyFont="1" applyAlignment="1">
      <alignment horizontal="center" vertical="center"/>
    </xf>
    <xf numFmtId="0" fontId="17" fillId="0" borderId="0" xfId="48" applyFont="1" applyAlignment="1">
      <alignment horizontal="left" vertical="center" wrapText="1"/>
    </xf>
    <xf numFmtId="0" fontId="18" fillId="0" borderId="0" xfId="0" applyFont="1" applyAlignment="1">
      <alignment horizontal="right" vertical="center"/>
    </xf>
    <xf numFmtId="0" fontId="77" fillId="0" borderId="0" xfId="0" applyFont="1" applyAlignment="1">
      <alignment horizontal="left" vertical="center" wrapText="1"/>
    </xf>
    <xf numFmtId="0" fontId="20" fillId="0" borderId="117" xfId="0" applyFont="1" applyBorder="1" applyAlignment="1">
      <alignment horizontal="center" vertical="center"/>
    </xf>
    <xf numFmtId="0" fontId="20" fillId="0" borderId="30" xfId="0" applyFont="1" applyBorder="1" applyAlignment="1">
      <alignment horizontal="center" vertical="center"/>
    </xf>
    <xf numFmtId="0" fontId="20" fillId="0" borderId="17" xfId="0" applyFont="1" applyBorder="1" applyAlignment="1">
      <alignment horizontal="center" vertical="center"/>
    </xf>
    <xf numFmtId="0" fontId="11" fillId="0" borderId="136" xfId="0" applyFont="1" applyBorder="1" applyAlignment="1">
      <alignment horizontal="center" vertical="center"/>
    </xf>
    <xf numFmtId="0" fontId="11" fillId="0" borderId="30" xfId="0" applyFont="1" applyBorder="1" applyAlignment="1">
      <alignment horizontal="center" vertical="center"/>
    </xf>
    <xf numFmtId="0" fontId="11" fillId="0" borderId="17" xfId="0" applyFont="1" applyBorder="1" applyAlignment="1">
      <alignment horizontal="center" vertical="center"/>
    </xf>
    <xf numFmtId="0" fontId="11" fillId="0" borderId="121" xfId="0" applyFont="1" applyBorder="1" applyAlignment="1">
      <alignment horizontal="center" vertical="center"/>
    </xf>
    <xf numFmtId="0" fontId="11" fillId="0" borderId="62" xfId="0" applyFont="1" applyBorder="1" applyAlignment="1">
      <alignment horizontal="center" vertical="center"/>
    </xf>
    <xf numFmtId="0" fontId="11" fillId="0" borderId="49" xfId="0" applyFont="1" applyBorder="1" applyAlignment="1">
      <alignment horizontal="center" vertical="center"/>
    </xf>
    <xf numFmtId="0" fontId="11" fillId="0" borderId="63" xfId="0" applyFont="1" applyBorder="1" applyAlignment="1">
      <alignment horizontal="center" vertical="center"/>
    </xf>
    <xf numFmtId="0" fontId="11" fillId="0" borderId="55" xfId="0" applyFont="1" applyBorder="1" applyAlignment="1">
      <alignment horizontal="center" vertical="center"/>
    </xf>
    <xf numFmtId="0" fontId="11" fillId="0" borderId="85" xfId="0" applyFont="1" applyBorder="1" applyAlignment="1">
      <alignment horizontal="center" vertical="center"/>
    </xf>
    <xf numFmtId="0" fontId="11" fillId="0" borderId="52" xfId="0" applyFont="1" applyBorder="1" applyAlignment="1">
      <alignment horizontal="center" vertical="center"/>
    </xf>
    <xf numFmtId="0" fontId="11" fillId="0" borderId="56" xfId="0" applyFont="1" applyBorder="1" applyAlignment="1">
      <alignment horizontal="center" vertical="center"/>
    </xf>
    <xf numFmtId="0" fontId="11" fillId="0" borderId="53" xfId="0" applyFont="1" applyBorder="1" applyAlignment="1">
      <alignment horizontal="center" vertical="center"/>
    </xf>
    <xf numFmtId="0" fontId="11" fillId="0" borderId="135" xfId="0" applyFont="1" applyBorder="1" applyAlignment="1">
      <alignment horizontal="center" vertical="center" wrapText="1"/>
    </xf>
    <xf numFmtId="0" fontId="11" fillId="0" borderId="31" xfId="0" applyFont="1" applyBorder="1" applyAlignment="1">
      <alignment horizontal="center" vertical="center"/>
    </xf>
    <xf numFmtId="0" fontId="70" fillId="0" borderId="96" xfId="0" applyFont="1" applyBorder="1" applyAlignment="1">
      <alignment horizontal="center" vertical="center"/>
    </xf>
    <xf numFmtId="0" fontId="76" fillId="0" borderId="131" xfId="0" applyFont="1" applyBorder="1" applyAlignment="1">
      <alignment horizontal="center" vertical="center"/>
    </xf>
    <xf numFmtId="0" fontId="22" fillId="0" borderId="0" xfId="0" applyFont="1" applyAlignment="1">
      <alignment horizontal="right" vertical="center"/>
    </xf>
    <xf numFmtId="0" fontId="11" fillId="0" borderId="54" xfId="0" applyFont="1" applyBorder="1" applyAlignment="1">
      <alignment horizontal="center" vertical="center"/>
    </xf>
    <xf numFmtId="0" fontId="11" fillId="0" borderId="117" xfId="0" applyFont="1" applyBorder="1" applyAlignment="1">
      <alignment horizontal="center" vertical="center"/>
    </xf>
    <xf numFmtId="0" fontId="22" fillId="0" borderId="8" xfId="0" applyFont="1" applyBorder="1" applyAlignment="1">
      <alignment horizontal="right" vertical="center"/>
    </xf>
    <xf numFmtId="0" fontId="22" fillId="0" borderId="60" xfId="0" applyFont="1" applyBorder="1" applyAlignment="1">
      <alignment horizontal="center" vertical="center"/>
    </xf>
    <xf numFmtId="0" fontId="22" fillId="0" borderId="96" xfId="0" applyFont="1" applyBorder="1" applyAlignment="1">
      <alignment horizontal="center" vertical="center"/>
    </xf>
    <xf numFmtId="0" fontId="22" fillId="0" borderId="131" xfId="0" applyFont="1" applyBorder="1" applyAlignment="1">
      <alignment horizontal="center" vertical="center"/>
    </xf>
    <xf numFmtId="177" fontId="11" fillId="3" borderId="26" xfId="0" applyNumberFormat="1" applyFont="1" applyFill="1" applyBorder="1" applyAlignment="1">
      <alignment horizontal="left" vertical="center"/>
    </xf>
    <xf numFmtId="177" fontId="11" fillId="4" borderId="4" xfId="0" applyNumberFormat="1" applyFont="1" applyFill="1" applyBorder="1" applyAlignment="1">
      <alignment horizontal="left" vertical="center" wrapText="1"/>
    </xf>
    <xf numFmtId="178" fontId="11" fillId="4" borderId="4" xfId="0" applyNumberFormat="1" applyFont="1" applyFill="1" applyBorder="1" applyAlignment="1">
      <alignment horizontal="left" vertical="center"/>
    </xf>
    <xf numFmtId="0" fontId="11" fillId="0" borderId="26" xfId="0" applyFont="1" applyBorder="1" applyAlignment="1">
      <alignment horizontal="left" vertical="center" wrapText="1"/>
    </xf>
    <xf numFmtId="0" fontId="11" fillId="3" borderId="11"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xf>
    <xf numFmtId="0" fontId="11" fillId="0" borderId="27" xfId="0" applyFont="1" applyBorder="1" applyAlignment="1">
      <alignment horizontal="center" vertical="center"/>
    </xf>
    <xf numFmtId="0" fontId="11" fillId="0" borderId="12" xfId="0" applyFont="1" applyBorder="1" applyAlignment="1">
      <alignment horizontal="center" vertical="center"/>
    </xf>
    <xf numFmtId="0" fontId="11" fillId="0" borderId="28" xfId="0" applyFont="1" applyBorder="1" applyAlignment="1">
      <alignment horizontal="center" vertical="center"/>
    </xf>
    <xf numFmtId="0" fontId="11" fillId="0" borderId="33" xfId="0" applyFont="1" applyBorder="1" applyAlignment="1">
      <alignment horizontal="center" vertical="center"/>
    </xf>
    <xf numFmtId="0" fontId="11" fillId="0" borderId="19"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1" fillId="0" borderId="11"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9" xfId="0" applyFont="1" applyBorder="1" applyAlignment="1">
      <alignment horizontal="center" vertical="center" wrapText="1"/>
    </xf>
    <xf numFmtId="0" fontId="4" fillId="0" borderId="1" xfId="0" applyFont="1" applyBorder="1" applyAlignment="1">
      <alignment horizontal="center" vertical="center"/>
    </xf>
    <xf numFmtId="0" fontId="7" fillId="0" borderId="51" xfId="99" applyFont="1" applyBorder="1" applyAlignment="1">
      <alignment horizontal="center" vertical="center"/>
    </xf>
    <xf numFmtId="0" fontId="7" fillId="0" borderId="18" xfId="99" applyFont="1" applyBorder="1" applyAlignment="1">
      <alignment horizontal="center" vertical="center"/>
    </xf>
    <xf numFmtId="0" fontId="7" fillId="0" borderId="13" xfId="99" applyFont="1" applyBorder="1" applyAlignment="1">
      <alignment horizontal="center" vertical="center" wrapText="1"/>
    </xf>
    <xf numFmtId="0" fontId="7" fillId="0" borderId="136" xfId="99" applyFont="1" applyBorder="1" applyAlignment="1">
      <alignment horizontal="center" vertical="center"/>
    </xf>
    <xf numFmtId="0" fontId="7" fillId="0" borderId="96" xfId="99" applyFont="1" applyBorder="1" applyAlignment="1">
      <alignment horizontal="center" vertical="center"/>
    </xf>
    <xf numFmtId="0" fontId="7" fillId="0" borderId="131" xfId="99" applyFont="1" applyBorder="1" applyAlignment="1">
      <alignment horizontal="center" vertical="center"/>
    </xf>
    <xf numFmtId="0" fontId="7" fillId="0" borderId="59" xfId="99" applyFont="1" applyBorder="1" applyAlignment="1">
      <alignment horizontal="center" vertical="center" wrapText="1"/>
    </xf>
    <xf numFmtId="0" fontId="7" fillId="0" borderId="8" xfId="99" applyFont="1" applyBorder="1" applyAlignment="1">
      <alignment horizontal="center" vertical="center" wrapText="1"/>
    </xf>
    <xf numFmtId="0" fontId="7" fillId="0" borderId="15" xfId="99" applyFont="1" applyBorder="1" applyAlignment="1">
      <alignment horizontal="center" vertical="center" wrapText="1"/>
    </xf>
    <xf numFmtId="0" fontId="7" fillId="0" borderId="117" xfId="99" applyFont="1" applyBorder="1" applyAlignment="1">
      <alignment horizontal="center" vertical="center" wrapText="1"/>
    </xf>
    <xf numFmtId="0" fontId="7" fillId="0" borderId="30" xfId="99" applyFont="1" applyBorder="1" applyAlignment="1">
      <alignment horizontal="center" vertical="center" wrapText="1"/>
    </xf>
    <xf numFmtId="0" fontId="7" fillId="0" borderId="42" xfId="99" applyFont="1" applyBorder="1" applyAlignment="1">
      <alignment horizontal="center" vertical="center" wrapText="1"/>
    </xf>
    <xf numFmtId="179" fontId="11" fillId="0" borderId="9" xfId="99" applyNumberFormat="1" applyFont="1" applyBorder="1" applyAlignment="1">
      <alignment horizontal="center" vertical="center"/>
    </xf>
    <xf numFmtId="179" fontId="11" fillId="0" borderId="0" xfId="99" applyNumberFormat="1" applyFont="1" applyAlignment="1">
      <alignment horizontal="center" vertical="center"/>
    </xf>
    <xf numFmtId="179" fontId="11" fillId="0" borderId="60" xfId="99" applyNumberFormat="1" applyFont="1" applyBorder="1" applyAlignment="1">
      <alignment horizontal="center" vertical="center"/>
    </xf>
    <xf numFmtId="179" fontId="11" fillId="0" borderId="87" xfId="99" applyNumberFormat="1" applyFont="1" applyBorder="1" applyAlignment="1">
      <alignment horizontal="center" vertical="center"/>
    </xf>
    <xf numFmtId="179" fontId="11" fillId="0" borderId="10" xfId="99" applyNumberFormat="1" applyFont="1" applyBorder="1" applyAlignment="1">
      <alignment horizontal="center" vertical="center"/>
    </xf>
    <xf numFmtId="179" fontId="11" fillId="0" borderId="109" xfId="99" applyNumberFormat="1" applyFont="1" applyBorder="1" applyAlignment="1">
      <alignment horizontal="center" vertical="center"/>
    </xf>
    <xf numFmtId="0" fontId="4" fillId="0" borderId="113" xfId="100" applyFont="1" applyBorder="1" applyAlignment="1">
      <alignment horizontal="right" vertical="center"/>
    </xf>
    <xf numFmtId="0" fontId="4" fillId="0" borderId="114" xfId="100" applyFont="1" applyBorder="1" applyAlignment="1">
      <alignment horizontal="right" vertical="center"/>
    </xf>
    <xf numFmtId="0" fontId="4" fillId="0" borderId="115" xfId="100" applyFont="1" applyBorder="1" applyAlignment="1">
      <alignment horizontal="right" vertical="center"/>
    </xf>
    <xf numFmtId="179" fontId="11" fillId="0" borderId="8" xfId="99" applyNumberFormat="1" applyFont="1" applyBorder="1" applyAlignment="1">
      <alignment horizontal="center" vertical="center"/>
    </xf>
    <xf numFmtId="0" fontId="4" fillId="0" borderId="37" xfId="100" applyFont="1" applyBorder="1" applyAlignment="1">
      <alignment horizontal="right" vertical="center"/>
    </xf>
    <xf numFmtId="0" fontId="4" fillId="0" borderId="38" xfId="100" applyFont="1" applyBorder="1" applyAlignment="1">
      <alignment horizontal="right" vertical="center"/>
    </xf>
    <xf numFmtId="0" fontId="4" fillId="0" borderId="39" xfId="100" applyFont="1" applyBorder="1" applyAlignment="1">
      <alignment horizontal="right" vertical="center"/>
    </xf>
    <xf numFmtId="0" fontId="40" fillId="0" borderId="0" xfId="56" applyFont="1" applyAlignment="1">
      <alignment horizontal="center" vertical="center"/>
    </xf>
    <xf numFmtId="0" fontId="46" fillId="0" borderId="0" xfId="56" applyFont="1" applyAlignment="1">
      <alignment horizontal="left" vertical="center"/>
    </xf>
    <xf numFmtId="0" fontId="40" fillId="0" borderId="96" xfId="56" applyFont="1" applyBorder="1" applyAlignment="1">
      <alignment horizontal="center" vertical="center"/>
    </xf>
    <xf numFmtId="0" fontId="40" fillId="0" borderId="131" xfId="56" applyFont="1" applyBorder="1" applyAlignment="1">
      <alignment horizontal="center" vertical="center"/>
    </xf>
    <xf numFmtId="0" fontId="35" fillId="0" borderId="37" xfId="56" applyBorder="1" applyAlignment="1">
      <alignment horizontal="center" vertical="center"/>
    </xf>
    <xf numFmtId="0" fontId="35" fillId="0" borderId="38" xfId="56" applyBorder="1" applyAlignment="1">
      <alignment horizontal="center" vertical="center"/>
    </xf>
    <xf numFmtId="0" fontId="35" fillId="0" borderId="39" xfId="56" applyBorder="1" applyAlignment="1">
      <alignment horizontal="center" vertical="center"/>
    </xf>
    <xf numFmtId="0" fontId="40" fillId="0" borderId="37" xfId="56" applyFont="1" applyBorder="1" applyAlignment="1">
      <alignment horizontal="center" vertical="center"/>
    </xf>
    <xf numFmtId="0" fontId="40" fillId="0" borderId="38" xfId="56" applyFont="1" applyBorder="1" applyAlignment="1">
      <alignment horizontal="center" vertical="center"/>
    </xf>
    <xf numFmtId="0" fontId="40" fillId="0" borderId="39" xfId="56" applyFont="1" applyBorder="1" applyAlignment="1">
      <alignment horizontal="center" vertical="center"/>
    </xf>
    <xf numFmtId="179" fontId="11" fillId="0" borderId="37" xfId="58" applyNumberFormat="1" applyFont="1" applyBorder="1" applyAlignment="1">
      <alignment horizontal="right" vertical="center"/>
    </xf>
    <xf numFmtId="179" fontId="11" fillId="0" borderId="38" xfId="58" applyNumberFormat="1" applyFont="1" applyBorder="1" applyAlignment="1">
      <alignment horizontal="right" vertical="center"/>
    </xf>
    <xf numFmtId="179" fontId="11" fillId="0" borderId="39" xfId="58" applyNumberFormat="1" applyFont="1" applyBorder="1" applyAlignment="1">
      <alignment horizontal="right" vertical="center"/>
    </xf>
    <xf numFmtId="0" fontId="7" fillId="0" borderId="0" xfId="58" applyFont="1" applyAlignment="1">
      <alignment horizontal="left" vertical="center" wrapText="1"/>
    </xf>
    <xf numFmtId="0" fontId="7" fillId="0" borderId="0" xfId="58" applyFont="1" applyAlignment="1">
      <alignment horizontal="left" vertical="center"/>
    </xf>
    <xf numFmtId="0" fontId="22" fillId="0" borderId="0" xfId="58" applyFont="1" applyAlignment="1">
      <alignment horizontal="center" vertical="center"/>
    </xf>
    <xf numFmtId="0" fontId="7" fillId="0" borderId="59" xfId="58" applyFont="1" applyBorder="1" applyAlignment="1">
      <alignment horizontal="center" vertical="center"/>
    </xf>
    <xf numFmtId="0" fontId="7" fillId="0" borderId="117" xfId="58" applyFont="1" applyBorder="1" applyAlignment="1">
      <alignment horizontal="center" vertical="center"/>
    </xf>
    <xf numFmtId="0" fontId="7" fillId="0" borderId="51" xfId="58" applyFont="1" applyBorder="1" applyAlignment="1">
      <alignment horizontal="center" vertical="center"/>
    </xf>
    <xf numFmtId="0" fontId="7" fillId="0" borderId="18" xfId="58" applyFont="1" applyBorder="1" applyAlignment="1">
      <alignment horizontal="center" vertical="center"/>
    </xf>
    <xf numFmtId="0" fontId="7" fillId="0" borderId="13" xfId="58" applyFont="1" applyBorder="1" applyAlignment="1">
      <alignment horizontal="center" vertical="center" wrapText="1"/>
    </xf>
    <xf numFmtId="0" fontId="7" fillId="0" borderId="136" xfId="58" applyFont="1" applyBorder="1" applyAlignment="1">
      <alignment horizontal="center" vertical="center"/>
    </xf>
    <xf numFmtId="0" fontId="7" fillId="0" borderId="52" xfId="58" applyFont="1" applyBorder="1" applyAlignment="1">
      <alignment horizontal="center" vertical="center"/>
    </xf>
    <xf numFmtId="0" fontId="7" fillId="0" borderId="56" xfId="58" applyFont="1" applyBorder="1" applyAlignment="1">
      <alignment horizontal="center" vertical="center"/>
    </xf>
    <xf numFmtId="0" fontId="7" fillId="0" borderId="54" xfId="58" applyFont="1" applyBorder="1" applyAlignment="1">
      <alignment horizontal="center" vertical="center"/>
    </xf>
    <xf numFmtId="0" fontId="7" fillId="0" borderId="15" xfId="58" applyFont="1" applyBorder="1" applyAlignment="1">
      <alignment horizontal="center" vertical="center"/>
    </xf>
    <xf numFmtId="0" fontId="7" fillId="0" borderId="42" xfId="58" applyFont="1" applyBorder="1" applyAlignment="1">
      <alignment horizontal="center" vertical="center"/>
    </xf>
    <xf numFmtId="0" fontId="7" fillId="0" borderId="6" xfId="100" applyFont="1" applyBorder="1" applyAlignment="1">
      <alignment horizontal="center" vertical="center"/>
    </xf>
    <xf numFmtId="0" fontId="7" fillId="0" borderId="147" xfId="100" applyFont="1" applyBorder="1" applyAlignment="1">
      <alignment horizontal="center" vertical="center"/>
    </xf>
    <xf numFmtId="0" fontId="22" fillId="0" borderId="0" xfId="100" applyFont="1" applyAlignment="1">
      <alignment horizontal="center" vertical="center"/>
    </xf>
    <xf numFmtId="0" fontId="15" fillId="0" borderId="0" xfId="102" applyFont="1" applyAlignment="1">
      <alignment horizontal="left" vertical="center" wrapText="1"/>
    </xf>
    <xf numFmtId="0" fontId="11" fillId="0" borderId="84" xfId="100" applyFont="1" applyBorder="1" applyAlignment="1">
      <alignment horizontal="center" vertical="center"/>
    </xf>
    <xf numFmtId="0" fontId="11" fillId="0" borderId="148" xfId="100" applyFont="1" applyBorder="1" applyAlignment="1">
      <alignment horizontal="center" vertical="center"/>
    </xf>
    <xf numFmtId="0" fontId="11" fillId="0" borderId="65" xfId="100" applyFont="1" applyBorder="1" applyAlignment="1">
      <alignment horizontal="center" vertical="center"/>
    </xf>
    <xf numFmtId="0" fontId="11" fillId="0" borderId="22" xfId="100" applyFont="1" applyBorder="1" applyAlignment="1">
      <alignment horizontal="center" vertical="center"/>
    </xf>
    <xf numFmtId="0" fontId="11" fillId="0" borderId="61" xfId="100" applyFont="1" applyBorder="1" applyAlignment="1">
      <alignment horizontal="center" vertical="center"/>
    </xf>
    <xf numFmtId="0" fontId="11" fillId="0" borderId="25" xfId="100" applyFont="1" applyBorder="1" applyAlignment="1">
      <alignment horizontal="center" vertical="center"/>
    </xf>
    <xf numFmtId="0" fontId="3" fillId="0" borderId="65" xfId="99" applyFont="1" applyBorder="1" applyAlignment="1">
      <alignment horizontal="center" vertical="center"/>
    </xf>
    <xf numFmtId="0" fontId="3" fillId="0" borderId="22" xfId="99" applyFont="1" applyBorder="1" applyAlignment="1">
      <alignment horizontal="center" vertical="center"/>
    </xf>
    <xf numFmtId="0" fontId="59" fillId="0" borderId="0" xfId="99" applyFont="1" applyAlignment="1">
      <alignment horizontal="center" vertical="center"/>
    </xf>
    <xf numFmtId="0" fontId="7" fillId="0" borderId="98" xfId="99" applyFont="1" applyBorder="1" applyAlignment="1">
      <alignment horizontal="center" vertical="center"/>
    </xf>
    <xf numFmtId="0" fontId="7" fillId="0" borderId="29" xfId="99" applyFont="1" applyBorder="1" applyAlignment="1">
      <alignment horizontal="center" vertical="center"/>
    </xf>
    <xf numFmtId="0" fontId="7" fillId="0" borderId="13" xfId="99" applyFont="1" applyBorder="1" applyAlignment="1">
      <alignment horizontal="center" vertical="center"/>
    </xf>
    <xf numFmtId="0" fontId="7" fillId="0" borderId="120" xfId="99" applyFont="1" applyBorder="1" applyAlignment="1">
      <alignment horizontal="center" vertical="center"/>
    </xf>
    <xf numFmtId="0" fontId="7" fillId="0" borderId="17" xfId="99" applyFont="1" applyBorder="1" applyAlignment="1">
      <alignment horizontal="center" vertical="center"/>
    </xf>
    <xf numFmtId="0" fontId="3" fillId="0" borderId="15" xfId="99" applyFont="1" applyBorder="1" applyAlignment="1">
      <alignment horizontal="center" vertical="center" wrapText="1"/>
    </xf>
    <xf numFmtId="0" fontId="3" fillId="0" borderId="42" xfId="99" applyFont="1" applyBorder="1" applyAlignment="1">
      <alignment horizontal="center" vertical="center"/>
    </xf>
    <xf numFmtId="0" fontId="7" fillId="0" borderId="96" xfId="99" applyFont="1" applyBorder="1" applyAlignment="1">
      <alignment horizontal="center" vertical="center" wrapText="1"/>
    </xf>
    <xf numFmtId="0" fontId="7" fillId="0" borderId="131" xfId="99" applyFont="1" applyBorder="1" applyAlignment="1">
      <alignment horizontal="center" vertical="center" wrapText="1"/>
    </xf>
    <xf numFmtId="0" fontId="7" fillId="0" borderId="15" xfId="99" applyFont="1" applyBorder="1" applyAlignment="1">
      <alignment horizontal="center" vertical="center"/>
    </xf>
    <xf numFmtId="0" fontId="7" fillId="0" borderId="42" xfId="99" applyFont="1" applyBorder="1" applyAlignment="1">
      <alignment horizontal="center" vertical="center"/>
    </xf>
    <xf numFmtId="0" fontId="3" fillId="0" borderId="84" xfId="99" applyFont="1" applyBorder="1" applyAlignment="1">
      <alignment horizontal="center" vertical="center"/>
    </xf>
    <xf numFmtId="0" fontId="3" fillId="0" borderId="148" xfId="99" applyFont="1" applyBorder="1" applyAlignment="1">
      <alignment horizontal="center" vertical="center"/>
    </xf>
    <xf numFmtId="0" fontId="3" fillId="0" borderId="85" xfId="99" applyFont="1" applyBorder="1" applyAlignment="1">
      <alignment horizontal="center" vertical="center"/>
    </xf>
    <xf numFmtId="0" fontId="3" fillId="0" borderId="95" xfId="99" applyFont="1" applyBorder="1" applyAlignment="1">
      <alignment horizontal="center" vertical="center"/>
    </xf>
    <xf numFmtId="0" fontId="7" fillId="0" borderId="0" xfId="100" applyFont="1" applyAlignment="1">
      <alignment horizontal="left" vertical="center" wrapText="1"/>
    </xf>
    <xf numFmtId="0" fontId="7" fillId="0" borderId="52" xfId="99" applyFont="1" applyBorder="1" applyAlignment="1">
      <alignment horizontal="center" vertical="center"/>
    </xf>
    <xf numFmtId="0" fontId="7" fillId="0" borderId="56" xfId="99" applyFont="1" applyBorder="1" applyAlignment="1">
      <alignment horizontal="center" vertical="center"/>
    </xf>
    <xf numFmtId="0" fontId="7" fillId="0" borderId="54" xfId="99" applyFont="1" applyBorder="1" applyAlignment="1">
      <alignment horizontal="center" vertical="center"/>
    </xf>
    <xf numFmtId="0" fontId="6" fillId="0" borderId="34" xfId="99" applyFont="1" applyBorder="1" applyAlignment="1">
      <alignment horizontal="right" vertical="center"/>
    </xf>
    <xf numFmtId="0" fontId="6" fillId="0" borderId="35" xfId="99" applyFont="1" applyBorder="1" applyAlignment="1">
      <alignment horizontal="right" vertical="center"/>
    </xf>
    <xf numFmtId="0" fontId="6" fillId="0" borderId="134" xfId="99" applyFont="1" applyBorder="1" applyAlignment="1">
      <alignment horizontal="right" vertical="center"/>
    </xf>
    <xf numFmtId="0" fontId="3" fillId="0" borderId="35" xfId="99" applyFont="1" applyBorder="1" applyAlignment="1">
      <alignment horizontal="right" vertical="center"/>
    </xf>
    <xf numFmtId="0" fontId="3" fillId="0" borderId="134" xfId="99" applyFont="1" applyBorder="1" applyAlignment="1">
      <alignment horizontal="right" vertical="center"/>
    </xf>
    <xf numFmtId="0" fontId="4" fillId="0" borderId="0" xfId="99" applyFont="1" applyAlignment="1">
      <alignment horizontal="center" vertical="center"/>
    </xf>
    <xf numFmtId="0" fontId="4" fillId="0" borderId="0" xfId="99" applyFont="1" applyAlignment="1">
      <alignment vertical="center"/>
    </xf>
    <xf numFmtId="0" fontId="4" fillId="0" borderId="37" xfId="99" applyFont="1" applyBorder="1" applyAlignment="1">
      <alignment horizontal="right" vertical="center"/>
    </xf>
    <xf numFmtId="0" fontId="4" fillId="0" borderId="38" xfId="99" applyFont="1" applyBorder="1" applyAlignment="1">
      <alignment horizontal="right" vertical="center"/>
    </xf>
    <xf numFmtId="0" fontId="4" fillId="0" borderId="141" xfId="99" applyFont="1" applyBorder="1" applyAlignment="1">
      <alignment horizontal="right" vertical="center"/>
    </xf>
    <xf numFmtId="0" fontId="4" fillId="0" borderId="0" xfId="99" applyFont="1" applyAlignment="1">
      <alignment horizontal="center" vertical="center" wrapText="1"/>
    </xf>
    <xf numFmtId="0" fontId="7" fillId="0" borderId="59" xfId="99" applyFont="1" applyBorder="1" applyAlignment="1">
      <alignment horizontal="center" vertical="center"/>
    </xf>
    <xf numFmtId="0" fontId="7" fillId="0" borderId="8" xfId="99" applyFont="1" applyBorder="1" applyAlignment="1">
      <alignment horizontal="center" vertical="center"/>
    </xf>
    <xf numFmtId="0" fontId="7" fillId="0" borderId="117" xfId="99" applyFont="1" applyBorder="1" applyAlignment="1">
      <alignment horizontal="center" vertical="center"/>
    </xf>
    <xf numFmtId="0" fontId="7" fillId="0" borderId="30" xfId="99" applyFont="1" applyBorder="1" applyAlignment="1">
      <alignment horizontal="center" vertical="center"/>
    </xf>
    <xf numFmtId="179" fontId="11" fillId="0" borderId="0" xfId="100" applyNumberFormat="1" applyFont="1" applyAlignment="1">
      <alignment horizontal="center" vertical="top"/>
    </xf>
    <xf numFmtId="0" fontId="11" fillId="0" borderId="0" xfId="103" applyFont="1" applyAlignment="1">
      <alignment horizontal="left" vertical="top" wrapText="1"/>
    </xf>
    <xf numFmtId="0" fontId="3" fillId="0" borderId="145" xfId="99" applyFont="1" applyBorder="1" applyAlignment="1">
      <alignment horizontal="left" vertical="center"/>
    </xf>
    <xf numFmtId="0" fontId="3" fillId="0" borderId="50" xfId="99" applyFont="1" applyBorder="1" applyAlignment="1">
      <alignment horizontal="left" vertical="center"/>
    </xf>
    <xf numFmtId="0" fontId="3" fillId="0" borderId="36" xfId="99" applyFont="1" applyBorder="1" applyAlignment="1">
      <alignment horizontal="left" vertical="center"/>
    </xf>
    <xf numFmtId="0" fontId="3" fillId="0" borderId="138" xfId="99" applyFont="1" applyBorder="1" applyAlignment="1">
      <alignment horizontal="center" vertical="center"/>
    </xf>
    <xf numFmtId="0" fontId="3" fillId="0" borderId="139" xfId="99" applyFont="1" applyBorder="1" applyAlignment="1">
      <alignment horizontal="center" vertical="center"/>
    </xf>
    <xf numFmtId="0" fontId="3" fillId="0" borderId="140" xfId="99" applyFont="1" applyBorder="1" applyAlignment="1">
      <alignment horizontal="center" vertical="center"/>
    </xf>
    <xf numFmtId="0" fontId="3" fillId="0" borderId="9" xfId="99" applyFont="1" applyBorder="1" applyAlignment="1">
      <alignment horizontal="center" vertical="center"/>
    </xf>
    <xf numFmtId="0" fontId="3" fillId="0" borderId="0" xfId="99" applyFont="1" applyAlignment="1">
      <alignment horizontal="center" vertical="center"/>
    </xf>
    <xf numFmtId="0" fontId="3" fillId="0" borderId="60" xfId="99" applyFont="1" applyBorder="1" applyAlignment="1">
      <alignment horizontal="center" vertical="center"/>
    </xf>
    <xf numFmtId="0" fontId="3" fillId="0" borderId="86" xfId="99" applyFont="1" applyBorder="1" applyAlignment="1">
      <alignment horizontal="center" vertical="center"/>
    </xf>
    <xf numFmtId="0" fontId="3" fillId="0" borderId="1" xfId="99" applyFont="1" applyBorder="1" applyAlignment="1">
      <alignment horizontal="center" vertical="center"/>
    </xf>
    <xf numFmtId="0" fontId="3" fillId="0" borderId="108" xfId="99" applyFont="1" applyBorder="1" applyAlignment="1">
      <alignment horizontal="center" vertical="center"/>
    </xf>
    <xf numFmtId="0" fontId="4" fillId="4" borderId="37" xfId="100" applyFont="1" applyFill="1" applyBorder="1" applyAlignment="1">
      <alignment horizontal="right" vertical="center"/>
    </xf>
    <xf numFmtId="0" fontId="4" fillId="4" borderId="38" xfId="100" applyFont="1" applyFill="1" applyBorder="1" applyAlignment="1">
      <alignment horizontal="right" vertical="center"/>
    </xf>
    <xf numFmtId="0" fontId="4" fillId="4" borderId="39" xfId="100" applyFont="1" applyFill="1" applyBorder="1" applyAlignment="1">
      <alignment horizontal="right" vertical="center"/>
    </xf>
    <xf numFmtId="0" fontId="11" fillId="0" borderId="9" xfId="103" applyFont="1" applyBorder="1" applyAlignment="1">
      <alignment horizontal="left" vertical="center"/>
    </xf>
    <xf numFmtId="0" fontId="11" fillId="0" borderId="86" xfId="103" applyFont="1" applyBorder="1" applyAlignment="1">
      <alignment horizontal="left" vertical="center"/>
    </xf>
    <xf numFmtId="0" fontId="22" fillId="0" borderId="0" xfId="103" applyFont="1" applyAlignment="1">
      <alignment horizontal="center" vertical="center"/>
    </xf>
    <xf numFmtId="0" fontId="11" fillId="0" borderId="70" xfId="103" applyFont="1" applyBorder="1" applyAlignment="1">
      <alignment horizontal="center" vertical="center"/>
    </xf>
    <xf numFmtId="0" fontId="11" fillId="0" borderId="116" xfId="103" applyFont="1" applyBorder="1" applyAlignment="1">
      <alignment horizontal="center" vertical="center"/>
    </xf>
    <xf numFmtId="0" fontId="11" fillId="0" borderId="137" xfId="103" applyFont="1" applyBorder="1" applyAlignment="1">
      <alignment horizontal="left" vertical="center"/>
    </xf>
    <xf numFmtId="0" fontId="11" fillId="0" borderId="132" xfId="103" applyFont="1" applyBorder="1" applyAlignment="1">
      <alignment horizontal="left" vertical="center"/>
    </xf>
    <xf numFmtId="0" fontId="11" fillId="0" borderId="133" xfId="103" applyFont="1" applyBorder="1" applyAlignment="1">
      <alignment horizontal="left" vertical="center"/>
    </xf>
    <xf numFmtId="0" fontId="11" fillId="0" borderId="98" xfId="103" applyFont="1" applyBorder="1" applyAlignment="1">
      <alignment horizontal="left" vertical="center"/>
    </xf>
    <xf numFmtId="0" fontId="11" fillId="0" borderId="34" xfId="103" applyFont="1" applyBorder="1" applyAlignment="1">
      <alignment horizontal="left" vertical="center"/>
    </xf>
    <xf numFmtId="0" fontId="11" fillId="0" borderId="48" xfId="103" applyFont="1" applyBorder="1" applyAlignment="1">
      <alignment horizontal="left" vertical="center"/>
    </xf>
    <xf numFmtId="0" fontId="7" fillId="0" borderId="0" xfId="103" applyFont="1" applyAlignment="1">
      <alignment horizontal="justify" vertical="top" wrapText="1"/>
    </xf>
    <xf numFmtId="0" fontId="11" fillId="0" borderId="138" xfId="103" applyFont="1" applyBorder="1" applyAlignment="1">
      <alignment horizontal="left" vertical="center"/>
    </xf>
    <xf numFmtId="0" fontId="11" fillId="0" borderId="140" xfId="103" applyFont="1" applyBorder="1" applyAlignment="1">
      <alignment horizontal="left" vertical="center"/>
    </xf>
    <xf numFmtId="0" fontId="11" fillId="0" borderId="87" xfId="103" applyFont="1" applyBorder="1" applyAlignment="1">
      <alignment horizontal="left" vertical="center"/>
    </xf>
    <xf numFmtId="0" fontId="11" fillId="0" borderId="109" xfId="103" applyFont="1" applyBorder="1" applyAlignment="1">
      <alignment horizontal="left" vertical="center"/>
    </xf>
    <xf numFmtId="0" fontId="22" fillId="0" borderId="0" xfId="47" applyFont="1" applyAlignment="1">
      <alignment horizontal="center" vertical="center"/>
    </xf>
    <xf numFmtId="181" fontId="0" fillId="0" borderId="55" xfId="0" applyNumberFormat="1" applyBorder="1" applyAlignment="1">
      <alignment horizontal="center" vertical="center"/>
    </xf>
    <xf numFmtId="181" fontId="0" fillId="0" borderId="85" xfId="0" applyNumberFormat="1" applyBorder="1" applyAlignment="1">
      <alignment horizontal="center" vertical="center"/>
    </xf>
    <xf numFmtId="181" fontId="35" fillId="0" borderId="54" xfId="0" applyNumberFormat="1" applyFont="1" applyBorder="1" applyAlignment="1">
      <alignment horizontal="center" vertical="center" wrapText="1"/>
    </xf>
    <xf numFmtId="181" fontId="0" fillId="0" borderId="66" xfId="0" applyNumberFormat="1" applyBorder="1" applyAlignment="1">
      <alignment horizontal="center" vertical="center"/>
    </xf>
    <xf numFmtId="0" fontId="4" fillId="0" borderId="86" xfId="100" applyFont="1" applyBorder="1" applyAlignment="1">
      <alignment horizontal="right" vertical="center"/>
    </xf>
    <xf numFmtId="0" fontId="4" fillId="0" borderId="1" xfId="100" applyFont="1" applyBorder="1" applyAlignment="1">
      <alignment horizontal="right" vertical="center"/>
    </xf>
    <xf numFmtId="0" fontId="4" fillId="0" borderId="108" xfId="100" applyFont="1" applyBorder="1" applyAlignment="1">
      <alignment horizontal="right" vertical="center"/>
    </xf>
    <xf numFmtId="187" fontId="47" fillId="0" borderId="86" xfId="0" applyNumberFormat="1" applyFont="1" applyBorder="1" applyAlignment="1">
      <alignment horizontal="right" vertical="center"/>
    </xf>
    <xf numFmtId="187" fontId="47" fillId="0" borderId="108" xfId="0" applyNumberFormat="1" applyFont="1" applyBorder="1" applyAlignment="1">
      <alignment horizontal="right" vertical="center"/>
    </xf>
    <xf numFmtId="181" fontId="47" fillId="0" borderId="37" xfId="0" applyNumberFormat="1" applyFont="1" applyBorder="1" applyAlignment="1">
      <alignment horizontal="right" vertical="center"/>
    </xf>
    <xf numFmtId="181" fontId="47" fillId="0" borderId="39" xfId="0" applyNumberFormat="1" applyFont="1" applyBorder="1" applyAlignment="1">
      <alignment horizontal="right" vertical="center"/>
    </xf>
    <xf numFmtId="38" fontId="11" fillId="0" borderId="0" xfId="41" applyFont="1" applyFill="1" applyAlignment="1">
      <alignment horizontal="left" vertical="center" wrapText="1"/>
    </xf>
    <xf numFmtId="179" fontId="11" fillId="0" borderId="99" xfId="99" applyNumberFormat="1" applyFont="1" applyBorder="1" applyAlignment="1">
      <alignment horizontal="center" vertical="center"/>
    </xf>
    <xf numFmtId="179" fontId="11" fillId="0" borderId="101" xfId="99" applyNumberFormat="1" applyFont="1" applyBorder="1" applyAlignment="1">
      <alignment horizontal="center" vertical="center"/>
    </xf>
    <xf numFmtId="179" fontId="11" fillId="0" borderId="103" xfId="99" applyNumberFormat="1" applyFont="1" applyBorder="1" applyAlignment="1">
      <alignment horizontal="center" vertical="center"/>
    </xf>
    <xf numFmtId="179" fontId="11" fillId="0" borderId="46" xfId="99" applyNumberFormat="1" applyFont="1" applyBorder="1" applyAlignment="1">
      <alignment horizontal="center" vertical="center"/>
    </xf>
    <xf numFmtId="179" fontId="11" fillId="0" borderId="34" xfId="99" applyNumberFormat="1" applyFont="1" applyBorder="1" applyAlignment="1">
      <alignment horizontal="center" vertical="center"/>
    </xf>
    <xf numFmtId="179" fontId="11" fillId="0" borderId="48" xfId="99" applyNumberFormat="1" applyFont="1" applyBorder="1" applyAlignment="1">
      <alignment horizontal="center" vertical="center"/>
    </xf>
    <xf numFmtId="38" fontId="35" fillId="0" borderId="0" xfId="41" applyFont="1" applyFill="1" applyAlignment="1">
      <alignment horizontal="left" vertical="top" wrapText="1"/>
    </xf>
    <xf numFmtId="38" fontId="0" fillId="0" borderId="0" xfId="41" applyFont="1" applyFill="1" applyAlignment="1">
      <alignment horizontal="left" vertical="top"/>
    </xf>
    <xf numFmtId="181" fontId="35" fillId="0" borderId="121" xfId="0" applyNumberFormat="1" applyFont="1" applyBorder="1" applyAlignment="1">
      <alignment horizontal="center" vertical="center"/>
    </xf>
    <xf numFmtId="181" fontId="35" fillId="0" borderId="55" xfId="0" applyNumberFormat="1" applyFont="1" applyBorder="1" applyAlignment="1">
      <alignment horizontal="center" vertical="center"/>
    </xf>
    <xf numFmtId="179" fontId="11" fillId="0" borderId="49" xfId="99" applyNumberFormat="1" applyFont="1" applyBorder="1" applyAlignment="1">
      <alignment horizontal="center" vertical="center"/>
    </xf>
    <xf numFmtId="179" fontId="11" fillId="0" borderId="55" xfId="99" applyNumberFormat="1" applyFont="1" applyBorder="1" applyAlignment="1">
      <alignment horizontal="center" vertical="center"/>
    </xf>
    <xf numFmtId="0" fontId="7" fillId="0" borderId="130" xfId="99" applyFont="1" applyBorder="1" applyAlignment="1">
      <alignment horizontal="center" vertical="center" wrapText="1"/>
    </xf>
    <xf numFmtId="0" fontId="7" fillId="0" borderId="106" xfId="99" applyFont="1" applyBorder="1" applyAlignment="1">
      <alignment horizontal="center" vertical="center"/>
    </xf>
    <xf numFmtId="0" fontId="15" fillId="4" borderId="0" xfId="102" applyFont="1" applyFill="1" applyAlignment="1">
      <alignment horizontal="left" vertical="center" wrapText="1"/>
    </xf>
    <xf numFmtId="0" fontId="28" fillId="0" borderId="74" xfId="0" applyFont="1" applyBorder="1">
      <alignment vertical="center"/>
    </xf>
    <xf numFmtId="0" fontId="28" fillId="0" borderId="79" xfId="0" applyFont="1" applyBorder="1">
      <alignment vertical="center"/>
    </xf>
    <xf numFmtId="0" fontId="28" fillId="0" borderId="132" xfId="0" applyFont="1" applyBorder="1">
      <alignment vertical="center"/>
    </xf>
    <xf numFmtId="0" fontId="11" fillId="4" borderId="0" xfId="102" applyFont="1" applyFill="1" applyBorder="1">
      <alignment vertical="center"/>
    </xf>
  </cellXfs>
  <cellStyles count="105">
    <cellStyle name="スタイル 1" xfId="1" xr:uid="{00000000-0005-0000-0000-000000000000}"/>
    <cellStyle name="パーセント 2" xfId="2" xr:uid="{00000000-0005-0000-0000-000001000000}"/>
    <cellStyle name="ハイパーリンク 10" xfId="3" xr:uid="{00000000-0005-0000-0000-000002000000}"/>
    <cellStyle name="ハイパーリンク 11" xfId="4" xr:uid="{00000000-0005-0000-0000-000003000000}"/>
    <cellStyle name="ハイパーリンク 12" xfId="5" xr:uid="{00000000-0005-0000-0000-000004000000}"/>
    <cellStyle name="ハイパーリンク 13" xfId="6" xr:uid="{00000000-0005-0000-0000-000005000000}"/>
    <cellStyle name="ハイパーリンク 14" xfId="7" xr:uid="{00000000-0005-0000-0000-000006000000}"/>
    <cellStyle name="ハイパーリンク 15" xfId="8" xr:uid="{00000000-0005-0000-0000-000007000000}"/>
    <cellStyle name="ハイパーリンク 16" xfId="9" xr:uid="{00000000-0005-0000-0000-000008000000}"/>
    <cellStyle name="ハイパーリンク 17" xfId="10" xr:uid="{00000000-0005-0000-0000-000009000000}"/>
    <cellStyle name="ハイパーリンク 18" xfId="11" xr:uid="{00000000-0005-0000-0000-00000A000000}"/>
    <cellStyle name="ハイパーリンク 19" xfId="12" xr:uid="{00000000-0005-0000-0000-00000B000000}"/>
    <cellStyle name="ハイパーリンク 2" xfId="13" xr:uid="{00000000-0005-0000-0000-00000C000000}"/>
    <cellStyle name="ハイパーリンク 20" xfId="14" xr:uid="{00000000-0005-0000-0000-00000D000000}"/>
    <cellStyle name="ハイパーリンク 21" xfId="15" xr:uid="{00000000-0005-0000-0000-00000E000000}"/>
    <cellStyle name="ハイパーリンク 22" xfId="16" xr:uid="{00000000-0005-0000-0000-00000F000000}"/>
    <cellStyle name="ハイパーリンク 23" xfId="17" xr:uid="{00000000-0005-0000-0000-000010000000}"/>
    <cellStyle name="ハイパーリンク 24" xfId="18" xr:uid="{00000000-0005-0000-0000-000011000000}"/>
    <cellStyle name="ハイパーリンク 25" xfId="19" xr:uid="{00000000-0005-0000-0000-000012000000}"/>
    <cellStyle name="ハイパーリンク 26" xfId="20" xr:uid="{00000000-0005-0000-0000-000013000000}"/>
    <cellStyle name="ハイパーリンク 27" xfId="21" xr:uid="{00000000-0005-0000-0000-000014000000}"/>
    <cellStyle name="ハイパーリンク 28" xfId="22" xr:uid="{00000000-0005-0000-0000-000015000000}"/>
    <cellStyle name="ハイパーリンク 29" xfId="23" xr:uid="{00000000-0005-0000-0000-000016000000}"/>
    <cellStyle name="ハイパーリンク 3" xfId="24" xr:uid="{00000000-0005-0000-0000-000017000000}"/>
    <cellStyle name="ハイパーリンク 30" xfId="25" xr:uid="{00000000-0005-0000-0000-000018000000}"/>
    <cellStyle name="ハイパーリンク 31" xfId="26" xr:uid="{00000000-0005-0000-0000-000019000000}"/>
    <cellStyle name="ハイパーリンク 32" xfId="27" xr:uid="{00000000-0005-0000-0000-00001A000000}"/>
    <cellStyle name="ハイパーリンク 33" xfId="28" xr:uid="{00000000-0005-0000-0000-00001B000000}"/>
    <cellStyle name="ハイパーリンク 34" xfId="29" xr:uid="{00000000-0005-0000-0000-00001C000000}"/>
    <cellStyle name="ハイパーリンク 35" xfId="30" xr:uid="{00000000-0005-0000-0000-00001D000000}"/>
    <cellStyle name="ハイパーリンク 36" xfId="31" xr:uid="{00000000-0005-0000-0000-00001E000000}"/>
    <cellStyle name="ハイパーリンク 37" xfId="32" xr:uid="{00000000-0005-0000-0000-00001F000000}"/>
    <cellStyle name="ハイパーリンク 38" xfId="33" xr:uid="{00000000-0005-0000-0000-000020000000}"/>
    <cellStyle name="ハイパーリンク 39" xfId="34" xr:uid="{00000000-0005-0000-0000-000021000000}"/>
    <cellStyle name="ハイパーリンク 4" xfId="35" xr:uid="{00000000-0005-0000-0000-000022000000}"/>
    <cellStyle name="ハイパーリンク 5" xfId="36" xr:uid="{00000000-0005-0000-0000-000023000000}"/>
    <cellStyle name="ハイパーリンク 6" xfId="37" xr:uid="{00000000-0005-0000-0000-000024000000}"/>
    <cellStyle name="ハイパーリンク 7" xfId="38" xr:uid="{00000000-0005-0000-0000-000025000000}"/>
    <cellStyle name="ハイパーリンク 8" xfId="39" xr:uid="{00000000-0005-0000-0000-000026000000}"/>
    <cellStyle name="ハイパーリンク 9" xfId="40" xr:uid="{00000000-0005-0000-0000-000027000000}"/>
    <cellStyle name="桁区切り" xfId="41" builtinId="6"/>
    <cellStyle name="桁区切り 2" xfId="42" xr:uid="{00000000-0005-0000-0000-000029000000}"/>
    <cellStyle name="桁区切り 2 2" xfId="43" xr:uid="{00000000-0005-0000-0000-00002A000000}"/>
    <cellStyle name="桁区切り 3" xfId="44" xr:uid="{00000000-0005-0000-0000-00002B000000}"/>
    <cellStyle name="桁区切り 4" xfId="45" xr:uid="{00000000-0005-0000-0000-00002C000000}"/>
    <cellStyle name="桁区切り 5" xfId="46" xr:uid="{00000000-0005-0000-0000-00002D000000}"/>
    <cellStyle name="桁区切り 6" xfId="104" xr:uid="{F929DBE7-B1C2-4595-A4DF-BEB5B341813B}"/>
    <cellStyle name="標準" xfId="0" builtinId="0"/>
    <cellStyle name="標準 10" xfId="47" xr:uid="{00000000-0005-0000-0000-00002F000000}"/>
    <cellStyle name="標準 10 2" xfId="103" xr:uid="{A22E329A-FF0B-4863-B724-D1B13FD63F04}"/>
    <cellStyle name="標準 2" xfId="48" xr:uid="{00000000-0005-0000-0000-000030000000}"/>
    <cellStyle name="標準 2 2" xfId="49" xr:uid="{00000000-0005-0000-0000-000031000000}"/>
    <cellStyle name="標準 3" xfId="50" xr:uid="{00000000-0005-0000-0000-000032000000}"/>
    <cellStyle name="標準 4" xfId="51" xr:uid="{00000000-0005-0000-0000-000033000000}"/>
    <cellStyle name="標準 4 2" xfId="52" xr:uid="{00000000-0005-0000-0000-000034000000}"/>
    <cellStyle name="標準 5" xfId="53" xr:uid="{00000000-0005-0000-0000-000035000000}"/>
    <cellStyle name="標準 6" xfId="54" xr:uid="{00000000-0005-0000-0000-000036000000}"/>
    <cellStyle name="標準 7" xfId="55" xr:uid="{00000000-0005-0000-0000-000037000000}"/>
    <cellStyle name="標準 8" xfId="56" xr:uid="{00000000-0005-0000-0000-000038000000}"/>
    <cellStyle name="標準 8 2" xfId="101" xr:uid="{37FB8C4D-6B19-4B1D-A417-B487759D9EB1}"/>
    <cellStyle name="標準 9" xfId="57" xr:uid="{00000000-0005-0000-0000-000039000000}"/>
    <cellStyle name="標準 9 2" xfId="102" xr:uid="{DBFEAA6B-1122-40DA-8C23-70FE238D2DB4}"/>
    <cellStyle name="標準_Sheet1" xfId="58" xr:uid="{00000000-0005-0000-0000-00003A000000}"/>
    <cellStyle name="標準_Sheet1 2" xfId="99" xr:uid="{00000000-0005-0000-0000-00003B000000}"/>
    <cellStyle name="標準_Sheet1 2 2" xfId="100" xr:uid="{00000000-0005-0000-0000-00003C000000}"/>
    <cellStyle name="標準_ﾀﾝｻﾞﾆｱ3年次概算040412旧.xls" xfId="59" xr:uid="{00000000-0005-0000-0000-00003D000000}"/>
    <cellStyle name="標準_最終見積書-備考欄なし(提出版).xls" xfId="60" xr:uid="{00000000-0005-0000-0000-00003E000000}"/>
    <cellStyle name="表示済みのハイパーリンク 10" xfId="61" xr:uid="{00000000-0005-0000-0000-00003F000000}"/>
    <cellStyle name="表示済みのハイパーリンク 11" xfId="62" xr:uid="{00000000-0005-0000-0000-000040000000}"/>
    <cellStyle name="表示済みのハイパーリンク 12" xfId="63" xr:uid="{00000000-0005-0000-0000-000041000000}"/>
    <cellStyle name="表示済みのハイパーリンク 13" xfId="64" xr:uid="{00000000-0005-0000-0000-000042000000}"/>
    <cellStyle name="表示済みのハイパーリンク 14" xfId="65" xr:uid="{00000000-0005-0000-0000-000043000000}"/>
    <cellStyle name="表示済みのハイパーリンク 15" xfId="66" xr:uid="{00000000-0005-0000-0000-000044000000}"/>
    <cellStyle name="表示済みのハイパーリンク 16" xfId="67" xr:uid="{00000000-0005-0000-0000-000045000000}"/>
    <cellStyle name="表示済みのハイパーリンク 17" xfId="68" xr:uid="{00000000-0005-0000-0000-000046000000}"/>
    <cellStyle name="表示済みのハイパーリンク 18" xfId="69" xr:uid="{00000000-0005-0000-0000-000047000000}"/>
    <cellStyle name="表示済みのハイパーリンク 19" xfId="70" xr:uid="{00000000-0005-0000-0000-000048000000}"/>
    <cellStyle name="表示済みのハイパーリンク 2" xfId="71" xr:uid="{00000000-0005-0000-0000-000049000000}"/>
    <cellStyle name="表示済みのハイパーリンク 20" xfId="72" xr:uid="{00000000-0005-0000-0000-00004A000000}"/>
    <cellStyle name="表示済みのハイパーリンク 21" xfId="73" xr:uid="{00000000-0005-0000-0000-00004B000000}"/>
    <cellStyle name="表示済みのハイパーリンク 22" xfId="74" xr:uid="{00000000-0005-0000-0000-00004C000000}"/>
    <cellStyle name="表示済みのハイパーリンク 23" xfId="75" xr:uid="{00000000-0005-0000-0000-00004D000000}"/>
    <cellStyle name="表示済みのハイパーリンク 24" xfId="76" xr:uid="{00000000-0005-0000-0000-00004E000000}"/>
    <cellStyle name="表示済みのハイパーリンク 25" xfId="77" xr:uid="{00000000-0005-0000-0000-00004F000000}"/>
    <cellStyle name="表示済みのハイパーリンク 26" xfId="78" xr:uid="{00000000-0005-0000-0000-000050000000}"/>
    <cellStyle name="表示済みのハイパーリンク 27" xfId="79" xr:uid="{00000000-0005-0000-0000-000051000000}"/>
    <cellStyle name="表示済みのハイパーリンク 28" xfId="80" xr:uid="{00000000-0005-0000-0000-000052000000}"/>
    <cellStyle name="表示済みのハイパーリンク 29" xfId="81" xr:uid="{00000000-0005-0000-0000-000053000000}"/>
    <cellStyle name="表示済みのハイパーリンク 3" xfId="82" xr:uid="{00000000-0005-0000-0000-000054000000}"/>
    <cellStyle name="表示済みのハイパーリンク 30" xfId="83" xr:uid="{00000000-0005-0000-0000-000055000000}"/>
    <cellStyle name="表示済みのハイパーリンク 31" xfId="84" xr:uid="{00000000-0005-0000-0000-000056000000}"/>
    <cellStyle name="表示済みのハイパーリンク 32" xfId="85" xr:uid="{00000000-0005-0000-0000-000057000000}"/>
    <cellStyle name="表示済みのハイパーリンク 33" xfId="86" xr:uid="{00000000-0005-0000-0000-000058000000}"/>
    <cellStyle name="表示済みのハイパーリンク 34" xfId="87" xr:uid="{00000000-0005-0000-0000-000059000000}"/>
    <cellStyle name="表示済みのハイパーリンク 35" xfId="88" xr:uid="{00000000-0005-0000-0000-00005A000000}"/>
    <cellStyle name="表示済みのハイパーリンク 36" xfId="89" xr:uid="{00000000-0005-0000-0000-00005B000000}"/>
    <cellStyle name="表示済みのハイパーリンク 37" xfId="90" xr:uid="{00000000-0005-0000-0000-00005C000000}"/>
    <cellStyle name="表示済みのハイパーリンク 38" xfId="91" xr:uid="{00000000-0005-0000-0000-00005D000000}"/>
    <cellStyle name="表示済みのハイパーリンク 39" xfId="92" xr:uid="{00000000-0005-0000-0000-00005E000000}"/>
    <cellStyle name="表示済みのハイパーリンク 4" xfId="93" xr:uid="{00000000-0005-0000-0000-00005F000000}"/>
    <cellStyle name="表示済みのハイパーリンク 5" xfId="94" xr:uid="{00000000-0005-0000-0000-000060000000}"/>
    <cellStyle name="表示済みのハイパーリンク 6" xfId="95" xr:uid="{00000000-0005-0000-0000-000061000000}"/>
    <cellStyle name="表示済みのハイパーリンク 7" xfId="96" xr:uid="{00000000-0005-0000-0000-000062000000}"/>
    <cellStyle name="表示済みのハイパーリンク 8" xfId="97" xr:uid="{00000000-0005-0000-0000-000063000000}"/>
    <cellStyle name="表示済みのハイパーリンク 9" xfId="98" xr:uid="{00000000-0005-0000-0000-00006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0822\Downloads\seisan_04-20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affd\shared\Users\nt-seki05\Desktop\&#31934;&#31639;&#22577;&#21578;&#26360;&#27096;&#24335;&#25913;&#23450;\&#31934;&#31639;&#22577;&#21578;&#26360;&#27096;&#24335;&#12288;2021.4&#29256;&#65288;2020&#24180;4&#26376;&#20197;&#38477;&#22865;&#32004;&#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d\shared\Users\takagi\Desktop\ECFA&#38306;&#36899;\&#12467;&#12500;&#12540;&#9313;20201130_&#27096;&#24335;4-22_seisan_04-22_201910_.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2_&#37096;&#20869;&#20840;&#21729;\300_&#22865;&#32004;&#31532;&#19968;&#35506;\&#9734;&#32887;&#21729;&#20849;&#26377;&#12501;&#12457;&#12523;&#12480;\&#25285;&#24403;&#32773;&#12501;&#12457;&#12523;&#12480;\&#9679;&#27941;&#30000;\&#20104;&#31639;&#22519;&#34892;&#27770;&#35696;&#26360;&#20381;&#38972;&#31561;200407&#20197;&#38477;&#12398;&#23550;&#24540;\&#31934;&#31639;&#12479;&#12473;&#12463;&#65288;&#23526;&#24029;&#12373;&#12435;&#65289;\&#12304;&#31934;&#31639;&#25913;&#21892;&#26696;&#12395;&#12388;&#12356;&#12390;&#12305;\&#31934;&#31639;&#29677;&#12363;&#12425;&#12398;&#26696;\seisan_04-22_2019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表"/>
      <sheetName val="様式９（航空賃 、旅費（その他））"/>
      <sheetName val="様式12 戦争特約保険料"/>
      <sheetName val="様式13 一般業務費"/>
      <sheetName val="様式- 通訳傭上費"/>
      <sheetName val="様式16 報告書作成費 "/>
      <sheetName val="様式17 機材費"/>
      <sheetName val="様式18 再委託費 "/>
      <sheetName val="様式19 国内業務費（技術研修費）"/>
      <sheetName val="様式20 国内業務費（招へい費） "/>
      <sheetName val="様式７ 業務従事者名簿 "/>
      <sheetName val="様式９（航空賃 、旅費（その他）） 特例"/>
      <sheetName val="様式10 証拠書類（航空賃） "/>
      <sheetName val="様式11 欠番"/>
      <sheetName val="様式14 一般業務費出納簿 "/>
      <sheetName val="様式15 欠番"/>
      <sheetName val="【参考】様式21 証書添付台紙 "/>
      <sheetName val="新様式の変更内容"/>
      <sheetName val="機材仕切紙"/>
      <sheetName val="再委託費仕切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CA変更案"/>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
      <sheetName val="様式17 機材費"/>
      <sheetName val="様式18 再委託費 "/>
      <sheetName val="様式19 国内業務費（技術研修費） (現行)"/>
      <sheetName val="様式20 国内業務費（招へい費） (現行)"/>
      <sheetName val="【参考】様式21 証書添付台紙"/>
      <sheetName val="【参考】様式22 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sheetName val="様式17 機材費"/>
      <sheetName val="【参考】様式21 証書添付台紙"/>
      <sheetName val="【参考】様式22 定率化報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N28"/>
  <sheetViews>
    <sheetView tabSelected="1" zoomScale="70" zoomScaleNormal="70" workbookViewId="0"/>
  </sheetViews>
  <sheetFormatPr defaultRowHeight="14"/>
  <cols>
    <col min="1" max="1" width="11.33203125" customWidth="1"/>
    <col min="2" max="2" width="25" bestFit="1" customWidth="1"/>
    <col min="3" max="3" width="23.83203125" bestFit="1" customWidth="1"/>
    <col min="4" max="4" width="25.58203125" bestFit="1" customWidth="1"/>
    <col min="5" max="5" width="9.08203125" bestFit="1" customWidth="1"/>
    <col min="6" max="6" width="19.08203125" bestFit="1" customWidth="1"/>
    <col min="7" max="7" width="12.83203125" bestFit="1" customWidth="1"/>
    <col min="9" max="9" width="7.83203125" bestFit="1" customWidth="1"/>
    <col min="10" max="12" width="12.58203125" bestFit="1" customWidth="1"/>
    <col min="13" max="14" width="12.58203125" customWidth="1"/>
  </cols>
  <sheetData>
    <row r="1" spans="1:14" ht="43.5" customHeight="1">
      <c r="A1" s="67" t="s">
        <v>0</v>
      </c>
      <c r="B1" s="67"/>
      <c r="C1" s="67"/>
      <c r="D1" s="67"/>
      <c r="E1" s="67"/>
      <c r="F1" s="67"/>
      <c r="G1" s="67"/>
    </row>
    <row r="2" spans="1:14" ht="25.5" customHeight="1">
      <c r="A2" s="68" t="s">
        <v>1</v>
      </c>
      <c r="B2" s="69"/>
      <c r="C2" s="69"/>
      <c r="D2" s="69"/>
      <c r="E2" s="70"/>
      <c r="F2" s="70"/>
      <c r="G2" s="70"/>
    </row>
    <row r="3" spans="1:14">
      <c r="A3" s="69" t="s">
        <v>2</v>
      </c>
      <c r="B3" s="69" t="s">
        <v>3</v>
      </c>
      <c r="C3" s="69" t="s">
        <v>4</v>
      </c>
      <c r="D3" s="69" t="s">
        <v>5</v>
      </c>
      <c r="E3" s="70" t="s">
        <v>6</v>
      </c>
      <c r="F3" s="230" t="s">
        <v>7</v>
      </c>
      <c r="G3" s="230" t="s">
        <v>8</v>
      </c>
      <c r="I3" t="s">
        <v>9</v>
      </c>
    </row>
    <row r="4" spans="1:14" ht="24" customHeight="1">
      <c r="A4" s="49">
        <v>1</v>
      </c>
      <c r="B4" s="88" t="s">
        <v>10</v>
      </c>
      <c r="C4" s="90" t="s">
        <v>11</v>
      </c>
      <c r="D4" s="90" t="s">
        <v>12</v>
      </c>
      <c r="E4" s="91">
        <v>2</v>
      </c>
      <c r="F4" s="92" t="s">
        <v>13</v>
      </c>
      <c r="G4" s="93" t="s">
        <v>14</v>
      </c>
      <c r="I4" s="181" t="s">
        <v>15</v>
      </c>
      <c r="J4" s="181" t="s">
        <v>16</v>
      </c>
      <c r="K4" s="61" t="s">
        <v>17</v>
      </c>
      <c r="L4" s="61" t="s">
        <v>18</v>
      </c>
    </row>
    <row r="5" spans="1:14" ht="18" customHeight="1">
      <c r="A5" s="49">
        <v>2</v>
      </c>
      <c r="B5" s="88" t="s">
        <v>19</v>
      </c>
      <c r="C5" s="90" t="s">
        <v>20</v>
      </c>
      <c r="D5" s="90" t="s">
        <v>21</v>
      </c>
      <c r="E5" s="91">
        <v>2</v>
      </c>
      <c r="F5" s="94" t="s">
        <v>22</v>
      </c>
      <c r="G5" s="171" t="s">
        <v>23</v>
      </c>
      <c r="I5" s="62">
        <v>1</v>
      </c>
      <c r="J5" s="89"/>
      <c r="K5" s="96">
        <v>5100</v>
      </c>
      <c r="L5" s="96">
        <v>15500</v>
      </c>
    </row>
    <row r="6" spans="1:14" ht="18" customHeight="1">
      <c r="A6" s="49">
        <v>3</v>
      </c>
      <c r="B6" s="95" t="s">
        <v>24</v>
      </c>
      <c r="C6" s="90" t="s">
        <v>25</v>
      </c>
      <c r="D6" s="90" t="s">
        <v>26</v>
      </c>
      <c r="E6" s="91">
        <v>3</v>
      </c>
      <c r="F6" s="94" t="s">
        <v>27</v>
      </c>
      <c r="G6" s="171" t="s">
        <v>23</v>
      </c>
      <c r="I6" s="62">
        <v>2</v>
      </c>
      <c r="J6" s="89"/>
      <c r="K6" s="96">
        <v>4500</v>
      </c>
      <c r="L6" s="96">
        <v>13500</v>
      </c>
    </row>
    <row r="7" spans="1:14" ht="18" customHeight="1">
      <c r="A7" s="49">
        <v>4</v>
      </c>
      <c r="B7" s="95" t="s">
        <v>28</v>
      </c>
      <c r="C7" s="90" t="s">
        <v>25</v>
      </c>
      <c r="D7" s="90" t="s">
        <v>26</v>
      </c>
      <c r="E7" s="91">
        <v>4</v>
      </c>
      <c r="F7" s="94" t="s">
        <v>27</v>
      </c>
      <c r="G7" s="171" t="s">
        <v>23</v>
      </c>
      <c r="I7" s="62">
        <v>3</v>
      </c>
      <c r="J7" s="89"/>
      <c r="K7" s="96">
        <v>4500</v>
      </c>
      <c r="L7" s="96">
        <v>13500</v>
      </c>
    </row>
    <row r="8" spans="1:14" ht="18" customHeight="1">
      <c r="A8" s="49">
        <v>5</v>
      </c>
      <c r="B8" s="90" t="s">
        <v>29</v>
      </c>
      <c r="C8" s="268" t="s">
        <v>30</v>
      </c>
      <c r="D8" s="90" t="s">
        <v>31</v>
      </c>
      <c r="E8" s="91">
        <v>4</v>
      </c>
      <c r="F8" s="93" t="s">
        <v>32</v>
      </c>
      <c r="G8" s="91" t="s">
        <v>23</v>
      </c>
      <c r="I8" s="62">
        <v>4</v>
      </c>
      <c r="J8" s="89"/>
      <c r="K8" s="96">
        <v>3800</v>
      </c>
      <c r="L8" s="96">
        <v>11600</v>
      </c>
    </row>
    <row r="9" spans="1:14" ht="18" customHeight="1">
      <c r="A9" s="49">
        <v>6</v>
      </c>
      <c r="B9" s="90" t="s">
        <v>33</v>
      </c>
      <c r="C9" s="268" t="s">
        <v>34</v>
      </c>
      <c r="D9" s="90" t="s">
        <v>31</v>
      </c>
      <c r="E9" s="91">
        <v>4</v>
      </c>
      <c r="F9" s="91" t="s">
        <v>32</v>
      </c>
      <c r="G9" s="91" t="s">
        <v>35</v>
      </c>
      <c r="I9" s="62">
        <v>5</v>
      </c>
      <c r="J9" s="89"/>
      <c r="K9" s="96">
        <v>3800</v>
      </c>
      <c r="L9" s="96">
        <v>11600</v>
      </c>
    </row>
    <row r="10" spans="1:14" ht="18" customHeight="1">
      <c r="A10" s="49">
        <v>7</v>
      </c>
      <c r="B10" s="88"/>
      <c r="C10" s="90"/>
      <c r="D10" s="90"/>
      <c r="E10" s="91"/>
      <c r="F10" s="91"/>
      <c r="G10" s="91"/>
      <c r="I10" s="62">
        <v>6</v>
      </c>
      <c r="J10" s="89"/>
      <c r="K10" s="96">
        <v>3200</v>
      </c>
      <c r="L10" s="96">
        <v>9700</v>
      </c>
    </row>
    <row r="11" spans="1:14" ht="18" customHeight="1">
      <c r="A11" s="49">
        <v>8</v>
      </c>
      <c r="B11" s="88"/>
      <c r="C11" s="90"/>
      <c r="D11" s="90"/>
      <c r="E11" s="91"/>
      <c r="F11" s="91"/>
      <c r="G11" s="91"/>
    </row>
    <row r="12" spans="1:14" ht="18" customHeight="1">
      <c r="A12" s="49">
        <v>9</v>
      </c>
      <c r="B12" s="88"/>
      <c r="C12" s="90"/>
      <c r="D12" s="90"/>
      <c r="E12" s="91"/>
      <c r="F12" s="91"/>
      <c r="G12" s="91"/>
    </row>
    <row r="13" spans="1:14" ht="18" customHeight="1">
      <c r="A13" s="49">
        <v>10</v>
      </c>
      <c r="B13" s="88"/>
      <c r="C13" s="90"/>
      <c r="D13" s="90"/>
      <c r="E13" s="91"/>
      <c r="F13" s="91"/>
      <c r="G13" s="91"/>
      <c r="I13" s="225"/>
      <c r="J13" s="225"/>
      <c r="K13" s="226"/>
      <c r="L13" s="226"/>
    </row>
    <row r="14" spans="1:14" ht="18" customHeight="1">
      <c r="A14" s="49">
        <v>11</v>
      </c>
      <c r="B14" s="88"/>
      <c r="C14" s="90"/>
      <c r="D14" s="90"/>
      <c r="E14" s="91"/>
      <c r="F14" s="91"/>
      <c r="G14" s="91"/>
      <c r="I14" s="227"/>
      <c r="J14" s="228"/>
      <c r="K14" s="229"/>
      <c r="L14" s="229"/>
      <c r="M14" s="226"/>
      <c r="N14" s="225"/>
    </row>
    <row r="15" spans="1:14" ht="18" customHeight="1">
      <c r="A15" s="49">
        <v>12</v>
      </c>
      <c r="B15" s="88"/>
      <c r="C15" s="90"/>
      <c r="D15" s="90"/>
      <c r="E15" s="91"/>
      <c r="F15" s="91"/>
      <c r="G15" s="91"/>
      <c r="I15" s="227"/>
      <c r="J15" s="228"/>
      <c r="K15" s="229"/>
      <c r="L15" s="229"/>
      <c r="M15" s="229"/>
      <c r="N15" s="228"/>
    </row>
    <row r="16" spans="1:14" ht="18" customHeight="1">
      <c r="A16" s="49">
        <v>13</v>
      </c>
      <c r="B16" s="88"/>
      <c r="C16" s="90"/>
      <c r="D16" s="90"/>
      <c r="E16" s="91"/>
      <c r="F16" s="91"/>
      <c r="G16" s="91"/>
      <c r="I16" s="227"/>
      <c r="J16" s="228"/>
      <c r="K16" s="229"/>
      <c r="L16" s="229"/>
      <c r="M16" s="229"/>
      <c r="N16" s="228"/>
    </row>
    <row r="17" spans="1:14" ht="18" customHeight="1">
      <c r="A17" s="49">
        <v>14</v>
      </c>
      <c r="B17" s="88"/>
      <c r="C17" s="90"/>
      <c r="D17" s="90"/>
      <c r="E17" s="91"/>
      <c r="F17" s="91"/>
      <c r="G17" s="91"/>
      <c r="I17" s="227"/>
      <c r="J17" s="228"/>
      <c r="K17" s="229"/>
      <c r="L17" s="229"/>
      <c r="M17" s="229"/>
      <c r="N17" s="228"/>
    </row>
    <row r="18" spans="1:14" ht="18" customHeight="1">
      <c r="A18" s="49">
        <v>15</v>
      </c>
      <c r="B18" s="88"/>
      <c r="C18" s="90"/>
      <c r="D18" s="90"/>
      <c r="E18" s="91"/>
      <c r="F18" s="91"/>
      <c r="G18" s="91"/>
      <c r="I18" s="227"/>
      <c r="J18" s="228"/>
      <c r="K18" s="229"/>
      <c r="L18" s="229"/>
      <c r="M18" s="229"/>
      <c r="N18" s="228"/>
    </row>
    <row r="19" spans="1:14" ht="18" customHeight="1">
      <c r="A19" s="49">
        <v>16</v>
      </c>
      <c r="B19" s="88"/>
      <c r="C19" s="90"/>
      <c r="D19" s="90"/>
      <c r="E19" s="91"/>
      <c r="F19" s="91"/>
      <c r="G19" s="91"/>
      <c r="I19" s="227"/>
      <c r="J19" s="228"/>
      <c r="K19" s="229"/>
      <c r="L19" s="229"/>
      <c r="M19" s="229"/>
      <c r="N19" s="228"/>
    </row>
    <row r="20" spans="1:14" ht="18" customHeight="1">
      <c r="A20" s="49">
        <v>17</v>
      </c>
      <c r="B20" s="88"/>
      <c r="C20" s="90"/>
      <c r="D20" s="90"/>
      <c r="E20" s="91"/>
      <c r="F20" s="91"/>
      <c r="G20" s="91"/>
      <c r="M20" s="229"/>
      <c r="N20" s="228"/>
    </row>
    <row r="21" spans="1:14" ht="18" customHeight="1">
      <c r="A21" s="49">
        <v>18</v>
      </c>
      <c r="B21" s="88"/>
      <c r="C21" s="90"/>
      <c r="D21" s="90"/>
      <c r="E21" s="91"/>
      <c r="F21" s="91"/>
      <c r="G21" s="91"/>
    </row>
    <row r="22" spans="1:14" ht="18" customHeight="1">
      <c r="A22" s="49">
        <v>19</v>
      </c>
      <c r="B22" s="88"/>
      <c r="C22" s="90"/>
      <c r="D22" s="90"/>
      <c r="E22" s="91"/>
      <c r="F22" s="91"/>
      <c r="G22" s="91"/>
    </row>
    <row r="23" spans="1:14" ht="18" customHeight="1">
      <c r="A23" s="49">
        <v>20</v>
      </c>
      <c r="B23" s="88" t="s">
        <v>36</v>
      </c>
      <c r="C23" s="90" t="s">
        <v>37</v>
      </c>
      <c r="D23" s="90" t="s">
        <v>38</v>
      </c>
      <c r="E23" s="91">
        <v>4</v>
      </c>
      <c r="F23" s="91"/>
      <c r="G23" s="171" t="s">
        <v>23</v>
      </c>
    </row>
    <row r="24" spans="1:14" ht="18" customHeight="1"/>
    <row r="25" spans="1:14" ht="18" customHeight="1"/>
    <row r="26" spans="1:14" ht="18" customHeight="1">
      <c r="A26" t="s">
        <v>39</v>
      </c>
    </row>
    <row r="27" spans="1:14" ht="18" customHeight="1">
      <c r="I27" s="224"/>
      <c r="J27" s="224"/>
      <c r="K27" s="224"/>
      <c r="L27" s="224"/>
    </row>
    <row r="28" spans="1:14" ht="49.5" customHeight="1">
      <c r="A28" s="684" t="s">
        <v>40</v>
      </c>
      <c r="B28" s="684"/>
      <c r="C28" s="684"/>
      <c r="D28" s="684"/>
      <c r="E28" s="684"/>
      <c r="F28" s="684"/>
      <c r="G28" s="684"/>
      <c r="H28" s="684"/>
      <c r="I28" s="684"/>
      <c r="J28" s="684"/>
      <c r="K28" s="684"/>
      <c r="L28" s="684"/>
      <c r="M28" s="224"/>
      <c r="N28" s="224"/>
    </row>
  </sheetData>
  <mergeCells count="1">
    <mergeCell ref="A28:L28"/>
  </mergeCells>
  <phoneticPr fontId="1"/>
  <dataValidations count="2">
    <dataValidation type="list" allowBlank="1" showInputMessage="1" showErrorMessage="1" sqref="E4:E7 E10:E23" xr:uid="{00000000-0002-0000-0000-000000000000}">
      <formula1>$I$5:$I$10</formula1>
    </dataValidation>
    <dataValidation type="list" allowBlank="1" showInputMessage="1" showErrorMessage="1" sqref="E8:E9" xr:uid="{00000000-0002-0000-0000-000001000000}">
      <formula1>$I$6:$I$11</formula1>
    </dataValidation>
  </dataValidations>
  <pageMargins left="0.70866141732283472" right="0.70866141732283472" top="0.74803149606299213" bottom="0.74803149606299213" header="0.31496062992125984" footer="0.31496062992125984"/>
  <pageSetup paperSize="9" scale="68" fitToHeight="0" orientation="landscape" r:id="rId1"/>
  <headerFooter>
    <oddHeader>&amp;R（2022.11版）</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48022-FF7E-4148-8FD6-DFB21ED21543}">
  <sheetPr>
    <pageSetUpPr fitToPage="1"/>
  </sheetPr>
  <dimension ref="A1:G8"/>
  <sheetViews>
    <sheetView workbookViewId="0"/>
  </sheetViews>
  <sheetFormatPr defaultColWidth="8.83203125" defaultRowHeight="14"/>
  <cols>
    <col min="1" max="1" width="18.08203125" customWidth="1"/>
    <col min="2" max="2" width="16.58203125" customWidth="1"/>
    <col min="3" max="3" width="17.33203125" customWidth="1"/>
    <col min="4" max="4" width="16.58203125" customWidth="1"/>
  </cols>
  <sheetData>
    <row r="1" spans="1:7" ht="16.5">
      <c r="G1" s="405" t="s">
        <v>193</v>
      </c>
    </row>
    <row r="2" spans="1:7" ht="65.5" customHeight="1" thickBot="1">
      <c r="A2" s="767" t="s">
        <v>194</v>
      </c>
      <c r="B2" s="767"/>
      <c r="C2" s="767"/>
      <c r="D2" s="767"/>
      <c r="E2" s="767"/>
      <c r="F2" s="767"/>
      <c r="G2" s="767"/>
    </row>
    <row r="3" spans="1:7">
      <c r="A3" s="768" t="s">
        <v>195</v>
      </c>
      <c r="B3" s="768" t="s">
        <v>196</v>
      </c>
      <c r="C3" s="770" t="s">
        <v>197</v>
      </c>
      <c r="D3" s="772" t="s">
        <v>198</v>
      </c>
      <c r="E3" s="774" t="s">
        <v>199</v>
      </c>
      <c r="F3" s="775"/>
      <c r="G3" s="776"/>
    </row>
    <row r="4" spans="1:7" ht="14.5" thickBot="1">
      <c r="A4" s="769"/>
      <c r="B4" s="769"/>
      <c r="C4" s="771"/>
      <c r="D4" s="773"/>
      <c r="E4" s="777"/>
      <c r="F4" s="778"/>
      <c r="G4" s="779"/>
    </row>
    <row r="5" spans="1:7" ht="14.5" thickTop="1">
      <c r="A5" s="406" t="s">
        <v>200</v>
      </c>
      <c r="B5" s="407"/>
      <c r="C5" s="408"/>
      <c r="D5" s="409">
        <f>B5*C5</f>
        <v>0</v>
      </c>
      <c r="E5" s="780"/>
      <c r="F5" s="781"/>
      <c r="G5" s="782"/>
    </row>
    <row r="6" spans="1:7" ht="14.5" thickBot="1">
      <c r="A6" s="410"/>
      <c r="B6" s="411"/>
      <c r="C6" s="412"/>
      <c r="D6" s="413">
        <f>B6*C6</f>
        <v>0</v>
      </c>
      <c r="E6" s="783"/>
      <c r="F6" s="784"/>
      <c r="G6" s="785"/>
    </row>
    <row r="7" spans="1:7" ht="15" thickTop="1" thickBot="1">
      <c r="A7" s="786" t="s">
        <v>201</v>
      </c>
      <c r="B7" s="787"/>
      <c r="C7" s="788"/>
      <c r="D7" s="414">
        <f>SUM(D5:D6)</f>
        <v>0</v>
      </c>
      <c r="E7" s="789"/>
      <c r="F7" s="789"/>
      <c r="G7" s="789"/>
    </row>
    <row r="8" spans="1:7" ht="14.5" thickBot="1">
      <c r="A8" s="790" t="s">
        <v>202</v>
      </c>
      <c r="B8" s="791"/>
      <c r="C8" s="792"/>
      <c r="D8" s="415">
        <f>ROUNDDOWN(D7,-3)</f>
        <v>0</v>
      </c>
      <c r="E8" s="781"/>
      <c r="F8" s="781"/>
      <c r="G8" s="781"/>
    </row>
  </sheetData>
  <mergeCells count="12">
    <mergeCell ref="E5:G5"/>
    <mergeCell ref="E6:G6"/>
    <mergeCell ref="A7:C7"/>
    <mergeCell ref="E7:G7"/>
    <mergeCell ref="A8:C8"/>
    <mergeCell ref="E8:G8"/>
    <mergeCell ref="A2:G2"/>
    <mergeCell ref="A3:A4"/>
    <mergeCell ref="B3:B4"/>
    <mergeCell ref="C3:C4"/>
    <mergeCell ref="D3:D4"/>
    <mergeCell ref="E3:G4"/>
  </mergeCells>
  <phoneticPr fontId="1"/>
  <printOptions horizontalCentered="1"/>
  <pageMargins left="0.70866141732283472" right="0.70866141732283472" top="0.55118110236220474" bottom="0.35433070866141736" header="0.31496062992125984" footer="0.31496062992125984"/>
  <pageSetup paperSize="9" orientation="landscape" blackAndWhite="1" r:id="rId1"/>
  <headerFooter>
    <oddHeader>&amp;R&amp;K000000（2022.11版）</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M17"/>
  <sheetViews>
    <sheetView workbookViewId="0"/>
  </sheetViews>
  <sheetFormatPr defaultColWidth="9" defaultRowHeight="14"/>
  <cols>
    <col min="1" max="1" width="25.5" style="36" customWidth="1"/>
    <col min="2" max="12" width="9.33203125" style="36" customWidth="1"/>
    <col min="13" max="13" width="12.58203125" style="36" customWidth="1"/>
    <col min="14" max="16384" width="9" style="36"/>
  </cols>
  <sheetData>
    <row r="1" spans="1:13" ht="18" customHeight="1">
      <c r="M1" s="187" t="s">
        <v>203</v>
      </c>
    </row>
    <row r="2" spans="1:13" ht="24" customHeight="1">
      <c r="A2" s="793" t="s">
        <v>204</v>
      </c>
      <c r="B2" s="793"/>
      <c r="C2" s="793"/>
      <c r="D2" s="793"/>
      <c r="E2" s="793"/>
      <c r="F2" s="793"/>
      <c r="G2" s="793"/>
      <c r="H2" s="793"/>
      <c r="I2" s="793"/>
      <c r="J2" s="793"/>
      <c r="K2" s="793"/>
      <c r="L2" s="793"/>
      <c r="M2" s="793"/>
    </row>
    <row r="3" spans="1:13" ht="15" customHeight="1" thickBot="1"/>
    <row r="4" spans="1:13" ht="24" customHeight="1" thickBot="1">
      <c r="A4" s="795" t="s">
        <v>205</v>
      </c>
      <c r="B4" s="797" t="s">
        <v>206</v>
      </c>
      <c r="C4" s="798"/>
      <c r="D4" s="798"/>
      <c r="E4" s="798"/>
      <c r="F4" s="798"/>
      <c r="G4" s="798"/>
      <c r="H4" s="798"/>
      <c r="I4" s="798"/>
      <c r="J4" s="798"/>
      <c r="K4" s="798"/>
      <c r="L4" s="799"/>
      <c r="M4" s="795" t="s">
        <v>207</v>
      </c>
    </row>
    <row r="5" spans="1:13" ht="24" customHeight="1" thickBot="1">
      <c r="A5" s="796"/>
      <c r="B5" s="188">
        <v>44896</v>
      </c>
      <c r="C5" s="188">
        <v>44927</v>
      </c>
      <c r="D5" s="188">
        <v>44958</v>
      </c>
      <c r="E5" s="188">
        <v>44986</v>
      </c>
      <c r="F5" s="188">
        <v>45017</v>
      </c>
      <c r="G5" s="188">
        <v>45047</v>
      </c>
      <c r="H5" s="188">
        <v>45108</v>
      </c>
      <c r="I5" s="188">
        <v>45139</v>
      </c>
      <c r="J5" s="188">
        <v>45170</v>
      </c>
      <c r="K5" s="188">
        <v>45200</v>
      </c>
      <c r="L5" s="188">
        <v>45231</v>
      </c>
      <c r="M5" s="796"/>
    </row>
    <row r="6" spans="1:13" ht="24" customHeight="1" thickTop="1">
      <c r="A6" s="37" t="s">
        <v>208</v>
      </c>
      <c r="B6" s="38"/>
      <c r="C6" s="38"/>
      <c r="D6" s="38"/>
      <c r="E6" s="38"/>
      <c r="F6" s="38"/>
      <c r="G6" s="38"/>
      <c r="H6" s="38"/>
      <c r="I6" s="38"/>
      <c r="J6" s="38"/>
      <c r="K6" s="38"/>
      <c r="L6" s="38"/>
      <c r="M6" s="38">
        <f t="shared" ref="M6:M13" si="0">SUM(B6:L6)</f>
        <v>0</v>
      </c>
    </row>
    <row r="7" spans="1:13" ht="24" customHeight="1">
      <c r="A7" s="37" t="s">
        <v>209</v>
      </c>
      <c r="B7" s="38"/>
      <c r="C7" s="38"/>
      <c r="D7" s="38"/>
      <c r="E7" s="38"/>
      <c r="F7" s="38"/>
      <c r="G7" s="38"/>
      <c r="H7" s="38"/>
      <c r="I7" s="38"/>
      <c r="J7" s="38"/>
      <c r="K7" s="38"/>
      <c r="L7" s="38"/>
      <c r="M7" s="38">
        <f t="shared" si="0"/>
        <v>0</v>
      </c>
    </row>
    <row r="8" spans="1:13" ht="24" customHeight="1">
      <c r="A8" s="404" t="s">
        <v>210</v>
      </c>
      <c r="B8" s="38"/>
      <c r="C8" s="38"/>
      <c r="D8" s="38"/>
      <c r="E8" s="38"/>
      <c r="F8" s="38"/>
      <c r="G8" s="38"/>
      <c r="H8" s="38"/>
      <c r="I8" s="38"/>
      <c r="J8" s="38"/>
      <c r="K8" s="38"/>
      <c r="L8" s="38"/>
      <c r="M8" s="38">
        <f t="shared" si="0"/>
        <v>0</v>
      </c>
    </row>
    <row r="9" spans="1:13" ht="24" customHeight="1">
      <c r="A9" s="404" t="s">
        <v>211</v>
      </c>
      <c r="B9" s="38"/>
      <c r="C9" s="38"/>
      <c r="D9" s="38"/>
      <c r="E9" s="38"/>
      <c r="F9" s="38"/>
      <c r="G9" s="38"/>
      <c r="H9" s="38"/>
      <c r="I9" s="38"/>
      <c r="J9" s="38"/>
      <c r="K9" s="38"/>
      <c r="L9" s="38"/>
      <c r="M9" s="38">
        <f t="shared" si="0"/>
        <v>0</v>
      </c>
    </row>
    <row r="10" spans="1:13" ht="24" customHeight="1">
      <c r="A10" s="404" t="s">
        <v>212</v>
      </c>
      <c r="B10" s="38"/>
      <c r="C10" s="38"/>
      <c r="D10" s="38"/>
      <c r="E10" s="38"/>
      <c r="F10" s="38"/>
      <c r="G10" s="38"/>
      <c r="H10" s="38"/>
      <c r="I10" s="38"/>
      <c r="J10" s="38"/>
      <c r="K10" s="38"/>
      <c r="L10" s="38"/>
      <c r="M10" s="38">
        <f t="shared" si="0"/>
        <v>0</v>
      </c>
    </row>
    <row r="11" spans="1:13" ht="24" customHeight="1">
      <c r="A11" s="404" t="s">
        <v>213</v>
      </c>
      <c r="B11" s="38"/>
      <c r="C11" s="38"/>
      <c r="D11" s="38"/>
      <c r="E11" s="38"/>
      <c r="F11" s="38"/>
      <c r="G11" s="38"/>
      <c r="H11" s="38"/>
      <c r="I11" s="38"/>
      <c r="J11" s="38"/>
      <c r="K11" s="38"/>
      <c r="L11" s="38"/>
      <c r="M11" s="38">
        <f t="shared" si="0"/>
        <v>0</v>
      </c>
    </row>
    <row r="12" spans="1:13" ht="24" customHeight="1">
      <c r="A12" s="404" t="s">
        <v>214</v>
      </c>
      <c r="B12" s="38"/>
      <c r="C12" s="38"/>
      <c r="D12" s="38"/>
      <c r="E12" s="38"/>
      <c r="F12" s="38"/>
      <c r="G12" s="38"/>
      <c r="H12" s="38"/>
      <c r="I12" s="38"/>
      <c r="J12" s="38"/>
      <c r="K12" s="38"/>
      <c r="L12" s="38"/>
      <c r="M12" s="38">
        <f t="shared" si="0"/>
        <v>0</v>
      </c>
    </row>
    <row r="13" spans="1:13" ht="24" customHeight="1" thickBot="1">
      <c r="A13" s="39" t="s">
        <v>215</v>
      </c>
      <c r="B13" s="40"/>
      <c r="C13" s="40"/>
      <c r="D13" s="40"/>
      <c r="E13" s="40"/>
      <c r="F13" s="40"/>
      <c r="G13" s="40"/>
      <c r="H13" s="40"/>
      <c r="I13" s="40"/>
      <c r="J13" s="40"/>
      <c r="K13" s="40"/>
      <c r="L13" s="40"/>
      <c r="M13" s="40">
        <f t="shared" si="0"/>
        <v>0</v>
      </c>
    </row>
    <row r="14" spans="1:13" ht="30" customHeight="1" thickBot="1">
      <c r="A14" s="41"/>
      <c r="B14" s="41"/>
      <c r="C14" s="41"/>
      <c r="D14" s="41"/>
      <c r="E14" s="41"/>
      <c r="F14" s="41"/>
      <c r="G14" s="41"/>
      <c r="H14" s="41"/>
      <c r="I14" s="800" t="s">
        <v>216</v>
      </c>
      <c r="J14" s="801"/>
      <c r="K14" s="801"/>
      <c r="L14" s="802"/>
      <c r="M14" s="42">
        <f>SUM(M6:M13)</f>
        <v>0</v>
      </c>
    </row>
    <row r="15" spans="1:13" ht="30" customHeight="1" thickBot="1">
      <c r="A15" s="41"/>
      <c r="B15" s="41"/>
      <c r="C15" s="41"/>
      <c r="D15" s="41"/>
      <c r="E15" s="41"/>
      <c r="F15" s="41"/>
      <c r="G15" s="41"/>
      <c r="H15" s="41"/>
      <c r="I15" s="800" t="s">
        <v>217</v>
      </c>
      <c r="J15" s="801"/>
      <c r="K15" s="801"/>
      <c r="L15" s="802"/>
      <c r="M15" s="42">
        <f>ROUNDDOWN(M14, -3)</f>
        <v>0</v>
      </c>
    </row>
    <row r="17" spans="1:13" ht="30" customHeight="1">
      <c r="A17" s="794" t="s">
        <v>218</v>
      </c>
      <c r="B17" s="794"/>
      <c r="C17" s="794"/>
      <c r="D17" s="794"/>
      <c r="E17" s="794"/>
      <c r="F17" s="794"/>
      <c r="G17" s="794"/>
      <c r="H17" s="794"/>
      <c r="I17" s="794"/>
      <c r="J17" s="794"/>
      <c r="K17" s="794"/>
      <c r="L17" s="794"/>
      <c r="M17" s="794"/>
    </row>
  </sheetData>
  <mergeCells count="7">
    <mergeCell ref="A2:M2"/>
    <mergeCell ref="A17:M17"/>
    <mergeCell ref="A4:A5"/>
    <mergeCell ref="B4:L4"/>
    <mergeCell ref="M4:M5"/>
    <mergeCell ref="I14:L14"/>
    <mergeCell ref="I15:L15"/>
  </mergeCells>
  <phoneticPr fontId="1"/>
  <pageMargins left="0.70866141732283472" right="0.70866141732283472" top="0.74803149606299213" bottom="0.74803149606299213" header="0.31496062992125984" footer="0.31496062992125984"/>
  <pageSetup paperSize="9" scale="87" fitToHeight="0" orientation="landscape" r:id="rId1"/>
  <headerFooter>
    <oddHeader>&amp;R（2022.11版）</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40"/>
  <sheetViews>
    <sheetView workbookViewId="0"/>
  </sheetViews>
  <sheetFormatPr defaultColWidth="9" defaultRowHeight="14"/>
  <cols>
    <col min="1" max="1" width="8.58203125" style="277" customWidth="1"/>
    <col min="2" max="2" width="26.58203125" style="277" customWidth="1"/>
    <col min="3" max="3" width="8.58203125" style="277" customWidth="1"/>
    <col min="4" max="6" width="13.83203125" style="277" customWidth="1"/>
    <col min="7" max="7" width="24.58203125" style="277" customWidth="1"/>
    <col min="8" max="16384" width="9" style="180"/>
  </cols>
  <sheetData>
    <row r="1" spans="1:7" ht="18" customHeight="1">
      <c r="G1" s="278" t="s">
        <v>219</v>
      </c>
    </row>
    <row r="2" spans="1:7" ht="30" customHeight="1">
      <c r="A2" s="808" t="s">
        <v>220</v>
      </c>
      <c r="B2" s="808"/>
      <c r="C2" s="808"/>
      <c r="D2" s="808"/>
      <c r="E2" s="808"/>
      <c r="F2" s="808"/>
      <c r="G2" s="808"/>
    </row>
    <row r="3" spans="1:7" ht="30" customHeight="1" thickBot="1">
      <c r="A3" s="189" t="s">
        <v>221</v>
      </c>
      <c r="B3" s="190"/>
      <c r="C3" s="190"/>
      <c r="D3" s="190"/>
      <c r="E3" s="190"/>
      <c r="F3" s="190"/>
      <c r="G3" s="279">
        <f>A6</f>
        <v>44563</v>
      </c>
    </row>
    <row r="4" spans="1:7" ht="18" customHeight="1">
      <c r="A4" s="809" t="s">
        <v>222</v>
      </c>
      <c r="B4" s="811" t="s">
        <v>223</v>
      </c>
      <c r="C4" s="813" t="s">
        <v>224</v>
      </c>
      <c r="D4" s="815" t="s">
        <v>225</v>
      </c>
      <c r="E4" s="816"/>
      <c r="F4" s="817"/>
      <c r="G4" s="818" t="s">
        <v>226</v>
      </c>
    </row>
    <row r="5" spans="1:7" ht="18" customHeight="1" thickBot="1">
      <c r="A5" s="810"/>
      <c r="B5" s="812"/>
      <c r="C5" s="814"/>
      <c r="D5" s="191" t="s">
        <v>227</v>
      </c>
      <c r="E5" s="269" t="s">
        <v>228</v>
      </c>
      <c r="F5" s="192" t="s">
        <v>229</v>
      </c>
      <c r="G5" s="819"/>
    </row>
    <row r="6" spans="1:7" ht="24" customHeight="1" thickTop="1">
      <c r="A6" s="232">
        <v>44563</v>
      </c>
      <c r="B6" s="193"/>
      <c r="C6" s="194"/>
      <c r="D6" s="195">
        <v>140</v>
      </c>
      <c r="E6" s="238"/>
      <c r="F6" s="196"/>
      <c r="G6" s="197"/>
    </row>
    <row r="7" spans="1:7" ht="24" customHeight="1">
      <c r="A7" s="232">
        <v>44564</v>
      </c>
      <c r="B7" s="198"/>
      <c r="C7" s="199"/>
      <c r="D7" s="200"/>
      <c r="E7" s="239">
        <v>20000</v>
      </c>
      <c r="F7" s="201"/>
      <c r="G7" s="202"/>
    </row>
    <row r="8" spans="1:7" ht="24" customHeight="1">
      <c r="A8" s="232">
        <v>44565</v>
      </c>
      <c r="B8" s="198"/>
      <c r="C8" s="199"/>
      <c r="D8" s="200"/>
      <c r="E8" s="239"/>
      <c r="F8" s="201">
        <v>300500</v>
      </c>
      <c r="G8" s="202"/>
    </row>
    <row r="9" spans="1:7" ht="24" customHeight="1">
      <c r="A9" s="233"/>
      <c r="B9" s="198"/>
      <c r="C9" s="203"/>
      <c r="D9" s="200"/>
      <c r="E9" s="239"/>
      <c r="F9" s="201"/>
      <c r="G9" s="202"/>
    </row>
    <row r="10" spans="1:7" ht="24" customHeight="1">
      <c r="A10" s="233"/>
      <c r="B10" s="198"/>
      <c r="C10" s="203"/>
      <c r="D10" s="200"/>
      <c r="E10" s="239"/>
      <c r="F10" s="201"/>
      <c r="G10" s="202"/>
    </row>
    <row r="11" spans="1:7" ht="24" customHeight="1">
      <c r="A11" s="233"/>
      <c r="B11" s="198"/>
      <c r="C11" s="203"/>
      <c r="D11" s="200"/>
      <c r="E11" s="239"/>
      <c r="F11" s="201"/>
      <c r="G11" s="202"/>
    </row>
    <row r="12" spans="1:7" ht="24" customHeight="1">
      <c r="A12" s="233"/>
      <c r="B12" s="198"/>
      <c r="C12" s="203"/>
      <c r="D12" s="200"/>
      <c r="E12" s="239"/>
      <c r="F12" s="201"/>
      <c r="G12" s="202"/>
    </row>
    <row r="13" spans="1:7" ht="24" customHeight="1">
      <c r="A13" s="233"/>
      <c r="B13" s="198"/>
      <c r="C13" s="203"/>
      <c r="D13" s="200"/>
      <c r="E13" s="239"/>
      <c r="F13" s="201"/>
      <c r="G13" s="202"/>
    </row>
    <row r="14" spans="1:7" ht="24" customHeight="1">
      <c r="A14" s="233"/>
      <c r="B14" s="198"/>
      <c r="C14" s="203"/>
      <c r="D14" s="200"/>
      <c r="E14" s="239"/>
      <c r="F14" s="201"/>
      <c r="G14" s="202"/>
    </row>
    <row r="15" spans="1:7" ht="24" customHeight="1">
      <c r="A15" s="233"/>
      <c r="B15" s="198"/>
      <c r="C15" s="203"/>
      <c r="D15" s="200"/>
      <c r="E15" s="239"/>
      <c r="F15" s="201"/>
      <c r="G15" s="202"/>
    </row>
    <row r="16" spans="1:7" ht="24" customHeight="1">
      <c r="A16" s="233"/>
      <c r="B16" s="198"/>
      <c r="C16" s="199"/>
      <c r="D16" s="200"/>
      <c r="E16" s="239"/>
      <c r="F16" s="201"/>
      <c r="G16" s="202"/>
    </row>
    <row r="17" spans="1:7" ht="24" customHeight="1">
      <c r="A17" s="233"/>
      <c r="B17" s="198"/>
      <c r="C17" s="199"/>
      <c r="D17" s="200"/>
      <c r="E17" s="239"/>
      <c r="F17" s="201"/>
      <c r="G17" s="202"/>
    </row>
    <row r="18" spans="1:7" ht="24" customHeight="1">
      <c r="A18" s="233"/>
      <c r="B18" s="198"/>
      <c r="C18" s="199"/>
      <c r="D18" s="200"/>
      <c r="E18" s="239"/>
      <c r="F18" s="201"/>
      <c r="G18" s="202"/>
    </row>
    <row r="19" spans="1:7" ht="24" customHeight="1">
      <c r="A19" s="233"/>
      <c r="B19" s="198"/>
      <c r="C19" s="199"/>
      <c r="D19" s="200"/>
      <c r="E19" s="239"/>
      <c r="F19" s="201"/>
      <c r="G19" s="202"/>
    </row>
    <row r="20" spans="1:7" ht="24" customHeight="1">
      <c r="A20" s="233"/>
      <c r="B20" s="198"/>
      <c r="C20" s="203"/>
      <c r="D20" s="200"/>
      <c r="E20" s="239"/>
      <c r="F20" s="201"/>
      <c r="G20" s="202"/>
    </row>
    <row r="21" spans="1:7" ht="24" customHeight="1">
      <c r="A21" s="233"/>
      <c r="B21" s="198"/>
      <c r="C21" s="203"/>
      <c r="D21" s="200"/>
      <c r="E21" s="239"/>
      <c r="F21" s="201"/>
      <c r="G21" s="202"/>
    </row>
    <row r="22" spans="1:7" ht="24" customHeight="1">
      <c r="A22" s="233"/>
      <c r="B22" s="198"/>
      <c r="C22" s="203"/>
      <c r="D22" s="200"/>
      <c r="E22" s="239"/>
      <c r="F22" s="201"/>
      <c r="G22" s="202"/>
    </row>
    <row r="23" spans="1:7" ht="24" customHeight="1">
      <c r="A23" s="233"/>
      <c r="B23" s="198"/>
      <c r="C23" s="203"/>
      <c r="D23" s="200"/>
      <c r="E23" s="239"/>
      <c r="F23" s="201"/>
      <c r="G23" s="202"/>
    </row>
    <row r="24" spans="1:7" ht="24" customHeight="1">
      <c r="A24" s="233"/>
      <c r="B24" s="198"/>
      <c r="C24" s="203"/>
      <c r="D24" s="200"/>
      <c r="E24" s="239"/>
      <c r="F24" s="201"/>
      <c r="G24" s="202"/>
    </row>
    <row r="25" spans="1:7" ht="24" customHeight="1">
      <c r="A25" s="233"/>
      <c r="B25" s="198"/>
      <c r="C25" s="203"/>
      <c r="D25" s="200"/>
      <c r="E25" s="239"/>
      <c r="F25" s="201"/>
      <c r="G25" s="202"/>
    </row>
    <row r="26" spans="1:7" ht="24" customHeight="1">
      <c r="A26" s="233"/>
      <c r="B26" s="198"/>
      <c r="C26" s="203"/>
      <c r="D26" s="200"/>
      <c r="E26" s="239"/>
      <c r="F26" s="201"/>
      <c r="G26" s="202"/>
    </row>
    <row r="27" spans="1:7" ht="24" customHeight="1">
      <c r="A27" s="233"/>
      <c r="B27" s="198"/>
      <c r="C27" s="203"/>
      <c r="D27" s="200"/>
      <c r="E27" s="239"/>
      <c r="F27" s="201"/>
      <c r="G27" s="202"/>
    </row>
    <row r="28" spans="1:7" ht="24" customHeight="1" thickBot="1">
      <c r="A28" s="234"/>
      <c r="B28" s="204"/>
      <c r="C28" s="205"/>
      <c r="D28" s="206"/>
      <c r="E28" s="240"/>
      <c r="F28" s="207"/>
      <c r="G28" s="208"/>
    </row>
    <row r="29" spans="1:7" ht="14.5" thickTop="1">
      <c r="A29" s="209" t="s">
        <v>230</v>
      </c>
      <c r="B29" s="210"/>
      <c r="C29" s="211"/>
      <c r="D29" s="195">
        <f>SUM(D6:D28)</f>
        <v>140</v>
      </c>
      <c r="E29" s="238">
        <f>SUM(E6:E28)</f>
        <v>20000</v>
      </c>
      <c r="F29" s="196">
        <f>SUM(F6:F28)</f>
        <v>300500</v>
      </c>
      <c r="G29" s="212"/>
    </row>
    <row r="30" spans="1:7" ht="30" customHeight="1" thickBot="1">
      <c r="A30" s="213" t="s">
        <v>231</v>
      </c>
      <c r="B30" s="214"/>
      <c r="C30" s="215"/>
      <c r="D30" s="216">
        <f>ROUNDDOWN(D29*E33,0)</f>
        <v>14155</v>
      </c>
      <c r="E30" s="217">
        <f>ROUNDDOWN(E29*E34,0)</f>
        <v>21508</v>
      </c>
      <c r="F30" s="218"/>
      <c r="G30" s="219"/>
    </row>
    <row r="31" spans="1:7" ht="30" customHeight="1" thickBot="1">
      <c r="A31" s="220" t="s">
        <v>232</v>
      </c>
      <c r="B31" s="221"/>
      <c r="C31" s="222"/>
      <c r="D31" s="803">
        <f>D30+E30+F29</f>
        <v>336163</v>
      </c>
      <c r="E31" s="804"/>
      <c r="F31" s="805"/>
      <c r="G31" s="223"/>
    </row>
    <row r="32" spans="1:7" ht="16.5" customHeight="1">
      <c r="A32" s="235"/>
      <c r="B32" s="235"/>
      <c r="C32" s="235"/>
      <c r="D32" s="236"/>
      <c r="E32" s="236"/>
      <c r="F32" s="236"/>
      <c r="G32" s="237"/>
    </row>
    <row r="33" spans="1:7" s="46" customFormat="1" ht="18" customHeight="1">
      <c r="A33" s="44"/>
      <c r="B33" s="280">
        <v>1</v>
      </c>
      <c r="C33" s="281" t="str">
        <f>D5</f>
        <v>US$</v>
      </c>
      <c r="D33" s="282" t="s">
        <v>233</v>
      </c>
      <c r="E33" s="283">
        <v>101.11</v>
      </c>
      <c r="F33" s="284" t="s">
        <v>234</v>
      </c>
      <c r="G33" s="285" t="s">
        <v>235</v>
      </c>
    </row>
    <row r="34" spans="1:7" s="46" customFormat="1" ht="18" customHeight="1">
      <c r="A34" s="44"/>
      <c r="B34" s="280">
        <v>1</v>
      </c>
      <c r="C34" s="286" t="str">
        <f>E5</f>
        <v>現地通貨注４</v>
      </c>
      <c r="D34" s="282" t="s">
        <v>233</v>
      </c>
      <c r="E34" s="287">
        <v>1.0754319999999999</v>
      </c>
      <c r="F34" s="284" t="s">
        <v>234</v>
      </c>
      <c r="G34" s="285" t="s">
        <v>236</v>
      </c>
    </row>
    <row r="35" spans="1:7" s="46" customFormat="1" ht="18" customHeight="1">
      <c r="A35" s="44"/>
      <c r="B35" s="44"/>
      <c r="C35" s="45"/>
      <c r="D35" s="44"/>
      <c r="E35" s="44"/>
      <c r="F35" s="45"/>
      <c r="G35" s="44"/>
    </row>
    <row r="36" spans="1:7" s="46" customFormat="1" ht="18" customHeight="1">
      <c r="A36" s="44"/>
      <c r="B36" s="44"/>
      <c r="C36" s="44"/>
      <c r="D36" s="44"/>
      <c r="E36" s="44"/>
      <c r="F36" s="44"/>
      <c r="G36" s="44"/>
    </row>
    <row r="37" spans="1:7" s="46" customFormat="1" ht="70.5" customHeight="1">
      <c r="A37" s="806" t="s">
        <v>237</v>
      </c>
      <c r="B37" s="807"/>
      <c r="C37" s="807"/>
      <c r="D37" s="807"/>
      <c r="E37" s="807"/>
      <c r="F37" s="807"/>
      <c r="G37" s="807"/>
    </row>
    <row r="38" spans="1:7" s="46" customFormat="1" ht="18" customHeight="1">
      <c r="A38" s="45"/>
      <c r="B38" s="45"/>
      <c r="C38" s="45"/>
      <c r="D38" s="45"/>
      <c r="E38" s="45"/>
      <c r="F38" s="45"/>
      <c r="G38" s="45"/>
    </row>
    <row r="39" spans="1:7" ht="18" customHeight="1"/>
    <row r="40" spans="1:7" ht="18" customHeight="1"/>
  </sheetData>
  <mergeCells count="8">
    <mergeCell ref="D31:F31"/>
    <mergeCell ref="A37:G37"/>
    <mergeCell ref="A2:G2"/>
    <mergeCell ref="A4:A5"/>
    <mergeCell ref="B4:B5"/>
    <mergeCell ref="C4:C5"/>
    <mergeCell ref="D4:F4"/>
    <mergeCell ref="G4:G5"/>
  </mergeCells>
  <phoneticPr fontId="1"/>
  <dataValidations count="1">
    <dataValidation type="list" allowBlank="1" showInputMessage="1" showErrorMessage="1" sqref="G34" xr:uid="{00000000-0002-0000-0C00-000000000000}">
      <formula1>"JICA指定レート,OANDAレート,その他のレート"</formula1>
    </dataValidation>
  </dataValidations>
  <pageMargins left="0.70866141732283472" right="0.70866141732283472" top="0.74803149606299213" bottom="0.74803149606299213" header="0.31496062992125984" footer="0.31496062992125984"/>
  <pageSetup paperSize="9" scale="69" orientation="portrait" r:id="rId1"/>
  <headerFooter>
    <oddHeader>&amp;R（2022.11版）</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E9756-A273-4A96-A043-9EFB9F3CA823}">
  <sheetPr>
    <pageSetUpPr fitToPage="1"/>
  </sheetPr>
  <dimension ref="A1:F27"/>
  <sheetViews>
    <sheetView workbookViewId="0"/>
  </sheetViews>
  <sheetFormatPr defaultColWidth="9" defaultRowHeight="14"/>
  <cols>
    <col min="1" max="1" width="8.58203125" style="416" customWidth="1"/>
    <col min="2" max="2" width="27.5" style="416" customWidth="1"/>
    <col min="3" max="3" width="13.83203125" style="416" customWidth="1"/>
    <col min="4" max="4" width="8.58203125" style="416" customWidth="1"/>
    <col min="5" max="5" width="16.58203125" style="416" customWidth="1"/>
    <col min="6" max="6" width="28.58203125" style="416" customWidth="1"/>
    <col min="7" max="16384" width="9" style="416"/>
  </cols>
  <sheetData>
    <row r="1" spans="1:6" ht="18" customHeight="1">
      <c r="F1" s="417" t="s">
        <v>238</v>
      </c>
    </row>
    <row r="2" spans="1:6" ht="27" customHeight="1">
      <c r="A2" s="822" t="s">
        <v>239</v>
      </c>
      <c r="B2" s="822"/>
      <c r="C2" s="822"/>
      <c r="D2" s="822"/>
      <c r="E2" s="822"/>
      <c r="F2" s="822"/>
    </row>
    <row r="3" spans="1:6" ht="15" customHeight="1" thickBot="1">
      <c r="A3" s="418"/>
      <c r="B3" s="419"/>
      <c r="C3" s="419"/>
      <c r="D3" s="419"/>
      <c r="E3" s="420"/>
      <c r="F3" s="421"/>
    </row>
    <row r="4" spans="1:6" ht="30" customHeight="1" thickBot="1">
      <c r="A4" s="422" t="s">
        <v>222</v>
      </c>
      <c r="B4" s="423" t="s">
        <v>223</v>
      </c>
      <c r="C4" s="424" t="s">
        <v>196</v>
      </c>
      <c r="D4" s="425" t="s">
        <v>240</v>
      </c>
      <c r="E4" s="426" t="s">
        <v>241</v>
      </c>
      <c r="F4" s="427" t="s">
        <v>226</v>
      </c>
    </row>
    <row r="5" spans="1:6" ht="24" customHeight="1" thickTop="1">
      <c r="A5" s="428"/>
      <c r="B5" s="429"/>
      <c r="C5" s="430"/>
      <c r="D5" s="431"/>
      <c r="E5" s="432">
        <f>C5*D5</f>
        <v>0</v>
      </c>
      <c r="F5" s="433"/>
    </row>
    <row r="6" spans="1:6" ht="24" customHeight="1">
      <c r="A6" s="434"/>
      <c r="B6" s="435"/>
      <c r="C6" s="436"/>
      <c r="D6" s="437"/>
      <c r="E6" s="438">
        <f t="shared" ref="E6:E7" si="0">C6*D6</f>
        <v>0</v>
      </c>
      <c r="F6" s="439"/>
    </row>
    <row r="7" spans="1:6" ht="24" customHeight="1">
      <c r="A7" s="440"/>
      <c r="B7" s="435"/>
      <c r="C7" s="436"/>
      <c r="D7" s="441"/>
      <c r="E7" s="438">
        <f t="shared" si="0"/>
        <v>0</v>
      </c>
      <c r="F7" s="439"/>
    </row>
    <row r="8" spans="1:6" ht="24" customHeight="1">
      <c r="A8" s="440"/>
      <c r="B8" s="435"/>
      <c r="C8" s="436"/>
      <c r="D8" s="441"/>
      <c r="E8" s="438">
        <f>C8*D8</f>
        <v>0</v>
      </c>
      <c r="F8" s="439"/>
    </row>
    <row r="9" spans="1:6" ht="24" customHeight="1" thickBot="1">
      <c r="A9" s="442"/>
      <c r="B9" s="443"/>
      <c r="C9" s="444"/>
      <c r="D9" s="445"/>
      <c r="E9" s="446">
        <f>C9*D9</f>
        <v>0</v>
      </c>
      <c r="F9" s="447"/>
    </row>
    <row r="10" spans="1:6" ht="30" customHeight="1" thickBot="1">
      <c r="A10" s="790" t="s">
        <v>242</v>
      </c>
      <c r="B10" s="791"/>
      <c r="C10" s="791"/>
      <c r="D10" s="792"/>
      <c r="E10" s="448">
        <f>SUM(E5:E9)</f>
        <v>0</v>
      </c>
      <c r="F10" s="449"/>
    </row>
    <row r="11" spans="1:6" ht="30" customHeight="1" thickBot="1">
      <c r="A11" s="790" t="s">
        <v>243</v>
      </c>
      <c r="B11" s="791"/>
      <c r="C11" s="791"/>
      <c r="D11" s="792"/>
      <c r="E11" s="450">
        <f>E10*100/110</f>
        <v>0</v>
      </c>
      <c r="F11" s="451"/>
    </row>
    <row r="12" spans="1:6" ht="30" customHeight="1" thickBot="1">
      <c r="A12" s="790" t="s">
        <v>244</v>
      </c>
      <c r="B12" s="791"/>
      <c r="C12" s="791"/>
      <c r="D12" s="792"/>
      <c r="E12" s="448">
        <f>ROUNDDOWN(E11, -3)</f>
        <v>0</v>
      </c>
      <c r="F12" s="449"/>
    </row>
    <row r="13" spans="1:6" ht="30" customHeight="1">
      <c r="A13" s="452"/>
      <c r="B13" s="452"/>
      <c r="C13" s="452"/>
      <c r="D13" s="452"/>
      <c r="E13" s="453"/>
      <c r="F13" s="449"/>
    </row>
    <row r="14" spans="1:6" ht="30" customHeight="1">
      <c r="A14" s="822" t="s">
        <v>245</v>
      </c>
      <c r="B14" s="822"/>
      <c r="C14" s="822"/>
      <c r="D14" s="822"/>
      <c r="E14" s="822"/>
      <c r="F14" s="822"/>
    </row>
    <row r="15" spans="1:6" ht="30" customHeight="1" thickBot="1">
      <c r="A15" s="418"/>
      <c r="B15" s="419"/>
      <c r="C15" s="419"/>
      <c r="D15" s="419"/>
      <c r="E15" s="454"/>
      <c r="F15" s="421"/>
    </row>
    <row r="16" spans="1:6" ht="30" customHeight="1" thickBot="1">
      <c r="A16" s="422" t="s">
        <v>222</v>
      </c>
      <c r="B16" s="820" t="s">
        <v>223</v>
      </c>
      <c r="C16" s="821"/>
      <c r="D16" s="425" t="s">
        <v>224</v>
      </c>
      <c r="E16" s="427" t="s">
        <v>241</v>
      </c>
      <c r="F16" s="427" t="s">
        <v>226</v>
      </c>
    </row>
    <row r="17" spans="1:6" ht="30" customHeight="1" thickTop="1">
      <c r="A17" s="428"/>
      <c r="B17" s="824"/>
      <c r="C17" s="825"/>
      <c r="D17" s="455"/>
      <c r="E17" s="450"/>
      <c r="F17" s="433"/>
    </row>
    <row r="18" spans="1:6" ht="30" customHeight="1">
      <c r="A18" s="434"/>
      <c r="B18" s="826"/>
      <c r="C18" s="827"/>
      <c r="D18" s="456"/>
      <c r="E18" s="457"/>
      <c r="F18" s="439"/>
    </row>
    <row r="19" spans="1:6" ht="30" customHeight="1">
      <c r="A19" s="440"/>
      <c r="B19" s="826"/>
      <c r="C19" s="827"/>
      <c r="D19" s="458"/>
      <c r="E19" s="457"/>
      <c r="F19" s="439"/>
    </row>
    <row r="20" spans="1:6" ht="30" customHeight="1">
      <c r="A20" s="440"/>
      <c r="B20" s="826"/>
      <c r="C20" s="827"/>
      <c r="D20" s="458"/>
      <c r="E20" s="457"/>
      <c r="F20" s="439"/>
    </row>
    <row r="21" spans="1:6" ht="30" customHeight="1" thickBot="1">
      <c r="A21" s="442"/>
      <c r="B21" s="828"/>
      <c r="C21" s="829"/>
      <c r="D21" s="459"/>
      <c r="E21" s="460"/>
      <c r="F21" s="447"/>
    </row>
    <row r="22" spans="1:6" ht="30.65" customHeight="1" thickBot="1">
      <c r="A22" s="790" t="s">
        <v>242</v>
      </c>
      <c r="B22" s="791"/>
      <c r="C22" s="791"/>
      <c r="D22" s="792"/>
      <c r="E22" s="448">
        <f>SUM(E17:E21)</f>
        <v>0</v>
      </c>
      <c r="F22" s="449"/>
    </row>
    <row r="23" spans="1:6" s="461" customFormat="1" ht="30.65" customHeight="1" thickBot="1">
      <c r="A23" s="790" t="s">
        <v>243</v>
      </c>
      <c r="B23" s="791"/>
      <c r="C23" s="791"/>
      <c r="D23" s="792"/>
      <c r="E23" s="450">
        <f>E22*100/110</f>
        <v>0</v>
      </c>
      <c r="F23" s="451"/>
    </row>
    <row r="24" spans="1:6" s="461" customFormat="1" ht="30.65" customHeight="1" thickBot="1">
      <c r="A24" s="790" t="s">
        <v>244</v>
      </c>
      <c r="B24" s="791"/>
      <c r="C24" s="791"/>
      <c r="D24" s="792"/>
      <c r="E24" s="448">
        <f>ROUNDDOWN(E23, -3)</f>
        <v>0</v>
      </c>
      <c r="F24" s="449"/>
    </row>
    <row r="25" spans="1:6" ht="18" customHeight="1">
      <c r="A25" s="462"/>
      <c r="B25" s="462"/>
      <c r="C25" s="462"/>
      <c r="D25" s="462"/>
      <c r="E25" s="462"/>
      <c r="F25" s="462"/>
    </row>
    <row r="26" spans="1:6" ht="18" customHeight="1">
      <c r="A26" s="462"/>
      <c r="B26" s="462"/>
      <c r="C26" s="462"/>
      <c r="D26" s="462"/>
      <c r="E26" s="462"/>
      <c r="F26" s="462"/>
    </row>
    <row r="27" spans="1:6" ht="132" customHeight="1">
      <c r="A27" s="823" t="s">
        <v>246</v>
      </c>
      <c r="B27" s="823"/>
      <c r="C27" s="823"/>
      <c r="D27" s="823"/>
      <c r="E27" s="823"/>
      <c r="F27" s="823"/>
    </row>
  </sheetData>
  <mergeCells count="15">
    <mergeCell ref="A23:D23"/>
    <mergeCell ref="A24:D24"/>
    <mergeCell ref="A27:F27"/>
    <mergeCell ref="B17:C17"/>
    <mergeCell ref="B18:C18"/>
    <mergeCell ref="B19:C19"/>
    <mergeCell ref="B20:C20"/>
    <mergeCell ref="B21:C21"/>
    <mergeCell ref="A22:D22"/>
    <mergeCell ref="B16:C16"/>
    <mergeCell ref="A2:F2"/>
    <mergeCell ref="A10:D10"/>
    <mergeCell ref="A11:D11"/>
    <mergeCell ref="A12:D12"/>
    <mergeCell ref="A14:F14"/>
  </mergeCells>
  <phoneticPr fontId="1"/>
  <printOptions horizontalCentered="1"/>
  <pageMargins left="0.70866141732283472" right="0.70866141732283472" top="0.55118110236220474" bottom="0.35433070866141736" header="0.31496062992125984" footer="0.31496062992125984"/>
  <pageSetup paperSize="9" scale="79" orientation="portrait" blackAndWhite="1" r:id="rId1"/>
  <headerFooter>
    <oddHeader>&amp;R&amp;K000000（2022.11版）</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8A522-0881-45A4-94CA-2E13F138538C}">
  <sheetPr>
    <pageSetUpPr fitToPage="1"/>
  </sheetPr>
  <dimension ref="A1:H39"/>
  <sheetViews>
    <sheetView workbookViewId="0"/>
  </sheetViews>
  <sheetFormatPr defaultColWidth="9" defaultRowHeight="14"/>
  <cols>
    <col min="1" max="1" width="6.58203125" style="463" customWidth="1"/>
    <col min="2" max="2" width="21.08203125" style="463" customWidth="1"/>
    <col min="3" max="3" width="11.08203125" style="463" customWidth="1"/>
    <col min="4" max="4" width="8.58203125" style="463" customWidth="1"/>
    <col min="5" max="5" width="16.58203125" style="463" customWidth="1"/>
    <col min="6" max="6" width="8.58203125" style="463" customWidth="1"/>
    <col min="7" max="7" width="12.58203125" style="463" customWidth="1"/>
    <col min="8" max="8" width="24.58203125" style="463" customWidth="1"/>
    <col min="9" max="16384" width="9" style="463"/>
  </cols>
  <sheetData>
    <row r="1" spans="1:8" ht="24" customHeight="1">
      <c r="H1" s="464" t="s">
        <v>247</v>
      </c>
    </row>
    <row r="2" spans="1:8" ht="30" customHeight="1">
      <c r="A2" s="832" t="s">
        <v>248</v>
      </c>
      <c r="B2" s="832"/>
      <c r="C2" s="832"/>
      <c r="D2" s="832"/>
      <c r="E2" s="832"/>
      <c r="F2" s="832"/>
      <c r="G2" s="832"/>
      <c r="H2" s="832"/>
    </row>
    <row r="3" spans="1:8" ht="23.25" customHeight="1" thickBot="1">
      <c r="A3" s="465" t="s">
        <v>249</v>
      </c>
      <c r="B3" s="466"/>
      <c r="C3" s="466"/>
      <c r="D3" s="466"/>
      <c r="E3" s="466"/>
      <c r="F3" s="466"/>
      <c r="G3" s="466"/>
      <c r="H3" s="467"/>
    </row>
    <row r="4" spans="1:8" ht="18" customHeight="1">
      <c r="A4" s="833" t="s">
        <v>250</v>
      </c>
      <c r="B4" s="835" t="s">
        <v>195</v>
      </c>
      <c r="C4" s="836"/>
      <c r="D4" s="770" t="s">
        <v>251</v>
      </c>
      <c r="E4" s="772" t="s">
        <v>252</v>
      </c>
      <c r="F4" s="838" t="s">
        <v>253</v>
      </c>
      <c r="G4" s="840" t="s">
        <v>254</v>
      </c>
      <c r="H4" s="842" t="s">
        <v>255</v>
      </c>
    </row>
    <row r="5" spans="1:8" ht="18" customHeight="1" thickBot="1">
      <c r="A5" s="834"/>
      <c r="B5" s="771"/>
      <c r="C5" s="837"/>
      <c r="D5" s="771"/>
      <c r="E5" s="773"/>
      <c r="F5" s="839"/>
      <c r="G5" s="841"/>
      <c r="H5" s="843"/>
    </row>
    <row r="6" spans="1:8" ht="24" customHeight="1" thickTop="1">
      <c r="A6" s="468"/>
      <c r="B6" s="844"/>
      <c r="C6" s="845"/>
      <c r="D6" s="469"/>
      <c r="E6" s="470"/>
      <c r="F6" s="471"/>
      <c r="G6" s="472"/>
      <c r="H6" s="473"/>
    </row>
    <row r="7" spans="1:8" ht="24" customHeight="1">
      <c r="A7" s="474"/>
      <c r="B7" s="830"/>
      <c r="C7" s="831"/>
      <c r="D7" s="475"/>
      <c r="E7" s="476"/>
      <c r="F7" s="477"/>
      <c r="G7" s="478"/>
      <c r="H7" s="479"/>
    </row>
    <row r="8" spans="1:8" ht="24" customHeight="1">
      <c r="A8" s="406"/>
      <c r="B8" s="830"/>
      <c r="C8" s="831"/>
      <c r="D8" s="408"/>
      <c r="E8" s="409"/>
      <c r="F8" s="480"/>
      <c r="G8" s="480"/>
      <c r="H8" s="481"/>
    </row>
    <row r="9" spans="1:8" ht="24" customHeight="1">
      <c r="A9" s="406"/>
      <c r="B9" s="830"/>
      <c r="C9" s="831"/>
      <c r="D9" s="408"/>
      <c r="E9" s="409"/>
      <c r="F9" s="480"/>
      <c r="G9" s="480"/>
      <c r="H9" s="481"/>
    </row>
    <row r="10" spans="1:8" ht="24" customHeight="1">
      <c r="A10" s="406"/>
      <c r="B10" s="830"/>
      <c r="C10" s="831"/>
      <c r="D10" s="408"/>
      <c r="E10" s="409"/>
      <c r="F10" s="480"/>
      <c r="G10" s="480"/>
      <c r="H10" s="481"/>
    </row>
    <row r="11" spans="1:8" ht="24" customHeight="1">
      <c r="A11" s="474"/>
      <c r="B11" s="830"/>
      <c r="C11" s="831"/>
      <c r="D11" s="408"/>
      <c r="E11" s="409"/>
      <c r="F11" s="480"/>
      <c r="G11" s="480"/>
      <c r="H11" s="482"/>
    </row>
    <row r="12" spans="1:8" ht="24" customHeight="1" thickBot="1">
      <c r="A12" s="410"/>
      <c r="B12" s="846"/>
      <c r="C12" s="847"/>
      <c r="D12" s="412"/>
      <c r="E12" s="413"/>
      <c r="F12" s="483"/>
      <c r="G12" s="484"/>
      <c r="H12" s="485"/>
    </row>
    <row r="13" spans="1:8" ht="30" customHeight="1" thickTop="1" thickBot="1">
      <c r="A13" s="786" t="s">
        <v>256</v>
      </c>
      <c r="B13" s="787"/>
      <c r="C13" s="787"/>
      <c r="D13" s="788"/>
      <c r="E13" s="414">
        <f>SUM(E6:E12)</f>
        <v>0</v>
      </c>
      <c r="F13" s="486"/>
      <c r="G13" s="486"/>
      <c r="H13" s="487"/>
    </row>
    <row r="14" spans="1:8" ht="30" customHeight="1" thickBot="1">
      <c r="A14" s="790" t="s">
        <v>257</v>
      </c>
      <c r="B14" s="791"/>
      <c r="C14" s="791"/>
      <c r="D14" s="792"/>
      <c r="E14" s="415">
        <f>ROUNDDOWN(E13,-3)</f>
        <v>0</v>
      </c>
      <c r="F14" s="486"/>
      <c r="G14" s="486"/>
      <c r="H14" s="487"/>
    </row>
    <row r="15" spans="1:8" s="46" customFormat="1" ht="12" customHeight="1">
      <c r="A15" s="488"/>
      <c r="B15" s="488"/>
      <c r="C15" s="488"/>
      <c r="D15" s="488"/>
      <c r="E15" s="488"/>
      <c r="F15" s="488"/>
      <c r="G15" s="488"/>
      <c r="H15" s="488"/>
    </row>
    <row r="16" spans="1:8" s="46" customFormat="1" ht="26.15" customHeight="1" thickBot="1">
      <c r="A16" s="290" t="s">
        <v>258</v>
      </c>
      <c r="B16" s="288"/>
      <c r="C16" s="288"/>
      <c r="D16" s="277"/>
      <c r="E16" s="277"/>
      <c r="F16" s="277"/>
      <c r="G16" s="277"/>
      <c r="H16" s="277"/>
    </row>
    <row r="17" spans="1:8" s="46" customFormat="1" ht="26.15" customHeight="1">
      <c r="A17" s="833" t="s">
        <v>250</v>
      </c>
      <c r="B17" s="768" t="s">
        <v>195</v>
      </c>
      <c r="C17" s="768" t="s">
        <v>196</v>
      </c>
      <c r="D17" s="770" t="s">
        <v>259</v>
      </c>
      <c r="E17" s="772" t="s">
        <v>198</v>
      </c>
      <c r="F17" s="774" t="s">
        <v>199</v>
      </c>
      <c r="G17" s="775"/>
      <c r="H17" s="776"/>
    </row>
    <row r="18" spans="1:8" s="46" customFormat="1" ht="26.15" customHeight="1" thickBot="1">
      <c r="A18" s="834"/>
      <c r="B18" s="769"/>
      <c r="C18" s="769"/>
      <c r="D18" s="771"/>
      <c r="E18" s="773"/>
      <c r="F18" s="777"/>
      <c r="G18" s="778"/>
      <c r="H18" s="779"/>
    </row>
    <row r="19" spans="1:8" s="46" customFormat="1" ht="26.15" customHeight="1" thickTop="1">
      <c r="A19" s="406"/>
      <c r="B19" s="407"/>
      <c r="C19" s="407"/>
      <c r="D19" s="408"/>
      <c r="E19" s="409">
        <f>C19*D19</f>
        <v>0</v>
      </c>
      <c r="F19" s="780"/>
      <c r="G19" s="781"/>
      <c r="H19" s="782"/>
    </row>
    <row r="20" spans="1:8" s="46" customFormat="1" ht="26.15" customHeight="1">
      <c r="A20" s="406"/>
      <c r="B20" s="407"/>
      <c r="C20" s="407"/>
      <c r="D20" s="408"/>
      <c r="E20" s="409">
        <f>C20*D20</f>
        <v>0</v>
      </c>
      <c r="F20" s="783"/>
      <c r="G20" s="784"/>
      <c r="H20" s="785"/>
    </row>
    <row r="21" spans="1:8" s="46" customFormat="1" ht="26.15" customHeight="1">
      <c r="A21" s="406"/>
      <c r="B21" s="407"/>
      <c r="C21" s="407"/>
      <c r="D21" s="408"/>
      <c r="E21" s="409">
        <f t="shared" ref="E21:E22" si="0">C21*D21</f>
        <v>0</v>
      </c>
      <c r="F21" s="783"/>
      <c r="G21" s="784"/>
      <c r="H21" s="785"/>
    </row>
    <row r="22" spans="1:8" s="46" customFormat="1" ht="26.15" customHeight="1">
      <c r="A22" s="474"/>
      <c r="B22" s="407"/>
      <c r="C22" s="407"/>
      <c r="D22" s="408"/>
      <c r="E22" s="409">
        <f t="shared" si="0"/>
        <v>0</v>
      </c>
      <c r="F22" s="783"/>
      <c r="G22" s="784"/>
      <c r="H22" s="785"/>
    </row>
    <row r="23" spans="1:8" s="46" customFormat="1" ht="26.15" customHeight="1" thickBot="1">
      <c r="A23" s="410"/>
      <c r="B23" s="411"/>
      <c r="C23" s="411"/>
      <c r="D23" s="412"/>
      <c r="E23" s="413">
        <f>C23*D23</f>
        <v>0</v>
      </c>
      <c r="F23" s="783"/>
      <c r="G23" s="784"/>
      <c r="H23" s="785"/>
    </row>
    <row r="24" spans="1:8" s="46" customFormat="1" ht="26.15" customHeight="1" thickTop="1" thickBot="1">
      <c r="A24" s="786" t="s">
        <v>256</v>
      </c>
      <c r="B24" s="787"/>
      <c r="C24" s="787"/>
      <c r="D24" s="788"/>
      <c r="E24" s="414">
        <f>SUM(E19:E23)</f>
        <v>0</v>
      </c>
      <c r="F24" s="789"/>
      <c r="G24" s="789"/>
      <c r="H24" s="789"/>
    </row>
    <row r="25" spans="1:8" s="46" customFormat="1" ht="26.15" customHeight="1" thickBot="1">
      <c r="A25" s="790" t="s">
        <v>257</v>
      </c>
      <c r="B25" s="791"/>
      <c r="C25" s="791"/>
      <c r="D25" s="792"/>
      <c r="E25" s="415">
        <f>ROUNDDOWN(E24,-3)</f>
        <v>0</v>
      </c>
      <c r="F25" s="781"/>
      <c r="G25" s="781"/>
      <c r="H25" s="781"/>
    </row>
    <row r="26" spans="1:8" s="46" customFormat="1" ht="20.5" customHeight="1">
      <c r="A26" s="488"/>
      <c r="B26" s="488"/>
      <c r="C26" s="488"/>
      <c r="D26" s="488"/>
      <c r="E26" s="488"/>
      <c r="F26" s="488"/>
      <c r="G26" s="488"/>
      <c r="H26" s="488"/>
    </row>
    <row r="27" spans="1:8" ht="24" customHeight="1" thickBot="1">
      <c r="A27" s="290" t="s">
        <v>260</v>
      </c>
      <c r="B27" s="288"/>
      <c r="C27" s="288"/>
      <c r="D27" s="277"/>
      <c r="E27" s="277"/>
      <c r="F27" s="277"/>
      <c r="G27" s="277"/>
      <c r="H27" s="277"/>
    </row>
    <row r="28" spans="1:8" s="46" customFormat="1" ht="18" customHeight="1">
      <c r="A28" s="833" t="s">
        <v>250</v>
      </c>
      <c r="B28" s="835" t="s">
        <v>195</v>
      </c>
      <c r="C28" s="836"/>
      <c r="D28" s="770" t="s">
        <v>251</v>
      </c>
      <c r="E28" s="772" t="s">
        <v>198</v>
      </c>
      <c r="F28" s="774" t="s">
        <v>255</v>
      </c>
      <c r="G28" s="775"/>
      <c r="H28" s="776"/>
    </row>
    <row r="29" spans="1:8" s="46" customFormat="1" ht="18" customHeight="1" thickBot="1">
      <c r="A29" s="834"/>
      <c r="B29" s="771"/>
      <c r="C29" s="837"/>
      <c r="D29" s="771"/>
      <c r="E29" s="773"/>
      <c r="F29" s="777"/>
      <c r="G29" s="778"/>
      <c r="H29" s="779"/>
    </row>
    <row r="30" spans="1:8" ht="24" customHeight="1" thickTop="1">
      <c r="A30" s="406"/>
      <c r="B30" s="844"/>
      <c r="C30" s="845"/>
      <c r="D30" s="408"/>
      <c r="E30" s="409"/>
      <c r="F30" s="780"/>
      <c r="G30" s="781"/>
      <c r="H30" s="782"/>
    </row>
    <row r="31" spans="1:8" ht="24" customHeight="1">
      <c r="A31" s="406"/>
      <c r="B31" s="830"/>
      <c r="C31" s="831"/>
      <c r="D31" s="408"/>
      <c r="E31" s="409"/>
      <c r="F31" s="783"/>
      <c r="G31" s="784"/>
      <c r="H31" s="785"/>
    </row>
    <row r="32" spans="1:8" ht="24" customHeight="1">
      <c r="A32" s="406"/>
      <c r="B32" s="830"/>
      <c r="C32" s="831"/>
      <c r="D32" s="408"/>
      <c r="E32" s="409"/>
      <c r="F32" s="783"/>
      <c r="G32" s="784"/>
      <c r="H32" s="785"/>
    </row>
    <row r="33" spans="1:8" ht="24" customHeight="1">
      <c r="A33" s="474"/>
      <c r="B33" s="830"/>
      <c r="C33" s="831"/>
      <c r="D33" s="408"/>
      <c r="E33" s="409"/>
      <c r="F33" s="783"/>
      <c r="G33" s="784"/>
      <c r="H33" s="785"/>
    </row>
    <row r="34" spans="1:8" ht="24" customHeight="1" thickBot="1">
      <c r="A34" s="410"/>
      <c r="B34" s="846"/>
      <c r="C34" s="847"/>
      <c r="D34" s="412"/>
      <c r="E34" s="413"/>
      <c r="F34" s="783"/>
      <c r="G34" s="784"/>
      <c r="H34" s="785"/>
    </row>
    <row r="35" spans="1:8" ht="30" customHeight="1" thickTop="1" thickBot="1">
      <c r="A35" s="786" t="s">
        <v>256</v>
      </c>
      <c r="B35" s="787"/>
      <c r="C35" s="787"/>
      <c r="D35" s="788"/>
      <c r="E35" s="414">
        <f>SUM(E30:E34)</f>
        <v>0</v>
      </c>
      <c r="F35" s="789"/>
      <c r="G35" s="789"/>
      <c r="H35" s="789"/>
    </row>
    <row r="36" spans="1:8" ht="30" customHeight="1" thickBot="1">
      <c r="A36" s="790" t="s">
        <v>257</v>
      </c>
      <c r="B36" s="791"/>
      <c r="C36" s="791"/>
      <c r="D36" s="792"/>
      <c r="E36" s="415">
        <f>ROUNDDOWN(E35,-3)</f>
        <v>0</v>
      </c>
      <c r="F36" s="781"/>
      <c r="G36" s="781"/>
      <c r="H36" s="781"/>
    </row>
    <row r="37" spans="1:8" ht="29.25" customHeight="1" thickBot="1">
      <c r="G37" s="489" t="s">
        <v>261</v>
      </c>
      <c r="H37" s="490">
        <f>E14+E25+E36</f>
        <v>0</v>
      </c>
    </row>
    <row r="38" spans="1:8" ht="29.25" customHeight="1">
      <c r="H38" s="491"/>
    </row>
    <row r="39" spans="1:8" s="46" customFormat="1" ht="122.25" customHeight="1">
      <c r="A39" s="848" t="s">
        <v>262</v>
      </c>
      <c r="B39" s="848"/>
      <c r="C39" s="848"/>
      <c r="D39" s="848"/>
      <c r="E39" s="848"/>
      <c r="F39" s="848"/>
      <c r="G39" s="848"/>
      <c r="H39" s="848"/>
    </row>
  </sheetData>
  <mergeCells count="52">
    <mergeCell ref="A36:D36"/>
    <mergeCell ref="F36:H36"/>
    <mergeCell ref="A39:H39"/>
    <mergeCell ref="B33:C33"/>
    <mergeCell ref="F33:H33"/>
    <mergeCell ref="B34:C34"/>
    <mergeCell ref="F34:H34"/>
    <mergeCell ref="A35:D35"/>
    <mergeCell ref="F35:H35"/>
    <mergeCell ref="B30:C30"/>
    <mergeCell ref="F30:H30"/>
    <mergeCell ref="B31:C31"/>
    <mergeCell ref="F31:H31"/>
    <mergeCell ref="B32:C32"/>
    <mergeCell ref="F32:H32"/>
    <mergeCell ref="F23:H23"/>
    <mergeCell ref="A24:D24"/>
    <mergeCell ref="F24:H24"/>
    <mergeCell ref="A25:D25"/>
    <mergeCell ref="F25:H25"/>
    <mergeCell ref="A28:A29"/>
    <mergeCell ref="B28:C29"/>
    <mergeCell ref="D28:D29"/>
    <mergeCell ref="E28:E29"/>
    <mergeCell ref="F28:H29"/>
    <mergeCell ref="F22:H22"/>
    <mergeCell ref="B12:C12"/>
    <mergeCell ref="A13:D13"/>
    <mergeCell ref="A14:D14"/>
    <mergeCell ref="A17:A18"/>
    <mergeCell ref="B17:B18"/>
    <mergeCell ref="C17:C18"/>
    <mergeCell ref="D17:D18"/>
    <mergeCell ref="E17:E18"/>
    <mergeCell ref="F17:H18"/>
    <mergeCell ref="F19:H19"/>
    <mergeCell ref="F20:H20"/>
    <mergeCell ref="F21:H21"/>
    <mergeCell ref="B11:C11"/>
    <mergeCell ref="A2:H2"/>
    <mergeCell ref="A4:A5"/>
    <mergeCell ref="B4:C5"/>
    <mergeCell ref="D4:D5"/>
    <mergeCell ref="E4:E5"/>
    <mergeCell ref="F4:F5"/>
    <mergeCell ref="G4:G5"/>
    <mergeCell ref="H4:H5"/>
    <mergeCell ref="B6:C6"/>
    <mergeCell ref="B7:C7"/>
    <mergeCell ref="B8:C8"/>
    <mergeCell ref="B9:C9"/>
    <mergeCell ref="B10:C10"/>
  </mergeCells>
  <phoneticPr fontId="1"/>
  <dataValidations count="2">
    <dataValidation type="list" allowBlank="1" showInputMessage="1" showErrorMessage="1" sqref="F6:F12" xr:uid="{31CBF193-4BF1-4711-8DC0-96239D972819}">
      <formula1>"有,無"</formula1>
    </dataValidation>
    <dataValidation type="list" allowBlank="1" showInputMessage="1" showErrorMessage="1" sqref="G6:G12" xr:uid="{313E4108-335E-41AE-AC85-4BE0C972364F}">
      <formula1>"本邦調達,現地調達,第三国調達"</formula1>
    </dataValidation>
  </dataValidations>
  <printOptions horizontalCentered="1"/>
  <pageMargins left="0.70866141732283472" right="0.70866141732283472" top="0.55118110236220474" bottom="0.35433070866141736" header="0.31496062992125984" footer="0.31496062992125984"/>
  <pageSetup paperSize="9" scale="74" orientation="portrait" blackAndWhite="1" r:id="rId1"/>
  <headerFooter>
    <oddHeader>&amp;R&amp;K000000（2022.11版）</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381AE-E6AD-4079-8FD8-B506BDFFE140}">
  <sheetPr>
    <pageSetUpPr fitToPage="1"/>
  </sheetPr>
  <dimension ref="A1:H38"/>
  <sheetViews>
    <sheetView workbookViewId="0"/>
  </sheetViews>
  <sheetFormatPr defaultColWidth="9" defaultRowHeight="14"/>
  <cols>
    <col min="1" max="1" width="9.08203125" style="492" customWidth="1"/>
    <col min="2" max="2" width="25.58203125" style="492" customWidth="1"/>
    <col min="3" max="3" width="8.58203125" style="492" customWidth="1"/>
    <col min="4" max="6" width="12.58203125" style="492" customWidth="1"/>
    <col min="7" max="7" width="16.08203125" style="492" customWidth="1"/>
    <col min="8" max="8" width="24.58203125" style="492" customWidth="1"/>
    <col min="9" max="16384" width="9" style="492"/>
  </cols>
  <sheetData>
    <row r="1" spans="1:8" ht="18" customHeight="1">
      <c r="H1" s="493" t="s">
        <v>263</v>
      </c>
    </row>
    <row r="2" spans="1:8" ht="30" customHeight="1">
      <c r="A2" s="832" t="s">
        <v>264</v>
      </c>
      <c r="B2" s="832"/>
      <c r="C2" s="832"/>
      <c r="D2" s="832"/>
      <c r="E2" s="832"/>
      <c r="F2" s="832"/>
      <c r="G2" s="832"/>
      <c r="H2" s="832"/>
    </row>
    <row r="3" spans="1:8" ht="24" customHeight="1" thickBot="1">
      <c r="A3" s="465" t="s">
        <v>265</v>
      </c>
      <c r="B3" s="466"/>
      <c r="C3" s="466"/>
      <c r="D3" s="466"/>
      <c r="E3" s="466"/>
      <c r="F3" s="466"/>
      <c r="G3" s="466"/>
      <c r="H3" s="467"/>
    </row>
    <row r="4" spans="1:8" ht="18" customHeight="1">
      <c r="A4" s="833" t="s">
        <v>250</v>
      </c>
      <c r="B4" s="836" t="s">
        <v>266</v>
      </c>
      <c r="C4" s="770" t="s">
        <v>251</v>
      </c>
      <c r="D4" s="849" t="s">
        <v>267</v>
      </c>
      <c r="E4" s="850"/>
      <c r="F4" s="850"/>
      <c r="G4" s="851"/>
      <c r="H4" s="842" t="s">
        <v>255</v>
      </c>
    </row>
    <row r="5" spans="1:8" ht="18" customHeight="1" thickBot="1">
      <c r="A5" s="834"/>
      <c r="B5" s="837"/>
      <c r="C5" s="771"/>
      <c r="D5" s="494" t="s">
        <v>268</v>
      </c>
      <c r="E5" s="495" t="s">
        <v>269</v>
      </c>
      <c r="F5" s="496" t="s">
        <v>270</v>
      </c>
      <c r="G5" s="497" t="s">
        <v>271</v>
      </c>
      <c r="H5" s="843"/>
    </row>
    <row r="6" spans="1:8" ht="24" customHeight="1" thickTop="1">
      <c r="A6" s="468"/>
      <c r="B6" s="498"/>
      <c r="C6" s="469"/>
      <c r="D6" s="499"/>
      <c r="E6" s="500"/>
      <c r="F6" s="501"/>
      <c r="G6" s="502"/>
      <c r="H6" s="503"/>
    </row>
    <row r="7" spans="1:8" ht="24" customHeight="1">
      <c r="A7" s="504"/>
      <c r="B7" s="505"/>
      <c r="C7" s="475"/>
      <c r="D7" s="506"/>
      <c r="E7" s="507"/>
      <c r="F7" s="508"/>
      <c r="G7" s="509"/>
      <c r="H7" s="510"/>
    </row>
    <row r="8" spans="1:8" ht="24" customHeight="1">
      <c r="A8" s="474"/>
      <c r="B8" s="505"/>
      <c r="C8" s="511"/>
      <c r="D8" s="512"/>
      <c r="E8" s="513"/>
      <c r="F8" s="514"/>
      <c r="G8" s="515"/>
      <c r="H8" s="510"/>
    </row>
    <row r="9" spans="1:8" ht="24" customHeight="1" thickBot="1">
      <c r="A9" s="516"/>
      <c r="B9" s="517"/>
      <c r="C9" s="518"/>
      <c r="D9" s="852" t="s">
        <v>272</v>
      </c>
      <c r="E9" s="853"/>
      <c r="F9" s="854"/>
      <c r="G9" s="519">
        <f>SUM(G6:G8)</f>
        <v>0</v>
      </c>
      <c r="H9" s="520"/>
    </row>
    <row r="10" spans="1:8" ht="24" customHeight="1">
      <c r="A10" s="504"/>
      <c r="B10" s="505"/>
      <c r="C10" s="521"/>
      <c r="D10" s="522"/>
      <c r="E10" s="523"/>
      <c r="F10" s="524"/>
      <c r="G10" s="509"/>
      <c r="H10" s="525"/>
    </row>
    <row r="11" spans="1:8" ht="24" customHeight="1">
      <c r="A11" s="474"/>
      <c r="B11" s="505"/>
      <c r="C11" s="408"/>
      <c r="D11" s="406"/>
      <c r="E11" s="526"/>
      <c r="F11" s="527"/>
      <c r="G11" s="528"/>
      <c r="H11" s="510"/>
    </row>
    <row r="12" spans="1:8" ht="24" customHeight="1" thickBot="1">
      <c r="A12" s="516"/>
      <c r="B12" s="517"/>
      <c r="C12" s="518"/>
      <c r="D12" s="852" t="s">
        <v>272</v>
      </c>
      <c r="E12" s="853"/>
      <c r="F12" s="854"/>
      <c r="G12" s="529">
        <f>SUM(G10:G11)</f>
        <v>0</v>
      </c>
      <c r="H12" s="520"/>
    </row>
    <row r="13" spans="1:8" ht="24" customHeight="1">
      <c r="A13" s="504"/>
      <c r="B13" s="505"/>
      <c r="C13" s="521"/>
      <c r="D13" s="522"/>
      <c r="E13" s="523"/>
      <c r="F13" s="524"/>
      <c r="G13" s="530"/>
      <c r="H13" s="525"/>
    </row>
    <row r="14" spans="1:8" ht="24" customHeight="1">
      <c r="A14" s="474"/>
      <c r="B14" s="505"/>
      <c r="C14" s="408"/>
      <c r="D14" s="406"/>
      <c r="E14" s="526"/>
      <c r="F14" s="527"/>
      <c r="G14" s="528"/>
      <c r="H14" s="510"/>
    </row>
    <row r="15" spans="1:8" ht="24" customHeight="1" thickBot="1">
      <c r="A15" s="516"/>
      <c r="B15" s="517"/>
      <c r="C15" s="531"/>
      <c r="D15" s="852" t="s">
        <v>272</v>
      </c>
      <c r="E15" s="853"/>
      <c r="F15" s="854"/>
      <c r="G15" s="519">
        <f>SUM(G13:G14)</f>
        <v>0</v>
      </c>
      <c r="H15" s="520"/>
    </row>
    <row r="16" spans="1:8" ht="24" customHeight="1">
      <c r="A16" s="504"/>
      <c r="B16" s="505"/>
      <c r="C16" s="521"/>
      <c r="D16" s="522"/>
      <c r="E16" s="523"/>
      <c r="F16" s="524"/>
      <c r="G16" s="509"/>
      <c r="H16" s="532"/>
    </row>
    <row r="17" spans="1:8" ht="24" customHeight="1">
      <c r="A17" s="474"/>
      <c r="B17" s="505"/>
      <c r="C17" s="408"/>
      <c r="D17" s="406"/>
      <c r="E17" s="526"/>
      <c r="F17" s="527"/>
      <c r="G17" s="528"/>
      <c r="H17" s="525"/>
    </row>
    <row r="18" spans="1:8" ht="24" customHeight="1" thickBot="1">
      <c r="A18" s="533"/>
      <c r="B18" s="517"/>
      <c r="C18" s="534"/>
      <c r="D18" s="852" t="s">
        <v>272</v>
      </c>
      <c r="E18" s="855"/>
      <c r="F18" s="856"/>
      <c r="G18" s="529">
        <f>SUM(G16:G17)</f>
        <v>0</v>
      </c>
      <c r="H18" s="520"/>
    </row>
    <row r="19" spans="1:8" ht="30" customHeight="1" thickBot="1">
      <c r="A19" s="857"/>
      <c r="B19" s="857"/>
      <c r="C19" s="858"/>
      <c r="D19" s="859" t="s">
        <v>273</v>
      </c>
      <c r="E19" s="860"/>
      <c r="F19" s="861"/>
      <c r="G19" s="535">
        <f>G9+G12+G15+G18</f>
        <v>0</v>
      </c>
      <c r="H19" s="487"/>
    </row>
    <row r="20" spans="1:8" ht="30" customHeight="1" thickBot="1">
      <c r="A20" s="862"/>
      <c r="B20" s="862"/>
      <c r="C20" s="858"/>
      <c r="D20" s="859" t="s">
        <v>274</v>
      </c>
      <c r="E20" s="860"/>
      <c r="F20" s="861"/>
      <c r="G20" s="536">
        <f>ROUNDDOWN(G19,-3)</f>
        <v>0</v>
      </c>
      <c r="H20" s="487"/>
    </row>
    <row r="21" spans="1:8" ht="15" customHeight="1">
      <c r="A21" s="537"/>
      <c r="B21" s="537"/>
      <c r="C21" s="538"/>
      <c r="D21" s="539"/>
      <c r="E21" s="539"/>
      <c r="F21" s="539"/>
      <c r="G21" s="486"/>
      <c r="H21" s="487"/>
    </row>
    <row r="22" spans="1:8" ht="24" customHeight="1" thickBot="1">
      <c r="A22" s="465" t="s">
        <v>275</v>
      </c>
      <c r="B22" s="466"/>
      <c r="C22" s="466"/>
      <c r="D22" s="466"/>
      <c r="E22" s="466"/>
      <c r="F22" s="466"/>
      <c r="G22" s="466"/>
      <c r="H22" s="467"/>
    </row>
    <row r="23" spans="1:8" ht="18" customHeight="1">
      <c r="A23" s="833" t="s">
        <v>250</v>
      </c>
      <c r="B23" s="768" t="s">
        <v>195</v>
      </c>
      <c r="C23" s="770" t="s">
        <v>251</v>
      </c>
      <c r="D23" s="840" t="s">
        <v>276</v>
      </c>
      <c r="E23" s="863" t="s">
        <v>255</v>
      </c>
      <c r="F23" s="864"/>
      <c r="G23" s="842"/>
    </row>
    <row r="24" spans="1:8" ht="18" customHeight="1" thickBot="1">
      <c r="A24" s="834"/>
      <c r="B24" s="769"/>
      <c r="C24" s="771"/>
      <c r="D24" s="773"/>
      <c r="E24" s="865"/>
      <c r="F24" s="866"/>
      <c r="G24" s="843"/>
    </row>
    <row r="25" spans="1:8" ht="24" customHeight="1" thickTop="1">
      <c r="A25" s="540"/>
      <c r="B25" s="869"/>
      <c r="C25" s="541"/>
      <c r="D25" s="542"/>
      <c r="E25" s="872"/>
      <c r="F25" s="873"/>
      <c r="G25" s="874"/>
    </row>
    <row r="26" spans="1:8" ht="24" customHeight="1">
      <c r="A26" s="543"/>
      <c r="B26" s="870"/>
      <c r="C26" s="544"/>
      <c r="D26" s="545"/>
      <c r="E26" s="875"/>
      <c r="F26" s="876"/>
      <c r="G26" s="877"/>
    </row>
    <row r="27" spans="1:8" ht="24" customHeight="1">
      <c r="A27" s="407"/>
      <c r="B27" s="870"/>
      <c r="C27" s="546"/>
      <c r="D27" s="547"/>
      <c r="E27" s="875"/>
      <c r="F27" s="876"/>
      <c r="G27" s="877"/>
    </row>
    <row r="28" spans="1:8" ht="24" customHeight="1" thickBot="1">
      <c r="A28" s="548"/>
      <c r="B28" s="871"/>
      <c r="C28" s="549" t="s">
        <v>272</v>
      </c>
      <c r="D28" s="483">
        <f>SUM(D25:D27)</f>
        <v>0</v>
      </c>
      <c r="E28" s="878"/>
      <c r="F28" s="879"/>
      <c r="G28" s="880"/>
    </row>
    <row r="29" spans="1:8" ht="24" customHeight="1">
      <c r="A29" s="543"/>
      <c r="B29" s="870"/>
      <c r="C29" s="521"/>
      <c r="D29" s="545"/>
      <c r="E29" s="875"/>
      <c r="F29" s="876"/>
      <c r="G29" s="877"/>
    </row>
    <row r="30" spans="1:8" ht="24" customHeight="1">
      <c r="A30" s="407"/>
      <c r="B30" s="870"/>
      <c r="C30" s="408"/>
      <c r="D30" s="550"/>
      <c r="E30" s="875"/>
      <c r="F30" s="876"/>
      <c r="G30" s="877"/>
    </row>
    <row r="31" spans="1:8" ht="24" customHeight="1" thickBot="1">
      <c r="A31" s="551"/>
      <c r="B31" s="871"/>
      <c r="C31" s="552" t="s">
        <v>272</v>
      </c>
      <c r="D31" s="553">
        <f>SUM(D29:D30)</f>
        <v>0</v>
      </c>
      <c r="E31" s="878"/>
      <c r="F31" s="879"/>
      <c r="G31" s="880"/>
    </row>
    <row r="32" spans="1:8" ht="30" customHeight="1" thickBot="1">
      <c r="A32" s="881" t="s">
        <v>277</v>
      </c>
      <c r="B32" s="882"/>
      <c r="C32" s="883"/>
      <c r="D32" s="554">
        <f>D28+D31</f>
        <v>0</v>
      </c>
      <c r="E32" s="555"/>
      <c r="F32" s="289"/>
      <c r="G32" s="289"/>
      <c r="H32" s="83"/>
    </row>
    <row r="33" spans="1:8" ht="30" customHeight="1" thickBot="1">
      <c r="A33" s="790" t="s">
        <v>278</v>
      </c>
      <c r="B33" s="791"/>
      <c r="C33" s="792"/>
      <c r="D33" s="554">
        <f>D32*100/110</f>
        <v>0</v>
      </c>
      <c r="E33" s="465"/>
      <c r="F33" s="83"/>
      <c r="G33" s="83"/>
      <c r="H33" s="83"/>
    </row>
    <row r="34" spans="1:8" ht="30" customHeight="1" thickBot="1">
      <c r="A34" s="859" t="s">
        <v>279</v>
      </c>
      <c r="B34" s="860"/>
      <c r="C34" s="860"/>
      <c r="D34" s="415">
        <f>ROUNDDOWN(D32,-3)</f>
        <v>0</v>
      </c>
      <c r="E34" s="487"/>
      <c r="F34" s="83"/>
      <c r="G34" s="83"/>
      <c r="H34" s="83"/>
    </row>
    <row r="35" spans="1:8" ht="30" customHeight="1" thickBot="1">
      <c r="A35" s="539"/>
      <c r="B35" s="539"/>
      <c r="C35" s="539"/>
      <c r="D35" s="486"/>
      <c r="E35" s="487"/>
      <c r="F35" s="83"/>
      <c r="G35" s="83"/>
      <c r="H35" s="83"/>
    </row>
    <row r="36" spans="1:8" ht="30" customHeight="1" thickBot="1">
      <c r="A36" s="539"/>
      <c r="B36" s="539"/>
      <c r="C36" s="539"/>
      <c r="D36" s="83"/>
      <c r="E36" s="83"/>
      <c r="F36" s="556" t="s">
        <v>280</v>
      </c>
      <c r="G36" s="415">
        <f>G20+D34</f>
        <v>0</v>
      </c>
      <c r="H36" s="83"/>
    </row>
    <row r="37" spans="1:8" ht="18" customHeight="1">
      <c r="A37" s="538"/>
      <c r="B37" s="557"/>
      <c r="C37" s="867" t="s">
        <v>281</v>
      </c>
      <c r="D37" s="867"/>
      <c r="E37" s="867"/>
      <c r="F37" s="867"/>
      <c r="G37" s="867"/>
      <c r="H37" s="867"/>
    </row>
    <row r="38" spans="1:8" ht="121.5" customHeight="1">
      <c r="A38" s="868" t="s">
        <v>282</v>
      </c>
      <c r="B38" s="868"/>
      <c r="C38" s="868"/>
      <c r="D38" s="868"/>
      <c r="E38" s="868"/>
      <c r="F38" s="868"/>
      <c r="G38" s="868"/>
      <c r="H38" s="868"/>
    </row>
  </sheetData>
  <mergeCells count="28">
    <mergeCell ref="A34:C34"/>
    <mergeCell ref="C37:H37"/>
    <mergeCell ref="A38:H38"/>
    <mergeCell ref="B25:B28"/>
    <mergeCell ref="E25:G28"/>
    <mergeCell ref="B29:B31"/>
    <mergeCell ref="E29:G31"/>
    <mergeCell ref="A32:C32"/>
    <mergeCell ref="A33:C33"/>
    <mergeCell ref="A20:C20"/>
    <mergeCell ref="D20:F20"/>
    <mergeCell ref="A23:A24"/>
    <mergeCell ref="B23:B24"/>
    <mergeCell ref="C23:C24"/>
    <mergeCell ref="D23:D24"/>
    <mergeCell ref="E23:G24"/>
    <mergeCell ref="D9:F9"/>
    <mergeCell ref="D12:F12"/>
    <mergeCell ref="D15:F15"/>
    <mergeCell ref="D18:F18"/>
    <mergeCell ref="A19:C19"/>
    <mergeCell ref="D19:F19"/>
    <mergeCell ref="A2:H2"/>
    <mergeCell ref="A4:A5"/>
    <mergeCell ref="B4:B5"/>
    <mergeCell ref="C4:C5"/>
    <mergeCell ref="D4:G4"/>
    <mergeCell ref="H4:H5"/>
  </mergeCells>
  <phoneticPr fontId="1"/>
  <printOptions horizontalCentered="1"/>
  <pageMargins left="0.70866141732283472" right="0.70866141732283472" top="0.55118110236220474" bottom="0.35433070866141736" header="0.31496062992125984" footer="0.31496062992125984"/>
  <pageSetup paperSize="9" scale="67" orientation="portrait" blackAndWhite="1" r:id="rId1"/>
  <headerFooter>
    <oddHeader>&amp;R&amp;K000000（2022.11版）</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B3622-9FC1-4DB8-B2E5-BE5A7870B677}">
  <sheetPr>
    <pageSetUpPr fitToPage="1"/>
  </sheetPr>
  <dimension ref="A1:E39"/>
  <sheetViews>
    <sheetView workbookViewId="0"/>
  </sheetViews>
  <sheetFormatPr defaultColWidth="9" defaultRowHeight="14"/>
  <cols>
    <col min="1" max="1" width="14.58203125" style="561" customWidth="1"/>
    <col min="2" max="2" width="24.5" style="561" customWidth="1"/>
    <col min="3" max="3" width="14.58203125" style="608" customWidth="1"/>
    <col min="4" max="4" width="48.58203125" style="561" customWidth="1"/>
    <col min="5" max="16384" width="9" style="561"/>
  </cols>
  <sheetData>
    <row r="1" spans="1:4" ht="18" customHeight="1">
      <c r="A1" s="558"/>
      <c r="B1" s="558"/>
      <c r="C1" s="559"/>
      <c r="D1" s="560" t="s">
        <v>283</v>
      </c>
    </row>
    <row r="2" spans="1:4" ht="24" customHeight="1">
      <c r="A2" s="886" t="s">
        <v>284</v>
      </c>
      <c r="B2" s="886"/>
      <c r="C2" s="886"/>
      <c r="D2" s="886"/>
    </row>
    <row r="3" spans="1:4" ht="24" customHeight="1" thickBot="1">
      <c r="A3" s="558" t="s">
        <v>285</v>
      </c>
      <c r="B3" s="558"/>
      <c r="C3" s="559"/>
      <c r="D3" s="562"/>
    </row>
    <row r="4" spans="1:4" ht="30" customHeight="1" thickBot="1">
      <c r="A4" s="887" t="s">
        <v>266</v>
      </c>
      <c r="B4" s="888"/>
      <c r="C4" s="563" t="s">
        <v>198</v>
      </c>
      <c r="D4" s="564" t="s">
        <v>286</v>
      </c>
    </row>
    <row r="5" spans="1:4" ht="24" customHeight="1" thickTop="1">
      <c r="A5" s="889" t="s">
        <v>287</v>
      </c>
      <c r="B5" s="565" t="s">
        <v>288</v>
      </c>
      <c r="C5" s="566"/>
      <c r="D5" s="567"/>
    </row>
    <row r="6" spans="1:4" ht="24" customHeight="1">
      <c r="A6" s="890"/>
      <c r="B6" s="568" t="s">
        <v>289</v>
      </c>
      <c r="C6" s="569"/>
      <c r="D6" s="570"/>
    </row>
    <row r="7" spans="1:4" ht="24" customHeight="1">
      <c r="A7" s="890"/>
      <c r="B7" s="571" t="s">
        <v>290</v>
      </c>
      <c r="C7" s="572"/>
      <c r="D7" s="570"/>
    </row>
    <row r="8" spans="1:4" ht="24" customHeight="1">
      <c r="A8" s="890"/>
      <c r="B8" s="558" t="s">
        <v>291</v>
      </c>
      <c r="C8" s="573"/>
      <c r="D8" s="570"/>
    </row>
    <row r="9" spans="1:4" ht="24" customHeight="1" thickBot="1">
      <c r="A9" s="890"/>
      <c r="B9" s="574"/>
      <c r="C9" s="575"/>
      <c r="D9" s="576"/>
    </row>
    <row r="10" spans="1:4" ht="24" customHeight="1" thickTop="1" thickBot="1">
      <c r="A10" s="891"/>
      <c r="B10" s="577" t="s">
        <v>272</v>
      </c>
      <c r="C10" s="578">
        <f>SUM(C5:C9)</f>
        <v>0</v>
      </c>
      <c r="D10" s="579"/>
    </row>
    <row r="11" spans="1:4" ht="24" customHeight="1">
      <c r="A11" s="892" t="s">
        <v>292</v>
      </c>
      <c r="B11" s="580" t="s">
        <v>293</v>
      </c>
      <c r="C11" s="581"/>
      <c r="D11" s="582"/>
    </row>
    <row r="12" spans="1:4" ht="24" customHeight="1">
      <c r="A12" s="890"/>
      <c r="B12" s="568" t="s">
        <v>294</v>
      </c>
      <c r="C12" s="569"/>
      <c r="D12" s="570"/>
    </row>
    <row r="13" spans="1:4" ht="24" customHeight="1">
      <c r="A13" s="890"/>
      <c r="B13" s="558" t="s">
        <v>295</v>
      </c>
      <c r="C13" s="573"/>
      <c r="D13" s="570"/>
    </row>
    <row r="14" spans="1:4" ht="24" customHeight="1">
      <c r="A14" s="890"/>
      <c r="B14" s="571" t="s">
        <v>296</v>
      </c>
      <c r="C14" s="572"/>
      <c r="D14" s="570"/>
    </row>
    <row r="15" spans="1:4" ht="24" customHeight="1">
      <c r="A15" s="890"/>
      <c r="B15" s="583" t="s">
        <v>297</v>
      </c>
      <c r="C15" s="584"/>
      <c r="D15" s="570"/>
    </row>
    <row r="16" spans="1:4" ht="24" customHeight="1" thickBot="1">
      <c r="A16" s="890"/>
      <c r="B16" s="574"/>
      <c r="C16" s="575"/>
      <c r="D16" s="576"/>
    </row>
    <row r="17" spans="1:5" ht="24" customHeight="1" thickTop="1" thickBot="1">
      <c r="A17" s="891"/>
      <c r="B17" s="577" t="s">
        <v>272</v>
      </c>
      <c r="C17" s="578">
        <f>SUM(C11:C16)</f>
        <v>0</v>
      </c>
      <c r="D17" s="579"/>
    </row>
    <row r="18" spans="1:5" ht="24" customHeight="1">
      <c r="A18" s="884" t="s">
        <v>298</v>
      </c>
      <c r="B18" s="580"/>
      <c r="C18" s="581"/>
      <c r="D18" s="582"/>
    </row>
    <row r="19" spans="1:5" ht="24" customHeight="1">
      <c r="A19" s="884"/>
      <c r="B19" s="585"/>
      <c r="C19" s="573"/>
      <c r="D19" s="570"/>
    </row>
    <row r="20" spans="1:5" ht="24" customHeight="1" thickBot="1">
      <c r="A20" s="884"/>
      <c r="B20" s="574"/>
      <c r="C20" s="575"/>
      <c r="D20" s="576"/>
    </row>
    <row r="21" spans="1:5" ht="24" customHeight="1" thickTop="1" thickBot="1">
      <c r="A21" s="885"/>
      <c r="B21" s="586" t="s">
        <v>272</v>
      </c>
      <c r="C21" s="587">
        <f>SUM(C18:C20)</f>
        <v>0</v>
      </c>
      <c r="D21" s="579"/>
    </row>
    <row r="22" spans="1:5" ht="24" customHeight="1">
      <c r="A22" s="884" t="s">
        <v>299</v>
      </c>
      <c r="B22" s="580"/>
      <c r="C22" s="581"/>
      <c r="D22" s="582"/>
    </row>
    <row r="23" spans="1:5" ht="24" customHeight="1" thickBot="1">
      <c r="A23" s="884"/>
      <c r="B23" s="574"/>
      <c r="C23" s="575"/>
      <c r="D23" s="576"/>
    </row>
    <row r="24" spans="1:5" ht="24" customHeight="1" thickTop="1" thickBot="1">
      <c r="A24" s="885"/>
      <c r="B24" s="586" t="s">
        <v>272</v>
      </c>
      <c r="C24" s="587">
        <f>SUM(C22:C23)</f>
        <v>0</v>
      </c>
      <c r="D24" s="579"/>
    </row>
    <row r="25" spans="1:5" ht="30" customHeight="1" thickBot="1">
      <c r="A25" s="790" t="s">
        <v>300</v>
      </c>
      <c r="B25" s="792"/>
      <c r="C25" s="588">
        <f>C10+C17+C24</f>
        <v>0</v>
      </c>
      <c r="D25" s="465"/>
    </row>
    <row r="26" spans="1:5" ht="30" customHeight="1" thickBot="1">
      <c r="A26" s="859" t="s">
        <v>279</v>
      </c>
      <c r="B26" s="860"/>
      <c r="C26" s="588">
        <f>ROUNDDOWN(C25,-3)</f>
        <v>0</v>
      </c>
      <c r="D26" s="589"/>
    </row>
    <row r="27" spans="1:5" ht="15" customHeight="1">
      <c r="A27" s="558"/>
      <c r="B27" s="558"/>
      <c r="C27" s="559"/>
      <c r="D27" s="558"/>
    </row>
    <row r="28" spans="1:5" ht="20.149999999999999" customHeight="1" thickBot="1">
      <c r="A28" s="558" t="s">
        <v>301</v>
      </c>
      <c r="B28" s="558"/>
      <c r="C28" s="590"/>
      <c r="D28" s="558"/>
      <c r="E28" s="558"/>
    </row>
    <row r="29" spans="1:5" ht="20.149999999999999" customHeight="1" thickBot="1">
      <c r="A29" s="887" t="s">
        <v>302</v>
      </c>
      <c r="B29" s="888"/>
      <c r="C29" s="591" t="s">
        <v>303</v>
      </c>
      <c r="D29" s="592" t="s">
        <v>304</v>
      </c>
      <c r="E29" s="592" t="s">
        <v>305</v>
      </c>
    </row>
    <row r="30" spans="1:5" ht="20.149999999999999" customHeight="1" thickTop="1">
      <c r="A30" s="896"/>
      <c r="B30" s="897"/>
      <c r="C30" s="566">
        <v>80000</v>
      </c>
      <c r="D30" s="593"/>
      <c r="E30" s="594"/>
    </row>
    <row r="31" spans="1:5" ht="20.149999999999999" customHeight="1">
      <c r="A31" s="898"/>
      <c r="B31" s="899"/>
      <c r="C31" s="569"/>
      <c r="D31" s="595"/>
      <c r="E31" s="596"/>
    </row>
    <row r="32" spans="1:5" ht="20.149999999999999" customHeight="1">
      <c r="A32" s="898"/>
      <c r="B32" s="899"/>
      <c r="C32" s="573"/>
      <c r="D32" s="597"/>
      <c r="E32" s="598"/>
    </row>
    <row r="33" spans="1:5" ht="20.149999999999999" customHeight="1" thickBot="1">
      <c r="A33" s="893"/>
      <c r="B33" s="894"/>
      <c r="C33" s="599"/>
      <c r="D33" s="600"/>
      <c r="E33" s="601"/>
    </row>
    <row r="34" spans="1:5" ht="20.149999999999999" customHeight="1" thickBot="1">
      <c r="A34" s="790" t="s">
        <v>300</v>
      </c>
      <c r="B34" s="792"/>
      <c r="C34" s="602">
        <f>SUM(C30:C33)</f>
        <v>80000</v>
      </c>
      <c r="D34" s="451"/>
      <c r="E34" s="558"/>
    </row>
    <row r="35" spans="1:5" ht="20.149999999999999" customHeight="1" thickBot="1">
      <c r="A35" s="790" t="s">
        <v>306</v>
      </c>
      <c r="B35" s="791"/>
      <c r="C35" s="602">
        <f>ROUNDDOWN(C34, -3)</f>
        <v>80000</v>
      </c>
      <c r="D35" s="603"/>
      <c r="E35" s="558"/>
    </row>
    <row r="36" spans="1:5" ht="18.75" customHeight="1" thickBot="1">
      <c r="A36" s="558"/>
      <c r="B36" s="558"/>
      <c r="C36" s="604"/>
      <c r="D36" s="558"/>
    </row>
    <row r="37" spans="1:5" ht="29.5" customHeight="1" thickBot="1">
      <c r="B37" s="605" t="s">
        <v>307</v>
      </c>
      <c r="C37" s="606">
        <f>C26+C35</f>
        <v>80000</v>
      </c>
    </row>
    <row r="38" spans="1:5">
      <c r="C38" s="607"/>
    </row>
    <row r="39" spans="1:5" ht="76.5" customHeight="1">
      <c r="A39" s="895" t="s">
        <v>308</v>
      </c>
      <c r="B39" s="895"/>
      <c r="C39" s="895"/>
      <c r="D39" s="895"/>
    </row>
  </sheetData>
  <mergeCells count="16">
    <mergeCell ref="A33:B33"/>
    <mergeCell ref="A34:B34"/>
    <mergeCell ref="A35:B35"/>
    <mergeCell ref="A39:D39"/>
    <mergeCell ref="A25:B25"/>
    <mergeCell ref="A26:B26"/>
    <mergeCell ref="A29:B29"/>
    <mergeCell ref="A30:B30"/>
    <mergeCell ref="A31:B31"/>
    <mergeCell ref="A32:B32"/>
    <mergeCell ref="A22:A24"/>
    <mergeCell ref="A2:D2"/>
    <mergeCell ref="A4:B4"/>
    <mergeCell ref="A5:A10"/>
    <mergeCell ref="A11:A17"/>
    <mergeCell ref="A18:A21"/>
  </mergeCells>
  <phoneticPr fontId="1"/>
  <printOptions horizontalCentered="1"/>
  <pageMargins left="0.70866141732283472" right="0.70866141732283472" top="0.55118110236220474" bottom="0.35433070866141736" header="0.31496062992125984" footer="0.31496062992125984"/>
  <pageSetup paperSize="9" scale="73" orientation="portrait" blackAndWhite="1" r:id="rId1"/>
  <headerFooter>
    <oddHeader>&amp;R&amp;K000000（2022.11版）</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84AB3-A78A-4E5C-94FD-4947EA04E7E2}">
  <sheetPr>
    <pageSetUpPr fitToPage="1"/>
  </sheetPr>
  <dimension ref="A1:I43"/>
  <sheetViews>
    <sheetView workbookViewId="0"/>
  </sheetViews>
  <sheetFormatPr defaultColWidth="9" defaultRowHeight="14"/>
  <cols>
    <col min="1" max="1" width="3.83203125" style="48" customWidth="1"/>
    <col min="2" max="2" width="14.58203125" style="276" customWidth="1"/>
    <col min="3" max="3" width="28" style="48" customWidth="1"/>
    <col min="4" max="4" width="8.08203125" style="48" customWidth="1"/>
    <col min="5" max="5" width="18.58203125" style="48" customWidth="1"/>
    <col min="6" max="6" width="9.58203125" style="48" customWidth="1"/>
    <col min="7" max="7" width="21.08203125" style="48" customWidth="1"/>
    <col min="8" max="8" width="8.83203125" style="48" customWidth="1"/>
    <col min="9" max="9" width="19.83203125" style="48" customWidth="1"/>
    <col min="10" max="16384" width="9" style="48"/>
  </cols>
  <sheetData>
    <row r="1" spans="1:9" ht="18.75" customHeight="1">
      <c r="A1" s="83"/>
      <c r="B1" s="270"/>
      <c r="C1" s="83"/>
      <c r="D1" s="609"/>
      <c r="G1" s="609"/>
      <c r="H1" s="609"/>
      <c r="I1" s="609" t="s">
        <v>309</v>
      </c>
    </row>
    <row r="2" spans="1:9" ht="24" customHeight="1">
      <c r="A2" s="610"/>
      <c r="B2" s="900" t="s">
        <v>310</v>
      </c>
      <c r="C2" s="900"/>
      <c r="D2" s="900"/>
      <c r="E2" s="900"/>
      <c r="F2" s="900"/>
      <c r="G2" s="900"/>
    </row>
    <row r="3" spans="1:9" ht="24" customHeight="1" thickBot="1">
      <c r="A3" s="83"/>
      <c r="B3" s="290" t="s">
        <v>311</v>
      </c>
      <c r="C3" s="83"/>
      <c r="D3" s="83"/>
    </row>
    <row r="4" spans="1:9" ht="30" customHeight="1">
      <c r="A4" s="611"/>
      <c r="B4" s="705" t="s">
        <v>312</v>
      </c>
      <c r="C4" s="901" t="s">
        <v>313</v>
      </c>
      <c r="D4" s="707" t="s">
        <v>111</v>
      </c>
      <c r="E4" s="903" t="s">
        <v>314</v>
      </c>
      <c r="F4" s="385" t="s">
        <v>315</v>
      </c>
      <c r="G4" s="703" t="s">
        <v>316</v>
      </c>
    </row>
    <row r="5" spans="1:9" ht="24" customHeight="1" thickBot="1">
      <c r="A5" s="106"/>
      <c r="B5" s="706"/>
      <c r="C5" s="902"/>
      <c r="D5" s="708"/>
      <c r="E5" s="904"/>
      <c r="F5" s="136" t="s">
        <v>317</v>
      </c>
      <c r="G5" s="704"/>
      <c r="I5" s="612" t="s">
        <v>318</v>
      </c>
    </row>
    <row r="6" spans="1:9" ht="24" customHeight="1" thickTop="1">
      <c r="A6" s="613">
        <v>1</v>
      </c>
      <c r="B6" s="111" t="str">
        <f t="shared" ref="B6:B14" si="0">IF($A6="","",VLOOKUP($A6,従事者基礎情報,2))</f>
        <v>□原　×子</v>
      </c>
      <c r="C6" s="614" t="str">
        <f t="shared" ref="C6:C13" si="1">IF($A6="","",VLOOKUP($A6,従事者基礎情報,3))</f>
        <v>交差点設計</v>
      </c>
      <c r="D6" s="123">
        <f t="shared" ref="D6:D14" si="2">IF($A6="","",VLOOKUP($A6,従事者基礎情報,5))</f>
        <v>2</v>
      </c>
      <c r="E6" s="615">
        <f>ROUND(I6/3.08,-3)</f>
        <v>0</v>
      </c>
      <c r="F6" s="616"/>
      <c r="G6" s="54">
        <f>E6*F6</f>
        <v>0</v>
      </c>
      <c r="I6" s="617">
        <f>IF(A6="","",VLOOKUP(D6,単価表,2))</f>
        <v>0</v>
      </c>
    </row>
    <row r="7" spans="1:9" ht="24" customHeight="1">
      <c r="A7" s="613">
        <v>2</v>
      </c>
      <c r="B7" s="111" t="str">
        <f t="shared" si="0"/>
        <v>○山　△男</v>
      </c>
      <c r="C7" s="614" t="str">
        <f t="shared" si="1"/>
        <v>交通計画Ⅱ</v>
      </c>
      <c r="D7" s="123">
        <f t="shared" si="2"/>
        <v>2</v>
      </c>
      <c r="E7" s="618">
        <f t="shared" ref="E7:E14" si="3">ROUND(I7/3.08,-3)</f>
        <v>0</v>
      </c>
      <c r="F7" s="616"/>
      <c r="G7" s="128">
        <f>E7*F7</f>
        <v>0</v>
      </c>
      <c r="I7" s="619">
        <f t="shared" ref="I7:I14" si="4">IF(A7="","",VLOOKUP(D7,単価表,2))</f>
        <v>0</v>
      </c>
    </row>
    <row r="8" spans="1:9" ht="24" customHeight="1">
      <c r="A8" s="613">
        <v>3</v>
      </c>
      <c r="B8" s="113" t="str">
        <f t="shared" si="0"/>
        <v>○野　△子（前任）</v>
      </c>
      <c r="C8" s="620" t="str">
        <f t="shared" si="1"/>
        <v>ジェンダー分析</v>
      </c>
      <c r="D8" s="124">
        <f t="shared" si="2"/>
        <v>3</v>
      </c>
      <c r="E8" s="618">
        <f t="shared" si="3"/>
        <v>0</v>
      </c>
      <c r="F8" s="616"/>
      <c r="G8" s="128">
        <f>E8*F8</f>
        <v>0</v>
      </c>
      <c r="I8" s="619">
        <f t="shared" si="4"/>
        <v>0</v>
      </c>
    </row>
    <row r="9" spans="1:9" ht="24" customHeight="1">
      <c r="A9" s="613">
        <v>4</v>
      </c>
      <c r="B9" s="113" t="str">
        <f t="shared" si="0"/>
        <v>▽田　□美（後任）</v>
      </c>
      <c r="C9" s="620" t="str">
        <f t="shared" si="1"/>
        <v>ジェンダー分析</v>
      </c>
      <c r="D9" s="124">
        <f t="shared" si="2"/>
        <v>4</v>
      </c>
      <c r="E9" s="618">
        <f t="shared" si="3"/>
        <v>0</v>
      </c>
      <c r="F9" s="616"/>
      <c r="G9" s="128">
        <f>E9*F9</f>
        <v>0</v>
      </c>
      <c r="I9" s="619">
        <f t="shared" si="4"/>
        <v>0</v>
      </c>
    </row>
    <row r="10" spans="1:9" ht="24" customHeight="1">
      <c r="A10" s="613">
        <v>1</v>
      </c>
      <c r="B10" s="111" t="str">
        <f t="shared" si="0"/>
        <v>□原　×子</v>
      </c>
      <c r="C10" s="614" t="str">
        <f t="shared" si="1"/>
        <v>交差点設計</v>
      </c>
      <c r="D10" s="123">
        <f t="shared" si="2"/>
        <v>2</v>
      </c>
      <c r="E10" s="615">
        <f>ROUND(I10/3.08,-3)</f>
        <v>0</v>
      </c>
      <c r="F10" s="616"/>
      <c r="G10" s="128">
        <f>E10*F10</f>
        <v>0</v>
      </c>
      <c r="I10" s="619">
        <f>IF(A10="","",VLOOKUP(D10,単価表,2))</f>
        <v>0</v>
      </c>
    </row>
    <row r="11" spans="1:9" ht="24" customHeight="1">
      <c r="A11" s="613">
        <v>2</v>
      </c>
      <c r="B11" s="113" t="str">
        <f t="shared" si="0"/>
        <v>○山　△男</v>
      </c>
      <c r="C11" s="620" t="str">
        <f t="shared" si="1"/>
        <v>交通計画Ⅱ</v>
      </c>
      <c r="D11" s="124">
        <f t="shared" si="2"/>
        <v>2</v>
      </c>
      <c r="E11" s="618">
        <f t="shared" si="3"/>
        <v>0</v>
      </c>
      <c r="F11" s="616"/>
      <c r="G11" s="55">
        <f t="shared" ref="G11:G14" si="5">E11*F11</f>
        <v>0</v>
      </c>
      <c r="I11" s="619">
        <f t="shared" si="4"/>
        <v>0</v>
      </c>
    </row>
    <row r="12" spans="1:9" ht="24" customHeight="1">
      <c r="A12" s="613">
        <v>3</v>
      </c>
      <c r="B12" s="113" t="str">
        <f t="shared" si="0"/>
        <v>○野　△子（前任）</v>
      </c>
      <c r="C12" s="620" t="str">
        <f t="shared" si="1"/>
        <v>ジェンダー分析</v>
      </c>
      <c r="D12" s="124">
        <f t="shared" si="2"/>
        <v>3</v>
      </c>
      <c r="E12" s="618">
        <f t="shared" si="3"/>
        <v>0</v>
      </c>
      <c r="F12" s="616"/>
      <c r="G12" s="56">
        <f t="shared" si="5"/>
        <v>0</v>
      </c>
      <c r="I12" s="619">
        <f t="shared" si="4"/>
        <v>0</v>
      </c>
    </row>
    <row r="13" spans="1:9" ht="24" customHeight="1">
      <c r="A13" s="613">
        <v>4</v>
      </c>
      <c r="B13" s="113" t="str">
        <f t="shared" si="0"/>
        <v>▽田　□美（後任）</v>
      </c>
      <c r="C13" s="620" t="str">
        <f t="shared" si="1"/>
        <v>ジェンダー分析</v>
      </c>
      <c r="D13" s="124">
        <f t="shared" si="2"/>
        <v>4</v>
      </c>
      <c r="E13" s="618">
        <f t="shared" si="3"/>
        <v>0</v>
      </c>
      <c r="F13" s="616"/>
      <c r="G13" s="56">
        <f t="shared" si="5"/>
        <v>0</v>
      </c>
      <c r="I13" s="619">
        <f t="shared" si="4"/>
        <v>0</v>
      </c>
    </row>
    <row r="14" spans="1:9" ht="24" customHeight="1" thickBot="1">
      <c r="A14" s="613">
        <v>5</v>
      </c>
      <c r="B14" s="621" t="str">
        <f t="shared" si="0"/>
        <v>道路計画</v>
      </c>
      <c r="C14" s="622" t="str">
        <f>IF($A14="","",VLOOKUP($A14,従事者基礎情報,3))</f>
        <v>×木　〇子</v>
      </c>
      <c r="D14" s="623">
        <f t="shared" si="2"/>
        <v>4</v>
      </c>
      <c r="E14" s="624">
        <f t="shared" si="3"/>
        <v>0</v>
      </c>
      <c r="F14" s="625"/>
      <c r="G14" s="626">
        <f t="shared" si="5"/>
        <v>0</v>
      </c>
      <c r="I14" s="619">
        <f t="shared" si="4"/>
        <v>0</v>
      </c>
    </row>
    <row r="15" spans="1:9" ht="27.75" customHeight="1" thickBot="1">
      <c r="A15" s="271"/>
      <c r="B15" s="627"/>
      <c r="C15" s="628"/>
      <c r="D15" s="628"/>
      <c r="E15" s="908" t="s">
        <v>319</v>
      </c>
      <c r="F15" s="909"/>
      <c r="G15" s="629">
        <f>SUM(G6:G14)</f>
        <v>0</v>
      </c>
    </row>
    <row r="16" spans="1:9" ht="30.65" customHeight="1" thickBot="1">
      <c r="A16" s="119"/>
      <c r="B16" s="630"/>
      <c r="C16" s="630"/>
      <c r="D16" s="630"/>
      <c r="E16" s="910" t="s">
        <v>274</v>
      </c>
      <c r="F16" s="911"/>
      <c r="G16" s="631">
        <f>ROUNDDOWN(G15,-3)</f>
        <v>0</v>
      </c>
    </row>
    <row r="17" spans="1:9" ht="45" customHeight="1">
      <c r="A17" s="83"/>
      <c r="B17" s="912" t="s">
        <v>320</v>
      </c>
      <c r="C17" s="912"/>
      <c r="D17" s="912"/>
      <c r="E17" s="912"/>
      <c r="F17" s="912"/>
      <c r="G17" s="912"/>
      <c r="H17" s="912"/>
    </row>
    <row r="18" spans="1:9" ht="33.65" customHeight="1" thickBot="1">
      <c r="B18" s="290" t="s">
        <v>321</v>
      </c>
      <c r="C18" s="288"/>
      <c r="D18" s="277"/>
      <c r="E18" s="277"/>
      <c r="F18" s="277"/>
      <c r="G18" s="277"/>
      <c r="H18" s="277"/>
    </row>
    <row r="19" spans="1:9">
      <c r="B19" s="833" t="s">
        <v>250</v>
      </c>
      <c r="C19" s="768" t="s">
        <v>195</v>
      </c>
      <c r="D19" s="770" t="s">
        <v>251</v>
      </c>
      <c r="E19" s="772" t="s">
        <v>198</v>
      </c>
      <c r="F19" s="774" t="s">
        <v>255</v>
      </c>
      <c r="G19" s="776"/>
      <c r="H19" s="632"/>
    </row>
    <row r="20" spans="1:9" ht="31.4" customHeight="1" thickBot="1">
      <c r="B20" s="834"/>
      <c r="C20" s="769"/>
      <c r="D20" s="771"/>
      <c r="E20" s="773"/>
      <c r="F20" s="777"/>
      <c r="G20" s="779"/>
      <c r="H20" s="632"/>
    </row>
    <row r="21" spans="1:9" ht="24" customHeight="1" thickTop="1">
      <c r="B21" s="406"/>
      <c r="C21" s="407"/>
      <c r="D21" s="408"/>
      <c r="E21" s="409"/>
      <c r="F21" s="913"/>
      <c r="G21" s="914"/>
      <c r="H21" s="557"/>
    </row>
    <row r="22" spans="1:9" ht="24" customHeight="1">
      <c r="B22" s="406"/>
      <c r="C22" s="407"/>
      <c r="D22" s="408"/>
      <c r="E22" s="409"/>
      <c r="F22" s="915"/>
      <c r="G22" s="916"/>
      <c r="H22" s="557"/>
    </row>
    <row r="23" spans="1:9" ht="24" customHeight="1">
      <c r="B23" s="406"/>
      <c r="C23" s="407"/>
      <c r="D23" s="408"/>
      <c r="E23" s="409"/>
      <c r="F23" s="915"/>
      <c r="G23" s="916"/>
      <c r="H23" s="557"/>
    </row>
    <row r="24" spans="1:9" ht="24" customHeight="1">
      <c r="B24" s="474"/>
      <c r="C24" s="407"/>
      <c r="D24" s="408"/>
      <c r="E24" s="409"/>
      <c r="F24" s="915"/>
      <c r="G24" s="916"/>
      <c r="H24" s="557"/>
    </row>
    <row r="25" spans="1:9" ht="24" customHeight="1" thickBot="1">
      <c r="B25" s="633"/>
      <c r="C25" s="634"/>
      <c r="D25" s="635"/>
      <c r="E25" s="483"/>
      <c r="F25" s="917"/>
      <c r="G25" s="918"/>
      <c r="H25" s="557"/>
    </row>
    <row r="26" spans="1:9" ht="32.5" customHeight="1" thickBot="1">
      <c r="B26" s="905" t="s">
        <v>322</v>
      </c>
      <c r="C26" s="906"/>
      <c r="D26" s="907"/>
      <c r="E26" s="553">
        <f>SUM(E21:E25)</f>
        <v>0</v>
      </c>
      <c r="F26" s="781"/>
      <c r="G26" s="781"/>
      <c r="H26" s="781"/>
    </row>
    <row r="27" spans="1:9" ht="32.5" customHeight="1" thickBot="1">
      <c r="B27" s="790" t="s">
        <v>323</v>
      </c>
      <c r="C27" s="791"/>
      <c r="D27" s="792"/>
      <c r="E27" s="415">
        <f>ROUNDDOWN(E26,-3)</f>
        <v>0</v>
      </c>
      <c r="F27" s="781"/>
      <c r="G27" s="781"/>
      <c r="H27" s="781"/>
    </row>
    <row r="28" spans="1:9" ht="16.399999999999999" customHeight="1">
      <c r="B28" s="452"/>
      <c r="C28" s="452"/>
      <c r="D28" s="452"/>
      <c r="E28" s="486"/>
      <c r="F28" s="636"/>
      <c r="G28" s="636"/>
      <c r="H28" s="636"/>
    </row>
    <row r="29" spans="1:9" ht="32.5" customHeight="1" thickBot="1">
      <c r="B29" s="290" t="s">
        <v>324</v>
      </c>
      <c r="C29" s="452"/>
      <c r="D29" s="452"/>
      <c r="E29" s="486"/>
      <c r="F29" s="636"/>
      <c r="G29" s="636"/>
      <c r="H29" s="636"/>
    </row>
    <row r="30" spans="1:9" ht="23.5" customHeight="1">
      <c r="B30" s="921" t="s">
        <v>325</v>
      </c>
      <c r="C30" s="922" t="s">
        <v>326</v>
      </c>
      <c r="D30" s="707" t="s">
        <v>111</v>
      </c>
      <c r="E30" s="923" t="s">
        <v>327</v>
      </c>
      <c r="F30" s="923"/>
      <c r="G30" s="923" t="s">
        <v>328</v>
      </c>
      <c r="H30" s="924"/>
      <c r="I30" s="703" t="s">
        <v>316</v>
      </c>
    </row>
    <row r="31" spans="1:9" ht="23.5" customHeight="1" thickBot="1">
      <c r="B31" s="706"/>
      <c r="C31" s="902"/>
      <c r="D31" s="708"/>
      <c r="E31" s="637" t="s">
        <v>196</v>
      </c>
      <c r="F31" s="637" t="s">
        <v>148</v>
      </c>
      <c r="G31" s="637" t="s">
        <v>196</v>
      </c>
      <c r="H31" s="638" t="s">
        <v>148</v>
      </c>
      <c r="I31" s="704"/>
    </row>
    <row r="32" spans="1:9" ht="26.15" customHeight="1" thickTop="1">
      <c r="A32" s="272">
        <v>1</v>
      </c>
      <c r="B32" s="639" t="s">
        <v>329</v>
      </c>
      <c r="C32" s="614" t="str">
        <f t="shared" ref="C32:C37" si="6">IF($A32="","",VLOOKUP($A32,従事者基礎情報,3))</f>
        <v>交差点設計</v>
      </c>
      <c r="D32" s="123">
        <f t="shared" ref="D32:D37" si="7">IF($A32="","",VLOOKUP($A32,従事者基礎情報,5))</f>
        <v>2</v>
      </c>
      <c r="E32" s="640">
        <v>1000</v>
      </c>
      <c r="F32" s="641">
        <v>5</v>
      </c>
      <c r="G32" s="640">
        <v>13000</v>
      </c>
      <c r="H32" s="642">
        <v>5</v>
      </c>
      <c r="I32" s="273">
        <f>E32*F32+G32*H32</f>
        <v>70000</v>
      </c>
    </row>
    <row r="33" spans="1:9" ht="26.15" customHeight="1">
      <c r="A33" s="272">
        <v>2</v>
      </c>
      <c r="B33" s="643" t="s">
        <v>329</v>
      </c>
      <c r="C33" s="614" t="str">
        <f t="shared" si="6"/>
        <v>交通計画Ⅱ</v>
      </c>
      <c r="D33" s="123">
        <f t="shared" si="7"/>
        <v>2</v>
      </c>
      <c r="E33" s="644"/>
      <c r="F33" s="645"/>
      <c r="G33" s="644"/>
      <c r="H33" s="646"/>
      <c r="I33" s="274">
        <f t="shared" ref="I33:I37" si="8">E33*F33+G33*H33</f>
        <v>0</v>
      </c>
    </row>
    <row r="34" spans="1:9" ht="26.15" customHeight="1">
      <c r="A34" s="272"/>
      <c r="B34" s="643" t="s">
        <v>329</v>
      </c>
      <c r="C34" s="614" t="str">
        <f t="shared" si="6"/>
        <v/>
      </c>
      <c r="D34" s="123" t="str">
        <f t="shared" si="7"/>
        <v/>
      </c>
      <c r="E34" s="644"/>
      <c r="F34" s="645"/>
      <c r="G34" s="644"/>
      <c r="H34" s="646"/>
      <c r="I34" s="274">
        <f t="shared" si="8"/>
        <v>0</v>
      </c>
    </row>
    <row r="35" spans="1:9" ht="26.15" customHeight="1">
      <c r="A35" s="272"/>
      <c r="B35" s="643" t="s">
        <v>329</v>
      </c>
      <c r="C35" s="614" t="str">
        <f t="shared" si="6"/>
        <v/>
      </c>
      <c r="D35" s="123" t="str">
        <f t="shared" si="7"/>
        <v/>
      </c>
      <c r="E35" s="644"/>
      <c r="F35" s="645"/>
      <c r="G35" s="644"/>
      <c r="H35" s="646"/>
      <c r="I35" s="274">
        <f t="shared" si="8"/>
        <v>0</v>
      </c>
    </row>
    <row r="36" spans="1:9" ht="26.15" customHeight="1">
      <c r="A36" s="272"/>
      <c r="B36" s="643" t="s">
        <v>329</v>
      </c>
      <c r="C36" s="614" t="str">
        <f t="shared" si="6"/>
        <v/>
      </c>
      <c r="D36" s="123" t="str">
        <f t="shared" si="7"/>
        <v/>
      </c>
      <c r="E36" s="644"/>
      <c r="F36" s="645"/>
      <c r="G36" s="644"/>
      <c r="H36" s="646"/>
      <c r="I36" s="274">
        <f t="shared" si="8"/>
        <v>0</v>
      </c>
    </row>
    <row r="37" spans="1:9" ht="26.15" customHeight="1" thickBot="1">
      <c r="A37" s="272"/>
      <c r="B37" s="647" t="s">
        <v>329</v>
      </c>
      <c r="C37" s="648" t="str">
        <f t="shared" si="6"/>
        <v/>
      </c>
      <c r="D37" s="649" t="str">
        <f t="shared" si="7"/>
        <v/>
      </c>
      <c r="E37" s="650"/>
      <c r="F37" s="651"/>
      <c r="G37" s="650"/>
      <c r="H37" s="652"/>
      <c r="I37" s="275">
        <f t="shared" si="8"/>
        <v>0</v>
      </c>
    </row>
    <row r="38" spans="1:9" ht="26.15" customHeight="1" thickBot="1">
      <c r="B38" s="463"/>
      <c r="C38" s="463"/>
      <c r="D38" s="463"/>
      <c r="E38" s="463"/>
      <c r="F38" s="463"/>
      <c r="G38" s="653"/>
      <c r="H38" s="654" t="s">
        <v>330</v>
      </c>
      <c r="I38" s="415">
        <f>SUM(I32:I37)</f>
        <v>70000</v>
      </c>
    </row>
    <row r="39" spans="1:9" ht="26.15" customHeight="1" thickBot="1">
      <c r="G39" s="655"/>
      <c r="H39" s="656" t="s">
        <v>274</v>
      </c>
      <c r="I39" s="415">
        <f>ROUNDDOWN(I38,-3)</f>
        <v>70000</v>
      </c>
    </row>
    <row r="40" spans="1:9" ht="16.399999999999999" customHeight="1" thickBot="1">
      <c r="G40" s="657"/>
      <c r="H40" s="658"/>
      <c r="I40" s="486"/>
    </row>
    <row r="41" spans="1:9" ht="39" customHeight="1" thickBot="1">
      <c r="E41" s="387"/>
      <c r="F41" s="659" t="s">
        <v>331</v>
      </c>
      <c r="G41" s="660">
        <f>G16+E27+I39</f>
        <v>70000</v>
      </c>
    </row>
    <row r="43" spans="1:9" ht="109.4" customHeight="1">
      <c r="B43" s="919" t="s">
        <v>332</v>
      </c>
      <c r="C43" s="920"/>
      <c r="D43" s="920"/>
      <c r="E43" s="920"/>
      <c r="F43" s="920"/>
      <c r="G43" s="920"/>
      <c r="H43" s="920"/>
      <c r="I43" s="920"/>
    </row>
  </sheetData>
  <mergeCells count="30">
    <mergeCell ref="I30:I31"/>
    <mergeCell ref="B43:I43"/>
    <mergeCell ref="B27:D27"/>
    <mergeCell ref="F27:H27"/>
    <mergeCell ref="B30:B31"/>
    <mergeCell ref="C30:C31"/>
    <mergeCell ref="D30:D31"/>
    <mergeCell ref="E30:F30"/>
    <mergeCell ref="G30:H30"/>
    <mergeCell ref="B26:D26"/>
    <mergeCell ref="F26:H26"/>
    <mergeCell ref="E15:F15"/>
    <mergeCell ref="E16:F16"/>
    <mergeCell ref="B17:H17"/>
    <mergeCell ref="B19:B20"/>
    <mergeCell ref="C19:C20"/>
    <mergeCell ref="D19:D20"/>
    <mergeCell ref="E19:E20"/>
    <mergeCell ref="F19:G20"/>
    <mergeCell ref="F21:G21"/>
    <mergeCell ref="F22:G22"/>
    <mergeCell ref="F23:G23"/>
    <mergeCell ref="F24:G24"/>
    <mergeCell ref="F25:G25"/>
    <mergeCell ref="B2:G2"/>
    <mergeCell ref="B4:B5"/>
    <mergeCell ref="C4:C5"/>
    <mergeCell ref="D4:D5"/>
    <mergeCell ref="E4:E5"/>
    <mergeCell ref="G4:G5"/>
  </mergeCells>
  <phoneticPr fontId="1"/>
  <printOptions horizontalCentered="1"/>
  <pageMargins left="0.70866141732283472" right="0.70866141732283472" top="0.55118110236220474" bottom="0.35433070866141736" header="0.31496062992125984" footer="0.31496062992125984"/>
  <pageSetup paperSize="9" scale="63" orientation="portrait" blackAndWhite="1" r:id="rId1"/>
  <headerFooter>
    <oddHeader>&amp;R&amp;K000000（2022.11版）</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12DFD-FC2C-4BB7-AF04-24750BF3013C}">
  <sheetPr>
    <pageSetUpPr fitToPage="1"/>
  </sheetPr>
  <dimension ref="A1:J29"/>
  <sheetViews>
    <sheetView workbookViewId="0"/>
  </sheetViews>
  <sheetFormatPr defaultColWidth="9" defaultRowHeight="14"/>
  <cols>
    <col min="1" max="1" width="4.83203125" style="48" customWidth="1"/>
    <col min="2" max="2" width="14.58203125" style="276" customWidth="1"/>
    <col min="3" max="3" width="25" style="48" customWidth="1"/>
    <col min="4" max="4" width="8.08203125" style="48" customWidth="1"/>
    <col min="5" max="5" width="18.58203125" style="48" customWidth="1"/>
    <col min="6" max="6" width="9" style="48"/>
    <col min="7" max="7" width="21.08203125" style="48" customWidth="1"/>
    <col min="8" max="8" width="9" style="48"/>
    <col min="9" max="9" width="11.08203125" style="48" customWidth="1"/>
    <col min="10" max="16384" width="9" style="48"/>
  </cols>
  <sheetData>
    <row r="1" spans="1:10" ht="18.75" customHeight="1">
      <c r="A1" s="83"/>
      <c r="B1" s="270"/>
      <c r="C1" s="83"/>
      <c r="D1" s="609"/>
      <c r="G1" s="609"/>
      <c r="H1" s="609"/>
      <c r="I1" s="609" t="s">
        <v>333</v>
      </c>
    </row>
    <row r="2" spans="1:10" ht="24" customHeight="1">
      <c r="A2" s="610"/>
      <c r="B2" s="900" t="s">
        <v>334</v>
      </c>
      <c r="C2" s="900"/>
      <c r="D2" s="900"/>
      <c r="E2" s="900"/>
      <c r="F2" s="900"/>
      <c r="G2" s="900"/>
    </row>
    <row r="3" spans="1:10">
      <c r="A3" s="83"/>
      <c r="B3" s="270"/>
      <c r="C3" s="83"/>
      <c r="D3" s="83"/>
    </row>
    <row r="4" spans="1:10" ht="27.65" customHeight="1" thickBot="1">
      <c r="B4" s="290" t="s">
        <v>335</v>
      </c>
      <c r="C4" s="288"/>
      <c r="D4" s="277"/>
      <c r="E4" s="277"/>
      <c r="F4" s="277"/>
      <c r="G4" s="277"/>
      <c r="H4" s="277"/>
    </row>
    <row r="5" spans="1:10">
      <c r="B5" s="833" t="s">
        <v>250</v>
      </c>
      <c r="C5" s="768" t="s">
        <v>195</v>
      </c>
      <c r="D5" s="770" t="s">
        <v>251</v>
      </c>
      <c r="E5" s="772" t="s">
        <v>198</v>
      </c>
      <c r="F5" s="774" t="s">
        <v>255</v>
      </c>
      <c r="G5" s="776"/>
      <c r="H5" s="632"/>
    </row>
    <row r="6" spans="1:10" ht="31.4" customHeight="1" thickBot="1">
      <c r="B6" s="834"/>
      <c r="C6" s="769"/>
      <c r="D6" s="771"/>
      <c r="E6" s="773"/>
      <c r="F6" s="777"/>
      <c r="G6" s="779"/>
      <c r="H6" s="632"/>
    </row>
    <row r="7" spans="1:10" ht="24" customHeight="1" thickTop="1">
      <c r="B7" s="406"/>
      <c r="C7" s="407"/>
      <c r="D7" s="408"/>
      <c r="E7" s="409"/>
      <c r="F7" s="913"/>
      <c r="G7" s="914"/>
      <c r="H7" s="557"/>
    </row>
    <row r="8" spans="1:10" ht="24" customHeight="1">
      <c r="B8" s="406"/>
      <c r="C8" s="407"/>
      <c r="D8" s="408"/>
      <c r="E8" s="409"/>
      <c r="F8" s="915"/>
      <c r="G8" s="916"/>
      <c r="H8" s="557"/>
    </row>
    <row r="9" spans="1:10" ht="24" customHeight="1">
      <c r="B9" s="406"/>
      <c r="C9" s="407"/>
      <c r="D9" s="408"/>
      <c r="E9" s="409"/>
      <c r="F9" s="915"/>
      <c r="G9" s="916"/>
      <c r="H9" s="557"/>
    </row>
    <row r="10" spans="1:10" ht="24" customHeight="1">
      <c r="B10" s="474"/>
      <c r="C10" s="407"/>
      <c r="D10" s="408"/>
      <c r="E10" s="409"/>
      <c r="F10" s="915"/>
      <c r="G10" s="916"/>
      <c r="H10" s="557"/>
    </row>
    <row r="11" spans="1:10" ht="24" customHeight="1" thickBot="1">
      <c r="B11" s="410"/>
      <c r="C11" s="411"/>
      <c r="D11" s="412"/>
      <c r="E11" s="413"/>
      <c r="F11" s="917"/>
      <c r="G11" s="918"/>
      <c r="H11" s="557"/>
    </row>
    <row r="12" spans="1:10" ht="32.5" customHeight="1" thickTop="1" thickBot="1">
      <c r="B12" s="786" t="s">
        <v>322</v>
      </c>
      <c r="C12" s="787"/>
      <c r="D12" s="788"/>
      <c r="E12" s="414">
        <f>SUM(E7:E11)</f>
        <v>0</v>
      </c>
      <c r="F12" s="789"/>
      <c r="G12" s="789"/>
      <c r="H12" s="781"/>
    </row>
    <row r="13" spans="1:10" ht="32.5" customHeight="1" thickBot="1">
      <c r="B13" s="790" t="s">
        <v>323</v>
      </c>
      <c r="C13" s="791"/>
      <c r="D13" s="792"/>
      <c r="E13" s="415">
        <f>ROUNDDOWN(E12,-3)</f>
        <v>0</v>
      </c>
      <c r="F13" s="781"/>
      <c r="G13" s="781"/>
      <c r="H13" s="781"/>
    </row>
    <row r="14" spans="1:10" ht="18" customHeight="1">
      <c r="B14" s="463"/>
      <c r="C14" s="463"/>
      <c r="D14" s="463"/>
      <c r="E14" s="463"/>
      <c r="F14" s="463"/>
      <c r="G14" s="489"/>
      <c r="H14" s="491"/>
    </row>
    <row r="15" spans="1:10" ht="39" customHeight="1" thickBot="1">
      <c r="B15" s="290" t="s">
        <v>336</v>
      </c>
      <c r="C15" s="452"/>
      <c r="D15" s="452"/>
      <c r="E15" s="486"/>
      <c r="F15" s="636"/>
      <c r="G15" s="636"/>
      <c r="H15" s="636"/>
    </row>
    <row r="16" spans="1:10">
      <c r="B16" s="921" t="s">
        <v>337</v>
      </c>
      <c r="C16" s="922" t="s">
        <v>326</v>
      </c>
      <c r="D16" s="707" t="s">
        <v>111</v>
      </c>
      <c r="E16" s="923" t="s">
        <v>327</v>
      </c>
      <c r="F16" s="923"/>
      <c r="G16" s="923" t="s">
        <v>328</v>
      </c>
      <c r="H16" s="924"/>
      <c r="I16" s="703" t="s">
        <v>338</v>
      </c>
      <c r="J16" s="925" t="s">
        <v>339</v>
      </c>
    </row>
    <row r="17" spans="1:10" ht="14.5" thickBot="1">
      <c r="B17" s="706"/>
      <c r="C17" s="902"/>
      <c r="D17" s="708"/>
      <c r="E17" s="637" t="s">
        <v>196</v>
      </c>
      <c r="F17" s="637" t="s">
        <v>148</v>
      </c>
      <c r="G17" s="637" t="s">
        <v>196</v>
      </c>
      <c r="H17" s="638" t="s">
        <v>148</v>
      </c>
      <c r="I17" s="704"/>
      <c r="J17" s="926"/>
    </row>
    <row r="18" spans="1:10" ht="21.65" customHeight="1" thickTop="1">
      <c r="A18" s="272">
        <v>1</v>
      </c>
      <c r="B18" s="639" t="s">
        <v>329</v>
      </c>
      <c r="C18" s="614" t="str">
        <f t="shared" ref="C18:C23" si="0">IF($A18="","",VLOOKUP($A18,従事者基礎情報,3))</f>
        <v>交差点設計</v>
      </c>
      <c r="D18" s="123">
        <f t="shared" ref="D18:D23" si="1">IF($A18="","",VLOOKUP($A18,従事者基礎情報,5))</f>
        <v>2</v>
      </c>
      <c r="E18" s="640"/>
      <c r="F18" s="641"/>
      <c r="G18" s="641"/>
      <c r="H18" s="642"/>
      <c r="I18" s="273">
        <f>E18*F18+G18*H18</f>
        <v>0</v>
      </c>
      <c r="J18" s="532"/>
    </row>
    <row r="19" spans="1:10" ht="21.65" customHeight="1">
      <c r="A19" s="272">
        <v>2</v>
      </c>
      <c r="B19" s="643" t="s">
        <v>329</v>
      </c>
      <c r="C19" s="614" t="str">
        <f t="shared" si="0"/>
        <v>交通計画Ⅱ</v>
      </c>
      <c r="D19" s="123">
        <f t="shared" si="1"/>
        <v>2</v>
      </c>
      <c r="E19" s="644"/>
      <c r="F19" s="645"/>
      <c r="G19" s="645"/>
      <c r="H19" s="646"/>
      <c r="I19" s="274">
        <f t="shared" ref="I19:I23" si="2">E19*F19+G19*H19</f>
        <v>0</v>
      </c>
      <c r="J19" s="481"/>
    </row>
    <row r="20" spans="1:10" ht="21.65" customHeight="1">
      <c r="A20" s="272">
        <v>1</v>
      </c>
      <c r="B20" s="643" t="s">
        <v>329</v>
      </c>
      <c r="C20" s="614" t="str">
        <f t="shared" si="0"/>
        <v>交差点設計</v>
      </c>
      <c r="D20" s="123">
        <f t="shared" si="1"/>
        <v>2</v>
      </c>
      <c r="E20" s="644"/>
      <c r="F20" s="645"/>
      <c r="G20" s="645"/>
      <c r="H20" s="646"/>
      <c r="I20" s="274">
        <f t="shared" si="2"/>
        <v>0</v>
      </c>
      <c r="J20" s="481"/>
    </row>
    <row r="21" spans="1:10" ht="21.65" customHeight="1">
      <c r="A21" s="272"/>
      <c r="B21" s="643" t="s">
        <v>329</v>
      </c>
      <c r="C21" s="614" t="str">
        <f t="shared" si="0"/>
        <v/>
      </c>
      <c r="D21" s="123" t="str">
        <f t="shared" si="1"/>
        <v/>
      </c>
      <c r="E21" s="644"/>
      <c r="F21" s="645"/>
      <c r="G21" s="645"/>
      <c r="H21" s="646"/>
      <c r="I21" s="274">
        <f t="shared" si="2"/>
        <v>0</v>
      </c>
      <c r="J21" s="481"/>
    </row>
    <row r="22" spans="1:10" ht="21.65" customHeight="1">
      <c r="A22" s="272"/>
      <c r="B22" s="643" t="s">
        <v>329</v>
      </c>
      <c r="C22" s="614" t="str">
        <f t="shared" si="0"/>
        <v/>
      </c>
      <c r="D22" s="123" t="str">
        <f t="shared" si="1"/>
        <v/>
      </c>
      <c r="E22" s="644"/>
      <c r="F22" s="645"/>
      <c r="G22" s="645"/>
      <c r="H22" s="646"/>
      <c r="I22" s="274">
        <f t="shared" si="2"/>
        <v>0</v>
      </c>
      <c r="J22" s="481"/>
    </row>
    <row r="23" spans="1:10" ht="21.65" customHeight="1" thickBot="1">
      <c r="A23" s="272"/>
      <c r="B23" s="647" t="s">
        <v>329</v>
      </c>
      <c r="C23" s="648" t="str">
        <f t="shared" si="0"/>
        <v/>
      </c>
      <c r="D23" s="649" t="str">
        <f t="shared" si="1"/>
        <v/>
      </c>
      <c r="E23" s="650"/>
      <c r="F23" s="651"/>
      <c r="G23" s="651"/>
      <c r="H23" s="652"/>
      <c r="I23" s="275">
        <f t="shared" si="2"/>
        <v>0</v>
      </c>
      <c r="J23" s="661"/>
    </row>
    <row r="24" spans="1:10" ht="20.25" customHeight="1" thickBot="1">
      <c r="B24" s="463"/>
      <c r="C24" s="463"/>
      <c r="D24" s="463"/>
      <c r="E24" s="463"/>
      <c r="F24" s="463"/>
      <c r="G24" s="653"/>
      <c r="H24" s="654" t="s">
        <v>330</v>
      </c>
      <c r="I24" s="415">
        <f>SUM(I18:I23)</f>
        <v>0</v>
      </c>
    </row>
    <row r="25" spans="1:10" ht="20.25" customHeight="1" thickBot="1">
      <c r="G25" s="655"/>
      <c r="H25" s="656" t="s">
        <v>274</v>
      </c>
      <c r="I25" s="415">
        <f>ROUNDDOWN(I24,-3)</f>
        <v>0</v>
      </c>
    </row>
    <row r="26" spans="1:10" ht="14.5" thickBot="1">
      <c r="G26" s="657"/>
      <c r="H26" s="658"/>
      <c r="I26" s="486"/>
    </row>
    <row r="27" spans="1:10" ht="32.5" customHeight="1" thickBot="1">
      <c r="E27" s="387"/>
      <c r="F27" s="659" t="s">
        <v>340</v>
      </c>
      <c r="G27" s="660">
        <f>E13+I25</f>
        <v>0</v>
      </c>
    </row>
    <row r="29" spans="1:10" ht="73.400000000000006" customHeight="1">
      <c r="B29" s="919" t="s">
        <v>341</v>
      </c>
      <c r="C29" s="920"/>
      <c r="D29" s="920"/>
      <c r="E29" s="920"/>
      <c r="F29" s="920"/>
      <c r="G29" s="920"/>
      <c r="H29" s="920"/>
      <c r="I29" s="920"/>
    </row>
  </sheetData>
  <mergeCells count="23">
    <mergeCell ref="I16:I17"/>
    <mergeCell ref="J16:J17"/>
    <mergeCell ref="B29:I29"/>
    <mergeCell ref="B13:D13"/>
    <mergeCell ref="F13:H13"/>
    <mergeCell ref="B16:B17"/>
    <mergeCell ref="C16:C17"/>
    <mergeCell ref="D16:D17"/>
    <mergeCell ref="E16:F16"/>
    <mergeCell ref="G16:H16"/>
    <mergeCell ref="B12:D12"/>
    <mergeCell ref="F12:H12"/>
    <mergeCell ref="B2:G2"/>
    <mergeCell ref="B5:B6"/>
    <mergeCell ref="C5:C6"/>
    <mergeCell ref="D5:D6"/>
    <mergeCell ref="E5:E6"/>
    <mergeCell ref="F5:G6"/>
    <mergeCell ref="F7:G7"/>
    <mergeCell ref="F8:G8"/>
    <mergeCell ref="F9:G9"/>
    <mergeCell ref="F10:G10"/>
    <mergeCell ref="F11:G11"/>
  </mergeCells>
  <phoneticPr fontId="1"/>
  <printOptions horizontalCentered="1"/>
  <pageMargins left="0.70866141732283472" right="0.70866141732283472" top="0.55118110236220474" bottom="0.35433070866141736" header="0.31496062992125984" footer="0.31496062992125984"/>
  <pageSetup paperSize="9" scale="65" orientation="portrait" blackAndWhite="1" r:id="rId1"/>
  <headerFooter>
    <oddHeader>&amp;R&amp;K000000（2022.11版）</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47A94-81D8-4A60-A0B7-9651ECDF01FF}">
  <sheetPr>
    <pageSetUpPr fitToPage="1"/>
  </sheetPr>
  <dimension ref="A1:E15"/>
  <sheetViews>
    <sheetView view="pageBreakPreview" zoomScale="60" zoomScaleNormal="100" workbookViewId="0"/>
  </sheetViews>
  <sheetFormatPr defaultColWidth="9" defaultRowHeight="14"/>
  <cols>
    <col min="1" max="1" width="25.58203125" style="462" customWidth="1"/>
    <col min="2" max="2" width="34.08203125" style="462" customWidth="1"/>
    <col min="3" max="3" width="9.5" style="462" bestFit="1" customWidth="1"/>
    <col min="4" max="4" width="21.08203125" style="462" customWidth="1"/>
    <col min="5" max="5" width="3.33203125" style="462" customWidth="1"/>
    <col min="6" max="16384" width="9" style="416"/>
  </cols>
  <sheetData>
    <row r="1" spans="1:5">
      <c r="B1" s="662"/>
      <c r="C1" s="662"/>
      <c r="D1" s="663" t="s">
        <v>342</v>
      </c>
    </row>
    <row r="2" spans="1:5" ht="24.75" customHeight="1">
      <c r="A2" s="462" t="s">
        <v>343</v>
      </c>
      <c r="B2" s="664" t="s">
        <v>344</v>
      </c>
      <c r="C2" s="665"/>
      <c r="D2" s="665"/>
    </row>
    <row r="4" spans="1:5" ht="135.75" customHeight="1"/>
    <row r="5" spans="1:5" ht="156" customHeight="1"/>
    <row r="6" spans="1:5" ht="156" customHeight="1"/>
    <row r="7" spans="1:5" ht="107.25" customHeight="1">
      <c r="A7" s="666"/>
      <c r="B7" s="666"/>
      <c r="C7" s="666"/>
      <c r="D7" s="666"/>
    </row>
    <row r="8" spans="1:5" ht="16.5">
      <c r="A8" s="667" t="s">
        <v>345</v>
      </c>
      <c r="B8" s="668"/>
      <c r="C8" s="668"/>
      <c r="D8" s="669"/>
    </row>
    <row r="9" spans="1:5" ht="84.75" customHeight="1">
      <c r="A9" s="670"/>
      <c r="B9" s="671"/>
      <c r="C9" s="671"/>
      <c r="D9" s="672"/>
    </row>
    <row r="10" spans="1:5" ht="18.5" customHeight="1">
      <c r="A10" s="931"/>
      <c r="B10" s="931"/>
      <c r="C10" s="931"/>
      <c r="D10" s="931"/>
    </row>
    <row r="11" spans="1:5" s="675" customFormat="1" ht="19" customHeight="1">
      <c r="A11" s="673" t="s">
        <v>346</v>
      </c>
      <c r="B11" s="673"/>
      <c r="C11" s="673"/>
      <c r="D11" s="673"/>
      <c r="E11" s="674"/>
    </row>
    <row r="12" spans="1:5" s="675" customFormat="1" ht="19" customHeight="1">
      <c r="A12" s="673" t="s">
        <v>347</v>
      </c>
      <c r="B12" s="673"/>
      <c r="C12" s="673"/>
      <c r="D12" s="673"/>
      <c r="E12" s="674"/>
    </row>
    <row r="13" spans="1:5" s="675" customFormat="1" ht="40.5" customHeight="1">
      <c r="A13" s="927" t="s">
        <v>348</v>
      </c>
      <c r="B13" s="927"/>
      <c r="C13" s="927"/>
      <c r="D13" s="927"/>
      <c r="E13" s="674"/>
    </row>
    <row r="14" spans="1:5" s="675" customFormat="1" ht="35.15" customHeight="1">
      <c r="A14" s="927" t="s">
        <v>349</v>
      </c>
      <c r="B14" s="927"/>
      <c r="C14" s="927"/>
      <c r="D14" s="927"/>
      <c r="E14" s="674"/>
    </row>
    <row r="15" spans="1:5" s="675" customFormat="1" ht="17.25" customHeight="1">
      <c r="A15" s="673" t="s">
        <v>350</v>
      </c>
      <c r="B15" s="673"/>
      <c r="C15" s="673"/>
      <c r="D15" s="673"/>
      <c r="E15" s="674"/>
    </row>
  </sheetData>
  <mergeCells count="2">
    <mergeCell ref="A13:D13"/>
    <mergeCell ref="A14:D14"/>
  </mergeCells>
  <phoneticPr fontId="1"/>
  <printOptions horizontalCentered="1"/>
  <pageMargins left="0.70866141732283472" right="0.70866141732283472" top="0.55118110236220474" bottom="0.35433070866141736" header="0.31496062992125984" footer="0.31496062992125984"/>
  <pageSetup paperSize="9" scale="87" orientation="portrait" blackAndWhite="1" r:id="rId1"/>
  <headerFooter>
    <oddHeader>&amp;R&amp;K000000（2022.11版）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4"/>
  <sheetViews>
    <sheetView zoomScale="80" zoomScaleNormal="80" workbookViewId="0">
      <selection activeCell="F17" sqref="F17"/>
    </sheetView>
  </sheetViews>
  <sheetFormatPr defaultRowHeight="14"/>
  <cols>
    <col min="1" max="1" width="3.58203125" customWidth="1"/>
    <col min="2" max="2" width="3.33203125" customWidth="1"/>
    <col min="3" max="3" width="26.83203125" customWidth="1"/>
    <col min="4" max="10" width="16.08203125" customWidth="1"/>
    <col min="11" max="11" width="14.83203125" customWidth="1"/>
  </cols>
  <sheetData>
    <row r="1" spans="1:10" ht="15" customHeight="1">
      <c r="J1" s="4" t="s">
        <v>41</v>
      </c>
    </row>
    <row r="2" spans="1:10" ht="24" customHeight="1">
      <c r="A2" s="687" t="s">
        <v>42</v>
      </c>
      <c r="B2" s="687"/>
      <c r="C2" s="687"/>
      <c r="D2" s="687"/>
      <c r="E2" s="687"/>
      <c r="F2" s="687"/>
      <c r="G2" s="687"/>
      <c r="H2" s="687"/>
      <c r="I2" s="687"/>
      <c r="J2" s="687"/>
    </row>
    <row r="3" spans="1:10" ht="14.5" thickBot="1">
      <c r="A3" s="1"/>
      <c r="B3" s="1"/>
      <c r="C3" s="1"/>
      <c r="D3" s="2"/>
      <c r="E3" s="2"/>
      <c r="F3" s="2"/>
      <c r="G3" s="2"/>
      <c r="H3" s="2"/>
      <c r="I3" s="2"/>
      <c r="J3" s="73" t="s">
        <v>43</v>
      </c>
    </row>
    <row r="4" spans="1:10" s="5" customFormat="1" ht="36.75" customHeight="1" thickBot="1">
      <c r="A4" s="146" t="s">
        <v>44</v>
      </c>
      <c r="B4" s="147"/>
      <c r="C4" s="148"/>
      <c r="D4" s="149" t="s">
        <v>45</v>
      </c>
      <c r="E4" s="149" t="s">
        <v>46</v>
      </c>
      <c r="F4" s="149" t="s">
        <v>47</v>
      </c>
      <c r="G4" s="149" t="s">
        <v>48</v>
      </c>
      <c r="H4" s="149" t="s">
        <v>49</v>
      </c>
      <c r="I4" s="149" t="s">
        <v>50</v>
      </c>
      <c r="J4" s="141" t="s">
        <v>51</v>
      </c>
    </row>
    <row r="5" spans="1:10" s="5" customFormat="1" ht="22.5" customHeight="1">
      <c r="A5" s="150" t="s">
        <v>52</v>
      </c>
      <c r="B5" s="151"/>
      <c r="C5" s="151"/>
      <c r="D5" s="143">
        <f>D6+D17+D18</f>
        <v>0</v>
      </c>
      <c r="E5" s="144"/>
      <c r="F5" s="143">
        <f>F6+F17+F18</f>
        <v>0</v>
      </c>
      <c r="G5" s="144"/>
      <c r="H5" s="144"/>
      <c r="I5" s="144"/>
      <c r="J5" s="182"/>
    </row>
    <row r="6" spans="1:10" s="5" customFormat="1" ht="22.5" customHeight="1">
      <c r="A6" s="152"/>
      <c r="B6" s="388" t="s">
        <v>53</v>
      </c>
      <c r="C6" s="154"/>
      <c r="D6" s="163">
        <f>SUM(D7:D16)</f>
        <v>0</v>
      </c>
      <c r="E6" s="164"/>
      <c r="F6" s="163">
        <f>SUM(F7:F16)</f>
        <v>0</v>
      </c>
      <c r="G6" s="164"/>
      <c r="H6" s="164"/>
      <c r="I6" s="164"/>
      <c r="J6" s="183"/>
    </row>
    <row r="7" spans="1:10" s="5" customFormat="1" ht="22.5" customHeight="1">
      <c r="A7" s="152"/>
      <c r="B7" s="153"/>
      <c r="C7" s="391" t="s">
        <v>54</v>
      </c>
      <c r="D7" s="162"/>
      <c r="E7" s="162"/>
      <c r="F7" s="162"/>
      <c r="G7" s="164"/>
      <c r="H7" s="164"/>
      <c r="I7" s="164"/>
      <c r="J7" s="183"/>
    </row>
    <row r="8" spans="1:10" s="5" customFormat="1" ht="22.5" customHeight="1">
      <c r="A8" s="152"/>
      <c r="B8" s="153"/>
      <c r="C8" s="391" t="s">
        <v>55</v>
      </c>
      <c r="D8" s="162"/>
      <c r="E8" s="162"/>
      <c r="F8" s="162"/>
      <c r="G8" s="164"/>
      <c r="H8" s="164"/>
      <c r="I8" s="164"/>
      <c r="J8" s="183"/>
    </row>
    <row r="9" spans="1:10" s="5" customFormat="1" ht="22.5" customHeight="1">
      <c r="A9" s="152"/>
      <c r="B9" s="153"/>
      <c r="C9" s="390" t="s">
        <v>56</v>
      </c>
      <c r="D9" s="162"/>
      <c r="E9" s="162"/>
      <c r="F9" s="162"/>
      <c r="G9" s="164"/>
      <c r="H9" s="164"/>
      <c r="I9" s="164"/>
      <c r="J9" s="183"/>
    </row>
    <row r="10" spans="1:10" s="5" customFormat="1" ht="22.5" customHeight="1">
      <c r="A10" s="152"/>
      <c r="B10" s="155"/>
      <c r="C10" s="389" t="s">
        <v>57</v>
      </c>
      <c r="D10" s="162"/>
      <c r="E10" s="162"/>
      <c r="F10" s="162"/>
      <c r="G10" s="164"/>
      <c r="H10" s="164"/>
      <c r="I10" s="164"/>
      <c r="J10" s="183"/>
    </row>
    <row r="11" spans="1:10" s="5" customFormat="1" ht="22.5" customHeight="1">
      <c r="A11" s="156"/>
      <c r="B11" s="157"/>
      <c r="C11" s="391" t="s">
        <v>58</v>
      </c>
      <c r="D11" s="162"/>
      <c r="E11" s="162"/>
      <c r="F11" s="162"/>
      <c r="G11" s="165"/>
      <c r="H11" s="165"/>
      <c r="I11" s="165"/>
      <c r="J11" s="184"/>
    </row>
    <row r="12" spans="1:10" s="5" customFormat="1" ht="22.5" customHeight="1">
      <c r="A12" s="156"/>
      <c r="B12" s="157"/>
      <c r="C12" s="389" t="s">
        <v>59</v>
      </c>
      <c r="D12" s="162"/>
      <c r="E12" s="162"/>
      <c r="F12" s="162"/>
      <c r="G12" s="165"/>
      <c r="H12" s="165"/>
      <c r="I12" s="165"/>
      <c r="J12" s="184"/>
    </row>
    <row r="13" spans="1:10" s="5" customFormat="1" ht="22.5" customHeight="1">
      <c r="A13" s="156"/>
      <c r="B13" s="157"/>
      <c r="C13" s="391" t="s">
        <v>60</v>
      </c>
      <c r="D13" s="162"/>
      <c r="E13" s="162"/>
      <c r="F13" s="162"/>
      <c r="G13" s="165"/>
      <c r="H13" s="165"/>
      <c r="I13" s="165"/>
      <c r="J13" s="184"/>
    </row>
    <row r="14" spans="1:10" s="5" customFormat="1" ht="22.5" customHeight="1">
      <c r="A14" s="156"/>
      <c r="B14" s="157"/>
      <c r="C14" s="389" t="s">
        <v>61</v>
      </c>
      <c r="D14" s="162"/>
      <c r="E14" s="162"/>
      <c r="F14" s="162"/>
      <c r="G14" s="165"/>
      <c r="H14" s="165"/>
      <c r="I14" s="165"/>
      <c r="J14" s="184"/>
    </row>
    <row r="15" spans="1:10" s="5" customFormat="1" ht="22.5" customHeight="1">
      <c r="A15" s="156"/>
      <c r="B15" s="157"/>
      <c r="C15" s="391" t="s">
        <v>62</v>
      </c>
      <c r="D15" s="162"/>
      <c r="E15" s="162"/>
      <c r="F15" s="162"/>
      <c r="G15" s="165"/>
      <c r="H15" s="165"/>
      <c r="I15" s="165"/>
      <c r="J15" s="184"/>
    </row>
    <row r="16" spans="1:10" s="5" customFormat="1" ht="22.5" customHeight="1">
      <c r="A16" s="156"/>
      <c r="B16" s="155"/>
      <c r="C16" s="390" t="s">
        <v>63</v>
      </c>
      <c r="D16" s="162"/>
      <c r="E16" s="162"/>
      <c r="F16" s="162"/>
      <c r="G16" s="165"/>
      <c r="H16" s="165"/>
      <c r="I16" s="165"/>
      <c r="J16" s="184"/>
    </row>
    <row r="17" spans="1:10" s="5" customFormat="1" ht="22.5" customHeight="1">
      <c r="A17" s="156"/>
      <c r="B17" s="392" t="s">
        <v>64</v>
      </c>
      <c r="C17" s="158"/>
      <c r="D17" s="162"/>
      <c r="E17" s="165"/>
      <c r="F17" s="162"/>
      <c r="G17" s="165"/>
      <c r="H17" s="165"/>
      <c r="I17" s="165"/>
      <c r="J17" s="184"/>
    </row>
    <row r="18" spans="1:10" s="5" customFormat="1" ht="22.5" customHeight="1">
      <c r="A18" s="156"/>
      <c r="B18" s="388" t="s">
        <v>65</v>
      </c>
      <c r="C18" s="158"/>
      <c r="D18" s="162"/>
      <c r="E18" s="165"/>
      <c r="F18" s="162"/>
      <c r="G18" s="165"/>
      <c r="H18" s="165"/>
      <c r="I18" s="165"/>
      <c r="J18" s="184"/>
    </row>
    <row r="19" spans="1:10" s="5" customFormat="1" ht="22.5" customHeight="1" thickBot="1">
      <c r="A19" s="156" t="s">
        <v>66</v>
      </c>
      <c r="B19" s="157"/>
      <c r="C19" s="158"/>
      <c r="D19" s="145"/>
      <c r="E19" s="165"/>
      <c r="F19" s="162"/>
      <c r="G19" s="165"/>
      <c r="H19" s="165"/>
      <c r="I19" s="165"/>
      <c r="J19" s="184"/>
    </row>
    <row r="20" spans="1:10" s="5" customFormat="1" ht="22.5" customHeight="1" thickBot="1">
      <c r="A20" s="159" t="s">
        <v>67</v>
      </c>
      <c r="B20" s="160"/>
      <c r="C20" s="161"/>
      <c r="D20" s="166">
        <f>D5+D19</f>
        <v>0</v>
      </c>
      <c r="E20" s="167"/>
      <c r="F20" s="166">
        <f>F5+F19</f>
        <v>0</v>
      </c>
      <c r="G20" s="167"/>
      <c r="H20" s="167"/>
      <c r="I20" s="167"/>
      <c r="J20" s="167"/>
    </row>
    <row r="21" spans="1:10" s="378" customFormat="1" ht="22.5" customHeight="1" thickBot="1">
      <c r="A21" s="691" t="s">
        <v>68</v>
      </c>
      <c r="B21" s="692"/>
      <c r="C21" s="379" t="s">
        <v>69</v>
      </c>
      <c r="D21" s="380">
        <f>D20*10%</f>
        <v>0</v>
      </c>
      <c r="E21" s="381"/>
      <c r="F21" s="380"/>
      <c r="G21" s="381"/>
      <c r="H21" s="381"/>
      <c r="I21" s="381"/>
      <c r="J21" s="381"/>
    </row>
    <row r="22" spans="1:10" s="378" customFormat="1" ht="22.5" customHeight="1" thickBot="1">
      <c r="A22" s="688" t="s">
        <v>70</v>
      </c>
      <c r="B22" s="689"/>
      <c r="C22" s="690"/>
      <c r="D22" s="382">
        <f>SUM(D20:D21)</f>
        <v>0</v>
      </c>
      <c r="E22" s="383"/>
      <c r="F22" s="382">
        <f>SUM(F20:F21)</f>
        <v>0</v>
      </c>
      <c r="G22" s="677"/>
      <c r="H22" s="677"/>
      <c r="I22" s="677"/>
      <c r="J22" s="384">
        <f>F22-G22-H22-I22</f>
        <v>0</v>
      </c>
    </row>
    <row r="23" spans="1:10" s="290" customFormat="1" ht="108.75" customHeight="1">
      <c r="A23" s="685" t="s">
        <v>71</v>
      </c>
      <c r="B23" s="686"/>
      <c r="C23" s="686"/>
      <c r="D23" s="686"/>
      <c r="E23" s="686"/>
      <c r="F23" s="686"/>
      <c r="G23" s="686"/>
      <c r="H23" s="686"/>
      <c r="I23" s="686"/>
      <c r="J23" s="686"/>
    </row>
    <row r="24" spans="1:10" ht="14.5" customHeight="1">
      <c r="A24" s="5"/>
      <c r="B24" s="5"/>
      <c r="C24" s="5"/>
      <c r="D24" s="5"/>
      <c r="E24" s="5"/>
      <c r="F24" s="5"/>
      <c r="G24" s="5"/>
      <c r="H24" s="5"/>
      <c r="I24" s="5"/>
      <c r="J24" s="5"/>
    </row>
  </sheetData>
  <mergeCells count="4">
    <mergeCell ref="A23:J23"/>
    <mergeCell ref="A2:J2"/>
    <mergeCell ref="A22:C22"/>
    <mergeCell ref="A21:B21"/>
  </mergeCells>
  <phoneticPr fontId="1"/>
  <pageMargins left="0.70866141732283472" right="0.70866141732283472" top="0.74803149606299213" bottom="0.74803149606299213" header="0.31496062992125984" footer="0.31496062992125984"/>
  <pageSetup paperSize="9" scale="84" fitToHeight="0" orientation="landscape" r:id="rId1"/>
  <headerFooter>
    <oddHeader>&amp;R（2022.11版）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22"/>
  <sheetViews>
    <sheetView zoomScale="80" zoomScaleNormal="80" workbookViewId="0"/>
  </sheetViews>
  <sheetFormatPr defaultRowHeight="14"/>
  <cols>
    <col min="1" max="1" width="35.58203125" bestFit="1" customWidth="1"/>
    <col min="2" max="7" width="16.33203125" customWidth="1"/>
  </cols>
  <sheetData>
    <row r="1" spans="1:7" ht="15" customHeight="1">
      <c r="A1" s="43"/>
      <c r="B1" s="47"/>
      <c r="C1" s="47"/>
      <c r="D1" s="47"/>
      <c r="E1" s="47"/>
      <c r="F1" s="86"/>
      <c r="G1" s="140" t="s">
        <v>72</v>
      </c>
    </row>
    <row r="2" spans="1:7" ht="42" customHeight="1">
      <c r="A2" s="693" t="s">
        <v>73</v>
      </c>
      <c r="B2" s="693"/>
      <c r="C2" s="693"/>
      <c r="D2" s="693"/>
      <c r="E2" s="693"/>
      <c r="F2" s="693"/>
      <c r="G2" s="693"/>
    </row>
    <row r="3" spans="1:7" ht="14.5" thickBot="1">
      <c r="A3" s="73"/>
      <c r="G3" s="73" t="s">
        <v>43</v>
      </c>
    </row>
    <row r="4" spans="1:7" ht="30" customHeight="1">
      <c r="A4" s="82" t="s">
        <v>74</v>
      </c>
      <c r="B4" s="78" t="s">
        <v>75</v>
      </c>
      <c r="C4" s="78" t="s">
        <v>76</v>
      </c>
      <c r="D4" s="78" t="s">
        <v>77</v>
      </c>
      <c r="E4" s="78" t="s">
        <v>78</v>
      </c>
      <c r="F4" s="78" t="s">
        <v>79</v>
      </c>
      <c r="G4" s="695" t="s">
        <v>80</v>
      </c>
    </row>
    <row r="5" spans="1:7" ht="15" customHeight="1">
      <c r="A5" s="81"/>
      <c r="B5" s="80" t="s">
        <v>81</v>
      </c>
      <c r="C5" s="79" t="s">
        <v>82</v>
      </c>
      <c r="D5" s="79" t="s">
        <v>83</v>
      </c>
      <c r="E5" s="79" t="s">
        <v>84</v>
      </c>
      <c r="F5" s="79" t="s">
        <v>85</v>
      </c>
      <c r="G5" s="696"/>
    </row>
    <row r="6" spans="1:7" ht="24" customHeight="1">
      <c r="A6" s="928" t="s">
        <v>54</v>
      </c>
      <c r="B6" s="162"/>
      <c r="C6" s="162"/>
      <c r="D6" s="162"/>
      <c r="E6" s="142">
        <f>B6-D6</f>
        <v>0</v>
      </c>
      <c r="F6" s="162">
        <f>IF(B6*0.05&lt;500000,B6*0.05,"500,000")</f>
        <v>0</v>
      </c>
      <c r="G6" s="3"/>
    </row>
    <row r="7" spans="1:7" ht="24" customHeight="1">
      <c r="A7" s="928" t="s">
        <v>55</v>
      </c>
      <c r="B7" s="162"/>
      <c r="C7" s="162"/>
      <c r="D7" s="162"/>
      <c r="E7" s="142">
        <f t="shared" ref="E7:E15" si="0">B7-D7</f>
        <v>0</v>
      </c>
      <c r="F7" s="162">
        <f t="shared" ref="F7:F15" si="1">IF(B7*0.05&lt;500000,B7*0.05,"500,000")</f>
        <v>0</v>
      </c>
      <c r="G7" s="3"/>
    </row>
    <row r="8" spans="1:7" ht="24" customHeight="1">
      <c r="A8" s="929" t="s">
        <v>56</v>
      </c>
      <c r="B8" s="162"/>
      <c r="C8" s="162"/>
      <c r="D8" s="162"/>
      <c r="E8" s="142">
        <f t="shared" si="0"/>
        <v>0</v>
      </c>
      <c r="F8" s="162">
        <f t="shared" si="1"/>
        <v>0</v>
      </c>
      <c r="G8" s="3"/>
    </row>
    <row r="9" spans="1:7" ht="24" customHeight="1">
      <c r="A9" s="930" t="s">
        <v>57</v>
      </c>
      <c r="B9" s="162"/>
      <c r="C9" s="162"/>
      <c r="D9" s="162"/>
      <c r="E9" s="142">
        <f t="shared" si="0"/>
        <v>0</v>
      </c>
      <c r="F9" s="162">
        <f t="shared" si="1"/>
        <v>0</v>
      </c>
      <c r="G9" s="3"/>
    </row>
    <row r="10" spans="1:7" ht="24" customHeight="1">
      <c r="A10" s="928" t="s">
        <v>58</v>
      </c>
      <c r="B10" s="162"/>
      <c r="C10" s="162"/>
      <c r="D10" s="162"/>
      <c r="E10" s="142">
        <f t="shared" si="0"/>
        <v>0</v>
      </c>
      <c r="F10" s="162">
        <f t="shared" si="1"/>
        <v>0</v>
      </c>
      <c r="G10" s="3"/>
    </row>
    <row r="11" spans="1:7" ht="24" customHeight="1">
      <c r="A11" s="930" t="s">
        <v>59</v>
      </c>
      <c r="B11" s="162"/>
      <c r="C11" s="162"/>
      <c r="D11" s="162"/>
      <c r="E11" s="142">
        <f t="shared" si="0"/>
        <v>0</v>
      </c>
      <c r="F11" s="162">
        <f t="shared" si="1"/>
        <v>0</v>
      </c>
      <c r="G11" s="3"/>
    </row>
    <row r="12" spans="1:7" ht="24" customHeight="1">
      <c r="A12" s="928" t="s">
        <v>60</v>
      </c>
      <c r="B12" s="162"/>
      <c r="C12" s="162"/>
      <c r="D12" s="162"/>
      <c r="E12" s="142">
        <f t="shared" si="0"/>
        <v>0</v>
      </c>
      <c r="F12" s="162">
        <f t="shared" si="1"/>
        <v>0</v>
      </c>
      <c r="G12" s="3"/>
    </row>
    <row r="13" spans="1:7" ht="24" customHeight="1">
      <c r="A13" s="930" t="s">
        <v>61</v>
      </c>
      <c r="B13" s="162"/>
      <c r="C13" s="162"/>
      <c r="D13" s="162"/>
      <c r="E13" s="142">
        <f t="shared" si="0"/>
        <v>0</v>
      </c>
      <c r="F13" s="162">
        <f t="shared" si="1"/>
        <v>0</v>
      </c>
      <c r="G13" s="3"/>
    </row>
    <row r="14" spans="1:7" ht="24" customHeight="1">
      <c r="A14" s="928" t="s">
        <v>62</v>
      </c>
      <c r="B14" s="162"/>
      <c r="C14" s="162"/>
      <c r="D14" s="162"/>
      <c r="E14" s="142">
        <f t="shared" ref="E14" si="2">B14-D14</f>
        <v>0</v>
      </c>
      <c r="F14" s="162">
        <f t="shared" ref="F14" si="3">IF(B14*0.05&lt;500000,B14*0.05,"500,000")</f>
        <v>0</v>
      </c>
      <c r="G14" s="3"/>
    </row>
    <row r="15" spans="1:7" ht="24" customHeight="1">
      <c r="A15" s="929" t="s">
        <v>63</v>
      </c>
      <c r="B15" s="162"/>
      <c r="C15" s="162"/>
      <c r="D15" s="162"/>
      <c r="E15" s="142">
        <f t="shared" si="0"/>
        <v>0</v>
      </c>
      <c r="F15" s="162">
        <f t="shared" si="1"/>
        <v>0</v>
      </c>
      <c r="G15" s="3"/>
    </row>
    <row r="16" spans="1:7" ht="24" customHeight="1" thickBot="1">
      <c r="A16" s="75" t="s">
        <v>86</v>
      </c>
      <c r="B16" s="168">
        <f>SUM(B6:B15)</f>
        <v>0</v>
      </c>
      <c r="C16" s="169"/>
      <c r="D16" s="170">
        <f>SUM(D6:D15)</f>
        <v>0</v>
      </c>
      <c r="E16" s="169"/>
      <c r="F16" s="169"/>
      <c r="G16" s="76"/>
    </row>
    <row r="17" spans="1:7" ht="18" customHeight="1">
      <c r="A17" s="694" t="s">
        <v>87</v>
      </c>
      <c r="B17" s="694"/>
      <c r="C17" s="694"/>
      <c r="D17" s="694"/>
      <c r="E17" s="694"/>
      <c r="F17" s="694"/>
      <c r="G17" s="694"/>
    </row>
    <row r="18" spans="1:7" ht="18" customHeight="1">
      <c r="A18" s="74"/>
    </row>
    <row r="19" spans="1:7" ht="183.65" customHeight="1">
      <c r="A19" s="697" t="s">
        <v>88</v>
      </c>
      <c r="B19" s="697"/>
      <c r="C19" s="697"/>
      <c r="D19" s="697"/>
      <c r="E19" s="697"/>
      <c r="F19" s="697"/>
      <c r="G19" s="697"/>
    </row>
    <row r="20" spans="1:7">
      <c r="A20" s="77"/>
      <c r="C20" s="77"/>
    </row>
    <row r="21" spans="1:7">
      <c r="C21" s="77"/>
    </row>
    <row r="22" spans="1:7">
      <c r="C22" s="77"/>
    </row>
  </sheetData>
  <mergeCells count="4">
    <mergeCell ref="A2:G2"/>
    <mergeCell ref="A17:G17"/>
    <mergeCell ref="G4:G5"/>
    <mergeCell ref="A19:G19"/>
  </mergeCells>
  <phoneticPr fontId="1"/>
  <pageMargins left="0.70866141732283472" right="0.70866141732283472" top="0.74803149606299213" bottom="0.74803149606299213" header="0.31496062992125984" footer="0.31496062992125984"/>
  <pageSetup paperSize="9" scale="86" orientation="landscape" r:id="rId1"/>
  <headerFooter>
    <oddHeader>&amp;R（2022.11版）</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0"/>
  <sheetViews>
    <sheetView view="pageBreakPreview" topLeftCell="A7" zoomScale="60" zoomScaleNormal="80" workbookViewId="0">
      <selection activeCell="E5" sqref="E5"/>
    </sheetView>
  </sheetViews>
  <sheetFormatPr defaultColWidth="9" defaultRowHeight="14"/>
  <cols>
    <col min="1" max="1" width="8.5" style="106" customWidth="1"/>
    <col min="2" max="2" width="20.58203125" style="106" customWidth="1"/>
    <col min="3" max="3" width="24.58203125" style="106" customWidth="1"/>
    <col min="4" max="4" width="6.58203125" style="106" customWidth="1"/>
    <col min="5" max="5" width="12.58203125" style="106" customWidth="1"/>
    <col min="6" max="6" width="8.58203125" style="135" customWidth="1"/>
    <col min="7" max="7" width="12.58203125" style="106" customWidth="1"/>
    <col min="8" max="8" width="8.58203125" style="135" customWidth="1"/>
    <col min="9" max="9" width="12.58203125" style="106" customWidth="1"/>
    <col min="10" max="10" width="18.58203125" style="106" customWidth="1"/>
    <col min="11" max="16384" width="9" style="106"/>
  </cols>
  <sheetData>
    <row r="1" spans="1:10" ht="24" customHeight="1">
      <c r="B1" s="107"/>
    </row>
    <row r="2" spans="1:10" ht="36" customHeight="1" thickBot="1">
      <c r="A2" s="179"/>
      <c r="B2" s="702" t="s">
        <v>89</v>
      </c>
      <c r="C2" s="702"/>
      <c r="D2" s="702"/>
      <c r="E2" s="702"/>
      <c r="F2" s="702"/>
      <c r="G2" s="702"/>
      <c r="H2" s="702"/>
      <c r="I2" s="702"/>
      <c r="J2" s="702"/>
    </row>
    <row r="3" spans="1:10" s="108" customFormat="1" ht="36.75" customHeight="1">
      <c r="A3" s="266" t="s">
        <v>90</v>
      </c>
      <c r="B3" s="705" t="s">
        <v>91</v>
      </c>
      <c r="C3" s="707" t="s">
        <v>4</v>
      </c>
      <c r="D3" s="707" t="s">
        <v>92</v>
      </c>
      <c r="E3" s="709" t="s">
        <v>93</v>
      </c>
      <c r="F3" s="711" t="s">
        <v>94</v>
      </c>
      <c r="G3" s="712"/>
      <c r="H3" s="711" t="s">
        <v>95</v>
      </c>
      <c r="I3" s="712"/>
      <c r="J3" s="703" t="s">
        <v>96</v>
      </c>
    </row>
    <row r="4" spans="1:10" ht="24" customHeight="1" thickBot="1">
      <c r="A4" s="109"/>
      <c r="B4" s="706"/>
      <c r="C4" s="708"/>
      <c r="D4" s="708"/>
      <c r="E4" s="710"/>
      <c r="F4" s="136" t="s">
        <v>97</v>
      </c>
      <c r="G4" s="110" t="s">
        <v>98</v>
      </c>
      <c r="H4" s="136" t="s">
        <v>97</v>
      </c>
      <c r="I4" s="110" t="s">
        <v>98</v>
      </c>
      <c r="J4" s="704"/>
    </row>
    <row r="5" spans="1:10" ht="36" customHeight="1" thickTop="1">
      <c r="A5" s="121">
        <v>1</v>
      </c>
      <c r="B5" s="111" t="str">
        <f t="shared" ref="B5:B23" si="0">IF($A5="","",VLOOKUP($A5,従事者基礎情報,2))</f>
        <v>□原　×子</v>
      </c>
      <c r="C5" s="112" t="str">
        <f t="shared" ref="C5:C23" si="1">IF($A5="","",VLOOKUP($A5,従事者基礎情報,3))</f>
        <v>交差点設計</v>
      </c>
      <c r="D5" s="123">
        <f t="shared" ref="D5:D23" si="2">IF($A5="","",VLOOKUP($A5,従事者基礎情報,5))</f>
        <v>2</v>
      </c>
      <c r="E5" s="63">
        <f t="shared" ref="E5:E23" si="3">IF(A5="", "", VLOOKUP(D5, 単価表,2))</f>
        <v>0</v>
      </c>
      <c r="F5" s="137">
        <v>1.83</v>
      </c>
      <c r="G5" s="50">
        <f t="shared" ref="G5:G23" si="4">IF(F5="", "", IF(F5&gt;0, E5*F5, ""))</f>
        <v>0</v>
      </c>
      <c r="H5" s="137">
        <v>1.1000000000000001</v>
      </c>
      <c r="I5" s="50">
        <f>IF(H5&gt;0, E5*H5, "")</f>
        <v>0</v>
      </c>
      <c r="J5" s="54">
        <f>IF(A5="","", _xlfn.AGGREGATE(9,6, G5,I5))</f>
        <v>0</v>
      </c>
    </row>
    <row r="6" spans="1:10" ht="36" customHeight="1">
      <c r="A6" s="121">
        <v>2</v>
      </c>
      <c r="B6" s="111" t="str">
        <f t="shared" si="0"/>
        <v>○山　△男</v>
      </c>
      <c r="C6" s="112" t="str">
        <f t="shared" si="1"/>
        <v>交通計画Ⅱ</v>
      </c>
      <c r="D6" s="123">
        <f t="shared" si="2"/>
        <v>2</v>
      </c>
      <c r="E6" s="64">
        <f t="shared" si="3"/>
        <v>0</v>
      </c>
      <c r="F6" s="137">
        <v>1.83</v>
      </c>
      <c r="G6" s="51">
        <f t="shared" si="4"/>
        <v>0</v>
      </c>
      <c r="H6" s="137">
        <v>0.82</v>
      </c>
      <c r="I6" s="51">
        <f t="shared" ref="I6:I23" si="5">IF(H6&gt;0, E6*H6, "")</f>
        <v>0</v>
      </c>
      <c r="J6" s="55">
        <f>IF(A6="","", _xlfn.AGGREGATE(9,6, G6,I6))</f>
        <v>0</v>
      </c>
    </row>
    <row r="7" spans="1:10" ht="36" customHeight="1">
      <c r="A7" s="121">
        <v>3</v>
      </c>
      <c r="B7" s="113" t="str">
        <f t="shared" si="0"/>
        <v>○野　△子（前任）</v>
      </c>
      <c r="C7" s="114" t="str">
        <f t="shared" si="1"/>
        <v>ジェンダー分析</v>
      </c>
      <c r="D7" s="124">
        <f t="shared" si="2"/>
        <v>3</v>
      </c>
      <c r="E7" s="64">
        <f t="shared" si="3"/>
        <v>0</v>
      </c>
      <c r="F7" s="137">
        <v>2.0299999999999998</v>
      </c>
      <c r="G7" s="51">
        <f t="shared" si="4"/>
        <v>0</v>
      </c>
      <c r="H7" s="137"/>
      <c r="I7" s="129" t="str">
        <f t="shared" si="5"/>
        <v/>
      </c>
      <c r="J7" s="56">
        <f>IF(A7="","", _xlfn.AGGREGATE(9,6, G7,I7))</f>
        <v>0</v>
      </c>
    </row>
    <row r="8" spans="1:10" ht="36" customHeight="1">
      <c r="A8" s="121">
        <v>4</v>
      </c>
      <c r="B8" s="113" t="str">
        <f t="shared" si="0"/>
        <v>▽田　□美（後任）</v>
      </c>
      <c r="C8" s="114" t="str">
        <f t="shared" si="1"/>
        <v>ジェンダー分析</v>
      </c>
      <c r="D8" s="124">
        <f t="shared" si="2"/>
        <v>4</v>
      </c>
      <c r="E8" s="64">
        <f>IF(A8="", "", VLOOKUP(D8, 単価表,2))</f>
        <v>0</v>
      </c>
      <c r="F8" s="137">
        <v>3.07</v>
      </c>
      <c r="G8" s="51">
        <f t="shared" si="4"/>
        <v>0</v>
      </c>
      <c r="H8" s="137"/>
      <c r="I8" s="51" t="str">
        <f t="shared" si="5"/>
        <v/>
      </c>
      <c r="J8" s="56">
        <f>IF(A8="","", _xlfn.AGGREGATE(9,6, G8,I8))</f>
        <v>0</v>
      </c>
    </row>
    <row r="9" spans="1:10" ht="36" hidden="1" customHeight="1">
      <c r="A9" s="121"/>
      <c r="B9" s="113" t="str">
        <f t="shared" si="0"/>
        <v/>
      </c>
      <c r="C9" s="114" t="str">
        <f t="shared" si="1"/>
        <v/>
      </c>
      <c r="D9" s="124" t="str">
        <f t="shared" si="2"/>
        <v/>
      </c>
      <c r="E9" s="64" t="str">
        <f t="shared" si="3"/>
        <v/>
      </c>
      <c r="F9" s="137"/>
      <c r="G9" s="51" t="str">
        <f t="shared" si="4"/>
        <v/>
      </c>
      <c r="H9" s="137"/>
      <c r="I9" s="129" t="str">
        <f t="shared" si="5"/>
        <v/>
      </c>
      <c r="J9" s="128" t="str">
        <f t="shared" ref="J9:J22" si="6">IF(A9="","", _xlfn.AGGREGATE(9,6, G9,I9))</f>
        <v/>
      </c>
    </row>
    <row r="10" spans="1:10" ht="36" hidden="1" customHeight="1" thickBot="1">
      <c r="A10" s="121"/>
      <c r="B10" s="113" t="str">
        <f t="shared" si="0"/>
        <v/>
      </c>
      <c r="C10" s="114" t="str">
        <f t="shared" si="1"/>
        <v/>
      </c>
      <c r="D10" s="124" t="str">
        <f t="shared" si="2"/>
        <v/>
      </c>
      <c r="E10" s="64" t="str">
        <f t="shared" si="3"/>
        <v/>
      </c>
      <c r="F10" s="137"/>
      <c r="G10" s="51" t="str">
        <f t="shared" si="4"/>
        <v/>
      </c>
      <c r="H10" s="137"/>
      <c r="I10" s="51" t="str">
        <f t="shared" si="5"/>
        <v/>
      </c>
      <c r="J10" s="55" t="str">
        <f t="shared" si="6"/>
        <v/>
      </c>
    </row>
    <row r="11" spans="1:10" ht="36" hidden="1" customHeight="1" thickBot="1">
      <c r="A11" s="121"/>
      <c r="B11" s="113" t="str">
        <f t="shared" si="0"/>
        <v/>
      </c>
      <c r="C11" s="114" t="str">
        <f t="shared" si="1"/>
        <v/>
      </c>
      <c r="D11" s="124" t="str">
        <f t="shared" si="2"/>
        <v/>
      </c>
      <c r="E11" s="64" t="str">
        <f t="shared" si="3"/>
        <v/>
      </c>
      <c r="F11" s="137"/>
      <c r="G11" s="51" t="str">
        <f t="shared" si="4"/>
        <v/>
      </c>
      <c r="H11" s="137"/>
      <c r="I11" s="129" t="str">
        <f t="shared" si="5"/>
        <v/>
      </c>
      <c r="J11" s="56" t="str">
        <f t="shared" si="6"/>
        <v/>
      </c>
    </row>
    <row r="12" spans="1:10" ht="36" hidden="1" customHeight="1" thickBot="1">
      <c r="A12" s="121"/>
      <c r="B12" s="113" t="str">
        <f t="shared" si="0"/>
        <v/>
      </c>
      <c r="C12" s="114" t="str">
        <f t="shared" si="1"/>
        <v/>
      </c>
      <c r="D12" s="124" t="str">
        <f t="shared" si="2"/>
        <v/>
      </c>
      <c r="E12" s="64" t="str">
        <f t="shared" si="3"/>
        <v/>
      </c>
      <c r="F12" s="137"/>
      <c r="G12" s="51" t="str">
        <f t="shared" si="4"/>
        <v/>
      </c>
      <c r="H12" s="137"/>
      <c r="I12" s="51" t="str">
        <f t="shared" si="5"/>
        <v/>
      </c>
      <c r="J12" s="56" t="str">
        <f t="shared" si="6"/>
        <v/>
      </c>
    </row>
    <row r="13" spans="1:10" ht="36" hidden="1" customHeight="1" thickBot="1">
      <c r="A13" s="121"/>
      <c r="B13" s="113" t="str">
        <f t="shared" si="0"/>
        <v/>
      </c>
      <c r="C13" s="114" t="str">
        <f t="shared" si="1"/>
        <v/>
      </c>
      <c r="D13" s="124" t="str">
        <f t="shared" si="2"/>
        <v/>
      </c>
      <c r="E13" s="64" t="str">
        <f t="shared" si="3"/>
        <v/>
      </c>
      <c r="F13" s="137"/>
      <c r="G13" s="51" t="str">
        <f t="shared" si="4"/>
        <v/>
      </c>
      <c r="H13" s="137"/>
      <c r="I13" s="129" t="str">
        <f t="shared" si="5"/>
        <v/>
      </c>
      <c r="J13" s="128" t="str">
        <f t="shared" si="6"/>
        <v/>
      </c>
    </row>
    <row r="14" spans="1:10" ht="36" hidden="1" customHeight="1" thickBot="1">
      <c r="A14" s="121"/>
      <c r="B14" s="113" t="str">
        <f t="shared" si="0"/>
        <v/>
      </c>
      <c r="C14" s="114" t="str">
        <f t="shared" si="1"/>
        <v/>
      </c>
      <c r="D14" s="124" t="str">
        <f t="shared" si="2"/>
        <v/>
      </c>
      <c r="E14" s="64" t="str">
        <f t="shared" ref="E14:E19" si="7">IF(A14="", "", VLOOKUP(D14, 単価表,2))</f>
        <v/>
      </c>
      <c r="F14" s="137"/>
      <c r="G14" s="51" t="str">
        <f t="shared" si="4"/>
        <v/>
      </c>
      <c r="H14" s="137"/>
      <c r="I14" s="51" t="str">
        <f t="shared" si="5"/>
        <v/>
      </c>
      <c r="J14" s="55" t="str">
        <f t="shared" si="6"/>
        <v/>
      </c>
    </row>
    <row r="15" spans="1:10" ht="36" hidden="1" customHeight="1" thickBot="1">
      <c r="A15" s="121"/>
      <c r="B15" s="113" t="str">
        <f t="shared" si="0"/>
        <v/>
      </c>
      <c r="C15" s="114" t="str">
        <f t="shared" si="1"/>
        <v/>
      </c>
      <c r="D15" s="124" t="str">
        <f t="shared" si="2"/>
        <v/>
      </c>
      <c r="E15" s="64" t="str">
        <f t="shared" si="7"/>
        <v/>
      </c>
      <c r="F15" s="137"/>
      <c r="G15" s="51" t="str">
        <f t="shared" si="4"/>
        <v/>
      </c>
      <c r="H15" s="137"/>
      <c r="I15" s="129" t="str">
        <f t="shared" si="5"/>
        <v/>
      </c>
      <c r="J15" s="56" t="str">
        <f t="shared" si="6"/>
        <v/>
      </c>
    </row>
    <row r="16" spans="1:10" ht="36" hidden="1" customHeight="1" thickBot="1">
      <c r="A16" s="121"/>
      <c r="B16" s="113" t="str">
        <f t="shared" si="0"/>
        <v/>
      </c>
      <c r="C16" s="114" t="str">
        <f t="shared" si="1"/>
        <v/>
      </c>
      <c r="D16" s="124" t="str">
        <f t="shared" si="2"/>
        <v/>
      </c>
      <c r="E16" s="64" t="str">
        <f t="shared" si="7"/>
        <v/>
      </c>
      <c r="F16" s="137"/>
      <c r="G16" s="51" t="str">
        <f t="shared" si="4"/>
        <v/>
      </c>
      <c r="H16" s="137"/>
      <c r="I16" s="51" t="str">
        <f t="shared" si="5"/>
        <v/>
      </c>
      <c r="J16" s="56" t="str">
        <f t="shared" si="6"/>
        <v/>
      </c>
    </row>
    <row r="17" spans="1:10" ht="36" hidden="1" customHeight="1" thickBot="1">
      <c r="A17" s="121"/>
      <c r="B17" s="113" t="str">
        <f t="shared" si="0"/>
        <v/>
      </c>
      <c r="C17" s="114" t="str">
        <f t="shared" si="1"/>
        <v/>
      </c>
      <c r="D17" s="124" t="str">
        <f t="shared" si="2"/>
        <v/>
      </c>
      <c r="E17" s="64" t="str">
        <f t="shared" si="7"/>
        <v/>
      </c>
      <c r="F17" s="137"/>
      <c r="G17" s="51" t="str">
        <f t="shared" si="4"/>
        <v/>
      </c>
      <c r="H17" s="137"/>
      <c r="I17" s="129" t="str">
        <f t="shared" si="5"/>
        <v/>
      </c>
      <c r="J17" s="128" t="str">
        <f t="shared" si="6"/>
        <v/>
      </c>
    </row>
    <row r="18" spans="1:10" ht="36" hidden="1" customHeight="1" thickBot="1">
      <c r="A18" s="121"/>
      <c r="B18" s="113" t="str">
        <f t="shared" si="0"/>
        <v/>
      </c>
      <c r="C18" s="114" t="str">
        <f t="shared" si="1"/>
        <v/>
      </c>
      <c r="D18" s="124" t="str">
        <f t="shared" si="2"/>
        <v/>
      </c>
      <c r="E18" s="64" t="str">
        <f t="shared" si="7"/>
        <v/>
      </c>
      <c r="F18" s="137"/>
      <c r="G18" s="51" t="str">
        <f t="shared" si="4"/>
        <v/>
      </c>
      <c r="H18" s="137"/>
      <c r="I18" s="51" t="str">
        <f t="shared" si="5"/>
        <v/>
      </c>
      <c r="J18" s="55" t="str">
        <f t="shared" si="6"/>
        <v/>
      </c>
    </row>
    <row r="19" spans="1:10" ht="36" hidden="1" customHeight="1" thickBot="1">
      <c r="A19" s="121"/>
      <c r="B19" s="113" t="str">
        <f t="shared" si="0"/>
        <v/>
      </c>
      <c r="C19" s="114" t="str">
        <f t="shared" si="1"/>
        <v/>
      </c>
      <c r="D19" s="124" t="str">
        <f t="shared" si="2"/>
        <v/>
      </c>
      <c r="E19" s="64" t="str">
        <f t="shared" si="7"/>
        <v/>
      </c>
      <c r="F19" s="137"/>
      <c r="G19" s="51" t="str">
        <f t="shared" si="4"/>
        <v/>
      </c>
      <c r="H19" s="137"/>
      <c r="I19" s="129" t="str">
        <f t="shared" si="5"/>
        <v/>
      </c>
      <c r="J19" s="56" t="str">
        <f t="shared" si="6"/>
        <v/>
      </c>
    </row>
    <row r="20" spans="1:10" ht="36" hidden="1" customHeight="1" thickBot="1">
      <c r="A20" s="121"/>
      <c r="B20" s="113" t="str">
        <f t="shared" si="0"/>
        <v/>
      </c>
      <c r="C20" s="114" t="str">
        <f t="shared" si="1"/>
        <v/>
      </c>
      <c r="D20" s="124" t="str">
        <f t="shared" si="2"/>
        <v/>
      </c>
      <c r="E20" s="64" t="str">
        <f t="shared" si="3"/>
        <v/>
      </c>
      <c r="F20" s="137"/>
      <c r="G20" s="51" t="str">
        <f t="shared" si="4"/>
        <v/>
      </c>
      <c r="H20" s="137"/>
      <c r="I20" s="51" t="str">
        <f t="shared" si="5"/>
        <v/>
      </c>
      <c r="J20" s="56" t="str">
        <f t="shared" si="6"/>
        <v/>
      </c>
    </row>
    <row r="21" spans="1:10" ht="36" hidden="1" customHeight="1" thickBot="1">
      <c r="A21" s="121"/>
      <c r="B21" s="113" t="str">
        <f t="shared" si="0"/>
        <v/>
      </c>
      <c r="C21" s="114" t="str">
        <f t="shared" si="1"/>
        <v/>
      </c>
      <c r="D21" s="124" t="str">
        <f t="shared" si="2"/>
        <v/>
      </c>
      <c r="E21" s="64" t="str">
        <f>IF(A21="", "", VLOOKUP(D21, 単価表,2))</f>
        <v/>
      </c>
      <c r="F21" s="137"/>
      <c r="G21" s="51" t="str">
        <f t="shared" si="4"/>
        <v/>
      </c>
      <c r="H21" s="137"/>
      <c r="I21" s="129" t="str">
        <f t="shared" si="5"/>
        <v/>
      </c>
      <c r="J21" s="128" t="str">
        <f t="shared" si="6"/>
        <v/>
      </c>
    </row>
    <row r="22" spans="1:10" ht="36" hidden="1" customHeight="1" thickBot="1">
      <c r="A22" s="121"/>
      <c r="B22" s="113" t="str">
        <f t="shared" si="0"/>
        <v/>
      </c>
      <c r="C22" s="114" t="str">
        <f t="shared" si="1"/>
        <v/>
      </c>
      <c r="D22" s="124" t="str">
        <f t="shared" si="2"/>
        <v/>
      </c>
      <c r="E22" s="64" t="str">
        <f>IF(A22="", "", VLOOKUP(D22, 単価表,2))</f>
        <v/>
      </c>
      <c r="F22" s="137"/>
      <c r="G22" s="51" t="str">
        <f t="shared" si="4"/>
        <v/>
      </c>
      <c r="H22" s="137"/>
      <c r="I22" s="51" t="str">
        <f t="shared" si="5"/>
        <v/>
      </c>
      <c r="J22" s="55" t="str">
        <f t="shared" si="6"/>
        <v/>
      </c>
    </row>
    <row r="23" spans="1:10" ht="36" customHeight="1" thickBot="1">
      <c r="A23" s="121"/>
      <c r="B23" s="115" t="str">
        <f t="shared" si="0"/>
        <v/>
      </c>
      <c r="C23" s="116" t="str">
        <f t="shared" si="1"/>
        <v/>
      </c>
      <c r="D23" s="125" t="str">
        <f t="shared" si="2"/>
        <v/>
      </c>
      <c r="E23" s="65" t="str">
        <f t="shared" si="3"/>
        <v/>
      </c>
      <c r="F23" s="137"/>
      <c r="G23" s="52" t="str">
        <f t="shared" si="4"/>
        <v/>
      </c>
      <c r="H23" s="137"/>
      <c r="I23" s="129" t="str">
        <f t="shared" si="5"/>
        <v/>
      </c>
      <c r="J23" s="56" t="str">
        <f>IF(A23="","", _xlfn.AGGREGATE(9,6, G23,I23))</f>
        <v/>
      </c>
    </row>
    <row r="24" spans="1:10" ht="36" customHeight="1" thickTop="1" thickBot="1">
      <c r="A24" s="122"/>
      <c r="B24" s="117" t="s">
        <v>99</v>
      </c>
      <c r="C24" s="118"/>
      <c r="D24" s="126"/>
      <c r="E24" s="127"/>
      <c r="F24" s="138">
        <f>SUM(F5:F23)</f>
        <v>8.76</v>
      </c>
      <c r="G24" s="53">
        <f>SUM(G5:G23)</f>
        <v>0</v>
      </c>
      <c r="H24" s="138">
        <f>SUM(H5:H23)</f>
        <v>1.92</v>
      </c>
      <c r="I24" s="53">
        <f>SUM(I5:I23)</f>
        <v>0</v>
      </c>
      <c r="J24" s="57">
        <f>SUM(J5:J23)</f>
        <v>0</v>
      </c>
    </row>
    <row r="25" spans="1:10" ht="36" customHeight="1" thickBot="1">
      <c r="A25" s="119"/>
      <c r="B25" s="120"/>
      <c r="C25" s="120"/>
      <c r="D25" s="120"/>
      <c r="E25" s="120"/>
      <c r="F25" s="139"/>
      <c r="G25" s="120"/>
      <c r="H25" s="700" t="s">
        <v>100</v>
      </c>
      <c r="I25" s="701"/>
      <c r="J25" s="130">
        <f>ROUNDDOWN(J24,-3)</f>
        <v>0</v>
      </c>
    </row>
    <row r="27" spans="1:10" ht="36.65" customHeight="1">
      <c r="I27" s="679" t="s">
        <v>101</v>
      </c>
      <c r="J27" s="680"/>
    </row>
    <row r="28" spans="1:10" ht="36.65" customHeight="1">
      <c r="I28" s="679" t="s">
        <v>102</v>
      </c>
      <c r="J28" s="681">
        <f>J25</f>
        <v>0</v>
      </c>
    </row>
    <row r="29" spans="1:10" ht="36.65" customHeight="1">
      <c r="I29" s="678" t="s">
        <v>103</v>
      </c>
      <c r="J29" s="682">
        <f>IF($J$27&gt;$J$28,$J$28,$J$27)</f>
        <v>0</v>
      </c>
    </row>
    <row r="30" spans="1:10" ht="79.75" customHeight="1">
      <c r="B30" s="698" t="s">
        <v>104</v>
      </c>
      <c r="C30" s="699"/>
      <c r="D30" s="699"/>
      <c r="E30" s="699"/>
      <c r="F30" s="699"/>
      <c r="G30" s="699"/>
      <c r="H30" s="699"/>
      <c r="I30" s="699"/>
      <c r="J30" s="699"/>
    </row>
  </sheetData>
  <mergeCells count="10">
    <mergeCell ref="B30:J30"/>
    <mergeCell ref="H25:I25"/>
    <mergeCell ref="B2:J2"/>
    <mergeCell ref="J3:J4"/>
    <mergeCell ref="B3:B4"/>
    <mergeCell ref="C3:C4"/>
    <mergeCell ref="D3:D4"/>
    <mergeCell ref="E3:E4"/>
    <mergeCell ref="F3:G3"/>
    <mergeCell ref="H3:I3"/>
  </mergeCells>
  <phoneticPr fontId="1"/>
  <pageMargins left="0.70866141732283472" right="0.70866141732283472" top="0.74803149606299213" bottom="0.74803149606299213" header="0.31496062992125984" footer="0.31496062992125984"/>
  <pageSetup paperSize="9" scale="89" orientation="landscape" r:id="rId1"/>
  <headerFooter>
    <oddHeader>&amp;R（2022.11版）</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9"/>
  <sheetViews>
    <sheetView zoomScale="80" zoomScaleNormal="80" workbookViewId="0"/>
  </sheetViews>
  <sheetFormatPr defaultColWidth="10.58203125" defaultRowHeight="16.5" customHeight="1" outlineLevelRow="1"/>
  <cols>
    <col min="1" max="1" width="8.08203125" style="10" customWidth="1"/>
    <col min="2" max="2" width="20.58203125" style="10" customWidth="1"/>
    <col min="3" max="3" width="24.58203125" style="10" customWidth="1"/>
    <col min="4" max="4" width="28.58203125" style="10" customWidth="1"/>
    <col min="5" max="5" width="6.58203125" style="10" customWidth="1"/>
    <col min="6" max="6" width="24.58203125" style="10" customWidth="1"/>
    <col min="7" max="7" width="18.58203125" style="10" customWidth="1"/>
    <col min="8" max="8" width="15.58203125" style="10" customWidth="1"/>
    <col min="9" max="16384" width="10.58203125" style="10"/>
  </cols>
  <sheetData>
    <row r="1" spans="1:9" ht="16.5" customHeight="1">
      <c r="G1" s="185" t="s">
        <v>105</v>
      </c>
    </row>
    <row r="2" spans="1:9" s="6" customFormat="1" ht="24" customHeight="1">
      <c r="B2" s="714" t="s">
        <v>106</v>
      </c>
      <c r="C2" s="714"/>
      <c r="D2" s="714"/>
      <c r="E2" s="714"/>
      <c r="F2" s="714"/>
      <c r="G2" s="714"/>
    </row>
    <row r="3" spans="1:9" s="6" customFormat="1" ht="16.5" customHeight="1" thickBot="1">
      <c r="A3" s="179"/>
      <c r="B3" s="713"/>
      <c r="C3" s="713"/>
      <c r="D3" s="713"/>
      <c r="E3" s="713"/>
      <c r="F3" s="713"/>
      <c r="G3" s="713"/>
    </row>
    <row r="4" spans="1:9" ht="33" customHeight="1" thickBot="1">
      <c r="A4" s="267" t="s">
        <v>107</v>
      </c>
      <c r="B4" s="7" t="s">
        <v>108</v>
      </c>
      <c r="C4" s="8" t="s">
        <v>109</v>
      </c>
      <c r="D4" s="8" t="s">
        <v>110</v>
      </c>
      <c r="E4" s="8" t="s">
        <v>111</v>
      </c>
      <c r="F4" s="8" t="s">
        <v>112</v>
      </c>
      <c r="G4" s="9" t="s">
        <v>113</v>
      </c>
      <c r="H4" s="241"/>
      <c r="I4" s="231"/>
    </row>
    <row r="5" spans="1:9" ht="33" customHeight="1" thickTop="1">
      <c r="A5" s="72">
        <v>1</v>
      </c>
      <c r="B5" s="101" t="str">
        <f t="shared" ref="B5:B24" si="0">IF($A5="","",VLOOKUP($A5,従事者基礎情報,2))</f>
        <v>□原　×子</v>
      </c>
      <c r="C5" s="102" t="str">
        <f t="shared" ref="C5:C24" si="1">IF($A5="","",VLOOKUP($A5,従事者基礎情報,3))</f>
        <v>交差点設計</v>
      </c>
      <c r="D5" s="102" t="str">
        <f t="shared" ref="D5:D24" si="2">IF($A5="","",VLOOKUP($A5,従事者基礎情報,4))</f>
        <v>新宿プラニング</v>
      </c>
      <c r="E5" s="103">
        <f>IF($A5="","",VLOOKUP($A5,従事者基礎情報,5))</f>
        <v>2</v>
      </c>
      <c r="F5" s="104" t="str">
        <f t="shared" ref="F5:F24" si="3">IF($A5="","",VLOOKUP($A5,従事者基礎情報,6))</f>
        <v>　○○工業大学卒
　△△△大学院修了</v>
      </c>
      <c r="G5" s="186" t="str">
        <f t="shared" ref="G5:G24" si="4">IF($A5="","",VLOOKUP($A5,従事者基礎情報,7))</f>
        <v>19**年3月
200*年9月</v>
      </c>
    </row>
    <row r="6" spans="1:9" ht="33" customHeight="1">
      <c r="A6" s="72">
        <v>2</v>
      </c>
      <c r="B6" s="101" t="str">
        <f t="shared" si="0"/>
        <v>○山　△男</v>
      </c>
      <c r="C6" s="102" t="str">
        <f t="shared" si="1"/>
        <v>交通計画Ⅱ</v>
      </c>
      <c r="D6" s="102" t="str">
        <f t="shared" si="2"/>
        <v>麹町設計(補強：○×企画)</v>
      </c>
      <c r="E6" s="103">
        <f t="shared" ref="E6:E24" si="5">IF($A6="","",VLOOKUP($A6,従事者基礎情報,5))</f>
        <v>2</v>
      </c>
      <c r="F6" s="104" t="str">
        <f t="shared" si="3"/>
        <v>　○○工業高校卒</v>
      </c>
      <c r="G6" s="186" t="str">
        <f t="shared" si="4"/>
        <v>19**年3月</v>
      </c>
    </row>
    <row r="7" spans="1:9" ht="33" customHeight="1">
      <c r="A7" s="72">
        <v>3</v>
      </c>
      <c r="B7" s="105" t="str">
        <f t="shared" si="0"/>
        <v>○野　△子（前任）</v>
      </c>
      <c r="C7" s="102" t="str">
        <f t="shared" si="1"/>
        <v>ジェンダー分析</v>
      </c>
      <c r="D7" s="102" t="str">
        <f t="shared" si="2"/>
        <v>３Ｊコンサルタンツ（株）</v>
      </c>
      <c r="E7" s="103">
        <f t="shared" si="5"/>
        <v>3</v>
      </c>
      <c r="F7" s="104" t="str">
        <f t="shared" si="3"/>
        <v xml:space="preserve"> ○○○○○○大学卒</v>
      </c>
      <c r="G7" s="186" t="str">
        <f t="shared" si="4"/>
        <v>19**年3月</v>
      </c>
    </row>
    <row r="8" spans="1:9" ht="33" customHeight="1">
      <c r="A8" s="72">
        <v>5</v>
      </c>
      <c r="B8" s="105" t="str">
        <f t="shared" si="0"/>
        <v>道路計画</v>
      </c>
      <c r="C8" s="102" t="str">
        <f t="shared" si="1"/>
        <v>×木　〇子</v>
      </c>
      <c r="D8" s="104" t="str">
        <f t="shared" si="2"/>
        <v>新宿プラニング</v>
      </c>
      <c r="E8" s="103">
        <f t="shared" si="5"/>
        <v>4</v>
      </c>
      <c r="F8" s="104" t="str">
        <f t="shared" si="3"/>
        <v>○○○○○○大学卒</v>
      </c>
      <c r="G8" s="186" t="str">
        <f t="shared" si="4"/>
        <v>19**年3月</v>
      </c>
    </row>
    <row r="9" spans="1:9" ht="33" customHeight="1">
      <c r="A9" s="72">
        <v>6</v>
      </c>
      <c r="B9" s="131" t="str">
        <f t="shared" si="0"/>
        <v>道路計画（D枠）</v>
      </c>
      <c r="C9" s="132" t="str">
        <f t="shared" si="1"/>
        <v>□川　×代</v>
      </c>
      <c r="D9" s="132" t="str">
        <f t="shared" si="2"/>
        <v>新宿プラニング</v>
      </c>
      <c r="E9" s="133">
        <f t="shared" si="5"/>
        <v>4</v>
      </c>
      <c r="F9" s="134" t="str">
        <f t="shared" si="3"/>
        <v>○○○○○○大学卒</v>
      </c>
      <c r="G9" s="186" t="str">
        <f t="shared" si="4"/>
        <v>200*年3月</v>
      </c>
    </row>
    <row r="10" spans="1:9" ht="33" hidden="1" customHeight="1" outlineLevel="1">
      <c r="A10" s="72"/>
      <c r="B10" s="131" t="str">
        <f t="shared" si="0"/>
        <v/>
      </c>
      <c r="C10" s="132" t="str">
        <f t="shared" si="1"/>
        <v/>
      </c>
      <c r="D10" s="132" t="str">
        <f t="shared" si="2"/>
        <v/>
      </c>
      <c r="E10" s="133" t="str">
        <f t="shared" si="5"/>
        <v/>
      </c>
      <c r="F10" s="134" t="str">
        <f t="shared" si="3"/>
        <v/>
      </c>
      <c r="G10" s="186" t="str">
        <f t="shared" si="4"/>
        <v/>
      </c>
    </row>
    <row r="11" spans="1:9" ht="33" hidden="1" customHeight="1" outlineLevel="1">
      <c r="A11" s="72"/>
      <c r="B11" s="131" t="str">
        <f t="shared" si="0"/>
        <v/>
      </c>
      <c r="C11" s="132" t="str">
        <f t="shared" si="1"/>
        <v/>
      </c>
      <c r="D11" s="132" t="str">
        <f t="shared" si="2"/>
        <v/>
      </c>
      <c r="E11" s="133" t="str">
        <f t="shared" si="5"/>
        <v/>
      </c>
      <c r="F11" s="134" t="str">
        <f t="shared" si="3"/>
        <v/>
      </c>
      <c r="G11" s="186" t="str">
        <f t="shared" si="4"/>
        <v/>
      </c>
    </row>
    <row r="12" spans="1:9" ht="33" hidden="1" customHeight="1" outlineLevel="1">
      <c r="A12" s="72"/>
      <c r="B12" s="131" t="str">
        <f t="shared" si="0"/>
        <v/>
      </c>
      <c r="C12" s="132" t="str">
        <f t="shared" si="1"/>
        <v/>
      </c>
      <c r="D12" s="132" t="str">
        <f t="shared" si="2"/>
        <v/>
      </c>
      <c r="E12" s="133" t="str">
        <f t="shared" si="5"/>
        <v/>
      </c>
      <c r="F12" s="134" t="str">
        <f t="shared" si="3"/>
        <v/>
      </c>
      <c r="G12" s="186" t="str">
        <f t="shared" si="4"/>
        <v/>
      </c>
    </row>
    <row r="13" spans="1:9" ht="33" hidden="1" customHeight="1" outlineLevel="1">
      <c r="A13" s="72"/>
      <c r="B13" s="131" t="str">
        <f t="shared" si="0"/>
        <v/>
      </c>
      <c r="C13" s="132" t="str">
        <f t="shared" si="1"/>
        <v/>
      </c>
      <c r="D13" s="132" t="str">
        <f t="shared" si="2"/>
        <v/>
      </c>
      <c r="E13" s="133" t="str">
        <f t="shared" si="5"/>
        <v/>
      </c>
      <c r="F13" s="134" t="str">
        <f t="shared" si="3"/>
        <v/>
      </c>
      <c r="G13" s="186" t="str">
        <f t="shared" si="4"/>
        <v/>
      </c>
    </row>
    <row r="14" spans="1:9" ht="33" hidden="1" customHeight="1" outlineLevel="1">
      <c r="A14" s="72"/>
      <c r="B14" s="131" t="str">
        <f t="shared" si="0"/>
        <v/>
      </c>
      <c r="C14" s="132" t="str">
        <f t="shared" si="1"/>
        <v/>
      </c>
      <c r="D14" s="132" t="str">
        <f t="shared" si="2"/>
        <v/>
      </c>
      <c r="E14" s="133" t="str">
        <f t="shared" si="5"/>
        <v/>
      </c>
      <c r="F14" s="134" t="str">
        <f t="shared" si="3"/>
        <v/>
      </c>
      <c r="G14" s="186" t="str">
        <f t="shared" si="4"/>
        <v/>
      </c>
    </row>
    <row r="15" spans="1:9" ht="33" hidden="1" customHeight="1" outlineLevel="1">
      <c r="A15" s="72"/>
      <c r="B15" s="131" t="str">
        <f t="shared" si="0"/>
        <v/>
      </c>
      <c r="C15" s="132" t="str">
        <f t="shared" si="1"/>
        <v/>
      </c>
      <c r="D15" s="132" t="str">
        <f t="shared" si="2"/>
        <v/>
      </c>
      <c r="E15" s="133" t="str">
        <f t="shared" si="5"/>
        <v/>
      </c>
      <c r="F15" s="134" t="str">
        <f t="shared" si="3"/>
        <v/>
      </c>
      <c r="G15" s="186" t="str">
        <f t="shared" si="4"/>
        <v/>
      </c>
    </row>
    <row r="16" spans="1:9" ht="33" hidden="1" customHeight="1" outlineLevel="1">
      <c r="A16" s="72"/>
      <c r="B16" s="131" t="str">
        <f t="shared" si="0"/>
        <v/>
      </c>
      <c r="C16" s="132" t="str">
        <f t="shared" si="1"/>
        <v/>
      </c>
      <c r="D16" s="132" t="str">
        <f t="shared" si="2"/>
        <v/>
      </c>
      <c r="E16" s="133" t="str">
        <f t="shared" si="5"/>
        <v/>
      </c>
      <c r="F16" s="134" t="str">
        <f t="shared" si="3"/>
        <v/>
      </c>
      <c r="G16" s="186" t="str">
        <f t="shared" si="4"/>
        <v/>
      </c>
    </row>
    <row r="17" spans="1:7" ht="33" hidden="1" customHeight="1" outlineLevel="1">
      <c r="A17" s="72"/>
      <c r="B17" s="131" t="str">
        <f t="shared" si="0"/>
        <v/>
      </c>
      <c r="C17" s="132" t="str">
        <f t="shared" si="1"/>
        <v/>
      </c>
      <c r="D17" s="132" t="str">
        <f t="shared" si="2"/>
        <v/>
      </c>
      <c r="E17" s="133" t="str">
        <f t="shared" si="5"/>
        <v/>
      </c>
      <c r="F17" s="134" t="str">
        <f t="shared" si="3"/>
        <v/>
      </c>
      <c r="G17" s="186" t="str">
        <f t="shared" si="4"/>
        <v/>
      </c>
    </row>
    <row r="18" spans="1:7" ht="33" hidden="1" customHeight="1" outlineLevel="1">
      <c r="A18" s="72"/>
      <c r="B18" s="131" t="str">
        <f t="shared" si="0"/>
        <v/>
      </c>
      <c r="C18" s="132" t="str">
        <f t="shared" si="1"/>
        <v/>
      </c>
      <c r="D18" s="132" t="str">
        <f t="shared" si="2"/>
        <v/>
      </c>
      <c r="E18" s="133" t="str">
        <f t="shared" si="5"/>
        <v/>
      </c>
      <c r="F18" s="134" t="str">
        <f t="shared" si="3"/>
        <v/>
      </c>
      <c r="G18" s="186" t="str">
        <f t="shared" si="4"/>
        <v/>
      </c>
    </row>
    <row r="19" spans="1:7" ht="33" hidden="1" customHeight="1" outlineLevel="1">
      <c r="A19" s="72"/>
      <c r="B19" s="131" t="str">
        <f t="shared" si="0"/>
        <v/>
      </c>
      <c r="C19" s="132" t="str">
        <f t="shared" si="1"/>
        <v/>
      </c>
      <c r="D19" s="132" t="str">
        <f t="shared" si="2"/>
        <v/>
      </c>
      <c r="E19" s="133" t="str">
        <f t="shared" si="5"/>
        <v/>
      </c>
      <c r="F19" s="134" t="str">
        <f t="shared" si="3"/>
        <v/>
      </c>
      <c r="G19" s="186" t="str">
        <f t="shared" si="4"/>
        <v/>
      </c>
    </row>
    <row r="20" spans="1:7" ht="33" hidden="1" customHeight="1" outlineLevel="1">
      <c r="A20" s="72"/>
      <c r="B20" s="131" t="str">
        <f t="shared" si="0"/>
        <v/>
      </c>
      <c r="C20" s="132" t="str">
        <f t="shared" si="1"/>
        <v/>
      </c>
      <c r="D20" s="132" t="str">
        <f t="shared" si="2"/>
        <v/>
      </c>
      <c r="E20" s="133" t="str">
        <f t="shared" si="5"/>
        <v/>
      </c>
      <c r="F20" s="134" t="str">
        <f t="shared" si="3"/>
        <v/>
      </c>
      <c r="G20" s="186" t="str">
        <f t="shared" si="4"/>
        <v/>
      </c>
    </row>
    <row r="21" spans="1:7" ht="33" hidden="1" customHeight="1" outlineLevel="1">
      <c r="A21" s="72"/>
      <c r="B21" s="131" t="str">
        <f t="shared" si="0"/>
        <v/>
      </c>
      <c r="C21" s="132" t="str">
        <f t="shared" si="1"/>
        <v/>
      </c>
      <c r="D21" s="132" t="str">
        <f t="shared" si="2"/>
        <v/>
      </c>
      <c r="E21" s="133" t="str">
        <f t="shared" si="5"/>
        <v/>
      </c>
      <c r="F21" s="134" t="str">
        <f t="shared" si="3"/>
        <v/>
      </c>
      <c r="G21" s="186" t="str">
        <f t="shared" si="4"/>
        <v/>
      </c>
    </row>
    <row r="22" spans="1:7" ht="33" hidden="1" customHeight="1" outlineLevel="1">
      <c r="A22" s="72"/>
      <c r="B22" s="131" t="str">
        <f t="shared" si="0"/>
        <v/>
      </c>
      <c r="C22" s="132" t="str">
        <f t="shared" si="1"/>
        <v/>
      </c>
      <c r="D22" s="132" t="str">
        <f t="shared" si="2"/>
        <v/>
      </c>
      <c r="E22" s="133" t="str">
        <f t="shared" si="5"/>
        <v/>
      </c>
      <c r="F22" s="134" t="str">
        <f t="shared" si="3"/>
        <v/>
      </c>
      <c r="G22" s="186" t="str">
        <f t="shared" si="4"/>
        <v/>
      </c>
    </row>
    <row r="23" spans="1:7" ht="33" hidden="1" customHeight="1" outlineLevel="1">
      <c r="A23" s="72"/>
      <c r="B23" s="131" t="str">
        <f t="shared" si="0"/>
        <v/>
      </c>
      <c r="C23" s="132" t="str">
        <f t="shared" si="1"/>
        <v/>
      </c>
      <c r="D23" s="132" t="str">
        <f t="shared" si="2"/>
        <v/>
      </c>
      <c r="E23" s="133" t="str">
        <f t="shared" si="5"/>
        <v/>
      </c>
      <c r="F23" s="134" t="str">
        <f t="shared" si="3"/>
        <v/>
      </c>
      <c r="G23" s="186" t="str">
        <f t="shared" si="4"/>
        <v/>
      </c>
    </row>
    <row r="24" spans="1:7" ht="33" customHeight="1" collapsed="1" thickBot="1">
      <c r="A24" s="72">
        <v>20</v>
      </c>
      <c r="B24" s="105" t="str">
        <f t="shared" si="0"/>
        <v>法西　●子</v>
      </c>
      <c r="C24" s="102" t="str">
        <f t="shared" si="1"/>
        <v>通訳</v>
      </c>
      <c r="D24" s="102" t="str">
        <f t="shared" si="2"/>
        <v>通訳センター株式会社</v>
      </c>
      <c r="E24" s="103">
        <f t="shared" si="5"/>
        <v>4</v>
      </c>
      <c r="F24" s="134">
        <f t="shared" si="3"/>
        <v>0</v>
      </c>
      <c r="G24" s="186" t="str">
        <f t="shared" si="4"/>
        <v>19**年3月</v>
      </c>
    </row>
    <row r="25" spans="1:7" ht="53.25" customHeight="1">
      <c r="B25" s="715" t="s">
        <v>114</v>
      </c>
      <c r="C25" s="716"/>
      <c r="D25" s="716"/>
      <c r="E25" s="716"/>
      <c r="F25" s="716"/>
      <c r="G25" s="716"/>
    </row>
    <row r="26" spans="1:7" ht="18" customHeight="1">
      <c r="B26" s="11"/>
      <c r="C26" s="11"/>
      <c r="D26" s="11"/>
      <c r="E26" s="11"/>
      <c r="F26" s="11"/>
      <c r="G26" s="11"/>
    </row>
    <row r="27" spans="1:7" s="11" customFormat="1" ht="16.5" customHeight="1"/>
    <row r="28" spans="1:7" s="11" customFormat="1" ht="16.5" customHeight="1">
      <c r="B28" s="10"/>
      <c r="C28" s="10"/>
      <c r="D28" s="10"/>
      <c r="E28" s="10"/>
      <c r="F28" s="10"/>
      <c r="G28" s="10"/>
    </row>
    <row r="29" spans="1:7" ht="14"/>
  </sheetData>
  <mergeCells count="3">
    <mergeCell ref="B3:G3"/>
    <mergeCell ref="B2:G2"/>
    <mergeCell ref="B25:G25"/>
  </mergeCells>
  <phoneticPr fontId="1"/>
  <pageMargins left="0.70866141732283472" right="0.70866141732283472" top="0.74803149606299213" bottom="0.74803149606299213" header="0.31496062992125984" footer="0.31496062992125984"/>
  <pageSetup paperSize="9" scale="93" fitToHeight="0" orientation="landscape" r:id="rId1"/>
  <headerFooter>
    <oddHeader>&amp;R（2022.11版）</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P22"/>
  <sheetViews>
    <sheetView view="pageBreakPreview" zoomScale="70" zoomScaleNormal="100" zoomScaleSheetLayoutView="70" workbookViewId="0"/>
  </sheetViews>
  <sheetFormatPr defaultColWidth="6.08203125" defaultRowHeight="14"/>
  <cols>
    <col min="1" max="1" width="10.83203125" style="12" customWidth="1"/>
    <col min="2" max="2" width="17.08203125" style="12" customWidth="1"/>
    <col min="3" max="3" width="4.33203125" style="12" customWidth="1"/>
    <col min="4" max="4" width="19" style="12" customWidth="1"/>
    <col min="5" max="5" width="3.33203125" style="12" customWidth="1"/>
    <col min="6" max="6" width="20.83203125" style="12" customWidth="1"/>
    <col min="7" max="7" width="3.58203125" style="12" customWidth="1"/>
    <col min="8" max="8" width="20.08203125" style="12" customWidth="1"/>
    <col min="9" max="9" width="3.58203125" style="12" customWidth="1"/>
    <col min="10" max="10" width="21.33203125" style="172" customWidth="1"/>
    <col min="11" max="11" width="16.58203125" style="12" customWidth="1"/>
    <col min="12" max="12" width="7.58203125" style="12" customWidth="1"/>
    <col min="13" max="13" width="10.83203125" style="12" customWidth="1"/>
    <col min="14" max="14" width="3.5" style="12" customWidth="1"/>
    <col min="15" max="15" width="6.08203125" style="12" customWidth="1"/>
    <col min="16" max="16" width="21.58203125" style="12" customWidth="1"/>
    <col min="17" max="16384" width="6.08203125" style="12"/>
  </cols>
  <sheetData>
    <row r="1" spans="1:16" ht="21" customHeight="1">
      <c r="A1" s="179"/>
      <c r="L1" s="17" t="s">
        <v>115</v>
      </c>
    </row>
    <row r="2" spans="1:16" ht="36" customHeight="1">
      <c r="A2" s="717" t="s">
        <v>116</v>
      </c>
      <c r="B2" s="717"/>
      <c r="C2" s="717"/>
      <c r="D2" s="717"/>
      <c r="E2" s="717"/>
      <c r="F2" s="717"/>
      <c r="G2" s="717"/>
      <c r="H2" s="717"/>
      <c r="I2" s="717"/>
      <c r="J2" s="717"/>
      <c r="K2" s="14"/>
      <c r="L2" s="14"/>
      <c r="M2" s="14"/>
      <c r="N2" s="14"/>
      <c r="O2" s="14"/>
      <c r="P2" s="14"/>
    </row>
    <row r="3" spans="1:16" ht="21" customHeight="1">
      <c r="A3" s="14"/>
      <c r="B3" s="14"/>
      <c r="C3" s="14"/>
      <c r="D3" s="14"/>
      <c r="E3" s="14"/>
      <c r="F3" s="14"/>
      <c r="G3" s="14"/>
      <c r="H3" s="14"/>
      <c r="I3" s="14"/>
      <c r="J3" s="173"/>
      <c r="K3" s="14"/>
      <c r="L3" s="14"/>
      <c r="M3" s="14"/>
      <c r="N3" s="14"/>
      <c r="O3" s="14"/>
      <c r="P3" s="14"/>
    </row>
    <row r="4" spans="1:16" ht="24.75" customHeight="1">
      <c r="A4" s="15" t="s">
        <v>117</v>
      </c>
      <c r="B4" s="84"/>
    </row>
    <row r="5" spans="1:16" ht="24.75" customHeight="1">
      <c r="A5" s="15"/>
      <c r="B5" s="19" t="s">
        <v>118</v>
      </c>
      <c r="D5" s="19" t="s">
        <v>119</v>
      </c>
      <c r="E5" s="19"/>
      <c r="F5" s="19"/>
      <c r="G5" s="19"/>
    </row>
    <row r="6" spans="1:16" s="13" customFormat="1" ht="30" customHeight="1">
      <c r="B6" s="683">
        <f>'様式６ 直接人件費明細書 '!J29</f>
        <v>0</v>
      </c>
      <c r="C6" s="19" t="s">
        <v>120</v>
      </c>
      <c r="D6" s="395">
        <v>0.35</v>
      </c>
      <c r="E6" s="396" t="s">
        <v>121</v>
      </c>
      <c r="F6" s="13" t="s">
        <v>122</v>
      </c>
      <c r="G6" s="13" t="s">
        <v>123</v>
      </c>
      <c r="H6" s="174">
        <f>B6*(D6/(1-D6))</f>
        <v>0</v>
      </c>
      <c r="I6" s="16" t="s">
        <v>124</v>
      </c>
    </row>
    <row r="7" spans="1:16" s="13" customFormat="1" ht="51" customHeight="1">
      <c r="A7" s="718" t="s">
        <v>125</v>
      </c>
      <c r="B7" s="718"/>
      <c r="C7" s="718"/>
      <c r="D7" s="718"/>
      <c r="E7" s="718"/>
      <c r="F7" s="17" t="s">
        <v>126</v>
      </c>
      <c r="G7" s="17"/>
      <c r="H7" s="174">
        <f>ROUNDDOWN(H6, -3)</f>
        <v>0</v>
      </c>
      <c r="I7" s="18" t="s">
        <v>124</v>
      </c>
    </row>
    <row r="8" spans="1:16" s="13" customFormat="1">
      <c r="I8" s="174"/>
    </row>
    <row r="9" spans="1:16" s="13" customFormat="1" ht="29.25" customHeight="1">
      <c r="F9" s="397" t="s">
        <v>127</v>
      </c>
      <c r="G9" s="397"/>
      <c r="H9" s="398">
        <f>H7</f>
        <v>0</v>
      </c>
      <c r="I9" s="403" t="s">
        <v>124</v>
      </c>
    </row>
    <row r="10" spans="1:16" s="13" customFormat="1" ht="40.5" customHeight="1">
      <c r="C10" s="19"/>
      <c r="D10" s="19"/>
      <c r="E10" s="19"/>
      <c r="F10" s="399"/>
      <c r="G10" s="399"/>
      <c r="H10" s="386"/>
      <c r="I10" s="386"/>
      <c r="J10" s="386"/>
    </row>
    <row r="11" spans="1:16" s="13" customFormat="1" ht="15" customHeight="1">
      <c r="C11" s="19"/>
      <c r="D11" s="19"/>
      <c r="E11" s="19"/>
      <c r="F11" s="19"/>
      <c r="G11" s="19"/>
      <c r="H11" s="19"/>
      <c r="I11" s="19"/>
      <c r="J11" s="176"/>
    </row>
    <row r="12" spans="1:16" s="13" customFormat="1" ht="16.5">
      <c r="H12" s="85"/>
      <c r="I12" s="85"/>
      <c r="J12" s="177"/>
    </row>
    <row r="13" spans="1:16" s="13" customFormat="1" ht="24.75" customHeight="1">
      <c r="A13" s="15" t="s">
        <v>128</v>
      </c>
      <c r="B13" s="84"/>
      <c r="C13" s="84"/>
      <c r="D13" s="84"/>
      <c r="E13" s="84"/>
      <c r="F13" s="84"/>
      <c r="G13" s="84"/>
      <c r="H13" s="84"/>
      <c r="I13" s="84"/>
      <c r="J13" s="178"/>
    </row>
    <row r="14" spans="1:16" s="13" customFormat="1" ht="24.75" customHeight="1">
      <c r="A14" s="15"/>
      <c r="B14" s="19" t="s">
        <v>118</v>
      </c>
      <c r="C14" s="84"/>
      <c r="D14" s="19" t="s">
        <v>129</v>
      </c>
      <c r="E14" s="84"/>
      <c r="F14" s="19" t="s">
        <v>130</v>
      </c>
      <c r="G14" s="19"/>
      <c r="H14" s="84" t="s">
        <v>131</v>
      </c>
      <c r="I14" s="84"/>
      <c r="J14" s="178"/>
    </row>
    <row r="15" spans="1:16" s="13" customFormat="1" ht="30.75" customHeight="1">
      <c r="A15" s="17" t="s">
        <v>132</v>
      </c>
      <c r="B15" s="683">
        <f>'様式６ 直接人件費明細書 '!J29</f>
        <v>0</v>
      </c>
      <c r="C15" s="19" t="s">
        <v>133</v>
      </c>
      <c r="D15" s="87"/>
      <c r="E15" s="19" t="s">
        <v>133</v>
      </c>
      <c r="F15" s="394">
        <f>H9</f>
        <v>0</v>
      </c>
      <c r="G15" s="16" t="s">
        <v>134</v>
      </c>
      <c r="H15" s="395"/>
      <c r="I15" s="396" t="s">
        <v>121</v>
      </c>
      <c r="J15" s="18" t="s">
        <v>135</v>
      </c>
      <c r="K15" s="400">
        <f>(B15+D15+F15)*(H15/(1-H15))</f>
        <v>0</v>
      </c>
      <c r="L15" s="18" t="s">
        <v>124</v>
      </c>
      <c r="N15" s="21"/>
    </row>
    <row r="16" spans="1:16" s="13" customFormat="1" ht="30.75" customHeight="1">
      <c r="A16" s="13" t="s">
        <v>136</v>
      </c>
      <c r="H16" s="393"/>
      <c r="I16" s="393"/>
      <c r="J16" s="17" t="s">
        <v>137</v>
      </c>
      <c r="K16" s="400">
        <f>ROUNDDOWN(K15, -3)</f>
        <v>0</v>
      </c>
      <c r="L16" s="18" t="s">
        <v>124</v>
      </c>
      <c r="N16" s="21"/>
    </row>
    <row r="17" spans="10:14" s="13" customFormat="1" ht="16.5" customHeight="1">
      <c r="J17" s="174"/>
      <c r="L17" s="17"/>
      <c r="N17" s="21"/>
    </row>
    <row r="18" spans="10:14" s="13" customFormat="1" ht="30" customHeight="1" thickBot="1">
      <c r="J18" s="401" t="s">
        <v>127</v>
      </c>
      <c r="K18" s="402">
        <f>K16</f>
        <v>0</v>
      </c>
      <c r="L18" s="403" t="s">
        <v>124</v>
      </c>
    </row>
    <row r="19" spans="10:14" s="13" customFormat="1">
      <c r="J19" s="175"/>
      <c r="K19" s="676"/>
      <c r="L19" s="20"/>
    </row>
    <row r="20" spans="10:14" s="13" customFormat="1">
      <c r="J20" s="175"/>
    </row>
    <row r="21" spans="10:14" s="13" customFormat="1">
      <c r="J21" s="175"/>
    </row>
    <row r="22" spans="10:14" s="13" customFormat="1">
      <c r="J22" s="175"/>
    </row>
  </sheetData>
  <mergeCells count="2">
    <mergeCell ref="A2:J2"/>
    <mergeCell ref="A7:E7"/>
  </mergeCells>
  <phoneticPr fontId="1"/>
  <pageMargins left="0.70866141732283472" right="0.70866141732283472" top="0.74803149606299213" bottom="0.74803149606299213" header="0.31496062992125984" footer="0.31496062992125984"/>
  <pageSetup paperSize="9" scale="55" orientation="portrait" r:id="rId1"/>
  <headerFooter>
    <oddHeader>&amp;R（2022.11版）</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31"/>
  <sheetViews>
    <sheetView zoomScale="80" zoomScaleNormal="80" workbookViewId="0"/>
  </sheetViews>
  <sheetFormatPr defaultColWidth="9" defaultRowHeight="14"/>
  <cols>
    <col min="1" max="1" width="7.5" style="290" customWidth="1"/>
    <col min="2" max="2" width="20.58203125" style="290" customWidth="1"/>
    <col min="3" max="3" width="24.58203125" style="290" customWidth="1"/>
    <col min="4" max="4" width="6.58203125" style="290" customWidth="1"/>
    <col min="5" max="6" width="12.58203125" style="290" customWidth="1"/>
    <col min="7" max="7" width="6.58203125" style="290" customWidth="1"/>
    <col min="8" max="8" width="10.08203125" style="290" customWidth="1"/>
    <col min="9" max="9" width="16.58203125" style="290" customWidth="1"/>
    <col min="10" max="10" width="12.08203125" style="290" customWidth="1"/>
    <col min="11" max="11" width="8" style="290" customWidth="1"/>
    <col min="12" max="12" width="6" style="290" customWidth="1"/>
    <col min="13" max="13" width="10.33203125" style="290" customWidth="1"/>
    <col min="14" max="14" width="6.58203125" style="290" customWidth="1"/>
    <col min="15" max="15" width="9.33203125" style="290" customWidth="1"/>
    <col min="16" max="16" width="9" style="290"/>
    <col min="17" max="17" width="9.58203125" style="290" bestFit="1" customWidth="1"/>
    <col min="18" max="18" width="9" style="290"/>
    <col min="19" max="19" width="4.83203125" style="290" customWidth="1"/>
    <col min="20" max="20" width="10" style="290" bestFit="1" customWidth="1"/>
    <col min="21" max="21" width="9" style="290"/>
    <col min="22" max="22" width="10" style="290" bestFit="1" customWidth="1"/>
    <col min="23" max="23" width="9" style="290"/>
    <col min="24" max="24" width="12" style="290" customWidth="1"/>
    <col min="25" max="25" width="9" style="290"/>
    <col min="26" max="26" width="18" style="290" customWidth="1"/>
    <col min="27" max="27" width="22.08203125" style="290" customWidth="1"/>
    <col min="28" max="16384" width="9" style="290"/>
  </cols>
  <sheetData>
    <row r="1" spans="1:27" ht="24" customHeight="1">
      <c r="AA1" s="17" t="s">
        <v>138</v>
      </c>
    </row>
    <row r="2" spans="1:27" ht="41.5" customHeight="1">
      <c r="B2" s="687" t="s">
        <v>139</v>
      </c>
      <c r="C2" s="687"/>
      <c r="D2" s="687"/>
      <c r="E2" s="687"/>
      <c r="F2" s="687"/>
      <c r="G2" s="687"/>
      <c r="H2" s="687"/>
      <c r="I2" s="687"/>
      <c r="J2" s="687"/>
      <c r="K2" s="687"/>
      <c r="L2" s="687"/>
      <c r="M2" s="687"/>
      <c r="N2" s="687"/>
      <c r="O2" s="687"/>
      <c r="P2" s="687"/>
      <c r="Q2" s="687"/>
      <c r="R2" s="687"/>
      <c r="S2" s="687"/>
      <c r="T2" s="687"/>
      <c r="U2" s="687"/>
      <c r="V2" s="687"/>
      <c r="W2" s="687"/>
      <c r="X2" s="687"/>
      <c r="Y2" s="687"/>
      <c r="Z2" s="687"/>
    </row>
    <row r="3" spans="1:27" ht="15" customHeight="1" thickBot="1"/>
    <row r="4" spans="1:27" s="359" customFormat="1" ht="24" customHeight="1">
      <c r="A4" s="100" t="s">
        <v>90</v>
      </c>
      <c r="B4" s="727" t="s">
        <v>91</v>
      </c>
      <c r="C4" s="729" t="s">
        <v>4</v>
      </c>
      <c r="D4" s="731" t="s">
        <v>92</v>
      </c>
      <c r="E4" s="733" t="s">
        <v>140</v>
      </c>
      <c r="F4" s="734"/>
      <c r="G4" s="735"/>
      <c r="H4" s="736" t="s">
        <v>141</v>
      </c>
      <c r="I4" s="313" t="s">
        <v>142</v>
      </c>
      <c r="J4" s="736" t="s">
        <v>143</v>
      </c>
      <c r="K4" s="733" t="s">
        <v>144</v>
      </c>
      <c r="L4" s="734"/>
      <c r="M4" s="734"/>
      <c r="N4" s="734"/>
      <c r="O4" s="734"/>
      <c r="P4" s="734"/>
      <c r="Q4" s="734"/>
      <c r="R4" s="734"/>
      <c r="S4" s="734"/>
      <c r="T4" s="734"/>
      <c r="U4" s="734"/>
      <c r="V4" s="734"/>
      <c r="W4" s="734"/>
      <c r="X4" s="734"/>
      <c r="Y4" s="734"/>
      <c r="Z4" s="741"/>
      <c r="AA4" s="738" t="s">
        <v>145</v>
      </c>
    </row>
    <row r="5" spans="1:27" ht="24" customHeight="1" thickBot="1">
      <c r="A5" s="71"/>
      <c r="B5" s="728"/>
      <c r="C5" s="730"/>
      <c r="D5" s="732"/>
      <c r="E5" s="314" t="s">
        <v>146</v>
      </c>
      <c r="F5" s="315" t="s">
        <v>147</v>
      </c>
      <c r="G5" s="244" t="s">
        <v>148</v>
      </c>
      <c r="H5" s="737"/>
      <c r="I5" s="316" t="s">
        <v>149</v>
      </c>
      <c r="J5" s="737"/>
      <c r="K5" s="721" t="s">
        <v>150</v>
      </c>
      <c r="L5" s="722"/>
      <c r="M5" s="722"/>
      <c r="N5" s="722"/>
      <c r="O5" s="722"/>
      <c r="P5" s="722"/>
      <c r="Q5" s="723"/>
      <c r="R5" s="724" t="s">
        <v>151</v>
      </c>
      <c r="S5" s="725"/>
      <c r="T5" s="725"/>
      <c r="U5" s="725"/>
      <c r="V5" s="725"/>
      <c r="W5" s="725"/>
      <c r="X5" s="726"/>
      <c r="Y5" s="316" t="s">
        <v>152</v>
      </c>
      <c r="Z5" s="360" t="s">
        <v>153</v>
      </c>
      <c r="AA5" s="739"/>
    </row>
    <row r="6" spans="1:27" ht="24" customHeight="1" thickTop="1">
      <c r="A6" s="72">
        <v>1</v>
      </c>
      <c r="B6" s="317" t="str">
        <f t="shared" ref="B6:B27" si="0">IF($A6="","",VLOOKUP($A6,従事者基礎情報,2))</f>
        <v>□原　×子</v>
      </c>
      <c r="C6" s="318" t="str">
        <f t="shared" ref="C6:C27" si="1">IF($A6="","",VLOOKUP($A6,従事者基礎情報,3))</f>
        <v>交差点設計</v>
      </c>
      <c r="D6" s="319">
        <f>IF($A6="","",VLOOKUP($A6,従事者基礎情報,5))</f>
        <v>2</v>
      </c>
      <c r="E6" s="320">
        <v>41760</v>
      </c>
      <c r="F6" s="321">
        <v>41850</v>
      </c>
      <c r="G6" s="245">
        <f>IF(ISBLANK(E6), "", F6-E6+1)</f>
        <v>91</v>
      </c>
      <c r="H6" s="322"/>
      <c r="I6" s="323">
        <v>650000</v>
      </c>
      <c r="J6" s="324"/>
      <c r="K6" s="23">
        <f>IF($D6="","",VLOOKUP($D6,単価表,3))</f>
        <v>4500</v>
      </c>
      <c r="L6" s="97">
        <f>IF($G6="", "", IF($G6&lt;31, $G6, 30))</f>
        <v>30</v>
      </c>
      <c r="M6" s="60">
        <f>IF($D6="","", K6*0.9)</f>
        <v>4050</v>
      </c>
      <c r="N6" s="242">
        <f>IF($D6="", "", IF($G6&lt;31, 0, IF($G6&lt;61, $G6-30, 30)))</f>
        <v>30</v>
      </c>
      <c r="O6" s="60">
        <f>IF($D6="", "", K6*0.8)</f>
        <v>3600</v>
      </c>
      <c r="P6" s="99">
        <f>IF($D6="", "", IF($G6&lt;61, 0, $G6-60))</f>
        <v>31</v>
      </c>
      <c r="Q6" s="24">
        <f>IF($E6="", "", K6*L6+M6*N6+O6*P6)</f>
        <v>368100</v>
      </c>
      <c r="R6" s="25">
        <f t="shared" ref="R6:R27" si="2">IF(E6="","",VLOOKUP($D6,単価表,4))</f>
        <v>13500</v>
      </c>
      <c r="S6" s="97">
        <f>IF($D6="", "", IF($G6&lt;33, $G6-2, 30))</f>
        <v>30</v>
      </c>
      <c r="T6" s="60">
        <f>IF($D6="","", R6*0.9)</f>
        <v>12150</v>
      </c>
      <c r="U6" s="242">
        <f>IF($D6="", "", IF($G6&lt;33, 0, IF($G6&lt;62, $G6-32, 30)))</f>
        <v>30</v>
      </c>
      <c r="V6" s="60">
        <f>IF($D6="", "", R6*0.8)</f>
        <v>10800</v>
      </c>
      <c r="W6" s="99">
        <f>IF($G6="", "", IF($G6&lt;62, 0, $G6-62))</f>
        <v>29</v>
      </c>
      <c r="X6" s="24">
        <f>IF($E6="", "", R6*S6+T6*U6+V6*W6)</f>
        <v>1082700</v>
      </c>
      <c r="Y6" s="26">
        <f t="shared" ref="Y6:Y27" si="3">IF(E6="","",4870)</f>
        <v>4870</v>
      </c>
      <c r="Z6" s="361">
        <f>IF(E6="","",Q6+X6+Y6)</f>
        <v>1455670</v>
      </c>
    </row>
    <row r="7" spans="1:27" ht="24" customHeight="1">
      <c r="A7" s="72">
        <v>1</v>
      </c>
      <c r="B7" s="326" t="str">
        <f t="shared" si="0"/>
        <v>□原　×子</v>
      </c>
      <c r="C7" s="327" t="str">
        <f t="shared" si="1"/>
        <v>交差点設計</v>
      </c>
      <c r="D7" s="328">
        <f t="shared" ref="D7:D27" si="4">IF($A7="","",VLOOKUP($A7,従事者基礎情報,5))</f>
        <v>2</v>
      </c>
      <c r="E7" s="329">
        <v>41852</v>
      </c>
      <c r="F7" s="330">
        <v>41943</v>
      </c>
      <c r="G7" s="245">
        <f>IF(ISBLANK(E7), "", F7-E7+1)</f>
        <v>92</v>
      </c>
      <c r="H7" s="331"/>
      <c r="I7" s="332"/>
      <c r="J7" s="333"/>
      <c r="K7" s="23">
        <f t="shared" ref="K7:K27" si="5">IF($D7="","",VLOOKUP($D7,単価表,3))</f>
        <v>4500</v>
      </c>
      <c r="L7" s="97">
        <f t="shared" ref="L7:L27" si="6">IF($G7="", "", IF($G7&lt;31, $G7, 30))</f>
        <v>30</v>
      </c>
      <c r="M7" s="60">
        <f t="shared" ref="M7:M23" si="7">IF($D7="","", K7*0.9)</f>
        <v>4050</v>
      </c>
      <c r="N7" s="242">
        <f t="shared" ref="N7:N27" si="8">IF($D7="", "", IF($G7&lt;31, 0, IF($G7&lt;61, $G7-30, 30)))</f>
        <v>30</v>
      </c>
      <c r="O7" s="60">
        <f t="shared" ref="O7:O23" si="9">IF($D7="", "", K7*0.8)</f>
        <v>3600</v>
      </c>
      <c r="P7" s="99">
        <f t="shared" ref="P7:P27" si="10">IF($D7="", "", IF($G7&lt;61, 0, $G7-60))</f>
        <v>32</v>
      </c>
      <c r="Q7" s="27">
        <f>IF($E7="", "", K7*L7+M7*N7+O7*P7)</f>
        <v>371700</v>
      </c>
      <c r="R7" s="28">
        <f t="shared" si="2"/>
        <v>13500</v>
      </c>
      <c r="S7" s="97">
        <f t="shared" ref="S7:S27" si="11">IF($D7="", "", IF($G7&lt;33, $G7-2, 30))</f>
        <v>30</v>
      </c>
      <c r="T7" s="60">
        <f t="shared" ref="T7:T23" si="12">IF($D7="","", R7*0.9)</f>
        <v>12150</v>
      </c>
      <c r="U7" s="242">
        <f t="shared" ref="U7:U27" si="13">IF($D7="", "", IF($G7&lt;33, 0, IF($G7&lt;62, $G7-32, 30)))</f>
        <v>30</v>
      </c>
      <c r="V7" s="60">
        <f t="shared" ref="V7:V23" si="14">IF($D7="", "", R7*0.8)</f>
        <v>10800</v>
      </c>
      <c r="W7" s="99">
        <f t="shared" ref="W7:W27" si="15">IF($G7="", "", IF($G7&lt;62, 0, $G7-62))</f>
        <v>30</v>
      </c>
      <c r="X7" s="24">
        <f>IF($E7="", "", R7*S7+T7*U7+V7*W7)</f>
        <v>1093500</v>
      </c>
      <c r="Y7" s="29">
        <f t="shared" si="3"/>
        <v>4870</v>
      </c>
      <c r="Z7" s="362">
        <f>IF(E7="","",Q7+X7+Y7)</f>
        <v>1470070</v>
      </c>
      <c r="AA7" s="335"/>
    </row>
    <row r="8" spans="1:27" ht="24" customHeight="1">
      <c r="A8" s="72">
        <v>2</v>
      </c>
      <c r="B8" s="326" t="str">
        <f t="shared" si="0"/>
        <v>○山　△男</v>
      </c>
      <c r="C8" s="327" t="str">
        <f t="shared" si="1"/>
        <v>交通計画Ⅱ</v>
      </c>
      <c r="D8" s="328">
        <f t="shared" si="4"/>
        <v>2</v>
      </c>
      <c r="E8" s="329">
        <v>41790</v>
      </c>
      <c r="F8" s="330">
        <v>41881</v>
      </c>
      <c r="G8" s="245">
        <f t="shared" ref="G8:G27" si="16">IF(ISBLANK(E8), "", F8-E8+1)</f>
        <v>92</v>
      </c>
      <c r="H8" s="331"/>
      <c r="I8" s="332"/>
      <c r="J8" s="333"/>
      <c r="K8" s="23">
        <f t="shared" si="5"/>
        <v>4500</v>
      </c>
      <c r="L8" s="97">
        <f t="shared" si="6"/>
        <v>30</v>
      </c>
      <c r="M8" s="60">
        <f t="shared" si="7"/>
        <v>4050</v>
      </c>
      <c r="N8" s="242">
        <f t="shared" si="8"/>
        <v>30</v>
      </c>
      <c r="O8" s="60">
        <f t="shared" si="9"/>
        <v>3600</v>
      </c>
      <c r="P8" s="99">
        <f t="shared" si="10"/>
        <v>32</v>
      </c>
      <c r="Q8" s="27">
        <f t="shared" ref="Q8:Q27" si="17">IF($E8="", "", K8*L8+M8*N8+O8*P8)</f>
        <v>371700</v>
      </c>
      <c r="R8" s="28">
        <f t="shared" si="2"/>
        <v>13500</v>
      </c>
      <c r="S8" s="97">
        <f t="shared" si="11"/>
        <v>30</v>
      </c>
      <c r="T8" s="60">
        <f t="shared" si="12"/>
        <v>12150</v>
      </c>
      <c r="U8" s="242">
        <f t="shared" si="13"/>
        <v>30</v>
      </c>
      <c r="V8" s="60">
        <f t="shared" si="14"/>
        <v>10800</v>
      </c>
      <c r="W8" s="99">
        <f t="shared" si="15"/>
        <v>30</v>
      </c>
      <c r="X8" s="24">
        <f t="shared" ref="X8:X16" si="18">IF($E8="", "", R8*S8+T8*U8+V8*W8)</f>
        <v>1093500</v>
      </c>
      <c r="Y8" s="26">
        <f t="shared" si="3"/>
        <v>4870</v>
      </c>
      <c r="Z8" s="362">
        <f>IF(E8="","",Q8+X8+Y8)</f>
        <v>1470070</v>
      </c>
      <c r="AA8" s="335"/>
    </row>
    <row r="9" spans="1:27" ht="24" customHeight="1">
      <c r="A9" s="72">
        <v>2</v>
      </c>
      <c r="B9" s="326" t="str">
        <f t="shared" si="0"/>
        <v>○山　△男</v>
      </c>
      <c r="C9" s="327" t="str">
        <f t="shared" si="1"/>
        <v>交通計画Ⅱ</v>
      </c>
      <c r="D9" s="328">
        <f t="shared" si="4"/>
        <v>2</v>
      </c>
      <c r="E9" s="329">
        <v>41913</v>
      </c>
      <c r="F9" s="330">
        <v>42050</v>
      </c>
      <c r="G9" s="245">
        <f t="shared" si="16"/>
        <v>138</v>
      </c>
      <c r="H9" s="331"/>
      <c r="I9" s="332"/>
      <c r="J9" s="333"/>
      <c r="K9" s="23">
        <f t="shared" si="5"/>
        <v>4500</v>
      </c>
      <c r="L9" s="97">
        <f t="shared" si="6"/>
        <v>30</v>
      </c>
      <c r="M9" s="60">
        <f t="shared" si="7"/>
        <v>4050</v>
      </c>
      <c r="N9" s="242">
        <f t="shared" si="8"/>
        <v>30</v>
      </c>
      <c r="O9" s="60">
        <f t="shared" si="9"/>
        <v>3600</v>
      </c>
      <c r="P9" s="99">
        <f t="shared" si="10"/>
        <v>78</v>
      </c>
      <c r="Q9" s="27">
        <f t="shared" si="17"/>
        <v>537300</v>
      </c>
      <c r="R9" s="28">
        <f t="shared" si="2"/>
        <v>13500</v>
      </c>
      <c r="S9" s="97">
        <f t="shared" si="11"/>
        <v>30</v>
      </c>
      <c r="T9" s="60">
        <f t="shared" si="12"/>
        <v>12150</v>
      </c>
      <c r="U9" s="242">
        <f t="shared" si="13"/>
        <v>30</v>
      </c>
      <c r="V9" s="60">
        <f t="shared" si="14"/>
        <v>10800</v>
      </c>
      <c r="W9" s="99">
        <f t="shared" si="15"/>
        <v>76</v>
      </c>
      <c r="X9" s="24">
        <f t="shared" si="18"/>
        <v>1590300</v>
      </c>
      <c r="Y9" s="29">
        <f t="shared" si="3"/>
        <v>4870</v>
      </c>
      <c r="Z9" s="362">
        <f t="shared" ref="Z9:Z27" si="19">IF(E9="","",Q9+X9+Y9)</f>
        <v>2132470</v>
      </c>
      <c r="AA9" s="335"/>
    </row>
    <row r="10" spans="1:27" ht="24" customHeight="1">
      <c r="A10" s="72">
        <v>3</v>
      </c>
      <c r="B10" s="326" t="str">
        <f t="shared" si="0"/>
        <v>○野　△子（前任）</v>
      </c>
      <c r="C10" s="327" t="str">
        <f t="shared" si="1"/>
        <v>ジェンダー分析</v>
      </c>
      <c r="D10" s="328">
        <f t="shared" si="4"/>
        <v>3</v>
      </c>
      <c r="E10" s="320">
        <v>41760</v>
      </c>
      <c r="F10" s="321">
        <v>41820</v>
      </c>
      <c r="G10" s="245">
        <f t="shared" si="16"/>
        <v>61</v>
      </c>
      <c r="H10" s="331"/>
      <c r="I10" s="332"/>
      <c r="J10" s="333"/>
      <c r="K10" s="23">
        <f>IF($D10="","",VLOOKUP($D10,単価表,3))</f>
        <v>4500</v>
      </c>
      <c r="L10" s="97">
        <f t="shared" si="6"/>
        <v>30</v>
      </c>
      <c r="M10" s="60">
        <f t="shared" si="7"/>
        <v>4050</v>
      </c>
      <c r="N10" s="242">
        <f t="shared" si="8"/>
        <v>30</v>
      </c>
      <c r="O10" s="60">
        <f t="shared" si="9"/>
        <v>3600</v>
      </c>
      <c r="P10" s="99">
        <f t="shared" si="10"/>
        <v>1</v>
      </c>
      <c r="Q10" s="27">
        <f>IF($E10="", "", K10*L10+M10*N10+O10*P10)</f>
        <v>260100</v>
      </c>
      <c r="R10" s="28">
        <f t="shared" si="2"/>
        <v>13500</v>
      </c>
      <c r="S10" s="97">
        <f t="shared" si="11"/>
        <v>30</v>
      </c>
      <c r="T10" s="60">
        <f t="shared" si="12"/>
        <v>12150</v>
      </c>
      <c r="U10" s="242">
        <f t="shared" si="13"/>
        <v>29</v>
      </c>
      <c r="V10" s="60">
        <f t="shared" si="14"/>
        <v>10800</v>
      </c>
      <c r="W10" s="99">
        <f t="shared" si="15"/>
        <v>0</v>
      </c>
      <c r="X10" s="24">
        <f t="shared" si="18"/>
        <v>757350</v>
      </c>
      <c r="Y10" s="26">
        <f t="shared" si="3"/>
        <v>4870</v>
      </c>
      <c r="Z10" s="362">
        <f t="shared" si="19"/>
        <v>1022320</v>
      </c>
      <c r="AA10" s="335"/>
    </row>
    <row r="11" spans="1:27" ht="24" customHeight="1">
      <c r="A11" s="72">
        <v>4</v>
      </c>
      <c r="B11" s="326" t="str">
        <f t="shared" si="0"/>
        <v>▽田　□美（後任）</v>
      </c>
      <c r="C11" s="327" t="str">
        <f t="shared" si="1"/>
        <v>ジェンダー分析</v>
      </c>
      <c r="D11" s="328">
        <f t="shared" si="4"/>
        <v>4</v>
      </c>
      <c r="E11" s="329">
        <v>41852</v>
      </c>
      <c r="F11" s="330">
        <v>41943</v>
      </c>
      <c r="G11" s="245">
        <f t="shared" si="16"/>
        <v>92</v>
      </c>
      <c r="H11" s="331"/>
      <c r="I11" s="332"/>
      <c r="J11" s="333"/>
      <c r="K11" s="23">
        <f t="shared" si="5"/>
        <v>3800</v>
      </c>
      <c r="L11" s="97">
        <f t="shared" si="6"/>
        <v>30</v>
      </c>
      <c r="M11" s="60">
        <f t="shared" si="7"/>
        <v>3420</v>
      </c>
      <c r="N11" s="242">
        <f t="shared" si="8"/>
        <v>30</v>
      </c>
      <c r="O11" s="60">
        <f t="shared" si="9"/>
        <v>3040</v>
      </c>
      <c r="P11" s="99">
        <f t="shared" si="10"/>
        <v>32</v>
      </c>
      <c r="Q11" s="27">
        <f t="shared" si="17"/>
        <v>313880</v>
      </c>
      <c r="R11" s="28">
        <f t="shared" si="2"/>
        <v>11600</v>
      </c>
      <c r="S11" s="97">
        <f t="shared" si="11"/>
        <v>30</v>
      </c>
      <c r="T11" s="60">
        <f t="shared" si="12"/>
        <v>10440</v>
      </c>
      <c r="U11" s="242">
        <f t="shared" si="13"/>
        <v>30</v>
      </c>
      <c r="V11" s="60">
        <f t="shared" si="14"/>
        <v>9280</v>
      </c>
      <c r="W11" s="99">
        <f t="shared" si="15"/>
        <v>30</v>
      </c>
      <c r="X11" s="24">
        <f t="shared" si="18"/>
        <v>939600</v>
      </c>
      <c r="Y11" s="26">
        <f t="shared" si="3"/>
        <v>4870</v>
      </c>
      <c r="Z11" s="362">
        <f t="shared" si="19"/>
        <v>1258350</v>
      </c>
      <c r="AA11" s="335"/>
    </row>
    <row r="12" spans="1:27" ht="24" customHeight="1">
      <c r="A12" s="72">
        <v>5</v>
      </c>
      <c r="B12" s="326" t="str">
        <f t="shared" si="0"/>
        <v>道路計画</v>
      </c>
      <c r="C12" s="327" t="str">
        <f t="shared" si="1"/>
        <v>×木　〇子</v>
      </c>
      <c r="D12" s="328">
        <f t="shared" si="4"/>
        <v>4</v>
      </c>
      <c r="E12" s="320">
        <v>41760</v>
      </c>
      <c r="F12" s="321">
        <v>41820</v>
      </c>
      <c r="G12" s="245">
        <f t="shared" si="16"/>
        <v>61</v>
      </c>
      <c r="H12" s="331"/>
      <c r="I12" s="332"/>
      <c r="J12" s="333"/>
      <c r="K12" s="23">
        <f t="shared" si="5"/>
        <v>3800</v>
      </c>
      <c r="L12" s="97">
        <f t="shared" si="6"/>
        <v>30</v>
      </c>
      <c r="M12" s="60">
        <f t="shared" si="7"/>
        <v>3420</v>
      </c>
      <c r="N12" s="242">
        <f t="shared" si="8"/>
        <v>30</v>
      </c>
      <c r="O12" s="60">
        <f t="shared" si="9"/>
        <v>3040</v>
      </c>
      <c r="P12" s="99">
        <f t="shared" si="10"/>
        <v>1</v>
      </c>
      <c r="Q12" s="27">
        <f t="shared" si="17"/>
        <v>219640</v>
      </c>
      <c r="R12" s="28">
        <f t="shared" si="2"/>
        <v>11600</v>
      </c>
      <c r="S12" s="97">
        <f t="shared" si="11"/>
        <v>30</v>
      </c>
      <c r="T12" s="60">
        <f t="shared" si="12"/>
        <v>10440</v>
      </c>
      <c r="U12" s="242">
        <f t="shared" si="13"/>
        <v>29</v>
      </c>
      <c r="V12" s="60">
        <f t="shared" si="14"/>
        <v>9280</v>
      </c>
      <c r="W12" s="99">
        <f t="shared" si="15"/>
        <v>0</v>
      </c>
      <c r="X12" s="24">
        <f t="shared" si="18"/>
        <v>650760</v>
      </c>
      <c r="Y12" s="26">
        <f t="shared" si="3"/>
        <v>4870</v>
      </c>
      <c r="Z12" s="362">
        <f t="shared" si="19"/>
        <v>875270</v>
      </c>
      <c r="AA12" s="335"/>
    </row>
    <row r="13" spans="1:27" ht="24" customHeight="1">
      <c r="A13" s="72">
        <v>6</v>
      </c>
      <c r="B13" s="326" t="str">
        <f t="shared" si="0"/>
        <v>道路計画（D枠）</v>
      </c>
      <c r="C13" s="327" t="str">
        <f t="shared" si="1"/>
        <v>□川　×代</v>
      </c>
      <c r="D13" s="328">
        <f t="shared" si="4"/>
        <v>4</v>
      </c>
      <c r="E13" s="329">
        <v>41852</v>
      </c>
      <c r="F13" s="330">
        <v>41943</v>
      </c>
      <c r="G13" s="245">
        <f t="shared" si="16"/>
        <v>92</v>
      </c>
      <c r="H13" s="331"/>
      <c r="I13" s="332"/>
      <c r="J13" s="333"/>
      <c r="K13" s="23">
        <f t="shared" si="5"/>
        <v>3800</v>
      </c>
      <c r="L13" s="97">
        <f t="shared" si="6"/>
        <v>30</v>
      </c>
      <c r="M13" s="60">
        <f t="shared" si="7"/>
        <v>3420</v>
      </c>
      <c r="N13" s="242">
        <f t="shared" si="8"/>
        <v>30</v>
      </c>
      <c r="O13" s="60">
        <f t="shared" si="9"/>
        <v>3040</v>
      </c>
      <c r="P13" s="99">
        <f t="shared" si="10"/>
        <v>32</v>
      </c>
      <c r="Q13" s="27">
        <f t="shared" si="17"/>
        <v>313880</v>
      </c>
      <c r="R13" s="28">
        <f t="shared" si="2"/>
        <v>11600</v>
      </c>
      <c r="S13" s="97">
        <f t="shared" si="11"/>
        <v>30</v>
      </c>
      <c r="T13" s="60">
        <f t="shared" si="12"/>
        <v>10440</v>
      </c>
      <c r="U13" s="242">
        <f t="shared" si="13"/>
        <v>30</v>
      </c>
      <c r="V13" s="60">
        <f>IF($D13="", "", R13*0.8)</f>
        <v>9280</v>
      </c>
      <c r="W13" s="99">
        <f t="shared" si="15"/>
        <v>30</v>
      </c>
      <c r="X13" s="24">
        <f t="shared" si="18"/>
        <v>939600</v>
      </c>
      <c r="Y13" s="26">
        <f t="shared" si="3"/>
        <v>4870</v>
      </c>
      <c r="Z13" s="362">
        <f t="shared" si="19"/>
        <v>1258350</v>
      </c>
      <c r="AA13" s="335"/>
    </row>
    <row r="14" spans="1:27" ht="24" customHeight="1">
      <c r="A14" s="72">
        <v>20</v>
      </c>
      <c r="B14" s="326" t="str">
        <f t="shared" si="0"/>
        <v>法西　●子</v>
      </c>
      <c r="C14" s="327" t="str">
        <f t="shared" si="1"/>
        <v>通訳</v>
      </c>
      <c r="D14" s="328">
        <f t="shared" si="4"/>
        <v>4</v>
      </c>
      <c r="E14" s="329">
        <v>42036</v>
      </c>
      <c r="F14" s="330">
        <v>42078</v>
      </c>
      <c r="G14" s="245">
        <f t="shared" si="16"/>
        <v>43</v>
      </c>
      <c r="H14" s="331"/>
      <c r="I14" s="332"/>
      <c r="J14" s="333"/>
      <c r="K14" s="23">
        <f t="shared" si="5"/>
        <v>3800</v>
      </c>
      <c r="L14" s="97">
        <f t="shared" si="6"/>
        <v>30</v>
      </c>
      <c r="M14" s="60">
        <f t="shared" si="7"/>
        <v>3420</v>
      </c>
      <c r="N14" s="242">
        <f>IF($D14="", "", IF($G14&lt;31, 0, IF($G14&lt;61, $G14-30, 30)))</f>
        <v>13</v>
      </c>
      <c r="O14" s="60">
        <f t="shared" si="9"/>
        <v>3040</v>
      </c>
      <c r="P14" s="99">
        <f t="shared" si="10"/>
        <v>0</v>
      </c>
      <c r="Q14" s="27">
        <f>IF($E14="", "", K14*L14+M14*N14+O14*P14)</f>
        <v>158460</v>
      </c>
      <c r="R14" s="28">
        <f t="shared" si="2"/>
        <v>11600</v>
      </c>
      <c r="S14" s="97">
        <f t="shared" si="11"/>
        <v>30</v>
      </c>
      <c r="T14" s="60">
        <f t="shared" si="12"/>
        <v>10440</v>
      </c>
      <c r="U14" s="242">
        <f t="shared" si="13"/>
        <v>11</v>
      </c>
      <c r="V14" s="60">
        <f>IF($D14="", "", R14*0.8)</f>
        <v>9280</v>
      </c>
      <c r="W14" s="99">
        <f t="shared" si="15"/>
        <v>0</v>
      </c>
      <c r="X14" s="24">
        <f t="shared" si="18"/>
        <v>462840</v>
      </c>
      <c r="Y14" s="26">
        <f t="shared" si="3"/>
        <v>4870</v>
      </c>
      <c r="Z14" s="362">
        <f t="shared" si="19"/>
        <v>626170</v>
      </c>
      <c r="AA14" s="335"/>
    </row>
    <row r="15" spans="1:27" ht="24" customHeight="1">
      <c r="A15" s="72"/>
      <c r="B15" s="326" t="str">
        <f t="shared" si="0"/>
        <v/>
      </c>
      <c r="C15" s="327" t="str">
        <f t="shared" si="1"/>
        <v/>
      </c>
      <c r="D15" s="328" t="str">
        <f t="shared" si="4"/>
        <v/>
      </c>
      <c r="E15" s="329"/>
      <c r="F15" s="330"/>
      <c r="G15" s="245" t="str">
        <f t="shared" si="16"/>
        <v/>
      </c>
      <c r="H15" s="331"/>
      <c r="I15" s="332"/>
      <c r="J15" s="333"/>
      <c r="K15" s="23" t="str">
        <f t="shared" si="5"/>
        <v/>
      </c>
      <c r="L15" s="97" t="str">
        <f t="shared" si="6"/>
        <v/>
      </c>
      <c r="M15" s="60" t="str">
        <f t="shared" si="7"/>
        <v/>
      </c>
      <c r="N15" s="242" t="str">
        <f>IF($D15="", "", IF($G15&lt;31, 0, IF($G15&lt;61, $G15-30, 30)))</f>
        <v/>
      </c>
      <c r="O15" s="60" t="str">
        <f t="shared" si="9"/>
        <v/>
      </c>
      <c r="P15" s="99" t="str">
        <f t="shared" si="10"/>
        <v/>
      </c>
      <c r="Q15" s="27" t="str">
        <f t="shared" si="17"/>
        <v/>
      </c>
      <c r="R15" s="28" t="str">
        <f t="shared" si="2"/>
        <v/>
      </c>
      <c r="S15" s="97" t="str">
        <f>IF($D15="", "", IF($G15&lt;33, $G15-2, 30))</f>
        <v/>
      </c>
      <c r="T15" s="60" t="str">
        <f t="shared" si="12"/>
        <v/>
      </c>
      <c r="U15" s="242" t="str">
        <f t="shared" si="13"/>
        <v/>
      </c>
      <c r="V15" s="60" t="str">
        <f t="shared" si="14"/>
        <v/>
      </c>
      <c r="W15" s="99" t="str">
        <f t="shared" si="15"/>
        <v/>
      </c>
      <c r="X15" s="24" t="str">
        <f t="shared" si="18"/>
        <v/>
      </c>
      <c r="Y15" s="26" t="str">
        <f t="shared" si="3"/>
        <v/>
      </c>
      <c r="Z15" s="362" t="str">
        <f t="shared" si="19"/>
        <v/>
      </c>
      <c r="AA15" s="335"/>
    </row>
    <row r="16" spans="1:27" ht="24" customHeight="1">
      <c r="A16" s="72"/>
      <c r="B16" s="326" t="str">
        <f t="shared" si="0"/>
        <v/>
      </c>
      <c r="C16" s="327" t="str">
        <f t="shared" si="1"/>
        <v/>
      </c>
      <c r="D16" s="328" t="str">
        <f t="shared" si="4"/>
        <v/>
      </c>
      <c r="E16" s="336"/>
      <c r="F16" s="337"/>
      <c r="G16" s="245" t="str">
        <f t="shared" si="16"/>
        <v/>
      </c>
      <c r="H16" s="331"/>
      <c r="I16" s="332"/>
      <c r="J16" s="333"/>
      <c r="K16" s="23" t="str">
        <f t="shared" si="5"/>
        <v/>
      </c>
      <c r="L16" s="97" t="str">
        <f>IF($G16="", "", IF($G16&lt;31, $G16, 30))</f>
        <v/>
      </c>
      <c r="M16" s="60" t="str">
        <f t="shared" si="7"/>
        <v/>
      </c>
      <c r="N16" s="242" t="str">
        <f t="shared" si="8"/>
        <v/>
      </c>
      <c r="O16" s="60" t="str">
        <f t="shared" si="9"/>
        <v/>
      </c>
      <c r="P16" s="99" t="str">
        <f t="shared" si="10"/>
        <v/>
      </c>
      <c r="Q16" s="27" t="str">
        <f t="shared" si="17"/>
        <v/>
      </c>
      <c r="R16" s="28" t="str">
        <f t="shared" si="2"/>
        <v/>
      </c>
      <c r="S16" s="97" t="str">
        <f t="shared" si="11"/>
        <v/>
      </c>
      <c r="T16" s="60" t="str">
        <f t="shared" si="12"/>
        <v/>
      </c>
      <c r="U16" s="242" t="str">
        <f t="shared" si="13"/>
        <v/>
      </c>
      <c r="V16" s="60" t="str">
        <f t="shared" si="14"/>
        <v/>
      </c>
      <c r="W16" s="99" t="str">
        <f t="shared" si="15"/>
        <v/>
      </c>
      <c r="X16" s="24" t="str">
        <f t="shared" si="18"/>
        <v/>
      </c>
      <c r="Y16" s="26" t="str">
        <f t="shared" si="3"/>
        <v/>
      </c>
      <c r="Z16" s="362" t="str">
        <f t="shared" si="19"/>
        <v/>
      </c>
      <c r="AA16" s="335"/>
    </row>
    <row r="17" spans="1:27" ht="24" customHeight="1">
      <c r="A17" s="72"/>
      <c r="B17" s="326" t="str">
        <f t="shared" si="0"/>
        <v/>
      </c>
      <c r="C17" s="327" t="str">
        <f t="shared" si="1"/>
        <v/>
      </c>
      <c r="D17" s="328" t="str">
        <f t="shared" si="4"/>
        <v/>
      </c>
      <c r="E17" s="336"/>
      <c r="F17" s="337"/>
      <c r="G17" s="245" t="str">
        <f t="shared" si="16"/>
        <v/>
      </c>
      <c r="H17" s="331"/>
      <c r="I17" s="332"/>
      <c r="J17" s="333"/>
      <c r="K17" s="23" t="str">
        <f t="shared" si="5"/>
        <v/>
      </c>
      <c r="L17" s="97" t="str">
        <f t="shared" si="6"/>
        <v/>
      </c>
      <c r="M17" s="60" t="str">
        <f t="shared" si="7"/>
        <v/>
      </c>
      <c r="N17" s="242" t="str">
        <f t="shared" si="8"/>
        <v/>
      </c>
      <c r="O17" s="60" t="str">
        <f t="shared" si="9"/>
        <v/>
      </c>
      <c r="P17" s="99" t="str">
        <f t="shared" si="10"/>
        <v/>
      </c>
      <c r="Q17" s="27" t="str">
        <f t="shared" si="17"/>
        <v/>
      </c>
      <c r="R17" s="28" t="str">
        <f t="shared" si="2"/>
        <v/>
      </c>
      <c r="S17" s="97" t="str">
        <f t="shared" si="11"/>
        <v/>
      </c>
      <c r="T17" s="60" t="str">
        <f t="shared" si="12"/>
        <v/>
      </c>
      <c r="U17" s="242" t="str">
        <f t="shared" si="13"/>
        <v/>
      </c>
      <c r="V17" s="60" t="str">
        <f t="shared" si="14"/>
        <v/>
      </c>
      <c r="W17" s="99" t="str">
        <f t="shared" si="15"/>
        <v/>
      </c>
      <c r="X17" s="24" t="str">
        <f t="shared" ref="X17:X27" si="20">IF($E17="", "", R17*S17+T17*U17+V17*W17)</f>
        <v/>
      </c>
      <c r="Y17" s="26" t="str">
        <f t="shared" si="3"/>
        <v/>
      </c>
      <c r="Z17" s="362" t="str">
        <f t="shared" si="19"/>
        <v/>
      </c>
      <c r="AA17" s="335"/>
    </row>
    <row r="18" spans="1:27" ht="24" customHeight="1">
      <c r="A18" s="72"/>
      <c r="B18" s="326" t="str">
        <f t="shared" si="0"/>
        <v/>
      </c>
      <c r="C18" s="327" t="str">
        <f t="shared" si="1"/>
        <v/>
      </c>
      <c r="D18" s="328" t="str">
        <f t="shared" si="4"/>
        <v/>
      </c>
      <c r="E18" s="336"/>
      <c r="F18" s="337"/>
      <c r="G18" s="245" t="str">
        <f t="shared" si="16"/>
        <v/>
      </c>
      <c r="H18" s="331"/>
      <c r="I18" s="332"/>
      <c r="J18" s="333"/>
      <c r="K18" s="23" t="str">
        <f t="shared" si="5"/>
        <v/>
      </c>
      <c r="L18" s="97" t="str">
        <f t="shared" si="6"/>
        <v/>
      </c>
      <c r="M18" s="60" t="str">
        <f t="shared" si="7"/>
        <v/>
      </c>
      <c r="N18" s="242" t="str">
        <f t="shared" si="8"/>
        <v/>
      </c>
      <c r="O18" s="60" t="str">
        <f t="shared" si="9"/>
        <v/>
      </c>
      <c r="P18" s="99" t="str">
        <f t="shared" si="10"/>
        <v/>
      </c>
      <c r="Q18" s="27" t="str">
        <f t="shared" si="17"/>
        <v/>
      </c>
      <c r="R18" s="28" t="str">
        <f t="shared" si="2"/>
        <v/>
      </c>
      <c r="S18" s="97" t="str">
        <f t="shared" si="11"/>
        <v/>
      </c>
      <c r="T18" s="60" t="str">
        <f t="shared" si="12"/>
        <v/>
      </c>
      <c r="U18" s="242" t="str">
        <f t="shared" si="13"/>
        <v/>
      </c>
      <c r="V18" s="60" t="str">
        <f t="shared" si="14"/>
        <v/>
      </c>
      <c r="W18" s="99" t="str">
        <f t="shared" si="15"/>
        <v/>
      </c>
      <c r="X18" s="24" t="str">
        <f t="shared" si="20"/>
        <v/>
      </c>
      <c r="Y18" s="26" t="str">
        <f t="shared" si="3"/>
        <v/>
      </c>
      <c r="Z18" s="362" t="str">
        <f t="shared" si="19"/>
        <v/>
      </c>
      <c r="AA18" s="335"/>
    </row>
    <row r="19" spans="1:27" ht="24" customHeight="1">
      <c r="A19" s="72"/>
      <c r="B19" s="326" t="str">
        <f t="shared" si="0"/>
        <v/>
      </c>
      <c r="C19" s="327" t="str">
        <f t="shared" si="1"/>
        <v/>
      </c>
      <c r="D19" s="328" t="str">
        <f t="shared" si="4"/>
        <v/>
      </c>
      <c r="E19" s="336"/>
      <c r="F19" s="337"/>
      <c r="G19" s="245" t="str">
        <f t="shared" si="16"/>
        <v/>
      </c>
      <c r="H19" s="331"/>
      <c r="I19" s="332"/>
      <c r="J19" s="333"/>
      <c r="K19" s="23" t="str">
        <f t="shared" si="5"/>
        <v/>
      </c>
      <c r="L19" s="97" t="str">
        <f t="shared" si="6"/>
        <v/>
      </c>
      <c r="M19" s="60" t="str">
        <f t="shared" si="7"/>
        <v/>
      </c>
      <c r="N19" s="242" t="str">
        <f t="shared" si="8"/>
        <v/>
      </c>
      <c r="O19" s="60" t="str">
        <f t="shared" si="9"/>
        <v/>
      </c>
      <c r="P19" s="99" t="str">
        <f t="shared" si="10"/>
        <v/>
      </c>
      <c r="Q19" s="27" t="str">
        <f t="shared" si="17"/>
        <v/>
      </c>
      <c r="R19" s="28" t="str">
        <f t="shared" si="2"/>
        <v/>
      </c>
      <c r="S19" s="97" t="str">
        <f t="shared" si="11"/>
        <v/>
      </c>
      <c r="T19" s="60" t="str">
        <f t="shared" si="12"/>
        <v/>
      </c>
      <c r="U19" s="242" t="str">
        <f t="shared" si="13"/>
        <v/>
      </c>
      <c r="V19" s="60" t="str">
        <f t="shared" si="14"/>
        <v/>
      </c>
      <c r="W19" s="99" t="str">
        <f t="shared" si="15"/>
        <v/>
      </c>
      <c r="X19" s="24" t="str">
        <f t="shared" si="20"/>
        <v/>
      </c>
      <c r="Y19" s="26" t="str">
        <f t="shared" si="3"/>
        <v/>
      </c>
      <c r="Z19" s="362" t="str">
        <f t="shared" si="19"/>
        <v/>
      </c>
      <c r="AA19" s="335"/>
    </row>
    <row r="20" spans="1:27" ht="24" customHeight="1">
      <c r="A20" s="72"/>
      <c r="B20" s="326" t="str">
        <f t="shared" si="0"/>
        <v/>
      </c>
      <c r="C20" s="327" t="str">
        <f t="shared" si="1"/>
        <v/>
      </c>
      <c r="D20" s="328" t="str">
        <f t="shared" si="4"/>
        <v/>
      </c>
      <c r="E20" s="336"/>
      <c r="F20" s="337"/>
      <c r="G20" s="245" t="str">
        <f t="shared" si="16"/>
        <v/>
      </c>
      <c r="H20" s="331"/>
      <c r="I20" s="332"/>
      <c r="J20" s="333"/>
      <c r="K20" s="23" t="str">
        <f t="shared" si="5"/>
        <v/>
      </c>
      <c r="L20" s="97" t="str">
        <f t="shared" si="6"/>
        <v/>
      </c>
      <c r="M20" s="60" t="str">
        <f t="shared" si="7"/>
        <v/>
      </c>
      <c r="N20" s="242" t="str">
        <f t="shared" si="8"/>
        <v/>
      </c>
      <c r="O20" s="60" t="str">
        <f t="shared" si="9"/>
        <v/>
      </c>
      <c r="P20" s="99" t="str">
        <f t="shared" si="10"/>
        <v/>
      </c>
      <c r="Q20" s="27" t="str">
        <f t="shared" si="17"/>
        <v/>
      </c>
      <c r="R20" s="28" t="str">
        <f t="shared" si="2"/>
        <v/>
      </c>
      <c r="S20" s="97" t="str">
        <f t="shared" si="11"/>
        <v/>
      </c>
      <c r="T20" s="60" t="str">
        <f t="shared" si="12"/>
        <v/>
      </c>
      <c r="U20" s="242" t="str">
        <f t="shared" si="13"/>
        <v/>
      </c>
      <c r="V20" s="60" t="str">
        <f t="shared" si="14"/>
        <v/>
      </c>
      <c r="W20" s="99" t="str">
        <f t="shared" si="15"/>
        <v/>
      </c>
      <c r="X20" s="24" t="str">
        <f t="shared" si="20"/>
        <v/>
      </c>
      <c r="Y20" s="26" t="str">
        <f t="shared" si="3"/>
        <v/>
      </c>
      <c r="Z20" s="362" t="str">
        <f t="shared" si="19"/>
        <v/>
      </c>
      <c r="AA20" s="335"/>
    </row>
    <row r="21" spans="1:27" ht="24" customHeight="1">
      <c r="A21" s="72"/>
      <c r="B21" s="326" t="str">
        <f t="shared" si="0"/>
        <v/>
      </c>
      <c r="C21" s="327" t="str">
        <f t="shared" si="1"/>
        <v/>
      </c>
      <c r="D21" s="328" t="str">
        <f t="shared" si="4"/>
        <v/>
      </c>
      <c r="E21" s="336"/>
      <c r="F21" s="337"/>
      <c r="G21" s="245" t="str">
        <f t="shared" si="16"/>
        <v/>
      </c>
      <c r="H21" s="331"/>
      <c r="I21" s="332"/>
      <c r="J21" s="333"/>
      <c r="K21" s="23" t="str">
        <f t="shared" si="5"/>
        <v/>
      </c>
      <c r="L21" s="97" t="str">
        <f t="shared" si="6"/>
        <v/>
      </c>
      <c r="M21" s="60" t="str">
        <f t="shared" si="7"/>
        <v/>
      </c>
      <c r="N21" s="242" t="str">
        <f t="shared" si="8"/>
        <v/>
      </c>
      <c r="O21" s="60" t="str">
        <f t="shared" si="9"/>
        <v/>
      </c>
      <c r="P21" s="99" t="str">
        <f t="shared" si="10"/>
        <v/>
      </c>
      <c r="Q21" s="27" t="str">
        <f t="shared" si="17"/>
        <v/>
      </c>
      <c r="R21" s="28" t="str">
        <f t="shared" si="2"/>
        <v/>
      </c>
      <c r="S21" s="97" t="str">
        <f t="shared" si="11"/>
        <v/>
      </c>
      <c r="T21" s="60" t="str">
        <f t="shared" si="12"/>
        <v/>
      </c>
      <c r="U21" s="242" t="str">
        <f t="shared" si="13"/>
        <v/>
      </c>
      <c r="V21" s="60" t="str">
        <f t="shared" si="14"/>
        <v/>
      </c>
      <c r="W21" s="99" t="str">
        <f t="shared" si="15"/>
        <v/>
      </c>
      <c r="X21" s="24" t="str">
        <f t="shared" si="20"/>
        <v/>
      </c>
      <c r="Y21" s="26" t="str">
        <f t="shared" si="3"/>
        <v/>
      </c>
      <c r="Z21" s="362" t="str">
        <f t="shared" si="19"/>
        <v/>
      </c>
      <c r="AA21" s="335"/>
    </row>
    <row r="22" spans="1:27" ht="24" customHeight="1">
      <c r="A22" s="72"/>
      <c r="B22" s="326" t="str">
        <f t="shared" si="0"/>
        <v/>
      </c>
      <c r="C22" s="327" t="str">
        <f t="shared" si="1"/>
        <v/>
      </c>
      <c r="D22" s="328" t="str">
        <f t="shared" si="4"/>
        <v/>
      </c>
      <c r="E22" s="336"/>
      <c r="F22" s="337"/>
      <c r="G22" s="245" t="str">
        <f t="shared" si="16"/>
        <v/>
      </c>
      <c r="H22" s="331"/>
      <c r="I22" s="332"/>
      <c r="J22" s="333"/>
      <c r="K22" s="23" t="str">
        <f t="shared" si="5"/>
        <v/>
      </c>
      <c r="L22" s="97" t="str">
        <f t="shared" si="6"/>
        <v/>
      </c>
      <c r="M22" s="60" t="str">
        <f t="shared" si="7"/>
        <v/>
      </c>
      <c r="N22" s="242" t="str">
        <f t="shared" si="8"/>
        <v/>
      </c>
      <c r="O22" s="60" t="str">
        <f t="shared" si="9"/>
        <v/>
      </c>
      <c r="P22" s="99" t="str">
        <f t="shared" si="10"/>
        <v/>
      </c>
      <c r="Q22" s="27" t="str">
        <f t="shared" si="17"/>
        <v/>
      </c>
      <c r="R22" s="28" t="str">
        <f t="shared" si="2"/>
        <v/>
      </c>
      <c r="S22" s="97" t="str">
        <f t="shared" si="11"/>
        <v/>
      </c>
      <c r="T22" s="60" t="str">
        <f t="shared" si="12"/>
        <v/>
      </c>
      <c r="U22" s="242" t="str">
        <f t="shared" si="13"/>
        <v/>
      </c>
      <c r="V22" s="60" t="str">
        <f t="shared" si="14"/>
        <v/>
      </c>
      <c r="W22" s="99" t="str">
        <f t="shared" si="15"/>
        <v/>
      </c>
      <c r="X22" s="24" t="str">
        <f t="shared" si="20"/>
        <v/>
      </c>
      <c r="Y22" s="26" t="str">
        <f t="shared" si="3"/>
        <v/>
      </c>
      <c r="Z22" s="362" t="str">
        <f t="shared" si="19"/>
        <v/>
      </c>
      <c r="AA22" s="335"/>
    </row>
    <row r="23" spans="1:27" ht="24" customHeight="1">
      <c r="A23" s="72"/>
      <c r="B23" s="326" t="str">
        <f t="shared" si="0"/>
        <v/>
      </c>
      <c r="C23" s="327" t="str">
        <f t="shared" si="1"/>
        <v/>
      </c>
      <c r="D23" s="328" t="str">
        <f t="shared" si="4"/>
        <v/>
      </c>
      <c r="E23" s="336"/>
      <c r="F23" s="337"/>
      <c r="G23" s="245" t="str">
        <f t="shared" si="16"/>
        <v/>
      </c>
      <c r="H23" s="331"/>
      <c r="I23" s="332"/>
      <c r="J23" s="333"/>
      <c r="K23" s="23" t="str">
        <f t="shared" si="5"/>
        <v/>
      </c>
      <c r="L23" s="97" t="str">
        <f t="shared" si="6"/>
        <v/>
      </c>
      <c r="M23" s="60" t="str">
        <f t="shared" si="7"/>
        <v/>
      </c>
      <c r="N23" s="242" t="str">
        <f t="shared" si="8"/>
        <v/>
      </c>
      <c r="O23" s="60" t="str">
        <f t="shared" si="9"/>
        <v/>
      </c>
      <c r="P23" s="99" t="str">
        <f t="shared" si="10"/>
        <v/>
      </c>
      <c r="Q23" s="27" t="str">
        <f t="shared" si="17"/>
        <v/>
      </c>
      <c r="R23" s="28" t="str">
        <f t="shared" si="2"/>
        <v/>
      </c>
      <c r="S23" s="97" t="str">
        <f t="shared" si="11"/>
        <v/>
      </c>
      <c r="T23" s="60" t="str">
        <f t="shared" si="12"/>
        <v/>
      </c>
      <c r="U23" s="242" t="str">
        <f t="shared" si="13"/>
        <v/>
      </c>
      <c r="V23" s="60" t="str">
        <f t="shared" si="14"/>
        <v/>
      </c>
      <c r="W23" s="99" t="str">
        <f t="shared" si="15"/>
        <v/>
      </c>
      <c r="X23" s="24" t="str">
        <f t="shared" si="20"/>
        <v/>
      </c>
      <c r="Y23" s="26" t="str">
        <f t="shared" si="3"/>
        <v/>
      </c>
      <c r="Z23" s="362" t="str">
        <f t="shared" si="19"/>
        <v/>
      </c>
      <c r="AA23" s="335"/>
    </row>
    <row r="24" spans="1:27" ht="24" customHeight="1">
      <c r="A24" s="72"/>
      <c r="B24" s="326" t="str">
        <f t="shared" si="0"/>
        <v/>
      </c>
      <c r="C24" s="327" t="str">
        <f t="shared" si="1"/>
        <v/>
      </c>
      <c r="D24" s="328" t="str">
        <f t="shared" si="4"/>
        <v/>
      </c>
      <c r="E24" s="336"/>
      <c r="F24" s="337"/>
      <c r="G24" s="245" t="str">
        <f t="shared" si="16"/>
        <v/>
      </c>
      <c r="H24" s="331"/>
      <c r="I24" s="332"/>
      <c r="J24" s="333"/>
      <c r="K24" s="23" t="str">
        <f t="shared" si="5"/>
        <v/>
      </c>
      <c r="L24" s="97" t="str">
        <f t="shared" si="6"/>
        <v/>
      </c>
      <c r="M24" s="60" t="str">
        <f>IF($D24="","", K24*0.9)</f>
        <v/>
      </c>
      <c r="N24" s="242" t="str">
        <f t="shared" si="8"/>
        <v/>
      </c>
      <c r="O24" s="60" t="str">
        <f>IF($D24="", "", K24*0.8)</f>
        <v/>
      </c>
      <c r="P24" s="99" t="str">
        <f t="shared" si="10"/>
        <v/>
      </c>
      <c r="Q24" s="27" t="str">
        <f t="shared" si="17"/>
        <v/>
      </c>
      <c r="R24" s="28" t="str">
        <f t="shared" si="2"/>
        <v/>
      </c>
      <c r="S24" s="97" t="str">
        <f t="shared" si="11"/>
        <v/>
      </c>
      <c r="T24" s="60" t="str">
        <f>IF($D24="","", R24*0.9)</f>
        <v/>
      </c>
      <c r="U24" s="242" t="str">
        <f t="shared" si="13"/>
        <v/>
      </c>
      <c r="V24" s="60" t="str">
        <f>IF($D24="", "", R24*0.8)</f>
        <v/>
      </c>
      <c r="W24" s="99" t="str">
        <f t="shared" si="15"/>
        <v/>
      </c>
      <c r="X24" s="24" t="str">
        <f t="shared" si="20"/>
        <v/>
      </c>
      <c r="Y24" s="26" t="str">
        <f t="shared" si="3"/>
        <v/>
      </c>
      <c r="Z24" s="362" t="str">
        <f t="shared" si="19"/>
        <v/>
      </c>
      <c r="AA24" s="335"/>
    </row>
    <row r="25" spans="1:27" ht="24" customHeight="1">
      <c r="A25" s="72"/>
      <c r="B25" s="326" t="str">
        <f t="shared" si="0"/>
        <v/>
      </c>
      <c r="C25" s="327" t="str">
        <f t="shared" si="1"/>
        <v/>
      </c>
      <c r="D25" s="328" t="str">
        <f t="shared" si="4"/>
        <v/>
      </c>
      <c r="E25" s="336"/>
      <c r="F25" s="337"/>
      <c r="G25" s="245" t="str">
        <f t="shared" si="16"/>
        <v/>
      </c>
      <c r="H25" s="331"/>
      <c r="I25" s="332"/>
      <c r="J25" s="333"/>
      <c r="K25" s="23" t="str">
        <f t="shared" si="5"/>
        <v/>
      </c>
      <c r="L25" s="58" t="str">
        <f t="shared" si="6"/>
        <v/>
      </c>
      <c r="M25" s="60" t="str">
        <f t="shared" ref="M25:M27" si="21">IF($D25="","", K25*0.9)</f>
        <v/>
      </c>
      <c r="N25" s="242" t="str">
        <f t="shared" si="8"/>
        <v/>
      </c>
      <c r="O25" s="60" t="str">
        <f t="shared" ref="O25:O27" si="22">IF($D25="", "", K25*0.8)</f>
        <v/>
      </c>
      <c r="P25" s="99" t="str">
        <f t="shared" si="10"/>
        <v/>
      </c>
      <c r="Q25" s="27" t="str">
        <f t="shared" si="17"/>
        <v/>
      </c>
      <c r="R25" s="28" t="str">
        <f t="shared" si="2"/>
        <v/>
      </c>
      <c r="S25" s="97" t="str">
        <f t="shared" si="11"/>
        <v/>
      </c>
      <c r="T25" s="60" t="str">
        <f t="shared" ref="T25:T27" si="23">IF($D25="","", R25*0.9)</f>
        <v/>
      </c>
      <c r="U25" s="242" t="str">
        <f t="shared" si="13"/>
        <v/>
      </c>
      <c r="V25" s="60" t="str">
        <f t="shared" ref="V25:V27" si="24">IF($D25="", "", R25*0.8)</f>
        <v/>
      </c>
      <c r="W25" s="242" t="str">
        <f t="shared" si="15"/>
        <v/>
      </c>
      <c r="X25" s="24" t="str">
        <f t="shared" si="20"/>
        <v/>
      </c>
      <c r="Y25" s="26" t="str">
        <f t="shared" si="3"/>
        <v/>
      </c>
      <c r="Z25" s="362" t="str">
        <f t="shared" si="19"/>
        <v/>
      </c>
      <c r="AA25" s="335"/>
    </row>
    <row r="26" spans="1:27" ht="24" customHeight="1">
      <c r="A26" s="72"/>
      <c r="B26" s="326" t="str">
        <f t="shared" si="0"/>
        <v/>
      </c>
      <c r="C26" s="327" t="str">
        <f t="shared" si="1"/>
        <v/>
      </c>
      <c r="D26" s="328" t="str">
        <f t="shared" si="4"/>
        <v/>
      </c>
      <c r="E26" s="336"/>
      <c r="F26" s="337"/>
      <c r="G26" s="245" t="str">
        <f t="shared" si="16"/>
        <v/>
      </c>
      <c r="H26" s="331"/>
      <c r="I26" s="332"/>
      <c r="J26" s="333"/>
      <c r="K26" s="23" t="str">
        <f t="shared" si="5"/>
        <v/>
      </c>
      <c r="L26" s="58" t="str">
        <f t="shared" si="6"/>
        <v/>
      </c>
      <c r="M26" s="60" t="str">
        <f t="shared" si="21"/>
        <v/>
      </c>
      <c r="N26" s="242" t="str">
        <f t="shared" si="8"/>
        <v/>
      </c>
      <c r="O26" s="60" t="str">
        <f t="shared" si="22"/>
        <v/>
      </c>
      <c r="P26" s="99" t="str">
        <f t="shared" si="10"/>
        <v/>
      </c>
      <c r="Q26" s="27" t="str">
        <f t="shared" si="17"/>
        <v/>
      </c>
      <c r="R26" s="28" t="str">
        <f t="shared" si="2"/>
        <v/>
      </c>
      <c r="S26" s="97" t="str">
        <f t="shared" si="11"/>
        <v/>
      </c>
      <c r="T26" s="60" t="str">
        <f t="shared" si="23"/>
        <v/>
      </c>
      <c r="U26" s="242" t="str">
        <f t="shared" si="13"/>
        <v/>
      </c>
      <c r="V26" s="60" t="str">
        <f t="shared" si="24"/>
        <v/>
      </c>
      <c r="W26" s="242" t="str">
        <f t="shared" si="15"/>
        <v/>
      </c>
      <c r="X26" s="24" t="str">
        <f t="shared" si="20"/>
        <v/>
      </c>
      <c r="Y26" s="26" t="str">
        <f t="shared" si="3"/>
        <v/>
      </c>
      <c r="Z26" s="362" t="str">
        <f t="shared" si="19"/>
        <v/>
      </c>
      <c r="AA26" s="335"/>
    </row>
    <row r="27" spans="1:27" ht="24" customHeight="1" thickBot="1">
      <c r="A27" s="72"/>
      <c r="B27" s="339" t="str">
        <f t="shared" si="0"/>
        <v/>
      </c>
      <c r="C27" s="340" t="str">
        <f t="shared" si="1"/>
        <v/>
      </c>
      <c r="D27" s="341" t="str">
        <f t="shared" si="4"/>
        <v/>
      </c>
      <c r="E27" s="342"/>
      <c r="F27" s="343"/>
      <c r="G27" s="246" t="str">
        <f t="shared" si="16"/>
        <v/>
      </c>
      <c r="H27" s="344"/>
      <c r="I27" s="345"/>
      <c r="J27" s="346"/>
      <c r="K27" s="30" t="str">
        <f t="shared" si="5"/>
        <v/>
      </c>
      <c r="L27" s="59" t="str">
        <f t="shared" si="6"/>
        <v/>
      </c>
      <c r="M27" s="66" t="str">
        <f t="shared" si="21"/>
        <v/>
      </c>
      <c r="N27" s="31" t="str">
        <f t="shared" si="8"/>
        <v/>
      </c>
      <c r="O27" s="66" t="str">
        <f t="shared" si="22"/>
        <v/>
      </c>
      <c r="P27" s="243" t="str">
        <f t="shared" si="10"/>
        <v/>
      </c>
      <c r="Q27" s="33" t="str">
        <f t="shared" si="17"/>
        <v/>
      </c>
      <c r="R27" s="34" t="str">
        <f t="shared" si="2"/>
        <v/>
      </c>
      <c r="S27" s="98" t="str">
        <f t="shared" si="11"/>
        <v/>
      </c>
      <c r="T27" s="32" t="str">
        <f t="shared" si="23"/>
        <v/>
      </c>
      <c r="U27" s="32" t="str">
        <f t="shared" si="13"/>
        <v/>
      </c>
      <c r="V27" s="32" t="str">
        <f t="shared" si="24"/>
        <v/>
      </c>
      <c r="W27" s="32" t="str">
        <f t="shared" si="15"/>
        <v/>
      </c>
      <c r="X27" s="247" t="str">
        <f t="shared" si="20"/>
        <v/>
      </c>
      <c r="Y27" s="35" t="str">
        <f t="shared" si="3"/>
        <v/>
      </c>
      <c r="Z27" s="363" t="str">
        <f t="shared" si="19"/>
        <v/>
      </c>
      <c r="AA27" s="348"/>
    </row>
    <row r="28" spans="1:27" ht="36" customHeight="1" thickBot="1">
      <c r="C28" s="364"/>
      <c r="D28" s="364"/>
      <c r="E28" s="355"/>
      <c r="F28" s="740" t="s">
        <v>154</v>
      </c>
      <c r="G28" s="740"/>
      <c r="H28" s="740"/>
      <c r="I28" s="356">
        <f>SUM(I6:I27)</f>
        <v>650000</v>
      </c>
      <c r="J28" s="364"/>
      <c r="K28" s="365"/>
      <c r="L28" s="365"/>
      <c r="M28" s="365"/>
      <c r="N28" s="365"/>
      <c r="O28" s="365"/>
      <c r="P28" s="365"/>
      <c r="Q28" s="365"/>
      <c r="R28" s="365"/>
      <c r="S28" s="366"/>
      <c r="T28" s="367"/>
      <c r="U28" s="719" t="s">
        <v>155</v>
      </c>
      <c r="V28" s="719"/>
      <c r="W28" s="719"/>
      <c r="X28" s="719"/>
      <c r="Y28" s="719"/>
      <c r="Z28" s="368">
        <f>SUM(Z6:Z27)</f>
        <v>11568740</v>
      </c>
    </row>
    <row r="29" spans="1:27" ht="18.5" thickBot="1">
      <c r="C29" s="369"/>
      <c r="D29" s="369"/>
      <c r="E29" s="370"/>
      <c r="F29" s="370" t="s">
        <v>156</v>
      </c>
      <c r="G29" s="370"/>
      <c r="H29" s="370"/>
      <c r="I29" s="356">
        <f>ROUNDDOWN(I28,-3)</f>
        <v>650000</v>
      </c>
      <c r="J29" s="364"/>
      <c r="K29" s="365"/>
      <c r="L29" s="365"/>
      <c r="M29" s="365"/>
      <c r="N29" s="365"/>
      <c r="O29" s="365"/>
      <c r="P29" s="365"/>
      <c r="Q29" s="365"/>
      <c r="R29" s="365"/>
      <c r="S29" s="366"/>
      <c r="T29" s="719" t="s">
        <v>157</v>
      </c>
      <c r="U29" s="719"/>
      <c r="V29" s="719"/>
      <c r="W29" s="719"/>
      <c r="X29" s="719"/>
      <c r="Y29" s="719"/>
      <c r="Z29" s="371">
        <f>ROUNDDOWN(Z28,-3)</f>
        <v>11568000</v>
      </c>
    </row>
    <row r="30" spans="1:27" ht="20">
      <c r="E30" s="349"/>
      <c r="F30" s="372"/>
      <c r="G30" s="372"/>
      <c r="H30" s="372"/>
      <c r="I30" s="373"/>
      <c r="K30" s="374"/>
      <c r="L30" s="374"/>
      <c r="M30" s="374"/>
      <c r="N30" s="374"/>
      <c r="O30" s="374"/>
      <c r="P30" s="374"/>
      <c r="Q30" s="374"/>
      <c r="R30" s="374"/>
      <c r="S30" s="375"/>
      <c r="T30" s="375"/>
      <c r="U30" s="375"/>
      <c r="V30" s="376"/>
      <c r="W30" s="376"/>
      <c r="X30" s="376"/>
      <c r="Y30" s="376"/>
      <c r="Z30" s="377"/>
    </row>
    <row r="31" spans="1:27" ht="335.5" customHeight="1">
      <c r="B31" s="720" t="s">
        <v>351</v>
      </c>
      <c r="C31" s="720"/>
      <c r="D31" s="720"/>
      <c r="E31" s="720"/>
      <c r="F31" s="720"/>
      <c r="G31" s="720"/>
      <c r="H31" s="720"/>
      <c r="I31" s="720"/>
      <c r="J31" s="720"/>
      <c r="K31" s="720"/>
      <c r="L31" s="720"/>
      <c r="M31" s="720"/>
      <c r="N31" s="720"/>
      <c r="O31" s="720"/>
      <c r="P31" s="720"/>
      <c r="Q31" s="720"/>
      <c r="R31" s="720"/>
      <c r="S31" s="720"/>
      <c r="T31" s="720"/>
      <c r="U31" s="720"/>
      <c r="V31" s="720"/>
      <c r="W31" s="720"/>
      <c r="X31" s="720"/>
      <c r="Y31" s="720"/>
      <c r="Z31" s="720"/>
    </row>
  </sheetData>
  <mergeCells count="15">
    <mergeCell ref="AA4:AA5"/>
    <mergeCell ref="F28:H28"/>
    <mergeCell ref="J4:J5"/>
    <mergeCell ref="K4:Z4"/>
    <mergeCell ref="U28:Y28"/>
    <mergeCell ref="T29:Y29"/>
    <mergeCell ref="B31:Z31"/>
    <mergeCell ref="K5:Q5"/>
    <mergeCell ref="R5:X5"/>
    <mergeCell ref="B2:Z2"/>
    <mergeCell ref="B4:B5"/>
    <mergeCell ref="C4:C5"/>
    <mergeCell ref="D4:D5"/>
    <mergeCell ref="E4:G4"/>
    <mergeCell ref="H4:H5"/>
  </mergeCells>
  <phoneticPr fontId="1"/>
  <dataValidations count="1">
    <dataValidation type="date" operator="greaterThanOrEqual" allowBlank="1" showInputMessage="1" showErrorMessage="1" errorTitle="日付を入力願います。" error="2014/4/1のように入力してください。" sqref="E6:F27" xr:uid="{00000000-0002-0000-0600-000000000000}">
      <formula1>40269</formula1>
    </dataValidation>
  </dataValidations>
  <pageMargins left="0.70866141732283472" right="0.70866141732283472" top="0.74803149606299213" bottom="0.74803149606299213" header="0.31496062992125984" footer="0.31496062992125984"/>
  <pageSetup paperSize="9" scale="41" fitToHeight="0" orientation="landscape" r:id="rId1"/>
  <headerFooter>
    <oddHeader>&amp;R（2022.11版）</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30"/>
  <sheetViews>
    <sheetView zoomScale="80" zoomScaleNormal="80" workbookViewId="0"/>
  </sheetViews>
  <sheetFormatPr defaultColWidth="9" defaultRowHeight="14"/>
  <cols>
    <col min="1" max="1" width="7.5" customWidth="1"/>
    <col min="2" max="2" width="20.58203125" style="290" customWidth="1"/>
    <col min="3" max="3" width="24.58203125" style="290" customWidth="1"/>
    <col min="4" max="4" width="6.58203125" style="290" customWidth="1"/>
    <col min="5" max="6" width="12.58203125" style="290" customWidth="1"/>
    <col min="7" max="7" width="6.58203125" style="290" customWidth="1"/>
    <col min="8" max="8" width="10.08203125" style="290" customWidth="1"/>
    <col min="9" max="9" width="16.58203125" style="290" customWidth="1"/>
    <col min="10" max="10" width="12.08203125" style="290" customWidth="1"/>
    <col min="11" max="11" width="8" style="290" customWidth="1"/>
    <col min="12" max="12" width="6" style="290" customWidth="1"/>
    <col min="13" max="13" width="10.33203125" style="290" customWidth="1"/>
    <col min="14" max="14" width="6.58203125" style="290" customWidth="1"/>
    <col min="15" max="15" width="9.33203125" style="290" customWidth="1"/>
    <col min="16" max="16" width="9" style="290"/>
    <col min="17" max="17" width="9.58203125" style="290" bestFit="1" customWidth="1"/>
    <col min="18" max="18" width="9" style="290"/>
    <col min="19" max="19" width="4.08203125" style="290" customWidth="1"/>
    <col min="20" max="20" width="10" style="290" bestFit="1" customWidth="1"/>
    <col min="21" max="21" width="7.83203125" style="290" customWidth="1"/>
    <col min="22" max="22" width="10" style="290" bestFit="1" customWidth="1"/>
    <col min="23" max="23" width="9" style="290"/>
    <col min="24" max="24" width="12" style="290" customWidth="1"/>
    <col min="25" max="25" width="9" style="290"/>
    <col min="26" max="26" width="18" style="290" customWidth="1"/>
    <col min="27" max="27" width="22.08203125" style="290" customWidth="1"/>
  </cols>
  <sheetData>
    <row r="1" spans="1:27" ht="24" customHeight="1">
      <c r="AA1" s="17" t="s">
        <v>138</v>
      </c>
    </row>
    <row r="2" spans="1:27" ht="41.5" customHeight="1">
      <c r="B2" s="687" t="s">
        <v>139</v>
      </c>
      <c r="C2" s="687"/>
      <c r="D2" s="687"/>
      <c r="E2" s="687"/>
      <c r="F2" s="687"/>
      <c r="G2" s="687"/>
      <c r="H2" s="687"/>
      <c r="I2" s="687"/>
      <c r="J2" s="687"/>
      <c r="K2" s="687"/>
      <c r="L2" s="687"/>
      <c r="M2" s="687"/>
      <c r="N2" s="687"/>
      <c r="O2" s="687"/>
      <c r="P2" s="687"/>
      <c r="Q2" s="687"/>
      <c r="R2" s="687"/>
      <c r="S2" s="687"/>
      <c r="T2" s="687"/>
      <c r="U2" s="687"/>
      <c r="V2" s="687"/>
      <c r="W2" s="687"/>
      <c r="X2" s="687"/>
      <c r="Y2" s="687"/>
      <c r="Z2" s="687"/>
    </row>
    <row r="3" spans="1:27" ht="15" customHeight="1" thickBot="1"/>
    <row r="4" spans="1:27" s="49" customFormat="1" ht="24" customHeight="1">
      <c r="A4" s="100" t="s">
        <v>90</v>
      </c>
      <c r="B4" s="727" t="s">
        <v>91</v>
      </c>
      <c r="C4" s="729" t="s">
        <v>4</v>
      </c>
      <c r="D4" s="731" t="s">
        <v>92</v>
      </c>
      <c r="E4" s="733" t="s">
        <v>158</v>
      </c>
      <c r="F4" s="734"/>
      <c r="G4" s="735"/>
      <c r="H4" s="736" t="s">
        <v>141</v>
      </c>
      <c r="I4" s="313" t="s">
        <v>159</v>
      </c>
      <c r="J4" s="736" t="s">
        <v>143</v>
      </c>
      <c r="K4" s="733" t="s">
        <v>160</v>
      </c>
      <c r="L4" s="734"/>
      <c r="M4" s="734"/>
      <c r="N4" s="734"/>
      <c r="O4" s="734"/>
      <c r="P4" s="734"/>
      <c r="Q4" s="734"/>
      <c r="R4" s="734"/>
      <c r="S4" s="734"/>
      <c r="T4" s="734"/>
      <c r="U4" s="734"/>
      <c r="V4" s="734"/>
      <c r="W4" s="734"/>
      <c r="X4" s="734"/>
      <c r="Y4" s="734"/>
      <c r="Z4" s="745" t="s">
        <v>161</v>
      </c>
      <c r="AA4" s="738" t="s">
        <v>145</v>
      </c>
    </row>
    <row r="5" spans="1:27" ht="24" customHeight="1" thickBot="1">
      <c r="A5" s="71"/>
      <c r="B5" s="728"/>
      <c r="C5" s="730"/>
      <c r="D5" s="732"/>
      <c r="E5" s="314" t="s">
        <v>146</v>
      </c>
      <c r="F5" s="315" t="s">
        <v>147</v>
      </c>
      <c r="G5" s="244" t="s">
        <v>148</v>
      </c>
      <c r="H5" s="737"/>
      <c r="I5" s="316" t="s">
        <v>149</v>
      </c>
      <c r="J5" s="737"/>
      <c r="K5" s="742" t="s">
        <v>162</v>
      </c>
      <c r="L5" s="725"/>
      <c r="M5" s="725"/>
      <c r="N5" s="725"/>
      <c r="O5" s="725"/>
      <c r="P5" s="725"/>
      <c r="Q5" s="726"/>
      <c r="R5" s="724" t="s">
        <v>151</v>
      </c>
      <c r="S5" s="725"/>
      <c r="T5" s="725"/>
      <c r="U5" s="725"/>
      <c r="V5" s="725"/>
      <c r="W5" s="725"/>
      <c r="X5" s="726"/>
      <c r="Y5" s="316" t="s">
        <v>152</v>
      </c>
      <c r="Z5" s="746"/>
      <c r="AA5" s="739"/>
    </row>
    <row r="6" spans="1:27" ht="24" customHeight="1" thickTop="1">
      <c r="A6" s="72">
        <v>1</v>
      </c>
      <c r="B6" s="317" t="str">
        <f t="shared" ref="B6:B27" si="0">IF($A6="","",VLOOKUP($A6,従事者基礎情報,2))</f>
        <v>□原　×子</v>
      </c>
      <c r="C6" s="318" t="str">
        <f t="shared" ref="C6:C27" si="1">IF($A6="","",VLOOKUP($A6,従事者基礎情報,3))</f>
        <v>交差点設計</v>
      </c>
      <c r="D6" s="319">
        <f t="shared" ref="D6:D27" si="2">IF($A6="","",VLOOKUP($A6,従事者基礎情報,5))</f>
        <v>2</v>
      </c>
      <c r="E6" s="320">
        <v>41760</v>
      </c>
      <c r="F6" s="321">
        <v>41791</v>
      </c>
      <c r="G6" s="245">
        <f>IF(ISBLANK(E6), "", F6-E6+1)</f>
        <v>32</v>
      </c>
      <c r="H6" s="322"/>
      <c r="I6" s="323"/>
      <c r="J6" s="324"/>
      <c r="K6" s="248">
        <f>IF($D6="","",VLOOKUP($D6,単価表,3))</f>
        <v>4500</v>
      </c>
      <c r="L6" s="249">
        <f>IF($G6="", "", IF($G6&lt;31, $G6, 30))</f>
        <v>30</v>
      </c>
      <c r="M6" s="250">
        <f>IF($D6="","", K6*0.9)</f>
        <v>4050</v>
      </c>
      <c r="N6" s="251">
        <f>IF($D6="", "", IF($G6&lt;31, 0, IF($G6&lt;61, $G6-30, 30)))</f>
        <v>2</v>
      </c>
      <c r="O6" s="250">
        <f>IF($D6="", "", K6*0.8)</f>
        <v>3600</v>
      </c>
      <c r="P6" s="252">
        <f>IF($D6="", "", IF($G6&lt;61, 0, $G6-60))</f>
        <v>0</v>
      </c>
      <c r="Q6" s="253">
        <f>IF($E6="", "", K6*L6+M6*N6+O6*P6)</f>
        <v>143100</v>
      </c>
      <c r="R6" s="254">
        <f t="shared" ref="R6:R27" si="3">IF(E6="","",VLOOKUP($D6,単価表,4))</f>
        <v>13500</v>
      </c>
      <c r="S6" s="259">
        <f>IF($D6="", "", IF($G6&lt;32, $G6-1, 30))</f>
        <v>30</v>
      </c>
      <c r="T6" s="260">
        <f>IF($D6="","", R6*0.9)</f>
        <v>12150</v>
      </c>
      <c r="U6" s="261">
        <f>IF($D6="", "", IF($G6&lt;32, 0, IF($G6&lt;62, $G6-31, 30)))</f>
        <v>1</v>
      </c>
      <c r="V6" s="250">
        <f>IF($D6="", "", R6*0.8)</f>
        <v>10800</v>
      </c>
      <c r="W6" s="252">
        <f>IF($G6="", "", IF($G6&lt;62, 0, $G6-61))</f>
        <v>0</v>
      </c>
      <c r="X6" s="253">
        <f>IF($E6="", "", R6*S6+T6*U6+V6*W6)</f>
        <v>417150</v>
      </c>
      <c r="Y6" s="255">
        <v>4800</v>
      </c>
      <c r="Z6" s="325">
        <f t="shared" ref="Z6:Z27" si="4">IF(E6="","",Q6+X6+Y6)</f>
        <v>565050</v>
      </c>
    </row>
    <row r="7" spans="1:27" ht="24" customHeight="1">
      <c r="A7" s="72">
        <v>1</v>
      </c>
      <c r="B7" s="326" t="str">
        <f t="shared" si="0"/>
        <v>□原　×子</v>
      </c>
      <c r="C7" s="327" t="str">
        <f t="shared" si="1"/>
        <v>交差点設計</v>
      </c>
      <c r="D7" s="328">
        <f t="shared" si="2"/>
        <v>2</v>
      </c>
      <c r="E7" s="329">
        <v>41852</v>
      </c>
      <c r="F7" s="330">
        <v>41943</v>
      </c>
      <c r="G7" s="245">
        <f>IF(ISBLANK(E7), "", F7-E7+1)</f>
        <v>92</v>
      </c>
      <c r="H7" s="331"/>
      <c r="I7" s="332"/>
      <c r="J7" s="333"/>
      <c r="K7" s="248">
        <f t="shared" ref="K7:K27" si="5">IF($D7="","",VLOOKUP($D7,単価表,3))</f>
        <v>4500</v>
      </c>
      <c r="L7" s="249">
        <f t="shared" ref="L7:L27" si="6">IF($G7="", "", IF($G7&lt;31, $G7, 30))</f>
        <v>30</v>
      </c>
      <c r="M7" s="250">
        <f t="shared" ref="M7:M23" si="7">IF($D7="","", K7*0.9)</f>
        <v>4050</v>
      </c>
      <c r="N7" s="251">
        <f t="shared" ref="N7:N27" si="8">IF($D7="", "", IF($G7&lt;31, 0, IF($G7&lt;61, $G7-30, 30)))</f>
        <v>30</v>
      </c>
      <c r="O7" s="250">
        <f t="shared" ref="O7:O23" si="9">IF($D7="", "", K7*0.8)</f>
        <v>3600</v>
      </c>
      <c r="P7" s="252">
        <f t="shared" ref="P7:P27" si="10">IF($D7="", "", IF($G7&lt;61, 0, $G7-60))</f>
        <v>32</v>
      </c>
      <c r="Q7" s="256">
        <f t="shared" ref="Q7:Q27" si="11">IF($E7="", "", K7*L7+M7*N7+O7*P7)</f>
        <v>371700</v>
      </c>
      <c r="R7" s="257">
        <f t="shared" si="3"/>
        <v>13500</v>
      </c>
      <c r="S7" s="259">
        <f t="shared" ref="S7:S27" si="12">IF($D7="", "", IF($G7&lt;32, $G7-1, 30))</f>
        <v>30</v>
      </c>
      <c r="T7" s="260">
        <f t="shared" ref="T7:T23" si="13">IF($D7="","", R7*0.9)</f>
        <v>12150</v>
      </c>
      <c r="U7" s="261">
        <f t="shared" ref="U7:U27" si="14">IF($D7="", "", IF($G7&lt;32, 0, IF($G7&lt;62, $G7-31, 30)))</f>
        <v>30</v>
      </c>
      <c r="V7" s="250">
        <f t="shared" ref="V7:V23" si="15">IF($D7="", "", R7*0.8)</f>
        <v>10800</v>
      </c>
      <c r="W7" s="252">
        <f t="shared" ref="W7:W27" si="16">IF($G7="", "", IF($G7&lt;62, 0, $G7-61))</f>
        <v>31</v>
      </c>
      <c r="X7" s="253">
        <f>IF($E7="", "", R7*S7+T7*U7+V7*W7)</f>
        <v>1104300</v>
      </c>
      <c r="Y7" s="258"/>
      <c r="Z7" s="334">
        <f t="shared" si="4"/>
        <v>1476000</v>
      </c>
      <c r="AA7" s="335"/>
    </row>
    <row r="8" spans="1:27" ht="24" customHeight="1">
      <c r="A8" s="72">
        <v>2</v>
      </c>
      <c r="B8" s="326" t="str">
        <f t="shared" si="0"/>
        <v>○山　△男</v>
      </c>
      <c r="C8" s="327" t="str">
        <f t="shared" si="1"/>
        <v>交通計画Ⅱ</v>
      </c>
      <c r="D8" s="328">
        <f t="shared" si="2"/>
        <v>2</v>
      </c>
      <c r="E8" s="329">
        <v>41790</v>
      </c>
      <c r="F8" s="330">
        <v>41881</v>
      </c>
      <c r="G8" s="245">
        <f t="shared" ref="G8:G27" si="17">IF(ISBLANK(E8), "", F8-E8+1)</f>
        <v>92</v>
      </c>
      <c r="H8" s="331"/>
      <c r="I8" s="332"/>
      <c r="J8" s="333"/>
      <c r="K8" s="248">
        <f t="shared" si="5"/>
        <v>4500</v>
      </c>
      <c r="L8" s="249">
        <f t="shared" si="6"/>
        <v>30</v>
      </c>
      <c r="M8" s="250">
        <f t="shared" si="7"/>
        <v>4050</v>
      </c>
      <c r="N8" s="251">
        <f t="shared" si="8"/>
        <v>30</v>
      </c>
      <c r="O8" s="250">
        <f t="shared" si="9"/>
        <v>3600</v>
      </c>
      <c r="P8" s="252">
        <f t="shared" si="10"/>
        <v>32</v>
      </c>
      <c r="Q8" s="256">
        <f t="shared" si="11"/>
        <v>371700</v>
      </c>
      <c r="R8" s="257">
        <f t="shared" si="3"/>
        <v>13500</v>
      </c>
      <c r="S8" s="259">
        <f t="shared" si="12"/>
        <v>30</v>
      </c>
      <c r="T8" s="260">
        <f t="shared" si="13"/>
        <v>12150</v>
      </c>
      <c r="U8" s="261">
        <f t="shared" si="14"/>
        <v>30</v>
      </c>
      <c r="V8" s="250">
        <f t="shared" si="15"/>
        <v>10800</v>
      </c>
      <c r="W8" s="252">
        <f t="shared" si="16"/>
        <v>31</v>
      </c>
      <c r="X8" s="253">
        <f t="shared" ref="X8:X27" si="18">IF($E8="", "", R8*S8+T8*U8+V8*W8)</f>
        <v>1104300</v>
      </c>
      <c r="Y8" s="255"/>
      <c r="Z8" s="334">
        <f t="shared" si="4"/>
        <v>1476000</v>
      </c>
      <c r="AA8" s="335"/>
    </row>
    <row r="9" spans="1:27" ht="24" customHeight="1">
      <c r="A9" s="72">
        <v>2</v>
      </c>
      <c r="B9" s="326" t="str">
        <f t="shared" si="0"/>
        <v>○山　△男</v>
      </c>
      <c r="C9" s="327" t="str">
        <f t="shared" si="1"/>
        <v>交通計画Ⅱ</v>
      </c>
      <c r="D9" s="328">
        <f t="shared" si="2"/>
        <v>2</v>
      </c>
      <c r="E9" s="329">
        <v>41913</v>
      </c>
      <c r="F9" s="330">
        <v>42050</v>
      </c>
      <c r="G9" s="245">
        <f t="shared" si="17"/>
        <v>138</v>
      </c>
      <c r="H9" s="331"/>
      <c r="I9" s="332"/>
      <c r="J9" s="333"/>
      <c r="K9" s="248">
        <f t="shared" si="5"/>
        <v>4500</v>
      </c>
      <c r="L9" s="249">
        <f t="shared" si="6"/>
        <v>30</v>
      </c>
      <c r="M9" s="250">
        <f t="shared" si="7"/>
        <v>4050</v>
      </c>
      <c r="N9" s="251">
        <f t="shared" si="8"/>
        <v>30</v>
      </c>
      <c r="O9" s="250">
        <f t="shared" si="9"/>
        <v>3600</v>
      </c>
      <c r="P9" s="252">
        <f t="shared" si="10"/>
        <v>78</v>
      </c>
      <c r="Q9" s="256">
        <f t="shared" si="11"/>
        <v>537300</v>
      </c>
      <c r="R9" s="257">
        <f t="shared" si="3"/>
        <v>13500</v>
      </c>
      <c r="S9" s="259">
        <f t="shared" si="12"/>
        <v>30</v>
      </c>
      <c r="T9" s="260">
        <f t="shared" si="13"/>
        <v>12150</v>
      </c>
      <c r="U9" s="261">
        <f t="shared" si="14"/>
        <v>30</v>
      </c>
      <c r="V9" s="250">
        <f t="shared" si="15"/>
        <v>10800</v>
      </c>
      <c r="W9" s="252">
        <f t="shared" si="16"/>
        <v>77</v>
      </c>
      <c r="X9" s="253">
        <f t="shared" si="18"/>
        <v>1601100</v>
      </c>
      <c r="Y9" s="258"/>
      <c r="Z9" s="334">
        <f t="shared" si="4"/>
        <v>2138400</v>
      </c>
      <c r="AA9" s="335"/>
    </row>
    <row r="10" spans="1:27" ht="24" customHeight="1">
      <c r="A10" s="72">
        <v>3</v>
      </c>
      <c r="B10" s="326" t="str">
        <f t="shared" si="0"/>
        <v>○野　△子（前任）</v>
      </c>
      <c r="C10" s="327" t="str">
        <f t="shared" si="1"/>
        <v>ジェンダー分析</v>
      </c>
      <c r="D10" s="328">
        <f t="shared" si="2"/>
        <v>3</v>
      </c>
      <c r="E10" s="320">
        <v>41760</v>
      </c>
      <c r="F10" s="321">
        <v>41820</v>
      </c>
      <c r="G10" s="245">
        <f t="shared" si="17"/>
        <v>61</v>
      </c>
      <c r="H10" s="331"/>
      <c r="I10" s="332"/>
      <c r="J10" s="333"/>
      <c r="K10" s="248">
        <f t="shared" si="5"/>
        <v>4500</v>
      </c>
      <c r="L10" s="249">
        <f t="shared" si="6"/>
        <v>30</v>
      </c>
      <c r="M10" s="250">
        <f t="shared" si="7"/>
        <v>4050</v>
      </c>
      <c r="N10" s="251">
        <f t="shared" si="8"/>
        <v>30</v>
      </c>
      <c r="O10" s="250">
        <f t="shared" si="9"/>
        <v>3600</v>
      </c>
      <c r="P10" s="252">
        <f t="shared" si="10"/>
        <v>1</v>
      </c>
      <c r="Q10" s="256">
        <f t="shared" si="11"/>
        <v>260100</v>
      </c>
      <c r="R10" s="257">
        <f t="shared" si="3"/>
        <v>13500</v>
      </c>
      <c r="S10" s="259">
        <f t="shared" si="12"/>
        <v>30</v>
      </c>
      <c r="T10" s="260">
        <f t="shared" si="13"/>
        <v>12150</v>
      </c>
      <c r="U10" s="261">
        <f t="shared" si="14"/>
        <v>30</v>
      </c>
      <c r="V10" s="250">
        <f t="shared" si="15"/>
        <v>10800</v>
      </c>
      <c r="W10" s="252">
        <f t="shared" si="16"/>
        <v>0</v>
      </c>
      <c r="X10" s="253">
        <f t="shared" si="18"/>
        <v>769500</v>
      </c>
      <c r="Y10" s="255"/>
      <c r="Z10" s="334">
        <f t="shared" si="4"/>
        <v>1029600</v>
      </c>
      <c r="AA10" s="335"/>
    </row>
    <row r="11" spans="1:27" ht="24" customHeight="1">
      <c r="A11" s="72">
        <v>4</v>
      </c>
      <c r="B11" s="326" t="str">
        <f t="shared" si="0"/>
        <v>▽田　□美（後任）</v>
      </c>
      <c r="C11" s="327" t="str">
        <f t="shared" si="1"/>
        <v>ジェンダー分析</v>
      </c>
      <c r="D11" s="328">
        <f t="shared" si="2"/>
        <v>4</v>
      </c>
      <c r="E11" s="329">
        <v>41852</v>
      </c>
      <c r="F11" s="330">
        <v>41943</v>
      </c>
      <c r="G11" s="245">
        <f t="shared" si="17"/>
        <v>92</v>
      </c>
      <c r="H11" s="331"/>
      <c r="I11" s="332"/>
      <c r="J11" s="333"/>
      <c r="K11" s="248">
        <f t="shared" si="5"/>
        <v>3800</v>
      </c>
      <c r="L11" s="249">
        <f t="shared" si="6"/>
        <v>30</v>
      </c>
      <c r="M11" s="250">
        <f t="shared" si="7"/>
        <v>3420</v>
      </c>
      <c r="N11" s="251">
        <f t="shared" si="8"/>
        <v>30</v>
      </c>
      <c r="O11" s="250">
        <f t="shared" si="9"/>
        <v>3040</v>
      </c>
      <c r="P11" s="252">
        <f t="shared" si="10"/>
        <v>32</v>
      </c>
      <c r="Q11" s="256">
        <f t="shared" si="11"/>
        <v>313880</v>
      </c>
      <c r="R11" s="257">
        <f t="shared" si="3"/>
        <v>11600</v>
      </c>
      <c r="S11" s="259">
        <f t="shared" si="12"/>
        <v>30</v>
      </c>
      <c r="T11" s="260">
        <f t="shared" si="13"/>
        <v>10440</v>
      </c>
      <c r="U11" s="261">
        <f t="shared" si="14"/>
        <v>30</v>
      </c>
      <c r="V11" s="250">
        <f t="shared" si="15"/>
        <v>9280</v>
      </c>
      <c r="W11" s="252">
        <f t="shared" si="16"/>
        <v>31</v>
      </c>
      <c r="X11" s="253">
        <f t="shared" si="18"/>
        <v>948880</v>
      </c>
      <c r="Y11" s="255"/>
      <c r="Z11" s="334">
        <f t="shared" si="4"/>
        <v>1262760</v>
      </c>
      <c r="AA11" s="335"/>
    </row>
    <row r="12" spans="1:27" ht="24" customHeight="1">
      <c r="A12" s="72">
        <v>20</v>
      </c>
      <c r="B12" s="326" t="str">
        <f t="shared" si="0"/>
        <v>法西　●子</v>
      </c>
      <c r="C12" s="327" t="str">
        <f t="shared" si="1"/>
        <v>通訳</v>
      </c>
      <c r="D12" s="328">
        <f t="shared" si="2"/>
        <v>4</v>
      </c>
      <c r="E12" s="320">
        <v>41760</v>
      </c>
      <c r="F12" s="321">
        <v>41820</v>
      </c>
      <c r="G12" s="245">
        <f t="shared" si="17"/>
        <v>61</v>
      </c>
      <c r="H12" s="331"/>
      <c r="I12" s="332"/>
      <c r="J12" s="333"/>
      <c r="K12" s="248">
        <f t="shared" si="5"/>
        <v>3800</v>
      </c>
      <c r="L12" s="249">
        <f t="shared" si="6"/>
        <v>30</v>
      </c>
      <c r="M12" s="250">
        <f t="shared" si="7"/>
        <v>3420</v>
      </c>
      <c r="N12" s="251">
        <f t="shared" si="8"/>
        <v>30</v>
      </c>
      <c r="O12" s="250">
        <f t="shared" si="9"/>
        <v>3040</v>
      </c>
      <c r="P12" s="252">
        <f t="shared" si="10"/>
        <v>1</v>
      </c>
      <c r="Q12" s="256">
        <f t="shared" si="11"/>
        <v>219640</v>
      </c>
      <c r="R12" s="257">
        <f t="shared" si="3"/>
        <v>11600</v>
      </c>
      <c r="S12" s="259">
        <f t="shared" si="12"/>
        <v>30</v>
      </c>
      <c r="T12" s="260">
        <f t="shared" si="13"/>
        <v>10440</v>
      </c>
      <c r="U12" s="261">
        <f t="shared" si="14"/>
        <v>30</v>
      </c>
      <c r="V12" s="250">
        <f t="shared" si="15"/>
        <v>9280</v>
      </c>
      <c r="W12" s="252">
        <f t="shared" si="16"/>
        <v>0</v>
      </c>
      <c r="X12" s="253">
        <f t="shared" si="18"/>
        <v>661200</v>
      </c>
      <c r="Y12" s="255"/>
      <c r="Z12" s="334">
        <f t="shared" si="4"/>
        <v>880840</v>
      </c>
      <c r="AA12" s="335"/>
    </row>
    <row r="13" spans="1:27" ht="24" customHeight="1">
      <c r="A13" s="72">
        <v>20</v>
      </c>
      <c r="B13" s="326" t="str">
        <f t="shared" si="0"/>
        <v>法西　●子</v>
      </c>
      <c r="C13" s="327" t="str">
        <f t="shared" si="1"/>
        <v>通訳</v>
      </c>
      <c r="D13" s="328">
        <f t="shared" si="2"/>
        <v>4</v>
      </c>
      <c r="E13" s="329">
        <v>41852</v>
      </c>
      <c r="F13" s="330">
        <v>41943</v>
      </c>
      <c r="G13" s="245">
        <f t="shared" si="17"/>
        <v>92</v>
      </c>
      <c r="H13" s="331"/>
      <c r="I13" s="332"/>
      <c r="J13" s="333"/>
      <c r="K13" s="248">
        <f t="shared" si="5"/>
        <v>3800</v>
      </c>
      <c r="L13" s="249">
        <f t="shared" si="6"/>
        <v>30</v>
      </c>
      <c r="M13" s="250">
        <f t="shared" si="7"/>
        <v>3420</v>
      </c>
      <c r="N13" s="251">
        <f t="shared" si="8"/>
        <v>30</v>
      </c>
      <c r="O13" s="250">
        <f t="shared" si="9"/>
        <v>3040</v>
      </c>
      <c r="P13" s="252">
        <f t="shared" si="10"/>
        <v>32</v>
      </c>
      <c r="Q13" s="256">
        <f t="shared" si="11"/>
        <v>313880</v>
      </c>
      <c r="R13" s="257">
        <f t="shared" si="3"/>
        <v>11600</v>
      </c>
      <c r="S13" s="259">
        <f t="shared" si="12"/>
        <v>30</v>
      </c>
      <c r="T13" s="260">
        <f t="shared" si="13"/>
        <v>10440</v>
      </c>
      <c r="U13" s="261">
        <f t="shared" si="14"/>
        <v>30</v>
      </c>
      <c r="V13" s="250">
        <f>IF($D13="", "", R13*0.8)</f>
        <v>9280</v>
      </c>
      <c r="W13" s="252">
        <f t="shared" si="16"/>
        <v>31</v>
      </c>
      <c r="X13" s="253">
        <f t="shared" si="18"/>
        <v>948880</v>
      </c>
      <c r="Y13" s="255"/>
      <c r="Z13" s="334">
        <f t="shared" si="4"/>
        <v>1262760</v>
      </c>
      <c r="AA13" s="335"/>
    </row>
    <row r="14" spans="1:27" ht="24" customHeight="1">
      <c r="A14" s="72">
        <v>20</v>
      </c>
      <c r="B14" s="326" t="str">
        <f t="shared" si="0"/>
        <v>法西　●子</v>
      </c>
      <c r="C14" s="327" t="str">
        <f t="shared" si="1"/>
        <v>通訳</v>
      </c>
      <c r="D14" s="328">
        <f t="shared" si="2"/>
        <v>4</v>
      </c>
      <c r="E14" s="329">
        <v>42036</v>
      </c>
      <c r="F14" s="330">
        <v>42078</v>
      </c>
      <c r="G14" s="245">
        <f t="shared" si="17"/>
        <v>43</v>
      </c>
      <c r="H14" s="331"/>
      <c r="I14" s="332"/>
      <c r="J14" s="333"/>
      <c r="K14" s="248">
        <f t="shared" si="5"/>
        <v>3800</v>
      </c>
      <c r="L14" s="249">
        <f t="shared" si="6"/>
        <v>30</v>
      </c>
      <c r="M14" s="250">
        <f t="shared" si="7"/>
        <v>3420</v>
      </c>
      <c r="N14" s="251">
        <f>IF($D14="", "", IF($G14&lt;31, 0, IF($G14&lt;61, $G14-30, 30)))</f>
        <v>13</v>
      </c>
      <c r="O14" s="250">
        <f t="shared" si="9"/>
        <v>3040</v>
      </c>
      <c r="P14" s="252">
        <f t="shared" si="10"/>
        <v>0</v>
      </c>
      <c r="Q14" s="256">
        <f>IF($E14="", "", K14*L14+M14*N14+O14*P14)</f>
        <v>158460</v>
      </c>
      <c r="R14" s="257">
        <f t="shared" si="3"/>
        <v>11600</v>
      </c>
      <c r="S14" s="259">
        <f t="shared" si="12"/>
        <v>30</v>
      </c>
      <c r="T14" s="260">
        <f t="shared" si="13"/>
        <v>10440</v>
      </c>
      <c r="U14" s="261">
        <f t="shared" si="14"/>
        <v>12</v>
      </c>
      <c r="V14" s="250">
        <f>IF($D14="", "", R14*0.8)</f>
        <v>9280</v>
      </c>
      <c r="W14" s="252">
        <f t="shared" si="16"/>
        <v>0</v>
      </c>
      <c r="X14" s="253">
        <f t="shared" si="18"/>
        <v>473280</v>
      </c>
      <c r="Y14" s="255"/>
      <c r="Z14" s="334">
        <f t="shared" si="4"/>
        <v>631740</v>
      </c>
      <c r="AA14" s="335"/>
    </row>
    <row r="15" spans="1:27" ht="24" customHeight="1">
      <c r="A15" s="72"/>
      <c r="B15" s="326" t="str">
        <f t="shared" si="0"/>
        <v/>
      </c>
      <c r="C15" s="327" t="str">
        <f t="shared" si="1"/>
        <v/>
      </c>
      <c r="D15" s="328" t="str">
        <f t="shared" si="2"/>
        <v/>
      </c>
      <c r="E15" s="329"/>
      <c r="F15" s="330"/>
      <c r="G15" s="245" t="str">
        <f t="shared" si="17"/>
        <v/>
      </c>
      <c r="H15" s="331"/>
      <c r="I15" s="332"/>
      <c r="J15" s="333"/>
      <c r="K15" s="248" t="str">
        <f t="shared" si="5"/>
        <v/>
      </c>
      <c r="L15" s="249" t="str">
        <f t="shared" si="6"/>
        <v/>
      </c>
      <c r="M15" s="250" t="str">
        <f t="shared" si="7"/>
        <v/>
      </c>
      <c r="N15" s="251" t="str">
        <f>IF($D15="", "", IF($G15&lt;31, 0, IF($G15&lt;61, $G15-30, 30)))</f>
        <v/>
      </c>
      <c r="O15" s="250" t="str">
        <f t="shared" si="9"/>
        <v/>
      </c>
      <c r="P15" s="252" t="str">
        <f t="shared" si="10"/>
        <v/>
      </c>
      <c r="Q15" s="256" t="str">
        <f t="shared" si="11"/>
        <v/>
      </c>
      <c r="R15" s="257" t="str">
        <f t="shared" si="3"/>
        <v/>
      </c>
      <c r="S15" s="259" t="str">
        <f t="shared" si="12"/>
        <v/>
      </c>
      <c r="T15" s="260" t="str">
        <f t="shared" si="13"/>
        <v/>
      </c>
      <c r="U15" s="261" t="str">
        <f t="shared" si="14"/>
        <v/>
      </c>
      <c r="V15" s="250" t="str">
        <f t="shared" si="15"/>
        <v/>
      </c>
      <c r="W15" s="252" t="str">
        <f t="shared" si="16"/>
        <v/>
      </c>
      <c r="X15" s="253" t="str">
        <f t="shared" si="18"/>
        <v/>
      </c>
      <c r="Y15" s="255" t="str">
        <f t="shared" ref="Y15:Y27" si="19">IF(E15="","",4870)</f>
        <v/>
      </c>
      <c r="Z15" s="334" t="str">
        <f t="shared" si="4"/>
        <v/>
      </c>
      <c r="AA15" s="335"/>
    </row>
    <row r="16" spans="1:27" ht="24" customHeight="1">
      <c r="A16" s="72"/>
      <c r="B16" s="326" t="str">
        <f t="shared" si="0"/>
        <v/>
      </c>
      <c r="C16" s="327" t="str">
        <f t="shared" si="1"/>
        <v/>
      </c>
      <c r="D16" s="328" t="str">
        <f t="shared" si="2"/>
        <v/>
      </c>
      <c r="E16" s="336"/>
      <c r="F16" s="337"/>
      <c r="G16" s="245" t="str">
        <f t="shared" si="17"/>
        <v/>
      </c>
      <c r="H16" s="331"/>
      <c r="I16" s="332"/>
      <c r="J16" s="333"/>
      <c r="K16" s="248" t="str">
        <f t="shared" si="5"/>
        <v/>
      </c>
      <c r="L16" s="249" t="str">
        <f>IF($G16="", "", IF($G16&lt;31, $G16, 30))</f>
        <v/>
      </c>
      <c r="M16" s="250" t="str">
        <f t="shared" si="7"/>
        <v/>
      </c>
      <c r="N16" s="251" t="str">
        <f t="shared" si="8"/>
        <v/>
      </c>
      <c r="O16" s="250" t="str">
        <f t="shared" si="9"/>
        <v/>
      </c>
      <c r="P16" s="252" t="str">
        <f t="shared" si="10"/>
        <v/>
      </c>
      <c r="Q16" s="256" t="str">
        <f t="shared" si="11"/>
        <v/>
      </c>
      <c r="R16" s="257" t="str">
        <f t="shared" si="3"/>
        <v/>
      </c>
      <c r="S16" s="259" t="str">
        <f t="shared" si="12"/>
        <v/>
      </c>
      <c r="T16" s="260" t="str">
        <f t="shared" si="13"/>
        <v/>
      </c>
      <c r="U16" s="261" t="str">
        <f t="shared" si="14"/>
        <v/>
      </c>
      <c r="V16" s="250" t="str">
        <f t="shared" si="15"/>
        <v/>
      </c>
      <c r="W16" s="252" t="str">
        <f t="shared" si="16"/>
        <v/>
      </c>
      <c r="X16" s="253" t="str">
        <f t="shared" si="18"/>
        <v/>
      </c>
      <c r="Y16" s="255" t="str">
        <f t="shared" si="19"/>
        <v/>
      </c>
      <c r="Z16" s="334" t="str">
        <f t="shared" si="4"/>
        <v/>
      </c>
      <c r="AA16" s="335"/>
    </row>
    <row r="17" spans="1:27" ht="24" customHeight="1">
      <c r="A17" s="72"/>
      <c r="B17" s="326" t="str">
        <f t="shared" si="0"/>
        <v/>
      </c>
      <c r="C17" s="327" t="str">
        <f t="shared" si="1"/>
        <v/>
      </c>
      <c r="D17" s="328" t="str">
        <f t="shared" si="2"/>
        <v/>
      </c>
      <c r="E17" s="336"/>
      <c r="F17" s="337"/>
      <c r="G17" s="245" t="str">
        <f t="shared" si="17"/>
        <v/>
      </c>
      <c r="H17" s="331"/>
      <c r="I17" s="332"/>
      <c r="J17" s="333"/>
      <c r="K17" s="248" t="str">
        <f t="shared" si="5"/>
        <v/>
      </c>
      <c r="L17" s="249" t="str">
        <f t="shared" si="6"/>
        <v/>
      </c>
      <c r="M17" s="250" t="str">
        <f t="shared" si="7"/>
        <v/>
      </c>
      <c r="N17" s="251" t="str">
        <f t="shared" si="8"/>
        <v/>
      </c>
      <c r="O17" s="250" t="str">
        <f t="shared" si="9"/>
        <v/>
      </c>
      <c r="P17" s="252" t="str">
        <f t="shared" si="10"/>
        <v/>
      </c>
      <c r="Q17" s="256" t="str">
        <f t="shared" si="11"/>
        <v/>
      </c>
      <c r="R17" s="257" t="str">
        <f t="shared" si="3"/>
        <v/>
      </c>
      <c r="S17" s="259" t="str">
        <f t="shared" si="12"/>
        <v/>
      </c>
      <c r="T17" s="260" t="str">
        <f t="shared" si="13"/>
        <v/>
      </c>
      <c r="U17" s="261" t="str">
        <f t="shared" si="14"/>
        <v/>
      </c>
      <c r="V17" s="250" t="str">
        <f t="shared" si="15"/>
        <v/>
      </c>
      <c r="W17" s="252" t="str">
        <f t="shared" si="16"/>
        <v/>
      </c>
      <c r="X17" s="253" t="str">
        <f t="shared" si="18"/>
        <v/>
      </c>
      <c r="Y17" s="255" t="str">
        <f t="shared" si="19"/>
        <v/>
      </c>
      <c r="Z17" s="334" t="str">
        <f t="shared" si="4"/>
        <v/>
      </c>
      <c r="AA17" s="335"/>
    </row>
    <row r="18" spans="1:27" ht="24" customHeight="1">
      <c r="A18" s="72"/>
      <c r="B18" s="326" t="str">
        <f t="shared" si="0"/>
        <v/>
      </c>
      <c r="C18" s="327" t="str">
        <f t="shared" si="1"/>
        <v/>
      </c>
      <c r="D18" s="328" t="str">
        <f t="shared" si="2"/>
        <v/>
      </c>
      <c r="E18" s="336"/>
      <c r="F18" s="337"/>
      <c r="G18" s="245" t="str">
        <f t="shared" si="17"/>
        <v/>
      </c>
      <c r="H18" s="331"/>
      <c r="I18" s="332"/>
      <c r="J18" s="333"/>
      <c r="K18" s="23" t="str">
        <f t="shared" si="5"/>
        <v/>
      </c>
      <c r="L18" s="97" t="str">
        <f t="shared" si="6"/>
        <v/>
      </c>
      <c r="M18" s="60" t="str">
        <f t="shared" si="7"/>
        <v/>
      </c>
      <c r="N18" s="242" t="str">
        <f t="shared" si="8"/>
        <v/>
      </c>
      <c r="O18" s="60" t="str">
        <f t="shared" si="9"/>
        <v/>
      </c>
      <c r="P18" s="99" t="str">
        <f t="shared" si="10"/>
        <v/>
      </c>
      <c r="Q18" s="27" t="str">
        <f t="shared" si="11"/>
        <v/>
      </c>
      <c r="R18" s="28" t="str">
        <f t="shared" si="3"/>
        <v/>
      </c>
      <c r="S18" s="262" t="str">
        <f t="shared" si="12"/>
        <v/>
      </c>
      <c r="T18" s="263" t="str">
        <f t="shared" si="13"/>
        <v/>
      </c>
      <c r="U18" s="264" t="str">
        <f t="shared" si="14"/>
        <v/>
      </c>
      <c r="V18" s="60" t="str">
        <f t="shared" si="15"/>
        <v/>
      </c>
      <c r="W18" s="99" t="str">
        <f t="shared" si="16"/>
        <v/>
      </c>
      <c r="X18" s="24" t="str">
        <f t="shared" si="18"/>
        <v/>
      </c>
      <c r="Y18" s="26" t="str">
        <f t="shared" si="19"/>
        <v/>
      </c>
      <c r="Z18" s="338" t="str">
        <f t="shared" si="4"/>
        <v/>
      </c>
      <c r="AA18" s="335"/>
    </row>
    <row r="19" spans="1:27" ht="24" customHeight="1">
      <c r="A19" s="72"/>
      <c r="B19" s="326" t="str">
        <f t="shared" si="0"/>
        <v/>
      </c>
      <c r="C19" s="327" t="str">
        <f t="shared" si="1"/>
        <v/>
      </c>
      <c r="D19" s="328" t="str">
        <f t="shared" si="2"/>
        <v/>
      </c>
      <c r="E19" s="336"/>
      <c r="F19" s="337"/>
      <c r="G19" s="245" t="str">
        <f t="shared" si="17"/>
        <v/>
      </c>
      <c r="H19" s="331"/>
      <c r="I19" s="332"/>
      <c r="J19" s="333"/>
      <c r="K19" s="23" t="str">
        <f t="shared" si="5"/>
        <v/>
      </c>
      <c r="L19" s="97" t="str">
        <f t="shared" si="6"/>
        <v/>
      </c>
      <c r="M19" s="60" t="str">
        <f t="shared" si="7"/>
        <v/>
      </c>
      <c r="N19" s="242" t="str">
        <f t="shared" si="8"/>
        <v/>
      </c>
      <c r="O19" s="60" t="str">
        <f t="shared" si="9"/>
        <v/>
      </c>
      <c r="P19" s="99" t="str">
        <f t="shared" si="10"/>
        <v/>
      </c>
      <c r="Q19" s="27" t="str">
        <f t="shared" si="11"/>
        <v/>
      </c>
      <c r="R19" s="28" t="str">
        <f t="shared" si="3"/>
        <v/>
      </c>
      <c r="S19" s="262" t="str">
        <f t="shared" si="12"/>
        <v/>
      </c>
      <c r="T19" s="263" t="str">
        <f t="shared" si="13"/>
        <v/>
      </c>
      <c r="U19" s="264" t="str">
        <f t="shared" si="14"/>
        <v/>
      </c>
      <c r="V19" s="60" t="str">
        <f t="shared" si="15"/>
        <v/>
      </c>
      <c r="W19" s="99" t="str">
        <f t="shared" si="16"/>
        <v/>
      </c>
      <c r="X19" s="24" t="str">
        <f t="shared" si="18"/>
        <v/>
      </c>
      <c r="Y19" s="26" t="str">
        <f t="shared" si="19"/>
        <v/>
      </c>
      <c r="Z19" s="338" t="str">
        <f t="shared" si="4"/>
        <v/>
      </c>
      <c r="AA19" s="335"/>
    </row>
    <row r="20" spans="1:27" ht="24" customHeight="1">
      <c r="A20" s="72"/>
      <c r="B20" s="326" t="str">
        <f t="shared" si="0"/>
        <v/>
      </c>
      <c r="C20" s="327" t="str">
        <f t="shared" si="1"/>
        <v/>
      </c>
      <c r="D20" s="328" t="str">
        <f t="shared" si="2"/>
        <v/>
      </c>
      <c r="E20" s="336"/>
      <c r="F20" s="337"/>
      <c r="G20" s="245" t="str">
        <f t="shared" si="17"/>
        <v/>
      </c>
      <c r="H20" s="331"/>
      <c r="I20" s="332"/>
      <c r="J20" s="333"/>
      <c r="K20" s="23" t="str">
        <f t="shared" si="5"/>
        <v/>
      </c>
      <c r="L20" s="97" t="str">
        <f t="shared" si="6"/>
        <v/>
      </c>
      <c r="M20" s="60" t="str">
        <f t="shared" si="7"/>
        <v/>
      </c>
      <c r="N20" s="242" t="str">
        <f t="shared" si="8"/>
        <v/>
      </c>
      <c r="O20" s="60" t="str">
        <f t="shared" si="9"/>
        <v/>
      </c>
      <c r="P20" s="99" t="str">
        <f t="shared" si="10"/>
        <v/>
      </c>
      <c r="Q20" s="27" t="str">
        <f t="shared" si="11"/>
        <v/>
      </c>
      <c r="R20" s="28" t="str">
        <f t="shared" si="3"/>
        <v/>
      </c>
      <c r="S20" s="262" t="str">
        <f t="shared" si="12"/>
        <v/>
      </c>
      <c r="T20" s="263" t="str">
        <f t="shared" si="13"/>
        <v/>
      </c>
      <c r="U20" s="264" t="str">
        <f t="shared" si="14"/>
        <v/>
      </c>
      <c r="V20" s="60" t="str">
        <f t="shared" si="15"/>
        <v/>
      </c>
      <c r="W20" s="99" t="str">
        <f t="shared" si="16"/>
        <v/>
      </c>
      <c r="X20" s="24" t="str">
        <f t="shared" si="18"/>
        <v/>
      </c>
      <c r="Y20" s="26" t="str">
        <f t="shared" si="19"/>
        <v/>
      </c>
      <c r="Z20" s="338" t="str">
        <f t="shared" si="4"/>
        <v/>
      </c>
      <c r="AA20" s="335"/>
    </row>
    <row r="21" spans="1:27" ht="24" customHeight="1">
      <c r="A21" s="72"/>
      <c r="B21" s="326" t="str">
        <f t="shared" si="0"/>
        <v/>
      </c>
      <c r="C21" s="327" t="str">
        <f t="shared" si="1"/>
        <v/>
      </c>
      <c r="D21" s="328" t="str">
        <f t="shared" si="2"/>
        <v/>
      </c>
      <c r="E21" s="336"/>
      <c r="F21" s="337"/>
      <c r="G21" s="245" t="str">
        <f t="shared" si="17"/>
        <v/>
      </c>
      <c r="H21" s="331"/>
      <c r="I21" s="332"/>
      <c r="J21" s="333"/>
      <c r="K21" s="23" t="str">
        <f t="shared" si="5"/>
        <v/>
      </c>
      <c r="L21" s="97" t="str">
        <f t="shared" si="6"/>
        <v/>
      </c>
      <c r="M21" s="60" t="str">
        <f t="shared" si="7"/>
        <v/>
      </c>
      <c r="N21" s="242" t="str">
        <f t="shared" si="8"/>
        <v/>
      </c>
      <c r="O21" s="60" t="str">
        <f t="shared" si="9"/>
        <v/>
      </c>
      <c r="P21" s="99" t="str">
        <f t="shared" si="10"/>
        <v/>
      </c>
      <c r="Q21" s="27" t="str">
        <f t="shared" si="11"/>
        <v/>
      </c>
      <c r="R21" s="28" t="str">
        <f t="shared" si="3"/>
        <v/>
      </c>
      <c r="S21" s="262" t="str">
        <f t="shared" si="12"/>
        <v/>
      </c>
      <c r="T21" s="263" t="str">
        <f t="shared" si="13"/>
        <v/>
      </c>
      <c r="U21" s="264" t="str">
        <f t="shared" si="14"/>
        <v/>
      </c>
      <c r="V21" s="60" t="str">
        <f t="shared" si="15"/>
        <v/>
      </c>
      <c r="W21" s="99" t="str">
        <f t="shared" si="16"/>
        <v/>
      </c>
      <c r="X21" s="24" t="str">
        <f t="shared" si="18"/>
        <v/>
      </c>
      <c r="Y21" s="26" t="str">
        <f t="shared" si="19"/>
        <v/>
      </c>
      <c r="Z21" s="338" t="str">
        <f t="shared" si="4"/>
        <v/>
      </c>
      <c r="AA21" s="335"/>
    </row>
    <row r="22" spans="1:27" ht="24" customHeight="1">
      <c r="A22" s="72"/>
      <c r="B22" s="326" t="str">
        <f t="shared" si="0"/>
        <v/>
      </c>
      <c r="C22" s="327" t="str">
        <f t="shared" si="1"/>
        <v/>
      </c>
      <c r="D22" s="328" t="str">
        <f t="shared" si="2"/>
        <v/>
      </c>
      <c r="E22" s="336"/>
      <c r="F22" s="337"/>
      <c r="G22" s="245" t="str">
        <f t="shared" si="17"/>
        <v/>
      </c>
      <c r="H22" s="331"/>
      <c r="I22" s="332"/>
      <c r="J22" s="333"/>
      <c r="K22" s="23" t="str">
        <f t="shared" si="5"/>
        <v/>
      </c>
      <c r="L22" s="97" t="str">
        <f t="shared" si="6"/>
        <v/>
      </c>
      <c r="M22" s="60" t="str">
        <f t="shared" si="7"/>
        <v/>
      </c>
      <c r="N22" s="242" t="str">
        <f t="shared" si="8"/>
        <v/>
      </c>
      <c r="O22" s="60" t="str">
        <f t="shared" si="9"/>
        <v/>
      </c>
      <c r="P22" s="99" t="str">
        <f t="shared" si="10"/>
        <v/>
      </c>
      <c r="Q22" s="27" t="str">
        <f t="shared" si="11"/>
        <v/>
      </c>
      <c r="R22" s="28" t="str">
        <f t="shared" si="3"/>
        <v/>
      </c>
      <c r="S22" s="262" t="str">
        <f t="shared" si="12"/>
        <v/>
      </c>
      <c r="T22" s="263" t="str">
        <f t="shared" si="13"/>
        <v/>
      </c>
      <c r="U22" s="264" t="str">
        <f t="shared" si="14"/>
        <v/>
      </c>
      <c r="V22" s="60" t="str">
        <f t="shared" si="15"/>
        <v/>
      </c>
      <c r="W22" s="99" t="str">
        <f t="shared" si="16"/>
        <v/>
      </c>
      <c r="X22" s="24" t="str">
        <f t="shared" si="18"/>
        <v/>
      </c>
      <c r="Y22" s="26" t="str">
        <f t="shared" si="19"/>
        <v/>
      </c>
      <c r="Z22" s="338" t="str">
        <f t="shared" si="4"/>
        <v/>
      </c>
      <c r="AA22" s="335"/>
    </row>
    <row r="23" spans="1:27" ht="24" customHeight="1">
      <c r="A23" s="72"/>
      <c r="B23" s="326" t="str">
        <f t="shared" si="0"/>
        <v/>
      </c>
      <c r="C23" s="327" t="str">
        <f t="shared" si="1"/>
        <v/>
      </c>
      <c r="D23" s="328" t="str">
        <f t="shared" si="2"/>
        <v/>
      </c>
      <c r="E23" s="336"/>
      <c r="F23" s="337"/>
      <c r="G23" s="245" t="str">
        <f t="shared" si="17"/>
        <v/>
      </c>
      <c r="H23" s="331"/>
      <c r="I23" s="332"/>
      <c r="J23" s="333"/>
      <c r="K23" s="23" t="str">
        <f t="shared" si="5"/>
        <v/>
      </c>
      <c r="L23" s="97" t="str">
        <f t="shared" si="6"/>
        <v/>
      </c>
      <c r="M23" s="60" t="str">
        <f t="shared" si="7"/>
        <v/>
      </c>
      <c r="N23" s="242" t="str">
        <f t="shared" si="8"/>
        <v/>
      </c>
      <c r="O23" s="60" t="str">
        <f t="shared" si="9"/>
        <v/>
      </c>
      <c r="P23" s="99" t="str">
        <f t="shared" si="10"/>
        <v/>
      </c>
      <c r="Q23" s="27" t="str">
        <f t="shared" si="11"/>
        <v/>
      </c>
      <c r="R23" s="28" t="str">
        <f t="shared" si="3"/>
        <v/>
      </c>
      <c r="S23" s="262" t="str">
        <f t="shared" si="12"/>
        <v/>
      </c>
      <c r="T23" s="263" t="str">
        <f t="shared" si="13"/>
        <v/>
      </c>
      <c r="U23" s="264" t="str">
        <f t="shared" si="14"/>
        <v/>
      </c>
      <c r="V23" s="60" t="str">
        <f t="shared" si="15"/>
        <v/>
      </c>
      <c r="W23" s="99" t="str">
        <f t="shared" si="16"/>
        <v/>
      </c>
      <c r="X23" s="24" t="str">
        <f t="shared" si="18"/>
        <v/>
      </c>
      <c r="Y23" s="26" t="str">
        <f t="shared" si="19"/>
        <v/>
      </c>
      <c r="Z23" s="338" t="str">
        <f t="shared" si="4"/>
        <v/>
      </c>
      <c r="AA23" s="335"/>
    </row>
    <row r="24" spans="1:27" ht="24" customHeight="1">
      <c r="A24" s="72"/>
      <c r="B24" s="326" t="str">
        <f t="shared" si="0"/>
        <v/>
      </c>
      <c r="C24" s="327" t="str">
        <f t="shared" si="1"/>
        <v/>
      </c>
      <c r="D24" s="328" t="str">
        <f t="shared" si="2"/>
        <v/>
      </c>
      <c r="E24" s="336"/>
      <c r="F24" s="337"/>
      <c r="G24" s="245" t="str">
        <f t="shared" si="17"/>
        <v/>
      </c>
      <c r="H24" s="331"/>
      <c r="I24" s="332"/>
      <c r="J24" s="333"/>
      <c r="K24" s="23" t="str">
        <f t="shared" si="5"/>
        <v/>
      </c>
      <c r="L24" s="97" t="str">
        <f t="shared" si="6"/>
        <v/>
      </c>
      <c r="M24" s="60" t="str">
        <f>IF($D24="","", K24*0.9)</f>
        <v/>
      </c>
      <c r="N24" s="242" t="str">
        <f t="shared" si="8"/>
        <v/>
      </c>
      <c r="O24" s="60" t="str">
        <f>IF($D24="", "", K24*0.8)</f>
        <v/>
      </c>
      <c r="P24" s="99" t="str">
        <f t="shared" si="10"/>
        <v/>
      </c>
      <c r="Q24" s="27" t="str">
        <f t="shared" si="11"/>
        <v/>
      </c>
      <c r="R24" s="28" t="str">
        <f t="shared" si="3"/>
        <v/>
      </c>
      <c r="S24" s="262" t="str">
        <f t="shared" si="12"/>
        <v/>
      </c>
      <c r="T24" s="263" t="str">
        <f>IF($D24="","", R24*0.9)</f>
        <v/>
      </c>
      <c r="U24" s="264" t="str">
        <f t="shared" si="14"/>
        <v/>
      </c>
      <c r="V24" s="60" t="str">
        <f>IF($D24="", "", R24*0.8)</f>
        <v/>
      </c>
      <c r="W24" s="99" t="str">
        <f t="shared" si="16"/>
        <v/>
      </c>
      <c r="X24" s="24" t="str">
        <f t="shared" si="18"/>
        <v/>
      </c>
      <c r="Y24" s="26" t="str">
        <f t="shared" si="19"/>
        <v/>
      </c>
      <c r="Z24" s="338" t="str">
        <f t="shared" si="4"/>
        <v/>
      </c>
      <c r="AA24" s="335"/>
    </row>
    <row r="25" spans="1:27" ht="24" customHeight="1">
      <c r="A25" s="72"/>
      <c r="B25" s="326" t="str">
        <f t="shared" si="0"/>
        <v/>
      </c>
      <c r="C25" s="327" t="str">
        <f t="shared" si="1"/>
        <v/>
      </c>
      <c r="D25" s="328" t="str">
        <f t="shared" si="2"/>
        <v/>
      </c>
      <c r="E25" s="336"/>
      <c r="F25" s="337"/>
      <c r="G25" s="245" t="str">
        <f t="shared" si="17"/>
        <v/>
      </c>
      <c r="H25" s="331"/>
      <c r="I25" s="332"/>
      <c r="J25" s="333"/>
      <c r="K25" s="23" t="str">
        <f t="shared" si="5"/>
        <v/>
      </c>
      <c r="L25" s="58" t="str">
        <f t="shared" si="6"/>
        <v/>
      </c>
      <c r="M25" s="60" t="str">
        <f t="shared" ref="M25:M27" si="20">IF($D25="","", K25*0.9)</f>
        <v/>
      </c>
      <c r="N25" s="242" t="str">
        <f t="shared" si="8"/>
        <v/>
      </c>
      <c r="O25" s="60" t="str">
        <f t="shared" ref="O25:O27" si="21">IF($D25="", "", K25*0.8)</f>
        <v/>
      </c>
      <c r="P25" s="99" t="str">
        <f t="shared" si="10"/>
        <v/>
      </c>
      <c r="Q25" s="27" t="str">
        <f t="shared" si="11"/>
        <v/>
      </c>
      <c r="R25" s="28" t="str">
        <f t="shared" si="3"/>
        <v/>
      </c>
      <c r="S25" s="262" t="str">
        <f t="shared" si="12"/>
        <v/>
      </c>
      <c r="T25" s="263" t="str">
        <f t="shared" ref="T25:T27" si="22">IF($D25="","", R25*0.9)</f>
        <v/>
      </c>
      <c r="U25" s="264" t="str">
        <f t="shared" si="14"/>
        <v/>
      </c>
      <c r="V25" s="60" t="str">
        <f t="shared" ref="V25:V27" si="23">IF($D25="", "", R25*0.8)</f>
        <v/>
      </c>
      <c r="W25" s="99" t="str">
        <f t="shared" si="16"/>
        <v/>
      </c>
      <c r="X25" s="24" t="str">
        <f t="shared" si="18"/>
        <v/>
      </c>
      <c r="Y25" s="26" t="str">
        <f t="shared" si="19"/>
        <v/>
      </c>
      <c r="Z25" s="338" t="str">
        <f t="shared" si="4"/>
        <v/>
      </c>
      <c r="AA25" s="335"/>
    </row>
    <row r="26" spans="1:27" ht="24" customHeight="1">
      <c r="A26" s="72"/>
      <c r="B26" s="326" t="str">
        <f t="shared" si="0"/>
        <v/>
      </c>
      <c r="C26" s="327" t="str">
        <f t="shared" si="1"/>
        <v/>
      </c>
      <c r="D26" s="328" t="str">
        <f t="shared" si="2"/>
        <v/>
      </c>
      <c r="E26" s="336"/>
      <c r="F26" s="337"/>
      <c r="G26" s="245" t="str">
        <f t="shared" si="17"/>
        <v/>
      </c>
      <c r="H26" s="331"/>
      <c r="I26" s="332"/>
      <c r="J26" s="333"/>
      <c r="K26" s="23" t="str">
        <f t="shared" si="5"/>
        <v/>
      </c>
      <c r="L26" s="58" t="str">
        <f t="shared" si="6"/>
        <v/>
      </c>
      <c r="M26" s="60" t="str">
        <f t="shared" si="20"/>
        <v/>
      </c>
      <c r="N26" s="242" t="str">
        <f t="shared" si="8"/>
        <v/>
      </c>
      <c r="O26" s="60" t="str">
        <f t="shared" si="21"/>
        <v/>
      </c>
      <c r="P26" s="99" t="str">
        <f t="shared" si="10"/>
        <v/>
      </c>
      <c r="Q26" s="27" t="str">
        <f t="shared" si="11"/>
        <v/>
      </c>
      <c r="R26" s="28" t="str">
        <f t="shared" si="3"/>
        <v/>
      </c>
      <c r="S26" s="262" t="str">
        <f t="shared" si="12"/>
        <v/>
      </c>
      <c r="T26" s="263" t="str">
        <f t="shared" si="22"/>
        <v/>
      </c>
      <c r="U26" s="264" t="str">
        <f t="shared" si="14"/>
        <v/>
      </c>
      <c r="V26" s="60" t="str">
        <f t="shared" si="23"/>
        <v/>
      </c>
      <c r="W26" s="99" t="str">
        <f t="shared" si="16"/>
        <v/>
      </c>
      <c r="X26" s="24" t="str">
        <f t="shared" si="18"/>
        <v/>
      </c>
      <c r="Y26" s="26" t="str">
        <f t="shared" si="19"/>
        <v/>
      </c>
      <c r="Z26" s="338" t="str">
        <f t="shared" si="4"/>
        <v/>
      </c>
      <c r="AA26" s="335"/>
    </row>
    <row r="27" spans="1:27" ht="24" customHeight="1" thickBot="1">
      <c r="A27" s="72"/>
      <c r="B27" s="339" t="str">
        <f t="shared" si="0"/>
        <v/>
      </c>
      <c r="C27" s="340" t="str">
        <f t="shared" si="1"/>
        <v/>
      </c>
      <c r="D27" s="341" t="str">
        <f t="shared" si="2"/>
        <v/>
      </c>
      <c r="E27" s="342"/>
      <c r="F27" s="343"/>
      <c r="G27" s="246" t="str">
        <f t="shared" si="17"/>
        <v/>
      </c>
      <c r="H27" s="344"/>
      <c r="I27" s="345"/>
      <c r="J27" s="346"/>
      <c r="K27" s="30" t="str">
        <f t="shared" si="5"/>
        <v/>
      </c>
      <c r="L27" s="59" t="str">
        <f t="shared" si="6"/>
        <v/>
      </c>
      <c r="M27" s="66" t="str">
        <f t="shared" si="20"/>
        <v/>
      </c>
      <c r="N27" s="31" t="str">
        <f t="shared" si="8"/>
        <v/>
      </c>
      <c r="O27" s="66" t="str">
        <f t="shared" si="21"/>
        <v/>
      </c>
      <c r="P27" s="243" t="str">
        <f t="shared" si="10"/>
        <v/>
      </c>
      <c r="Q27" s="33" t="str">
        <f t="shared" si="11"/>
        <v/>
      </c>
      <c r="R27" s="34" t="str">
        <f t="shared" si="3"/>
        <v/>
      </c>
      <c r="S27" s="262" t="str">
        <f t="shared" si="12"/>
        <v/>
      </c>
      <c r="T27" s="265" t="str">
        <f t="shared" si="22"/>
        <v/>
      </c>
      <c r="U27" s="264" t="str">
        <f t="shared" si="14"/>
        <v/>
      </c>
      <c r="V27" s="32" t="str">
        <f t="shared" si="23"/>
        <v/>
      </c>
      <c r="W27" s="99" t="str">
        <f t="shared" si="16"/>
        <v/>
      </c>
      <c r="X27" s="24" t="str">
        <f t="shared" si="18"/>
        <v/>
      </c>
      <c r="Y27" s="35" t="str">
        <f t="shared" si="19"/>
        <v/>
      </c>
      <c r="Z27" s="347" t="str">
        <f t="shared" si="4"/>
        <v/>
      </c>
      <c r="AA27" s="348"/>
    </row>
    <row r="28" spans="1:27" ht="36" customHeight="1" thickBot="1">
      <c r="E28" s="349"/>
      <c r="F28" s="740" t="s">
        <v>99</v>
      </c>
      <c r="G28" s="740"/>
      <c r="H28" s="740"/>
      <c r="I28" s="350">
        <f>SUM(I6:I27)</f>
        <v>0</v>
      </c>
      <c r="J28" s="351"/>
      <c r="K28" s="351"/>
      <c r="L28" s="351"/>
      <c r="M28" s="351"/>
      <c r="N28" s="351"/>
      <c r="O28" s="351"/>
      <c r="P28" s="351"/>
      <c r="Q28" s="351"/>
      <c r="R28" s="351"/>
      <c r="S28" s="352"/>
      <c r="T28" s="353"/>
      <c r="U28" s="353"/>
      <c r="V28" s="743" t="s">
        <v>163</v>
      </c>
      <c r="W28" s="743"/>
      <c r="X28" s="743"/>
      <c r="Y28" s="743"/>
      <c r="Z28" s="354">
        <f>SUM(Z6:Z27)</f>
        <v>10723150</v>
      </c>
      <c r="AA28" s="351"/>
    </row>
    <row r="29" spans="1:27" ht="19.5" thickBot="1">
      <c r="E29" s="349"/>
      <c r="F29" s="355" t="s">
        <v>164</v>
      </c>
      <c r="G29" s="355"/>
      <c r="H29" s="355"/>
      <c r="I29" s="356">
        <f>ROUNDDOWN(I28,-3)</f>
        <v>0</v>
      </c>
      <c r="J29" s="351"/>
      <c r="K29" s="351"/>
      <c r="L29" s="351"/>
      <c r="M29" s="351"/>
      <c r="N29" s="351"/>
      <c r="O29" s="351"/>
      <c r="P29" s="351"/>
      <c r="Q29" s="351"/>
      <c r="R29" s="351"/>
      <c r="S29" s="357"/>
      <c r="T29" s="687" t="s">
        <v>157</v>
      </c>
      <c r="U29" s="687"/>
      <c r="V29" s="687"/>
      <c r="W29" s="687"/>
      <c r="X29" s="687"/>
      <c r="Y29" s="744"/>
      <c r="Z29" s="358">
        <f>ROUNDDOWN(Z28,-3)</f>
        <v>10723000</v>
      </c>
      <c r="AA29" s="351"/>
    </row>
    <row r="30" spans="1:27" ht="49.4" customHeight="1">
      <c r="B30" s="720" t="s">
        <v>165</v>
      </c>
      <c r="C30" s="720"/>
      <c r="D30" s="720"/>
      <c r="E30" s="720"/>
      <c r="F30" s="720"/>
      <c r="G30" s="720"/>
      <c r="H30" s="720"/>
      <c r="I30" s="720"/>
      <c r="J30" s="720"/>
      <c r="K30" s="720"/>
      <c r="L30" s="720"/>
      <c r="M30" s="720"/>
      <c r="N30" s="720"/>
      <c r="O30" s="720"/>
      <c r="P30" s="720"/>
      <c r="Q30" s="720"/>
      <c r="R30" s="720"/>
      <c r="S30" s="720"/>
      <c r="T30" s="720"/>
      <c r="U30" s="720"/>
      <c r="V30" s="720"/>
      <c r="W30" s="720"/>
      <c r="X30" s="720"/>
      <c r="Y30" s="720"/>
      <c r="Z30" s="720"/>
    </row>
  </sheetData>
  <mergeCells count="16">
    <mergeCell ref="B2:Z2"/>
    <mergeCell ref="B4:B5"/>
    <mergeCell ref="C4:C5"/>
    <mergeCell ref="D4:D5"/>
    <mergeCell ref="E4:G4"/>
    <mergeCell ref="H4:H5"/>
    <mergeCell ref="J4:J5"/>
    <mergeCell ref="K4:Y4"/>
    <mergeCell ref="Z4:Z5"/>
    <mergeCell ref="B30:Z30"/>
    <mergeCell ref="AA4:AA5"/>
    <mergeCell ref="K5:Q5"/>
    <mergeCell ref="R5:X5"/>
    <mergeCell ref="F28:H28"/>
    <mergeCell ref="V28:Y28"/>
    <mergeCell ref="T29:Y29"/>
  </mergeCells>
  <phoneticPr fontId="1"/>
  <dataValidations count="1">
    <dataValidation type="date" operator="greaterThanOrEqual" allowBlank="1" showInputMessage="1" showErrorMessage="1" errorTitle="日付を入力願います。" error="2014/4/1のように入力してください。" sqref="E6:F27" xr:uid="{00000000-0002-0000-0700-000000000000}">
      <formula1>40269</formula1>
    </dataValidation>
  </dataValidations>
  <pageMargins left="0.70866141732283472" right="0.70866141732283472" top="0.74803149606299213" bottom="0.74803149606299213" header="0.31496062992125984" footer="0.31496062992125984"/>
  <pageSetup paperSize="9" scale="41" fitToHeight="0" orientation="landscape" r:id="rId1"/>
  <headerFooter>
    <oddHeader>&amp;R（2022.11版）</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32"/>
  <sheetViews>
    <sheetView workbookViewId="0"/>
  </sheetViews>
  <sheetFormatPr defaultColWidth="9" defaultRowHeight="14"/>
  <cols>
    <col min="1" max="1" width="2.08203125" customWidth="1"/>
    <col min="2" max="2" width="16.58203125" style="290" customWidth="1"/>
    <col min="3" max="3" width="14.08203125" style="290" customWidth="1"/>
    <col min="4" max="4" width="12.58203125" style="290" customWidth="1"/>
    <col min="5" max="5" width="7.83203125" style="290" customWidth="1"/>
    <col min="6" max="6" width="3.33203125" style="290" customWidth="1"/>
    <col min="7" max="7" width="21.83203125" style="290" customWidth="1"/>
    <col min="8" max="8" width="9.33203125" style="290" customWidth="1"/>
    <col min="9" max="9" width="20.58203125" style="290" customWidth="1"/>
    <col min="10" max="10" width="2.08203125" customWidth="1"/>
  </cols>
  <sheetData>
    <row r="1" spans="2:10" ht="15" customHeight="1">
      <c r="G1" s="291"/>
      <c r="H1" s="291"/>
      <c r="I1" s="292" t="s">
        <v>166</v>
      </c>
      <c r="J1" s="4"/>
    </row>
    <row r="2" spans="2:10" ht="30" customHeight="1">
      <c r="B2" s="687" t="s">
        <v>167</v>
      </c>
      <c r="C2" s="687"/>
      <c r="D2" s="687"/>
      <c r="E2" s="687"/>
      <c r="F2" s="687"/>
      <c r="G2" s="687"/>
      <c r="H2" s="687"/>
      <c r="I2" s="687"/>
    </row>
    <row r="3" spans="2:10" ht="18" customHeight="1">
      <c r="H3" s="292" t="s">
        <v>168</v>
      </c>
      <c r="I3" s="293"/>
    </row>
    <row r="4" spans="2:10" ht="18" customHeight="1"/>
    <row r="5" spans="2:10" ht="18" customHeight="1">
      <c r="B5" s="294" t="s">
        <v>169</v>
      </c>
      <c r="C5" s="294"/>
      <c r="D5" s="294"/>
      <c r="E5" s="294"/>
      <c r="F5" s="294"/>
      <c r="G5" s="295">
        <v>0</v>
      </c>
      <c r="H5" s="292"/>
    </row>
    <row r="6" spans="2:10" ht="18" customHeight="1">
      <c r="B6" s="290" t="s">
        <v>170</v>
      </c>
    </row>
    <row r="7" spans="2:10" ht="18" customHeight="1">
      <c r="B7" s="290" t="s">
        <v>171</v>
      </c>
      <c r="F7" s="292" t="s">
        <v>172</v>
      </c>
      <c r="G7" s="295">
        <v>0</v>
      </c>
      <c r="H7" s="296"/>
      <c r="I7" s="297"/>
    </row>
    <row r="8" spans="2:10" ht="18" customHeight="1">
      <c r="C8" s="292"/>
      <c r="F8" s="292" t="s">
        <v>173</v>
      </c>
      <c r="G8" s="295">
        <v>0</v>
      </c>
      <c r="H8" s="296"/>
      <c r="I8" s="297"/>
    </row>
    <row r="9" spans="2:10" ht="18" customHeight="1">
      <c r="F9" s="292" t="s">
        <v>174</v>
      </c>
      <c r="G9" s="295">
        <v>0</v>
      </c>
      <c r="H9" s="296"/>
      <c r="I9" s="297"/>
    </row>
    <row r="10" spans="2:10" ht="18" customHeight="1">
      <c r="I10" s="298"/>
    </row>
    <row r="11" spans="2:10" ht="18" customHeight="1">
      <c r="H11" s="292"/>
      <c r="I11" s="298"/>
    </row>
    <row r="12" spans="2:10" ht="18" customHeight="1">
      <c r="B12" s="290" t="s">
        <v>175</v>
      </c>
      <c r="D12" s="747" t="s">
        <v>176</v>
      </c>
      <c r="E12" s="747"/>
      <c r="F12" s="747"/>
      <c r="G12" s="747"/>
      <c r="H12" s="747"/>
      <c r="I12" s="747"/>
    </row>
    <row r="13" spans="2:10" ht="35.5" customHeight="1">
      <c r="B13" s="750" t="s">
        <v>177</v>
      </c>
      <c r="C13" s="750"/>
      <c r="D13" s="748" t="s">
        <v>178</v>
      </c>
      <c r="E13" s="748"/>
      <c r="F13" s="299" t="s">
        <v>179</v>
      </c>
      <c r="G13" s="749" t="s">
        <v>180</v>
      </c>
      <c r="H13" s="749"/>
      <c r="I13" s="749"/>
    </row>
    <row r="14" spans="2:10" ht="18" customHeight="1">
      <c r="B14" s="761" t="s">
        <v>181</v>
      </c>
      <c r="C14" s="754"/>
      <c r="D14" s="751" t="s">
        <v>182</v>
      </c>
      <c r="E14" s="752"/>
      <c r="I14" s="300"/>
    </row>
    <row r="15" spans="2:10" ht="18" customHeight="1">
      <c r="B15" s="755"/>
      <c r="C15" s="756"/>
      <c r="D15" s="290" t="s">
        <v>183</v>
      </c>
      <c r="G15" s="291"/>
      <c r="H15" s="291"/>
      <c r="I15" s="300"/>
    </row>
    <row r="16" spans="2:10" ht="18" customHeight="1">
      <c r="B16" s="755"/>
      <c r="C16" s="756"/>
      <c r="E16" s="291"/>
      <c r="F16" s="291"/>
      <c r="G16" s="291"/>
      <c r="H16" s="291"/>
      <c r="J16" s="22"/>
    </row>
    <row r="17" spans="2:9" ht="18" customHeight="1">
      <c r="B17" s="757"/>
      <c r="C17" s="758"/>
      <c r="D17" s="294"/>
      <c r="E17" s="294"/>
      <c r="F17" s="294"/>
      <c r="G17" s="294"/>
      <c r="H17" s="294"/>
      <c r="I17" s="301"/>
    </row>
    <row r="18" spans="2:9" ht="18" customHeight="1">
      <c r="B18" s="761" t="s">
        <v>184</v>
      </c>
      <c r="C18" s="762"/>
      <c r="D18" s="751" t="s">
        <v>182</v>
      </c>
      <c r="E18" s="752"/>
      <c r="I18" s="302"/>
    </row>
    <row r="19" spans="2:9" ht="18" customHeight="1">
      <c r="B19" s="763"/>
      <c r="C19" s="764"/>
      <c r="D19" s="303" t="s">
        <v>185</v>
      </c>
      <c r="I19" s="300"/>
    </row>
    <row r="20" spans="2:9" ht="18" customHeight="1">
      <c r="B20" s="763"/>
      <c r="C20" s="764"/>
      <c r="D20" s="303"/>
      <c r="I20" s="300"/>
    </row>
    <row r="21" spans="2:9" ht="18" customHeight="1">
      <c r="B21" s="765"/>
      <c r="C21" s="766"/>
      <c r="D21" s="294"/>
      <c r="E21" s="294"/>
      <c r="F21" s="294"/>
      <c r="G21" s="294"/>
      <c r="H21" s="294"/>
      <c r="I21" s="301"/>
    </row>
    <row r="22" spans="2:9" ht="18" customHeight="1">
      <c r="B22" s="761" t="s">
        <v>186</v>
      </c>
      <c r="C22" s="762"/>
      <c r="D22" s="751" t="s">
        <v>182</v>
      </c>
      <c r="E22" s="752"/>
      <c r="F22" s="290" t="s">
        <v>187</v>
      </c>
      <c r="I22" s="300"/>
    </row>
    <row r="23" spans="2:9" ht="18" customHeight="1">
      <c r="B23" s="765"/>
      <c r="C23" s="766"/>
      <c r="D23" s="294"/>
      <c r="E23" s="294"/>
      <c r="F23" s="294"/>
      <c r="G23" s="294"/>
      <c r="H23" s="294"/>
      <c r="I23" s="301"/>
    </row>
    <row r="24" spans="2:9">
      <c r="B24" s="761" t="s">
        <v>188</v>
      </c>
      <c r="C24" s="762"/>
      <c r="D24" s="751" t="s">
        <v>182</v>
      </c>
      <c r="E24" s="752"/>
      <c r="F24" s="304" t="s">
        <v>189</v>
      </c>
      <c r="G24" s="305"/>
      <c r="H24" s="305"/>
      <c r="I24" s="306"/>
    </row>
    <row r="25" spans="2:9" ht="18" customHeight="1">
      <c r="B25" s="763"/>
      <c r="C25" s="764"/>
      <c r="D25" s="307" t="s">
        <v>190</v>
      </c>
      <c r="E25" s="308"/>
      <c r="F25" s="308"/>
      <c r="G25" s="308"/>
      <c r="H25" s="308"/>
      <c r="I25" s="309"/>
    </row>
    <row r="26" spans="2:9" ht="18" customHeight="1">
      <c r="B26" s="763"/>
      <c r="C26" s="764"/>
      <c r="D26" s="307"/>
      <c r="E26" s="308"/>
      <c r="F26" s="308"/>
      <c r="G26" s="308"/>
      <c r="H26" s="308"/>
      <c r="I26" s="309"/>
    </row>
    <row r="27" spans="2:9" ht="18" customHeight="1">
      <c r="B27" s="765"/>
      <c r="C27" s="766"/>
      <c r="D27" s="310"/>
      <c r="E27" s="311"/>
      <c r="F27" s="311"/>
      <c r="G27" s="311"/>
      <c r="H27" s="311"/>
      <c r="I27" s="312"/>
    </row>
    <row r="28" spans="2:9" ht="18" customHeight="1">
      <c r="B28" s="753" t="s">
        <v>191</v>
      </c>
      <c r="C28" s="754"/>
      <c r="I28" s="300"/>
    </row>
    <row r="29" spans="2:9" ht="18" customHeight="1">
      <c r="B29" s="755"/>
      <c r="C29" s="756"/>
      <c r="I29" s="300"/>
    </row>
    <row r="30" spans="2:9" ht="18" customHeight="1">
      <c r="B30" s="757"/>
      <c r="C30" s="758"/>
      <c r="D30" s="294"/>
      <c r="E30" s="294"/>
      <c r="F30" s="294"/>
      <c r="G30" s="294"/>
      <c r="H30" s="294"/>
      <c r="I30" s="301"/>
    </row>
    <row r="31" spans="2:9" ht="18" customHeight="1"/>
    <row r="32" spans="2:9" ht="156" customHeight="1">
      <c r="B32" s="759" t="s">
        <v>192</v>
      </c>
      <c r="C32" s="760"/>
      <c r="D32" s="760"/>
      <c r="E32" s="760"/>
      <c r="F32" s="760"/>
      <c r="G32" s="760"/>
      <c r="H32" s="760"/>
      <c r="I32" s="760"/>
    </row>
  </sheetData>
  <mergeCells count="15">
    <mergeCell ref="D24:E24"/>
    <mergeCell ref="B28:C30"/>
    <mergeCell ref="B32:I32"/>
    <mergeCell ref="B14:C17"/>
    <mergeCell ref="D14:E14"/>
    <mergeCell ref="B18:C21"/>
    <mergeCell ref="D18:E18"/>
    <mergeCell ref="B22:C23"/>
    <mergeCell ref="D22:E22"/>
    <mergeCell ref="B24:C27"/>
    <mergeCell ref="B2:I2"/>
    <mergeCell ref="D12:I12"/>
    <mergeCell ref="D13:E13"/>
    <mergeCell ref="G13:I13"/>
    <mergeCell ref="B13:C13"/>
  </mergeCells>
  <phoneticPr fontId="1"/>
  <dataValidations count="1">
    <dataValidation type="list" allowBlank="1" showInputMessage="1" showErrorMessage="1" sqref="D14:E14 D18:E18 D22:E22 D24:E24" xr:uid="{00000000-0002-0000-0800-000000000000}">
      <formula1>"なし,有"</formula1>
    </dataValidation>
  </dataValidations>
  <pageMargins left="0.70866141732283472" right="0.70866141732283472" top="0.74803149606299213" bottom="0.74803149606299213" header="0.31496062992125984" footer="0.31496062992125984"/>
  <pageSetup paperSize="9" scale="74" fitToHeight="0" orientation="portrait" r:id="rId1"/>
  <headerFooter>
    <oddHeader>&amp;R（2022.11版）</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24</vt:i4>
      </vt:variant>
    </vt:vector>
  </HeadingPairs>
  <TitlesOfParts>
    <vt:vector size="43" baseType="lpstr">
      <vt:lpstr>従事者基礎情報</vt:lpstr>
      <vt:lpstr>様式４ 内訳書</vt:lpstr>
      <vt:lpstr>様式５ 流用明細</vt:lpstr>
      <vt:lpstr>様式６ 直接人件費明細書 </vt:lpstr>
      <vt:lpstr>様式７ 業務従事者名簿 </vt:lpstr>
      <vt:lpstr>様式８ その他原価及び管理費等</vt:lpstr>
      <vt:lpstr>様式９（航空賃 、旅費（その他））</vt:lpstr>
      <vt:lpstr>様式９（航空賃 、旅費（その他）） 特例</vt:lpstr>
      <vt:lpstr>様式10 証拠書類（航空賃） </vt:lpstr>
      <vt:lpstr>様式11　戦争特約保険料</vt:lpstr>
      <vt:lpstr>様式12 一般業務費</vt:lpstr>
      <vt:lpstr>様式13一般業務費出納簿 </vt:lpstr>
      <vt:lpstr>様式14 通訳傭上費・報告書作成費</vt:lpstr>
      <vt:lpstr>様式15 機材費</vt:lpstr>
      <vt:lpstr>様式16 再委託費</vt:lpstr>
      <vt:lpstr>様式17 国内業務費</vt:lpstr>
      <vt:lpstr>様式18　現地一時隔離関連費</vt:lpstr>
      <vt:lpstr>様式19　本邦一時隔離関連費 </vt:lpstr>
      <vt:lpstr>【参考】様式20 証書添付台紙 </vt:lpstr>
      <vt:lpstr>'様式17 国内業務費'!at15cl2it1</vt:lpstr>
      <vt:lpstr>'様式18　現地一時隔離関連費'!at15cl2it1</vt:lpstr>
      <vt:lpstr>'【参考】様式20 証書添付台紙 '!Print_Area</vt:lpstr>
      <vt:lpstr>'様式10 証拠書類（航空賃） '!Print_Area</vt:lpstr>
      <vt:lpstr>'様式13一般業務費出納簿 '!Print_Area</vt:lpstr>
      <vt:lpstr>'様式15 機材費'!Print_Area</vt:lpstr>
      <vt:lpstr>'様式16 再委託費'!Print_Area</vt:lpstr>
      <vt:lpstr>'様式17 国内業務費'!Print_Area</vt:lpstr>
      <vt:lpstr>'様式18　現地一時隔離関連費'!Print_Area</vt:lpstr>
      <vt:lpstr>'様式19　本邦一時隔離関連費 '!Print_Area</vt:lpstr>
      <vt:lpstr>'様式４ 内訳書'!Print_Area</vt:lpstr>
      <vt:lpstr>'様式６ 直接人件費明細書 '!Print_Area</vt:lpstr>
      <vt:lpstr>'様式７ 業務従事者名簿 '!Print_Area</vt:lpstr>
      <vt:lpstr>'様式９（航空賃 、旅費（その他））'!Print_Area</vt:lpstr>
      <vt:lpstr>'様式９（航空賃 、旅費（その他）） 特例'!Print_Area</vt:lpstr>
      <vt:lpstr>'様式９（航空賃 、旅費（その他））'!従事者基礎情報</vt:lpstr>
      <vt:lpstr>'様式９（航空賃 、旅費（その他）） 特例'!従事者基礎情報</vt:lpstr>
      <vt:lpstr>従事者基礎情報</vt:lpstr>
      <vt:lpstr>'様式９（航空賃 、旅費（その他））'!単価表</vt:lpstr>
      <vt:lpstr>'様式９（航空賃 、旅費（その他）） 特例'!単価表</vt:lpstr>
      <vt:lpstr>単価表</vt:lpstr>
      <vt:lpstr>'様式９（航空賃 、旅費（その他））'!年度毎月額単価表</vt:lpstr>
      <vt:lpstr>'様式９（航空賃 、旅費（その他）） 特例'!年度毎月額単価表</vt:lpstr>
      <vt:lpstr>年度毎月額単価表</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Yoshizawa, Shinobu[芳沢 忍]</cp:lastModifiedBy>
  <cp:revision/>
  <cp:lastPrinted>2022-11-04T08:46:25Z</cp:lastPrinted>
  <dcterms:created xsi:type="dcterms:W3CDTF">2015-09-16T23:33:35Z</dcterms:created>
  <dcterms:modified xsi:type="dcterms:W3CDTF">2022-11-04T08:46:27Z</dcterms:modified>
  <cp:category/>
  <cp:contentStatus/>
</cp:coreProperties>
</file>