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jica365-my.sharepoint.com/personal/tsuda_haruka_jica_go_jp/Documents/デスクトップ/一部不課税精算様式/"/>
    </mc:Choice>
  </mc:AlternateContent>
  <xr:revisionPtr revIDLastSave="2" documentId="13_ncr:1_{F9DAD9E8-C887-4A6E-BDD4-0758332BBAF6}" xr6:coauthVersionLast="47" xr6:coauthVersionMax="47" xr10:uidLastSave="{D5DAA56A-E08A-4284-9DCB-A1A7B66F14C3}"/>
  <bookViews>
    <workbookView xWindow="828" yWindow="-108" windowWidth="22320" windowHeight="13176" tabRatio="889" xr2:uid="{00000000-000D-0000-FFFF-FFFF00000000}"/>
  </bookViews>
  <sheets>
    <sheet name="従事者基礎情報" sheetId="27" r:id="rId1"/>
    <sheet name="様式４ 内訳書" sheetId="40" r:id="rId2"/>
    <sheet name="様式５ 流用明細" sheetId="41"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特例" sheetId="44" r:id="rId8"/>
    <sheet name="様式10 証拠書類（航空賃） " sheetId="45" r:id="rId9"/>
    <sheet name="様式11 欠番" sheetId="10" r:id="rId10"/>
    <sheet name="様式12 戦争特約保険料" sheetId="12" r:id="rId11"/>
    <sheet name="様式13 一般業務費" sheetId="13" r:id="rId12"/>
    <sheet name="様式14 一般業務費出納簿 " sheetId="46" r:id="rId13"/>
    <sheet name="様式15 欠番" sheetId="16" r:id="rId14"/>
    <sheet name="様式16 報告書作成費" sheetId="17" r:id="rId15"/>
    <sheet name="様式17 機材費" sheetId="18" r:id="rId16"/>
    <sheet name="様式18 再委託費" sheetId="19" r:id="rId17"/>
    <sheet name="様式19 国内業務費（技術研修費）" sheetId="39" r:id="rId18"/>
    <sheet name="様式20 国内業務費（招へい費）" sheetId="20" r:id="rId19"/>
    <sheet name="様式21　現地一時隔離関連費" sheetId="51" r:id="rId20"/>
    <sheet name="様式22　本邦一時隔離関連費 " sheetId="52" r:id="rId21"/>
    <sheet name="【参考】様式2３ 証書添付台紙" sheetId="48" r:id="rId22"/>
    <sheet name="新様式の変更内容" sheetId="50"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t15cl2it1" localSheetId="19">'様式21　現地一時隔離関連費'!$A$16</definedName>
    <definedName name="at15cl2it1" localSheetId="20">'様式22　本邦一時隔離関連費 '!#REF!</definedName>
    <definedName name="at15cl2it2" localSheetId="19">'様式21　現地一時隔離関連費'!#REF!</definedName>
    <definedName name="at15cl2it2" localSheetId="20">'様式22　本邦一時隔離関連費 '!#REF!</definedName>
    <definedName name="at15cl3" localSheetId="19">'様式21　現地一時隔離関連費'!#REF!</definedName>
    <definedName name="at15cl3" localSheetId="20">'様式22　本邦一時隔離関連費 '!#REF!</definedName>
    <definedName name="DATA">#REF!</definedName>
    <definedName name="_xlnm.Print_Area" localSheetId="21">'【参考】様式2３ 証書添付台紙'!$A$1:$D$14</definedName>
    <definedName name="_xlnm.Print_Area" localSheetId="22">新様式の変更内容!$B$1:$C$31</definedName>
    <definedName name="_xlnm.Print_Area" localSheetId="8">'様式10 証拠書類（航空賃） '!$A$1:$J$32</definedName>
    <definedName name="_xlnm.Print_Area" localSheetId="12">'様式14 一般業務費出納簿 '!$A$1:$I$37</definedName>
    <definedName name="_xlnm.Print_Area" localSheetId="14">'様式16 報告書作成費'!$A$1:$E$21</definedName>
    <definedName name="_xlnm.Print_Area" localSheetId="19">'様式21　現地一時隔離関連費'!$B$1:$I$43</definedName>
    <definedName name="_xlnm.Print_Area" localSheetId="20">'様式22　本邦一時隔離関連費 '!$A$1:$J$29</definedName>
    <definedName name="_xlnm.Print_Area" localSheetId="1">'様式４ 内訳書'!$A$1:$L$31</definedName>
    <definedName name="_xlnm.Print_Area" localSheetId="3">'様式６ 直接人件費明細書 '!$A$1:$M$43</definedName>
    <definedName name="_xlnm.Print_Area" localSheetId="5">'様式８ その他原価及び管理費等'!$A$1:$H$45</definedName>
    <definedName name="_xlnm.Print_Area" localSheetId="6">'様式９（航空賃 、旅費（その他））'!$A$1:$AE$33</definedName>
    <definedName name="_xlnm.Print_Area" localSheetId="7">'様式９（航空賃 、旅費（その他））特例'!$A$1:$AE$33</definedName>
    <definedName name="ドルレート">#REF!</definedName>
    <definedName name="間接費合計">#REF!</definedName>
    <definedName name="基盤整備費合計">'[1]3.一般業務費（２）'!#REF!</definedName>
    <definedName name="基本人件費">#REF!</definedName>
    <definedName name="技術交換費合計">#REF!</definedName>
    <definedName name="勤務地">[2]月報2!$X$2:$X$4</definedName>
    <definedName name="契約">[3]様式1!$O$4:$O$6</definedName>
    <definedName name="契約年度">#REF!</definedName>
    <definedName name="経路">[3]様式2_4旅費!$C$26:$C$29</definedName>
    <definedName name="現地業務費合計">'[1]3.一般業務費（１）'!#REF!</definedName>
    <definedName name="現地通貨">[4]LookUp!$B$3</definedName>
    <definedName name="現地通貨レート">#REF!</definedName>
    <definedName name="口座種別">[2]入力シート!$G$2:$G$4</definedName>
    <definedName name="航空賃C">#REF!</definedName>
    <definedName name="航空賃Y">#REF!</definedName>
    <definedName name="国内旅費">#REF!</definedName>
    <definedName name="資機材費合計">#REF!</definedName>
    <definedName name="従事者基礎情報" localSheetId="21">[5]従事者基礎情報!$A$4:$G$23</definedName>
    <definedName name="従事者基礎情報" localSheetId="22">[6]従事者基礎情報!$A$4:$G$23</definedName>
    <definedName name="従事者基礎情報" localSheetId="8">[7]従事者基礎情報!$A$4:$G$23</definedName>
    <definedName name="従事者基礎情報" localSheetId="12">[8]従事者基礎情報!$A$4:$G$23</definedName>
    <definedName name="従事者基礎情報" localSheetId="19">[9]従事者基礎情報!$A$4:$G$23</definedName>
    <definedName name="従事者基礎情報" localSheetId="20">[9]従事者基礎情報!$A$4:$G$23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[10]単価!$G$3:$G$6</definedName>
    <definedName name="前払">'[2]別紙前払請求内訳 '!$K$2:$K$3</definedName>
    <definedName name="打合簿" localSheetId="20">#REF!</definedName>
    <definedName name="打合簿">#REF!</definedName>
    <definedName name="単価表" localSheetId="21">[5]従事者基礎情報!$I$5:$L$10</definedName>
    <definedName name="単価表" localSheetId="22">[6]従事者基礎情報!$I$5:$L$10</definedName>
    <definedName name="単価表" localSheetId="8">[7]従事者基礎情報!$I$5:$L$10</definedName>
    <definedName name="単価表" localSheetId="12">[8]従事者基礎情報!$I$5:$L$10</definedName>
    <definedName name="単価表" localSheetId="19">[9]従事者基礎情報!$I$6:$L$11</definedName>
    <definedName name="単価表" localSheetId="20">[9]従事者基礎情報!$I$6:$L$11</definedName>
    <definedName name="単価表" localSheetId="6">従事者基礎情報!$J$5:$M$10</definedName>
    <definedName name="単価表" localSheetId="7">従事者基礎情報!$J$5:$M$10</definedName>
    <definedName name="単価表">従事者基礎情報!$J$5:$M$10</definedName>
    <definedName name="地域">#REF!</definedName>
    <definedName name="調査旅費合計">#REF!</definedName>
    <definedName name="直人費コンサル">#REF!</definedName>
    <definedName name="直人費合計">#REF!</definedName>
    <definedName name="通訳単価">#REF!</definedName>
    <definedName name="内外選択">[10]単価!$F$3:$F$4</definedName>
    <definedName name="分類">[3]従事者明細!$K$4:$K$7</definedName>
    <definedName name="報告書作成費合計">#REF!</definedName>
    <definedName name="様式番号" localSheetId="20">#REF!</definedName>
    <definedName name="様式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3" l="1"/>
  <c r="M16" i="13"/>
  <c r="M6" i="13"/>
  <c r="N18" i="13" l="1"/>
  <c r="N19" i="13" s="1"/>
  <c r="I10" i="40" l="1"/>
  <c r="I12" i="41" l="1"/>
  <c r="H12" i="41"/>
  <c r="I13" i="41"/>
  <c r="H13" i="41"/>
  <c r="L16" i="40"/>
  <c r="L15" i="40"/>
  <c r="I15" i="40"/>
  <c r="I16" i="40"/>
  <c r="F15" i="40"/>
  <c r="F16" i="40"/>
  <c r="F14" i="40"/>
  <c r="G14" i="51"/>
  <c r="G6" i="51"/>
  <c r="I23" i="52"/>
  <c r="I22" i="52"/>
  <c r="I21" i="52"/>
  <c r="I20" i="52"/>
  <c r="I19" i="52"/>
  <c r="I18" i="52"/>
  <c r="E13" i="52"/>
  <c r="E12" i="52"/>
  <c r="I37" i="51"/>
  <c r="I36" i="51"/>
  <c r="I35" i="51"/>
  <c r="I34" i="51"/>
  <c r="I33" i="51"/>
  <c r="I32" i="51"/>
  <c r="I38" i="51" s="1"/>
  <c r="I39" i="51" s="1"/>
  <c r="E27" i="51"/>
  <c r="E26" i="51"/>
  <c r="G13" i="51"/>
  <c r="G12" i="51"/>
  <c r="G11" i="51"/>
  <c r="G10" i="51"/>
  <c r="G9" i="51"/>
  <c r="G8" i="51"/>
  <c r="G7" i="51"/>
  <c r="I24" i="52" l="1"/>
  <c r="I25" i="52" s="1"/>
  <c r="G27" i="52"/>
  <c r="G15" i="51"/>
  <c r="G16" i="51" s="1"/>
  <c r="G41" i="51" s="1"/>
  <c r="E22" i="40" l="1"/>
  <c r="E21" i="40"/>
  <c r="K22" i="40"/>
  <c r="K21" i="40"/>
  <c r="AD28" i="37" l="1"/>
  <c r="AC30" i="37" s="1"/>
  <c r="F29" i="40" l="1"/>
  <c r="E29" i="40"/>
  <c r="D29" i="40"/>
  <c r="J28" i="37"/>
  <c r="S14" i="44"/>
  <c r="AC15" i="44" l="1"/>
  <c r="AC16" i="44"/>
  <c r="AC17" i="44"/>
  <c r="AC18" i="44"/>
  <c r="AC19" i="44"/>
  <c r="AC20" i="44"/>
  <c r="AC21" i="44"/>
  <c r="AC22" i="44"/>
  <c r="AC23" i="44"/>
  <c r="AC24" i="44"/>
  <c r="AC25" i="44"/>
  <c r="AC26" i="44"/>
  <c r="AC27" i="44"/>
  <c r="AC26" i="37"/>
  <c r="AC12" i="37"/>
  <c r="AC11" i="37"/>
  <c r="AC13" i="37"/>
  <c r="AC14" i="37"/>
  <c r="AC15" i="37"/>
  <c r="AC16" i="37"/>
  <c r="AC17" i="37"/>
  <c r="AC18" i="37"/>
  <c r="AC19" i="37"/>
  <c r="AC20" i="37"/>
  <c r="AC21" i="37"/>
  <c r="AC22" i="37"/>
  <c r="AC23" i="37"/>
  <c r="AC24" i="37"/>
  <c r="AC25" i="37"/>
  <c r="AC27" i="37"/>
  <c r="L6" i="44" l="1"/>
  <c r="D8" i="44" l="1"/>
  <c r="T8" i="44" l="1"/>
  <c r="C34" i="20"/>
  <c r="C35" i="20"/>
  <c r="C34" i="39"/>
  <c r="C35" i="39" s="1"/>
  <c r="C34" i="46"/>
  <c r="C33" i="46"/>
  <c r="E30" i="46"/>
  <c r="F29" i="46"/>
  <c r="E29" i="46"/>
  <c r="D29" i="46"/>
  <c r="D30" i="46" s="1"/>
  <c r="D31" i="46" s="1"/>
  <c r="G3" i="46"/>
  <c r="S15" i="44"/>
  <c r="S16" i="44"/>
  <c r="S17" i="44"/>
  <c r="S18" i="44"/>
  <c r="S19" i="44"/>
  <c r="S20" i="44"/>
  <c r="S21" i="44"/>
  <c r="S22" i="44"/>
  <c r="S23" i="44"/>
  <c r="S24" i="44"/>
  <c r="S25" i="44"/>
  <c r="S26" i="44"/>
  <c r="S27" i="44"/>
  <c r="T15" i="44"/>
  <c r="T16" i="44"/>
  <c r="T17" i="44"/>
  <c r="T18" i="44"/>
  <c r="T19" i="44"/>
  <c r="T20" i="44"/>
  <c r="T21" i="44"/>
  <c r="T22" i="44"/>
  <c r="T23" i="44"/>
  <c r="T24" i="44"/>
  <c r="T25" i="44"/>
  <c r="T26" i="44"/>
  <c r="T27" i="44"/>
  <c r="Z11" i="37"/>
  <c r="Z12" i="37"/>
  <c r="Z13" i="37"/>
  <c r="Z14" i="37"/>
  <c r="Z15" i="37"/>
  <c r="Z16" i="37"/>
  <c r="Z17" i="37"/>
  <c r="Z18" i="37"/>
  <c r="Z19" i="37"/>
  <c r="Z20" i="37"/>
  <c r="Z21" i="37"/>
  <c r="Z22" i="37"/>
  <c r="Z23" i="37"/>
  <c r="Z24" i="37"/>
  <c r="Z25" i="37"/>
  <c r="Z26" i="37"/>
  <c r="Z27" i="37"/>
  <c r="T11" i="37"/>
  <c r="T12" i="37"/>
  <c r="T13" i="37"/>
  <c r="T14" i="37"/>
  <c r="T15" i="37"/>
  <c r="T16" i="37"/>
  <c r="T17" i="37"/>
  <c r="T18" i="37"/>
  <c r="T19" i="37"/>
  <c r="T20" i="37"/>
  <c r="T21" i="37"/>
  <c r="T22" i="37"/>
  <c r="T23" i="37"/>
  <c r="T24" i="37"/>
  <c r="T25" i="37"/>
  <c r="T26" i="37"/>
  <c r="T27" i="37"/>
  <c r="S11" i="37"/>
  <c r="S12" i="37"/>
  <c r="S13" i="37"/>
  <c r="S14" i="37"/>
  <c r="S15" i="37"/>
  <c r="S16" i="37"/>
  <c r="S17" i="37"/>
  <c r="S18" i="37"/>
  <c r="S19" i="37"/>
  <c r="S20" i="37"/>
  <c r="S21" i="37"/>
  <c r="S22" i="37"/>
  <c r="S23" i="37"/>
  <c r="S24" i="37"/>
  <c r="S25" i="37"/>
  <c r="S26" i="37"/>
  <c r="S27" i="37"/>
  <c r="J28" i="44" l="1"/>
  <c r="J29" i="44" s="1"/>
  <c r="AD27" i="44"/>
  <c r="Z27" i="44"/>
  <c r="L27" i="44"/>
  <c r="H27" i="44"/>
  <c r="Y27" i="44" s="1"/>
  <c r="D27" i="44"/>
  <c r="C27" i="44"/>
  <c r="B27" i="44"/>
  <c r="AD26" i="44"/>
  <c r="Z26" i="44"/>
  <c r="L26" i="44"/>
  <c r="H26" i="44"/>
  <c r="Y26" i="44" s="1"/>
  <c r="D26" i="44"/>
  <c r="C26" i="44"/>
  <c r="B26" i="44"/>
  <c r="AD25" i="44"/>
  <c r="Z25" i="44"/>
  <c r="L25" i="44"/>
  <c r="H25" i="44"/>
  <c r="Y25" i="44" s="1"/>
  <c r="D25" i="44"/>
  <c r="C25" i="44"/>
  <c r="B25" i="44"/>
  <c r="AD24" i="44"/>
  <c r="Z24" i="44"/>
  <c r="L24" i="44"/>
  <c r="H24" i="44"/>
  <c r="Y24" i="44" s="1"/>
  <c r="D24" i="44"/>
  <c r="C24" i="44"/>
  <c r="B24" i="44"/>
  <c r="AD23" i="44"/>
  <c r="Z23" i="44"/>
  <c r="L23" i="44"/>
  <c r="H23" i="44"/>
  <c r="Y23" i="44" s="1"/>
  <c r="D23" i="44"/>
  <c r="C23" i="44"/>
  <c r="B23" i="44"/>
  <c r="AD22" i="44"/>
  <c r="Z22" i="44"/>
  <c r="L22" i="44"/>
  <c r="H22" i="44"/>
  <c r="Y22" i="44" s="1"/>
  <c r="D22" i="44"/>
  <c r="C22" i="44"/>
  <c r="B22" i="44"/>
  <c r="AD21" i="44"/>
  <c r="Z21" i="44"/>
  <c r="L21" i="44"/>
  <c r="H21" i="44"/>
  <c r="Y21" i="44" s="1"/>
  <c r="D21" i="44"/>
  <c r="C21" i="44"/>
  <c r="B21" i="44"/>
  <c r="AD20" i="44"/>
  <c r="Z20" i="44"/>
  <c r="L20" i="44"/>
  <c r="H20" i="44"/>
  <c r="Y20" i="44" s="1"/>
  <c r="D20" i="44"/>
  <c r="C20" i="44"/>
  <c r="B20" i="44"/>
  <c r="AD19" i="44"/>
  <c r="Z19" i="44"/>
  <c r="L19" i="44"/>
  <c r="H19" i="44"/>
  <c r="Y19" i="44" s="1"/>
  <c r="D19" i="44"/>
  <c r="C19" i="44"/>
  <c r="B19" i="44"/>
  <c r="AD18" i="44"/>
  <c r="Z18" i="44"/>
  <c r="L18" i="44"/>
  <c r="H18" i="44"/>
  <c r="Y18" i="44" s="1"/>
  <c r="D18" i="44"/>
  <c r="C18" i="44"/>
  <c r="B18" i="44"/>
  <c r="AD17" i="44"/>
  <c r="Z17" i="44"/>
  <c r="L17" i="44"/>
  <c r="H17" i="44"/>
  <c r="Y17" i="44" s="1"/>
  <c r="D17" i="44"/>
  <c r="C17" i="44"/>
  <c r="B17" i="44"/>
  <c r="AD16" i="44"/>
  <c r="Z16" i="44"/>
  <c r="L16" i="44"/>
  <c r="H16" i="44"/>
  <c r="Y16" i="44" s="1"/>
  <c r="D16" i="44"/>
  <c r="C16" i="44"/>
  <c r="B16" i="44"/>
  <c r="AD15" i="44"/>
  <c r="Z15" i="44"/>
  <c r="L15" i="44"/>
  <c r="H15" i="44"/>
  <c r="Y15" i="44" s="1"/>
  <c r="D15" i="44"/>
  <c r="C15" i="44"/>
  <c r="B15" i="44"/>
  <c r="AD14" i="44"/>
  <c r="L14" i="44"/>
  <c r="H14" i="44"/>
  <c r="Y14" i="44" s="1"/>
  <c r="D14" i="44"/>
  <c r="C14" i="44"/>
  <c r="B14" i="44"/>
  <c r="AD13" i="44"/>
  <c r="L13" i="44"/>
  <c r="H13" i="44"/>
  <c r="Y13" i="44" s="1"/>
  <c r="D13" i="44"/>
  <c r="C13" i="44"/>
  <c r="B13" i="44"/>
  <c r="AD12" i="44"/>
  <c r="L12" i="44"/>
  <c r="H12" i="44"/>
  <c r="Y12" i="44" s="1"/>
  <c r="D12" i="44"/>
  <c r="C12" i="44"/>
  <c r="B12" i="44"/>
  <c r="AD11" i="44"/>
  <c r="L11" i="44"/>
  <c r="H11" i="44"/>
  <c r="Y11" i="44" s="1"/>
  <c r="D11" i="44"/>
  <c r="C11" i="44"/>
  <c r="B11" i="44"/>
  <c r="AD10" i="44"/>
  <c r="L10" i="44"/>
  <c r="H10" i="44"/>
  <c r="Y10" i="44" s="1"/>
  <c r="D10" i="44"/>
  <c r="C10" i="44"/>
  <c r="B10" i="44"/>
  <c r="AD9" i="44"/>
  <c r="L9" i="44"/>
  <c r="H9" i="44"/>
  <c r="Y9" i="44" s="1"/>
  <c r="D9" i="44"/>
  <c r="C9" i="44"/>
  <c r="B9" i="44"/>
  <c r="AD8" i="44"/>
  <c r="L8" i="44"/>
  <c r="H8" i="44"/>
  <c r="C8" i="44"/>
  <c r="B8" i="44"/>
  <c r="AD7" i="44"/>
  <c r="L7" i="44"/>
  <c r="H7" i="44"/>
  <c r="Y7" i="44" s="1"/>
  <c r="D7" i="44"/>
  <c r="C7" i="44"/>
  <c r="B7" i="44"/>
  <c r="H6" i="44"/>
  <c r="Y6" i="44" s="1"/>
  <c r="D6" i="44"/>
  <c r="C6" i="44"/>
  <c r="B6" i="44"/>
  <c r="L6" i="37"/>
  <c r="T10" i="44" l="1"/>
  <c r="P10" i="44"/>
  <c r="U10" i="44"/>
  <c r="N10" i="44"/>
  <c r="W10" i="44"/>
  <c r="W14" i="44"/>
  <c r="P14" i="44"/>
  <c r="N14" i="44"/>
  <c r="U14" i="44"/>
  <c r="P21" i="44"/>
  <c r="U21" i="44"/>
  <c r="N21" i="44"/>
  <c r="W21" i="44"/>
  <c r="N20" i="44"/>
  <c r="U20" i="44"/>
  <c r="W20" i="44"/>
  <c r="P20" i="44"/>
  <c r="U19" i="44"/>
  <c r="W19" i="44"/>
  <c r="N19" i="44"/>
  <c r="P19" i="44"/>
  <c r="W27" i="44"/>
  <c r="U27" i="44"/>
  <c r="N27" i="44"/>
  <c r="P27" i="44"/>
  <c r="U18" i="44"/>
  <c r="N18" i="44"/>
  <c r="P18" i="44"/>
  <c r="W18" i="44"/>
  <c r="U26" i="44"/>
  <c r="P26" i="44"/>
  <c r="N26" i="44"/>
  <c r="W26" i="44"/>
  <c r="W6" i="44"/>
  <c r="N6" i="44"/>
  <c r="P6" i="44"/>
  <c r="U6" i="44"/>
  <c r="U17" i="44"/>
  <c r="N17" i="44"/>
  <c r="W17" i="44"/>
  <c r="P17" i="44"/>
  <c r="U25" i="44"/>
  <c r="N25" i="44"/>
  <c r="W25" i="44"/>
  <c r="P25" i="44"/>
  <c r="Y8" i="44"/>
  <c r="N8" i="44"/>
  <c r="W8" i="44"/>
  <c r="P8" i="44"/>
  <c r="U8" i="44"/>
  <c r="N16" i="44"/>
  <c r="W16" i="44"/>
  <c r="P16" i="44"/>
  <c r="U16" i="44"/>
  <c r="N24" i="44"/>
  <c r="W24" i="44"/>
  <c r="P24" i="44"/>
  <c r="U24" i="44"/>
  <c r="T11" i="44"/>
  <c r="U11" i="44"/>
  <c r="N11" i="44"/>
  <c r="W11" i="44"/>
  <c r="P11" i="44"/>
  <c r="N15" i="44"/>
  <c r="W15" i="44"/>
  <c r="P15" i="44"/>
  <c r="U15" i="44"/>
  <c r="N23" i="44"/>
  <c r="W23" i="44"/>
  <c r="P23" i="44"/>
  <c r="U23" i="44"/>
  <c r="T9" i="44"/>
  <c r="U9" i="44"/>
  <c r="N9" i="44"/>
  <c r="W9" i="44"/>
  <c r="P9" i="44"/>
  <c r="P13" i="44"/>
  <c r="U13" i="44"/>
  <c r="N13" i="44"/>
  <c r="W13" i="44"/>
  <c r="T12" i="44"/>
  <c r="U12" i="44"/>
  <c r="N12" i="44"/>
  <c r="W12" i="44"/>
  <c r="P12" i="44"/>
  <c r="N7" i="44"/>
  <c r="W7" i="44"/>
  <c r="P7" i="44"/>
  <c r="U7" i="44"/>
  <c r="W22" i="44"/>
  <c r="U22" i="44"/>
  <c r="N22" i="44"/>
  <c r="P22" i="44"/>
  <c r="R23" i="44"/>
  <c r="R27" i="44"/>
  <c r="R7" i="44"/>
  <c r="T7" i="44"/>
  <c r="V7" i="44" s="1"/>
  <c r="R18" i="44"/>
  <c r="R17" i="44"/>
  <c r="R21" i="44"/>
  <c r="R25" i="44"/>
  <c r="R6" i="44"/>
  <c r="T6" i="44"/>
  <c r="X6" i="44" s="1"/>
  <c r="R15" i="44"/>
  <c r="R19" i="44"/>
  <c r="R22" i="44"/>
  <c r="R26" i="44"/>
  <c r="L28" i="44"/>
  <c r="J30" i="44" s="1"/>
  <c r="J31" i="44" s="1"/>
  <c r="R8" i="44"/>
  <c r="R16" i="44"/>
  <c r="R20" i="44"/>
  <c r="R24" i="44"/>
  <c r="R14" i="44"/>
  <c r="T14" i="44"/>
  <c r="X14" i="44" s="1"/>
  <c r="R13" i="44"/>
  <c r="T13" i="44"/>
  <c r="X13" i="44" s="1"/>
  <c r="R12" i="44"/>
  <c r="R11" i="44"/>
  <c r="R10" i="44"/>
  <c r="R9" i="44"/>
  <c r="M6" i="44"/>
  <c r="O6" i="44" s="1"/>
  <c r="Q17" i="44"/>
  <c r="M17" i="44"/>
  <c r="V17" i="44"/>
  <c r="O17" i="44"/>
  <c r="X17" i="44"/>
  <c r="Q21" i="44"/>
  <c r="M21" i="44"/>
  <c r="V21" i="44"/>
  <c r="O21" i="44"/>
  <c r="X21" i="44"/>
  <c r="Q25" i="44"/>
  <c r="M25" i="44"/>
  <c r="V25" i="44"/>
  <c r="O25" i="44"/>
  <c r="X25" i="44"/>
  <c r="O26" i="44"/>
  <c r="Q26" i="44"/>
  <c r="M26" i="44"/>
  <c r="V26" i="44"/>
  <c r="X26" i="44"/>
  <c r="O27" i="44"/>
  <c r="X27" i="44"/>
  <c r="V27" i="44"/>
  <c r="Q27" i="44"/>
  <c r="M27" i="44"/>
  <c r="X16" i="44"/>
  <c r="Q16" i="44"/>
  <c r="O16" i="44"/>
  <c r="M16" i="44"/>
  <c r="V16" i="44"/>
  <c r="X20" i="44"/>
  <c r="V20" i="44"/>
  <c r="O20" i="44"/>
  <c r="Q20" i="44"/>
  <c r="M20" i="44"/>
  <c r="X24" i="44"/>
  <c r="Q24" i="44"/>
  <c r="O24" i="44"/>
  <c r="M24" i="44"/>
  <c r="V24" i="44"/>
  <c r="X7" i="44"/>
  <c r="M7" i="44"/>
  <c r="X8" i="44"/>
  <c r="M8" i="44"/>
  <c r="Q8" i="44" s="1"/>
  <c r="V8" i="44"/>
  <c r="M9" i="44"/>
  <c r="O9" i="44" s="1"/>
  <c r="V9" i="44"/>
  <c r="X9" i="44"/>
  <c r="O10" i="44"/>
  <c r="Q10" i="44"/>
  <c r="M10" i="44"/>
  <c r="V10" i="44"/>
  <c r="X10" i="44"/>
  <c r="X11" i="44"/>
  <c r="V11" i="44"/>
  <c r="M11" i="44"/>
  <c r="Q11" i="44" s="1"/>
  <c r="X12" i="44"/>
  <c r="V12" i="44"/>
  <c r="M12" i="44"/>
  <c r="O12" i="44" s="1"/>
  <c r="M13" i="44"/>
  <c r="Q13" i="44" s="1"/>
  <c r="M14" i="44"/>
  <c r="O14" i="44" s="1"/>
  <c r="V14" i="44"/>
  <c r="X15" i="44"/>
  <c r="O15" i="44"/>
  <c r="M15" i="44"/>
  <c r="Q15" i="44"/>
  <c r="V15" i="44"/>
  <c r="X19" i="44"/>
  <c r="O19" i="44"/>
  <c r="V19" i="44"/>
  <c r="Q19" i="44"/>
  <c r="M19" i="44"/>
  <c r="X23" i="44"/>
  <c r="O23" i="44"/>
  <c r="M23" i="44"/>
  <c r="Q23" i="44"/>
  <c r="V23" i="44"/>
  <c r="O18" i="44"/>
  <c r="Q18" i="44"/>
  <c r="M18" i="44"/>
  <c r="V18" i="44"/>
  <c r="X18" i="44"/>
  <c r="O22" i="44"/>
  <c r="Q22" i="44"/>
  <c r="M22" i="44"/>
  <c r="V22" i="44"/>
  <c r="X22" i="44"/>
  <c r="V6" i="44" l="1"/>
  <c r="Z6" i="44"/>
  <c r="O7" i="44"/>
  <c r="Z7" i="44"/>
  <c r="Q14" i="44"/>
  <c r="V13" i="44"/>
  <c r="Z13" i="44" s="1"/>
  <c r="O13" i="44"/>
  <c r="S13" i="44" s="1"/>
  <c r="AC13" i="44" s="1"/>
  <c r="S10" i="44"/>
  <c r="Z14" i="44"/>
  <c r="Z9" i="44"/>
  <c r="Z10" i="44"/>
  <c r="Z11" i="44"/>
  <c r="Z12" i="44"/>
  <c r="Q12" i="44"/>
  <c r="S12" i="44" s="1"/>
  <c r="AC12" i="44" s="1"/>
  <c r="O11" i="44"/>
  <c r="S11" i="44" s="1"/>
  <c r="AC11" i="44" s="1"/>
  <c r="Q9" i="44"/>
  <c r="S9" i="44" s="1"/>
  <c r="AC9" i="44" s="1"/>
  <c r="O8" i="44"/>
  <c r="S8" i="44" s="1"/>
  <c r="Z8" i="44"/>
  <c r="Q7" i="44"/>
  <c r="S7" i="44" s="1"/>
  <c r="Q6" i="44"/>
  <c r="S6" i="44" s="1"/>
  <c r="AC7" i="44" l="1"/>
  <c r="AC6" i="44"/>
  <c r="AC8" i="44"/>
  <c r="AC14" i="44"/>
  <c r="AC10" i="44"/>
  <c r="G15" i="41"/>
  <c r="F15" i="41"/>
  <c r="E15" i="41"/>
  <c r="C15" i="41"/>
  <c r="B15" i="41"/>
  <c r="I14" i="41"/>
  <c r="H14" i="41"/>
  <c r="I11" i="41"/>
  <c r="H11" i="41"/>
  <c r="I10" i="41"/>
  <c r="H10" i="41"/>
  <c r="I9" i="41"/>
  <c r="H9" i="41"/>
  <c r="I8" i="41"/>
  <c r="H8" i="41"/>
  <c r="I7" i="41"/>
  <c r="H7" i="41"/>
  <c r="I6" i="41"/>
  <c r="H6" i="41"/>
  <c r="AD6" i="44" l="1"/>
  <c r="AD28" i="44" s="1"/>
  <c r="AC30" i="44" s="1"/>
  <c r="AC28" i="44"/>
  <c r="AC29" i="44" s="1"/>
  <c r="AC31" i="44" l="1"/>
  <c r="D31" i="19"/>
  <c r="D28" i="19"/>
  <c r="D32" i="19" s="1"/>
  <c r="E32" i="35"/>
  <c r="I32" i="35" s="1"/>
  <c r="D32" i="35"/>
  <c r="C32" i="35"/>
  <c r="B32" i="35"/>
  <c r="L19" i="40"/>
  <c r="L18" i="40"/>
  <c r="L17" i="40"/>
  <c r="L14" i="40"/>
  <c r="L13" i="40"/>
  <c r="L12" i="40"/>
  <c r="L11" i="40"/>
  <c r="L10" i="40"/>
  <c r="L9" i="40"/>
  <c r="L8" i="40"/>
  <c r="K7" i="40"/>
  <c r="K6" i="40" s="1"/>
  <c r="K20" i="40" s="1"/>
  <c r="K23" i="40" s="1"/>
  <c r="I14" i="40"/>
  <c r="I13" i="40"/>
  <c r="I12" i="40"/>
  <c r="I11" i="40"/>
  <c r="I9" i="40"/>
  <c r="I8" i="40"/>
  <c r="F19" i="40"/>
  <c r="F18" i="40"/>
  <c r="F17" i="40"/>
  <c r="F13" i="40"/>
  <c r="F12" i="40"/>
  <c r="F11" i="40"/>
  <c r="F10" i="40"/>
  <c r="F9" i="40"/>
  <c r="F8" i="40"/>
  <c r="G32" i="35" l="1"/>
  <c r="D33" i="19"/>
  <c r="D35" i="19"/>
  <c r="E7" i="40"/>
  <c r="G39" i="19" l="1"/>
  <c r="E6" i="40"/>
  <c r="E20" i="40" l="1"/>
  <c r="E23" i="40" s="1"/>
  <c r="D34" i="35"/>
  <c r="C34" i="35"/>
  <c r="B34" i="35"/>
  <c r="D33" i="35"/>
  <c r="C33" i="35"/>
  <c r="B33" i="35"/>
  <c r="E34" i="35"/>
  <c r="I34" i="35" s="1"/>
  <c r="K34" i="35" s="1"/>
  <c r="E33" i="35"/>
  <c r="G33" i="35" s="1"/>
  <c r="J33" i="35" s="1"/>
  <c r="K32" i="35"/>
  <c r="M34" i="35" l="1"/>
  <c r="L33" i="35"/>
  <c r="J32" i="35"/>
  <c r="I33" i="35"/>
  <c r="K33" i="35" s="1"/>
  <c r="M33" i="35" s="1"/>
  <c r="M32" i="35"/>
  <c r="G34" i="35"/>
  <c r="J34" i="35" s="1"/>
  <c r="L34" i="35" s="1"/>
  <c r="M35" i="35" l="1"/>
  <c r="K35" i="35"/>
  <c r="L32" i="35"/>
  <c r="L35" i="35" s="1"/>
  <c r="J35" i="35"/>
  <c r="J7" i="40" l="1"/>
  <c r="L7" i="40" s="1"/>
  <c r="D7" i="40"/>
  <c r="D6" i="40" s="1"/>
  <c r="D20" i="40" s="1"/>
  <c r="D23" i="40" s="1"/>
  <c r="F23" i="40" s="1"/>
  <c r="F7" i="40" l="1"/>
  <c r="J6" i="40"/>
  <c r="A23" i="16"/>
  <c r="E23" i="16" s="1"/>
  <c r="E25" i="16" s="1"/>
  <c r="A18" i="16"/>
  <c r="E18" i="16" s="1"/>
  <c r="E20" i="16" s="1"/>
  <c r="F6" i="40" l="1"/>
  <c r="F20" i="40" s="1"/>
  <c r="J20" i="40"/>
  <c r="J23" i="40" s="1"/>
  <c r="L6" i="40"/>
  <c r="J23" i="35"/>
  <c r="J22" i="35"/>
  <c r="J21" i="35"/>
  <c r="J20" i="35"/>
  <c r="J19" i="35"/>
  <c r="J18" i="35"/>
  <c r="J17" i="35"/>
  <c r="J16" i="35"/>
  <c r="J15" i="35"/>
  <c r="J14" i="35"/>
  <c r="J13" i="35"/>
  <c r="J12" i="35"/>
  <c r="J11" i="35"/>
  <c r="J10" i="35"/>
  <c r="J9" i="35"/>
  <c r="I26" i="35"/>
  <c r="G26" i="35"/>
  <c r="G26" i="40" l="1"/>
  <c r="G29" i="40" s="1"/>
  <c r="J26" i="35"/>
  <c r="L27" i="37"/>
  <c r="L26" i="37"/>
  <c r="L25" i="37"/>
  <c r="L24" i="37"/>
  <c r="L23" i="37"/>
  <c r="L22" i="37"/>
  <c r="L21" i="37"/>
  <c r="L20" i="37"/>
  <c r="L19" i="37"/>
  <c r="L18" i="37"/>
  <c r="L17" i="37"/>
  <c r="L16" i="37"/>
  <c r="L15" i="37"/>
  <c r="L14" i="37"/>
  <c r="L13" i="37"/>
  <c r="L12" i="37"/>
  <c r="L11" i="37"/>
  <c r="L10" i="37"/>
  <c r="L9" i="37"/>
  <c r="L8" i="37"/>
  <c r="L7" i="37"/>
  <c r="L28" i="37" l="1"/>
  <c r="J30" i="37" s="1"/>
  <c r="C24" i="39"/>
  <c r="C21" i="39"/>
  <c r="C17" i="39"/>
  <c r="C10" i="39"/>
  <c r="C25" i="39" s="1"/>
  <c r="C26" i="39" s="1"/>
  <c r="C21" i="20"/>
  <c r="D34" i="19"/>
  <c r="D17" i="17"/>
  <c r="D18" i="17" s="1"/>
  <c r="D19" i="17" s="1"/>
  <c r="A13" i="16"/>
  <c r="E13" i="16"/>
  <c r="E15" i="16"/>
  <c r="H24" i="35"/>
  <c r="F24" i="35"/>
  <c r="G24" i="12"/>
  <c r="G23" i="12"/>
  <c r="G22" i="12"/>
  <c r="G21" i="12"/>
  <c r="G20" i="12"/>
  <c r="G19" i="12"/>
  <c r="G18" i="12"/>
  <c r="G17" i="12"/>
  <c r="G16" i="12"/>
  <c r="G15" i="12"/>
  <c r="G13" i="12"/>
  <c r="G12" i="12"/>
  <c r="G11" i="12"/>
  <c r="G10" i="12"/>
  <c r="G9" i="12"/>
  <c r="G8" i="12"/>
  <c r="G7" i="12"/>
  <c r="G6" i="12"/>
  <c r="D24" i="12"/>
  <c r="C24" i="12"/>
  <c r="B24" i="12"/>
  <c r="A7" i="10"/>
  <c r="A8" i="10"/>
  <c r="A9" i="10"/>
  <c r="A10" i="10"/>
  <c r="A11" i="10"/>
  <c r="A12" i="10"/>
  <c r="A13" i="10"/>
  <c r="A14"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6" i="10"/>
  <c r="J29" i="37"/>
  <c r="J31" i="37" s="1"/>
  <c r="H27" i="37"/>
  <c r="Y27" i="37" s="1"/>
  <c r="D27" i="37"/>
  <c r="C27" i="37"/>
  <c r="B27" i="37"/>
  <c r="H26" i="37"/>
  <c r="Y26" i="37" s="1"/>
  <c r="D26" i="37"/>
  <c r="C26" i="37"/>
  <c r="B26" i="37"/>
  <c r="H25" i="37"/>
  <c r="Y25" i="37" s="1"/>
  <c r="D25" i="37"/>
  <c r="C25" i="37"/>
  <c r="B25" i="37"/>
  <c r="H24" i="37"/>
  <c r="Y24" i="37" s="1"/>
  <c r="D24" i="37"/>
  <c r="C24" i="37"/>
  <c r="B24" i="37"/>
  <c r="H23" i="37"/>
  <c r="Y23" i="37" s="1"/>
  <c r="D23" i="37"/>
  <c r="C23" i="37"/>
  <c r="B23" i="37"/>
  <c r="H22" i="37"/>
  <c r="Y22" i="37" s="1"/>
  <c r="D22" i="37"/>
  <c r="C22" i="37"/>
  <c r="B22" i="37"/>
  <c r="H21" i="37"/>
  <c r="Y21" i="37" s="1"/>
  <c r="D21" i="37"/>
  <c r="C21" i="37"/>
  <c r="B21" i="37"/>
  <c r="H20" i="37"/>
  <c r="Y20" i="37" s="1"/>
  <c r="D20" i="37"/>
  <c r="C20" i="37"/>
  <c r="B20" i="37"/>
  <c r="H19" i="37"/>
  <c r="Y19" i="37" s="1"/>
  <c r="D19" i="37"/>
  <c r="C19" i="37"/>
  <c r="B19" i="37"/>
  <c r="H18" i="37"/>
  <c r="Y18" i="37" s="1"/>
  <c r="D18" i="37"/>
  <c r="C18" i="37"/>
  <c r="B18" i="37"/>
  <c r="H17" i="37"/>
  <c r="Y17" i="37" s="1"/>
  <c r="D17" i="37"/>
  <c r="C17" i="37"/>
  <c r="B17" i="37"/>
  <c r="H16" i="37"/>
  <c r="Y16" i="37" s="1"/>
  <c r="D16" i="37"/>
  <c r="C16" i="37"/>
  <c r="B16" i="37"/>
  <c r="H15" i="37"/>
  <c r="Y15" i="37" s="1"/>
  <c r="D15" i="37"/>
  <c r="C15" i="37"/>
  <c r="B15" i="37"/>
  <c r="H14" i="37"/>
  <c r="Y14" i="37" s="1"/>
  <c r="D14" i="37"/>
  <c r="C14" i="37"/>
  <c r="B14" i="37"/>
  <c r="H13" i="37"/>
  <c r="Y13" i="37" s="1"/>
  <c r="D13" i="37"/>
  <c r="C13" i="37"/>
  <c r="B13" i="37"/>
  <c r="H12" i="37"/>
  <c r="Y12" i="37" s="1"/>
  <c r="D12" i="37"/>
  <c r="C12" i="37"/>
  <c r="B12" i="37"/>
  <c r="H11" i="37"/>
  <c r="Y11" i="37" s="1"/>
  <c r="D11" i="37"/>
  <c r="C11" i="37"/>
  <c r="B11" i="37"/>
  <c r="H10" i="37"/>
  <c r="Y10" i="37" s="1"/>
  <c r="D10" i="37"/>
  <c r="C10" i="37"/>
  <c r="B10" i="37"/>
  <c r="H9" i="37"/>
  <c r="Y9" i="37" s="1"/>
  <c r="D9" i="37"/>
  <c r="C9" i="37"/>
  <c r="B9" i="37"/>
  <c r="H8" i="37"/>
  <c r="Y8" i="37" s="1"/>
  <c r="D8" i="37"/>
  <c r="C8" i="37"/>
  <c r="B8" i="37"/>
  <c r="H7" i="37"/>
  <c r="Y7" i="37" s="1"/>
  <c r="D7" i="37"/>
  <c r="C7" i="37"/>
  <c r="B7" i="37"/>
  <c r="H6" i="37"/>
  <c r="Y6" i="37" s="1"/>
  <c r="D6" i="37"/>
  <c r="C6" i="37"/>
  <c r="B6" i="37"/>
  <c r="G37" i="29"/>
  <c r="G11" i="29"/>
  <c r="G24" i="34"/>
  <c r="G23" i="34"/>
  <c r="G22" i="34"/>
  <c r="G21" i="34"/>
  <c r="G20" i="34"/>
  <c r="G19" i="34"/>
  <c r="G18" i="34"/>
  <c r="G17" i="34"/>
  <c r="G16" i="34"/>
  <c r="G15" i="34"/>
  <c r="G14" i="34"/>
  <c r="G13" i="34"/>
  <c r="G12" i="34"/>
  <c r="G11" i="34"/>
  <c r="G10" i="34"/>
  <c r="G9" i="34"/>
  <c r="G8" i="34"/>
  <c r="G7" i="34"/>
  <c r="G6" i="34"/>
  <c r="G5" i="34"/>
  <c r="B6" i="35"/>
  <c r="B7" i="35"/>
  <c r="B8" i="35"/>
  <c r="B9" i="35"/>
  <c r="B10" i="35"/>
  <c r="B11" i="35"/>
  <c r="B12" i="35"/>
  <c r="B13" i="35"/>
  <c r="B14" i="35"/>
  <c r="B15" i="35"/>
  <c r="B16" i="35"/>
  <c r="B17" i="35"/>
  <c r="B18" i="35"/>
  <c r="B19" i="35"/>
  <c r="B20" i="35"/>
  <c r="B21" i="35"/>
  <c r="B22" i="35"/>
  <c r="B23" i="35"/>
  <c r="B26" i="35"/>
  <c r="F23" i="34"/>
  <c r="E23" i="34"/>
  <c r="D23" i="34"/>
  <c r="K23" i="35" s="1"/>
  <c r="C23" i="34"/>
  <c r="B23" i="34"/>
  <c r="F14" i="34"/>
  <c r="E14" i="34"/>
  <c r="D14" i="34"/>
  <c r="K14" i="35" s="1"/>
  <c r="C14" i="34"/>
  <c r="B14" i="34"/>
  <c r="F13" i="34"/>
  <c r="E13" i="34"/>
  <c r="D13" i="34"/>
  <c r="K13" i="35" s="1"/>
  <c r="C13" i="34"/>
  <c r="B13" i="34"/>
  <c r="F12" i="34"/>
  <c r="E12" i="34"/>
  <c r="D12" i="34"/>
  <c r="K12" i="35" s="1"/>
  <c r="C12" i="34"/>
  <c r="B12" i="34"/>
  <c r="F11" i="34"/>
  <c r="E11" i="34"/>
  <c r="D11" i="34"/>
  <c r="K11" i="35" s="1"/>
  <c r="C11" i="34"/>
  <c r="B11" i="34"/>
  <c r="F10" i="34"/>
  <c r="E10" i="34"/>
  <c r="D10" i="34"/>
  <c r="K10" i="35" s="1"/>
  <c r="C10" i="34"/>
  <c r="B10" i="34"/>
  <c r="F9" i="34"/>
  <c r="E9" i="34"/>
  <c r="D9" i="34"/>
  <c r="K9" i="35" s="1"/>
  <c r="C9" i="34"/>
  <c r="B9" i="34"/>
  <c r="F18" i="34"/>
  <c r="E18" i="34"/>
  <c r="D18" i="34"/>
  <c r="K18" i="35" s="1"/>
  <c r="C18" i="34"/>
  <c r="B18" i="34"/>
  <c r="F17" i="34"/>
  <c r="E17" i="34"/>
  <c r="D17" i="34"/>
  <c r="K17" i="35" s="1"/>
  <c r="C17" i="34"/>
  <c r="B17" i="34"/>
  <c r="F16" i="34"/>
  <c r="E16" i="34"/>
  <c r="D16" i="34"/>
  <c r="K16" i="35" s="1"/>
  <c r="C16" i="34"/>
  <c r="B16" i="34"/>
  <c r="F15" i="34"/>
  <c r="E15" i="34"/>
  <c r="D15" i="34"/>
  <c r="K15" i="35" s="1"/>
  <c r="C15" i="34"/>
  <c r="B15" i="34"/>
  <c r="D5" i="35"/>
  <c r="D6" i="35"/>
  <c r="D7" i="35"/>
  <c r="D8" i="35"/>
  <c r="L16" i="35"/>
  <c r="L17" i="35"/>
  <c r="L20" i="35"/>
  <c r="L21" i="35"/>
  <c r="L23" i="35"/>
  <c r="L13" i="35"/>
  <c r="L14" i="35"/>
  <c r="L15" i="35"/>
  <c r="L18" i="35"/>
  <c r="L19" i="35"/>
  <c r="L22" i="35"/>
  <c r="D15" i="35"/>
  <c r="E15" i="35"/>
  <c r="C15" i="35"/>
  <c r="D14" i="35"/>
  <c r="E14" i="35"/>
  <c r="C14" i="35"/>
  <c r="D13" i="35"/>
  <c r="E13" i="35"/>
  <c r="C13" i="35"/>
  <c r="D12" i="35"/>
  <c r="E12" i="35"/>
  <c r="C12" i="35"/>
  <c r="D11" i="35"/>
  <c r="E11" i="35"/>
  <c r="C11" i="35"/>
  <c r="D10" i="35"/>
  <c r="E10" i="35"/>
  <c r="C10" i="35"/>
  <c r="D19" i="35"/>
  <c r="E19" i="35"/>
  <c r="C19" i="35"/>
  <c r="D18" i="35"/>
  <c r="E18" i="35"/>
  <c r="C18" i="35"/>
  <c r="D17" i="35"/>
  <c r="E17" i="35"/>
  <c r="C17" i="35"/>
  <c r="D16" i="35"/>
  <c r="E16" i="35"/>
  <c r="C16" i="35"/>
  <c r="D21" i="35"/>
  <c r="E21" i="35"/>
  <c r="C21" i="35"/>
  <c r="D20" i="35"/>
  <c r="E20" i="35"/>
  <c r="C20" i="35"/>
  <c r="D22" i="35"/>
  <c r="E22" i="35"/>
  <c r="C22" i="35"/>
  <c r="C26" i="35"/>
  <c r="D23" i="35"/>
  <c r="E23" i="35"/>
  <c r="C23" i="35"/>
  <c r="D9" i="35"/>
  <c r="E9" i="35"/>
  <c r="C9" i="35"/>
  <c r="C8" i="35"/>
  <c r="C7" i="35"/>
  <c r="C6" i="35"/>
  <c r="C5" i="35"/>
  <c r="B5" i="35"/>
  <c r="F24" i="34"/>
  <c r="E24" i="34"/>
  <c r="D24" i="34"/>
  <c r="C24" i="34"/>
  <c r="B24" i="34"/>
  <c r="F22" i="34"/>
  <c r="E22" i="34"/>
  <c r="D22" i="34"/>
  <c r="K22" i="35" s="1"/>
  <c r="C22" i="34"/>
  <c r="B22" i="34"/>
  <c r="F21" i="34"/>
  <c r="E21" i="34"/>
  <c r="D21" i="34"/>
  <c r="K21" i="35" s="1"/>
  <c r="C21" i="34"/>
  <c r="B21" i="34"/>
  <c r="F20" i="34"/>
  <c r="E20" i="34"/>
  <c r="D20" i="34"/>
  <c r="K20" i="35" s="1"/>
  <c r="C20" i="34"/>
  <c r="B20" i="34"/>
  <c r="F19" i="34"/>
  <c r="E19" i="34"/>
  <c r="D19" i="34"/>
  <c r="K19" i="35" s="1"/>
  <c r="C19" i="34"/>
  <c r="B19" i="34"/>
  <c r="F8" i="34"/>
  <c r="E8" i="34"/>
  <c r="D8" i="34"/>
  <c r="C8" i="34"/>
  <c r="B8" i="34"/>
  <c r="F7" i="34"/>
  <c r="E7" i="34"/>
  <c r="D7" i="34"/>
  <c r="C7" i="34"/>
  <c r="B7" i="34"/>
  <c r="F6" i="34"/>
  <c r="E6" i="34"/>
  <c r="D6" i="34"/>
  <c r="C6" i="34"/>
  <c r="B6" i="34"/>
  <c r="F5" i="34"/>
  <c r="E5" i="34"/>
  <c r="D5" i="34"/>
  <c r="C5" i="34"/>
  <c r="B5" i="34"/>
  <c r="C24" i="20"/>
  <c r="C17" i="20"/>
  <c r="C10" i="20"/>
  <c r="G18" i="19"/>
  <c r="G15" i="19"/>
  <c r="G12" i="19"/>
  <c r="G9" i="19"/>
  <c r="D24" i="18"/>
  <c r="D25" i="18" s="1"/>
  <c r="D13" i="18"/>
  <c r="D14" i="18" s="1"/>
  <c r="M15" i="13"/>
  <c r="M14" i="13"/>
  <c r="M13" i="13"/>
  <c r="M12" i="13"/>
  <c r="M11" i="13"/>
  <c r="M10" i="13"/>
  <c r="M9" i="13"/>
  <c r="M7" i="13"/>
  <c r="M8" i="13"/>
  <c r="H25" i="12"/>
  <c r="H26"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3" i="12"/>
  <c r="C13" i="12"/>
  <c r="B13" i="12"/>
  <c r="D12" i="12"/>
  <c r="C12" i="12"/>
  <c r="B12" i="12"/>
  <c r="D11" i="12"/>
  <c r="C11" i="12"/>
  <c r="B11" i="12"/>
  <c r="D10" i="12"/>
  <c r="C10" i="12"/>
  <c r="B10" i="12"/>
  <c r="D9" i="12"/>
  <c r="C9" i="12"/>
  <c r="B9" i="12"/>
  <c r="D8" i="12"/>
  <c r="C8" i="12"/>
  <c r="B8" i="12"/>
  <c r="D7" i="12"/>
  <c r="C7" i="12"/>
  <c r="B7" i="12"/>
  <c r="D6" i="12"/>
  <c r="C6" i="12"/>
  <c r="B6" i="12"/>
  <c r="F21" i="29"/>
  <c r="F22" i="29" s="1"/>
  <c r="F25" i="29" s="1"/>
  <c r="L9" i="35"/>
  <c r="L12" i="35"/>
  <c r="L10" i="35"/>
  <c r="L11" i="35"/>
  <c r="M18" i="13" l="1"/>
  <c r="M19" i="13" s="1"/>
  <c r="M20" i="13" s="1"/>
  <c r="P6" i="37"/>
  <c r="U6" i="37"/>
  <c r="N6" i="37"/>
  <c r="R6" i="37"/>
  <c r="W6" i="37"/>
  <c r="U8" i="37"/>
  <c r="W8" i="37"/>
  <c r="N8" i="37"/>
  <c r="P8" i="37"/>
  <c r="W10" i="37"/>
  <c r="N10" i="37"/>
  <c r="U10" i="37"/>
  <c r="P10" i="37"/>
  <c r="P12" i="37"/>
  <c r="U12" i="37"/>
  <c r="N12" i="37"/>
  <c r="W12" i="37"/>
  <c r="P14" i="37"/>
  <c r="U14" i="37"/>
  <c r="N14" i="37"/>
  <c r="W14" i="37"/>
  <c r="N16" i="37"/>
  <c r="P16" i="37"/>
  <c r="U16" i="37"/>
  <c r="W16" i="37"/>
  <c r="W18" i="37"/>
  <c r="U18" i="37"/>
  <c r="N18" i="37"/>
  <c r="P18" i="37"/>
  <c r="P20" i="37"/>
  <c r="U20" i="37"/>
  <c r="N20" i="37"/>
  <c r="W20" i="37"/>
  <c r="P22" i="37"/>
  <c r="U22" i="37"/>
  <c r="W22" i="37"/>
  <c r="N22" i="37"/>
  <c r="U24" i="37"/>
  <c r="P24" i="37"/>
  <c r="N24" i="37"/>
  <c r="W24" i="37"/>
  <c r="W26" i="37"/>
  <c r="U26" i="37"/>
  <c r="N26" i="37"/>
  <c r="P26" i="37"/>
  <c r="C25" i="20"/>
  <c r="C26" i="20" s="1"/>
  <c r="W7" i="37"/>
  <c r="P7" i="37"/>
  <c r="U7" i="37"/>
  <c r="N7" i="37"/>
  <c r="P9" i="37"/>
  <c r="N9" i="37"/>
  <c r="W9" i="37"/>
  <c r="U9" i="37"/>
  <c r="U11" i="37"/>
  <c r="W11" i="37"/>
  <c r="N11" i="37"/>
  <c r="P11" i="37"/>
  <c r="N13" i="37"/>
  <c r="P13" i="37"/>
  <c r="U13" i="37"/>
  <c r="W13" i="37"/>
  <c r="P15" i="37"/>
  <c r="W15" i="37"/>
  <c r="U15" i="37"/>
  <c r="N15" i="37"/>
  <c r="P17" i="37"/>
  <c r="W17" i="37"/>
  <c r="N17" i="37"/>
  <c r="U17" i="37"/>
  <c r="U19" i="37"/>
  <c r="W19" i="37"/>
  <c r="N19" i="37"/>
  <c r="P19" i="37"/>
  <c r="N21" i="37"/>
  <c r="P21" i="37"/>
  <c r="U21" i="37"/>
  <c r="W21" i="37"/>
  <c r="W23" i="37"/>
  <c r="P23" i="37"/>
  <c r="U23" i="37"/>
  <c r="N23" i="37"/>
  <c r="P25" i="37"/>
  <c r="N25" i="37"/>
  <c r="U25" i="37"/>
  <c r="W25" i="37"/>
  <c r="U27" i="37"/>
  <c r="N27" i="37"/>
  <c r="W27" i="37"/>
  <c r="P27" i="37"/>
  <c r="R7" i="37"/>
  <c r="T7" i="37"/>
  <c r="R9" i="37"/>
  <c r="T9" i="37"/>
  <c r="V9" i="37" s="1"/>
  <c r="R12" i="37"/>
  <c r="R14" i="37"/>
  <c r="R16" i="37"/>
  <c r="R18" i="37"/>
  <c r="R20" i="37"/>
  <c r="R22" i="37"/>
  <c r="R25" i="37"/>
  <c r="Q25" i="37"/>
  <c r="T6" i="37"/>
  <c r="R8" i="37"/>
  <c r="T8" i="37"/>
  <c r="V8" i="37" s="1"/>
  <c r="R10" i="37"/>
  <c r="T10" i="37"/>
  <c r="X10" i="37" s="1"/>
  <c r="R11" i="37"/>
  <c r="R13" i="37"/>
  <c r="R15" i="37"/>
  <c r="R17" i="37"/>
  <c r="R19" i="37"/>
  <c r="R21" i="37"/>
  <c r="R23" i="37"/>
  <c r="R24" i="37"/>
  <c r="R26" i="37"/>
  <c r="R27" i="37"/>
  <c r="V6" i="37"/>
  <c r="M6" i="37"/>
  <c r="Q6" i="37" s="1"/>
  <c r="X6" i="37"/>
  <c r="X7" i="37"/>
  <c r="M7" i="37"/>
  <c r="O7" i="37" s="1"/>
  <c r="V7" i="37"/>
  <c r="M8" i="37"/>
  <c r="O8" i="37" s="1"/>
  <c r="M9" i="37"/>
  <c r="M10" i="37"/>
  <c r="O10" i="37" s="1"/>
  <c r="X11" i="37"/>
  <c r="Q11" i="37"/>
  <c r="V11" i="37"/>
  <c r="O11" i="37"/>
  <c r="M11" i="37"/>
  <c r="V12" i="37"/>
  <c r="M12" i="37"/>
  <c r="X12" i="37"/>
  <c r="Q12" i="37"/>
  <c r="O12" i="37"/>
  <c r="V13" i="37"/>
  <c r="Q13" i="37"/>
  <c r="O13" i="37"/>
  <c r="M13" i="37"/>
  <c r="X13" i="37"/>
  <c r="X14" i="37"/>
  <c r="Q14" i="37"/>
  <c r="V14" i="37"/>
  <c r="O14" i="37"/>
  <c r="M14" i="37"/>
  <c r="X15" i="37"/>
  <c r="Q15" i="37"/>
  <c r="O15" i="37"/>
  <c r="V15" i="37"/>
  <c r="M15" i="37"/>
  <c r="X16" i="37"/>
  <c r="M16" i="37"/>
  <c r="Q16" i="37"/>
  <c r="O16" i="37"/>
  <c r="V16" i="37"/>
  <c r="V17" i="37"/>
  <c r="Q17" i="37"/>
  <c r="X17" i="37"/>
  <c r="O17" i="37"/>
  <c r="M17" i="37"/>
  <c r="X18" i="37"/>
  <c r="Q18" i="37"/>
  <c r="V18" i="37"/>
  <c r="O18" i="37"/>
  <c r="M18" i="37"/>
  <c r="X19" i="37"/>
  <c r="Q19" i="37"/>
  <c r="V19" i="37"/>
  <c r="O19" i="37"/>
  <c r="M19" i="37"/>
  <c r="V20" i="37"/>
  <c r="M20" i="37"/>
  <c r="X20" i="37"/>
  <c r="O20" i="37"/>
  <c r="Q20" i="37"/>
  <c r="V21" i="37"/>
  <c r="X21" i="37"/>
  <c r="O21" i="37"/>
  <c r="M21" i="37"/>
  <c r="Q21" i="37"/>
  <c r="X22" i="37"/>
  <c r="V22" i="37"/>
  <c r="O22" i="37"/>
  <c r="Q22" i="37"/>
  <c r="M22" i="37"/>
  <c r="X23" i="37"/>
  <c r="Q23" i="37"/>
  <c r="M23" i="37"/>
  <c r="V23" i="37"/>
  <c r="O23" i="37"/>
  <c r="X24" i="37"/>
  <c r="Q24" i="37"/>
  <c r="M24" i="37"/>
  <c r="O24" i="37"/>
  <c r="V24" i="37"/>
  <c r="V25" i="37"/>
  <c r="O25" i="37"/>
  <c r="M25" i="37"/>
  <c r="X25" i="37"/>
  <c r="X26" i="37"/>
  <c r="V26" i="37"/>
  <c r="O26" i="37"/>
  <c r="Q26" i="37"/>
  <c r="M26" i="37"/>
  <c r="X27" i="37"/>
  <c r="O27" i="37"/>
  <c r="V27" i="37"/>
  <c r="Q27" i="37"/>
  <c r="M27" i="37"/>
  <c r="D36" i="19"/>
  <c r="G19" i="19"/>
  <c r="G20" i="19" s="1"/>
  <c r="G37" i="19" s="1"/>
  <c r="G26" i="18"/>
  <c r="E6" i="35"/>
  <c r="G6" i="35" s="1"/>
  <c r="E8" i="35"/>
  <c r="I8" i="35" s="1"/>
  <c r="E7" i="35"/>
  <c r="G7" i="35" s="1"/>
  <c r="G20" i="35"/>
  <c r="I20" i="35"/>
  <c r="I18" i="35"/>
  <c r="G18" i="35"/>
  <c r="G12" i="35"/>
  <c r="I12" i="35"/>
  <c r="I23" i="35"/>
  <c r="G23" i="35"/>
  <c r="G22" i="35"/>
  <c r="I22" i="35"/>
  <c r="I17" i="35"/>
  <c r="G17" i="35"/>
  <c r="I11" i="35"/>
  <c r="G11" i="35"/>
  <c r="I15" i="35"/>
  <c r="G15" i="35"/>
  <c r="I9" i="35"/>
  <c r="G9" i="35"/>
  <c r="G16" i="35"/>
  <c r="I16" i="35"/>
  <c r="I10" i="35"/>
  <c r="G10" i="35"/>
  <c r="G14" i="35"/>
  <c r="I14" i="35"/>
  <c r="G21" i="35"/>
  <c r="I21" i="35"/>
  <c r="I19" i="35"/>
  <c r="G19" i="35"/>
  <c r="G13" i="35"/>
  <c r="I13" i="35"/>
  <c r="E5" i="35"/>
  <c r="X9" i="37" l="1"/>
  <c r="V10" i="37"/>
  <c r="Z10" i="37" s="1"/>
  <c r="Q9" i="37"/>
  <c r="Z9" i="37"/>
  <c r="O9" i="37"/>
  <c r="X8" i="37"/>
  <c r="Z8" i="37" s="1"/>
  <c r="Q10" i="37"/>
  <c r="S10" i="37" s="1"/>
  <c r="O6" i="37"/>
  <c r="S6" i="37" s="1"/>
  <c r="Q8" i="37"/>
  <c r="S8" i="37" s="1"/>
  <c r="Z7" i="37"/>
  <c r="Q7" i="37"/>
  <c r="S7" i="37" s="1"/>
  <c r="Z6" i="37"/>
  <c r="G40" i="19"/>
  <c r="I7" i="35"/>
  <c r="I6" i="35"/>
  <c r="J6" i="35" s="1"/>
  <c r="L6" i="35" s="1"/>
  <c r="G8" i="35"/>
  <c r="J8" i="35" s="1"/>
  <c r="L8" i="35" s="1"/>
  <c r="I5" i="35"/>
  <c r="G5" i="35"/>
  <c r="J7" i="35"/>
  <c r="L7" i="35" s="1"/>
  <c r="S9" i="37" l="1"/>
  <c r="AC9" i="37" s="1"/>
  <c r="AC10" i="37"/>
  <c r="AC6" i="37"/>
  <c r="AC8" i="37"/>
  <c r="AC7" i="37"/>
  <c r="I24" i="35"/>
  <c r="I27" i="35" s="1"/>
  <c r="H40" i="35" s="1"/>
  <c r="J5" i="35"/>
  <c r="G24" i="35"/>
  <c r="G27" i="35" s="1"/>
  <c r="AC28" i="37" l="1"/>
  <c r="AC29" i="37" s="1"/>
  <c r="AC31" i="37" s="1"/>
  <c r="L5" i="35"/>
  <c r="L27" i="35" s="1"/>
  <c r="J24" i="35"/>
  <c r="J27" i="35" s="1"/>
  <c r="J28" i="35" s="1"/>
  <c r="F40" i="35" s="1"/>
  <c r="F41" i="35" s="1"/>
  <c r="H41" i="35" l="1"/>
  <c r="J41" i="35"/>
  <c r="J40" i="35"/>
  <c r="L28" i="35"/>
  <c r="L40" i="35" s="1"/>
  <c r="K40" i="35" l="1"/>
  <c r="K41" i="35" s="1"/>
  <c r="F6" i="29"/>
  <c r="F7" i="29" s="1"/>
  <c r="L41" i="35" l="1"/>
  <c r="M41" i="35" s="1"/>
  <c r="F14" i="29"/>
  <c r="B42" i="29"/>
  <c r="M40" i="35"/>
  <c r="B32" i="29"/>
  <c r="F10" i="29"/>
  <c r="F11" i="29" s="1"/>
  <c r="D32" i="29"/>
  <c r="F15" i="29" l="1"/>
  <c r="F17" i="29" s="1"/>
  <c r="H32" i="29"/>
  <c r="H33" i="29" s="1"/>
  <c r="F36" i="29" s="1"/>
  <c r="D42" i="29" l="1"/>
  <c r="H42" i="29" s="1"/>
  <c r="H43" i="29" s="1"/>
  <c r="F37" i="29"/>
  <c r="H45"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kmn</author>
  </authors>
  <commentList>
    <comment ref="G3" authorId="0" shapeId="0" xr:uid="{00000000-0006-0000-0000-000001000000}">
      <text>
        <r>
          <rPr>
            <sz val="9"/>
            <color indexed="81"/>
            <rFont val="ＭＳ Ｐゴシック"/>
            <family val="3"/>
            <charset val="128"/>
          </rPr>
          <t xml:space="preserve">大学卒、大学院卒の２項目ある方がいらっしますので、セルの書式は設定していません。
</t>
        </r>
      </text>
    </comment>
    <comment ref="K4" authorId="1"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 ref="E26" authorId="0" shapeId="0" xr:uid="{00000000-0006-0000-0300-000002000000}">
      <text>
        <r>
          <rPr>
            <sz val="10"/>
            <color indexed="81"/>
            <rFont val="ＭＳ Ｐゴシック"/>
            <family val="3"/>
            <charset val="128"/>
          </rPr>
          <t>通訳単価は手入力してください。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T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T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A00-000001000000}">
      <text>
        <r>
          <rPr>
            <sz val="12"/>
            <color indexed="81"/>
            <rFont val="ＭＳ Ｐゴシック"/>
            <family val="3"/>
            <charset val="128"/>
          </rPr>
          <t>最初に「従事者基礎情報シート」の従事者キーを入力願います。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<sst xmlns="http://schemas.openxmlformats.org/spreadsheetml/2006/main" count="856" uniqueCount="497">
  <si>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</si>
  <si>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</si>
  <si>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</si>
  <si>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</si>
  <si>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</si>
  <si>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</si>
  <si>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</si>
  <si>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</si>
  <si>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</si>
  <si>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</si>
  <si>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</si>
  <si>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　○○工業大学卒
　△△△大学院修了</t>
    <rPh sb="5" eb="7">
      <t>ダイガク</t>
    </rPh>
    <rPh sb="13" eb="16">
      <t>ダイガクイン</t>
    </rPh>
    <rPh sb="16" eb="18">
      <t>シュウリョウ</t>
    </rPh>
    <phoneticPr fontId="8"/>
  </si>
  <si>
    <t>19**年3月
200*年9月</t>
    <phoneticPr fontId="1"/>
  </si>
  <si>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</si>
  <si>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</si>
  <si>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</si>
  <si>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○○工業高校卒</t>
    <rPh sb="3" eb="5">
      <t>コウギョウ</t>
    </rPh>
    <rPh sb="5" eb="7">
      <t>コウコウ</t>
    </rPh>
    <rPh sb="7" eb="8">
      <t>ソツ</t>
    </rPh>
    <phoneticPr fontId="8"/>
  </si>
  <si>
    <t>19**年3月</t>
    <phoneticPr fontId="1"/>
  </si>
  <si>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</si>
  <si>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</si>
  <si>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</si>
  <si>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</si>
  <si>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○野　△子（前任）</t>
    <rPh sb="6" eb="8">
      <t>ゼンニン</t>
    </rPh>
    <phoneticPr fontId="1"/>
  </si>
  <si>
    <t>ジェンダー分析</t>
    <phoneticPr fontId="1"/>
  </si>
  <si>
    <t>３Ｊコンサルタンツ（株）</t>
    <phoneticPr fontId="1"/>
  </si>
  <si>
    <t xml:space="preserve"> ○○○○○○大学卒</t>
  </si>
  <si>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</si>
  <si>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</si>
  <si>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</si>
  <si>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様式４</t>
    <rPh sb="0" eb="2">
      <t>ヨウシキ</t>
    </rPh>
    <phoneticPr fontId="1"/>
  </si>
  <si>
    <t>契約金額精算報告内訳書</t>
    <rPh sb="0" eb="2">
      <t>ケイヤク</t>
    </rPh>
    <rPh sb="2" eb="4">
      <t>キンガク</t>
    </rPh>
    <rPh sb="4" eb="6">
      <t>セイサン</t>
    </rPh>
    <phoneticPr fontId="1"/>
  </si>
  <si>
    <t>（単位：円）</t>
  </si>
  <si>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</si>
  <si>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</si>
  <si>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</si>
  <si>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(2)旅費 （その他）</t>
    <rPh sb="3" eb="5">
      <t>リョヒ</t>
    </rPh>
    <rPh sb="9" eb="10">
      <t>タ</t>
    </rPh>
    <phoneticPr fontId="1"/>
  </si>
  <si>
    <t>(3)一般業務費</t>
    <rPh sb="3" eb="5">
      <t>イッパン</t>
    </rPh>
    <rPh sb="5" eb="7">
      <t>ギョウム</t>
    </rPh>
    <rPh sb="7" eb="8">
      <t>ヒ</t>
    </rPh>
    <phoneticPr fontId="1"/>
  </si>
  <si>
    <t>(5)機材費</t>
    <rPh sb="3" eb="5">
      <t>キザイ</t>
    </rPh>
    <rPh sb="5" eb="6">
      <t>ヒ</t>
    </rPh>
    <phoneticPr fontId="1"/>
  </si>
  <si>
    <t>(6)再委託費</t>
    <rPh sb="3" eb="6">
      <t>サイイタク</t>
    </rPh>
    <rPh sb="6" eb="7">
      <t>ヒ</t>
    </rPh>
    <phoneticPr fontId="1"/>
  </si>
  <si>
    <t>(7)国内業務費</t>
    <rPh sb="3" eb="5">
      <t>コクナイ</t>
    </rPh>
    <rPh sb="5" eb="7">
      <t>ギョウム</t>
    </rPh>
    <rPh sb="7" eb="8">
      <t>ヒ</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</si>
  <si>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</si>
  <si>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</si>
  <si>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</si>
  <si>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Ⅲ.小計(I.＋II.)</t>
    <rPh sb="2" eb="4">
      <t>ショウケイ</t>
    </rPh>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</si>
  <si>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</si>
  <si>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</si>
  <si>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</si>
  <si>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</si>
  <si>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</si>
  <si>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(A)-(C)</t>
  </si>
  <si>
    <t>(A)×5%</t>
  </si>
  <si>
    <t>（１）旅費（航空賃）</t>
  </si>
  <si>
    <t>（２）旅費（その他）</t>
  </si>
  <si>
    <r>
      <t>（３）一般業務費</t>
    </r>
    <r>
      <rPr>
        <vertAlign val="superscript"/>
        <sz val="10.5"/>
        <color indexed="8"/>
        <rFont val="ＭＳ ゴシック"/>
        <family val="3"/>
        <charset val="128"/>
      </rPr>
      <t>注８</t>
    </r>
  </si>
  <si>
    <t>（５）機材費</t>
  </si>
  <si>
    <t>（６）再委託費</t>
  </si>
  <si>
    <t>（７）国内業務費</t>
    <rPh sb="5" eb="7">
      <t>ギョウム</t>
    </rPh>
    <phoneticPr fontId="1"/>
  </si>
  <si>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</si>
  <si>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t>様式６</t>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</si>
  <si>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</si>
  <si>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</si>
  <si>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</si>
  <si>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</si>
  <si>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</si>
  <si>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</si>
  <si>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</si>
  <si>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</si>
  <si>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r>
      <t>所属先</t>
    </r>
    <r>
      <rPr>
        <vertAlign val="superscript"/>
        <sz val="12"/>
        <color indexed="8"/>
        <rFont val="ＭＳ ゴシック"/>
        <family val="3"/>
        <charset val="128"/>
      </rPr>
      <t>注１</t>
    </r>
    <rPh sb="0" eb="2">
      <t>ショゾク</t>
    </rPh>
    <rPh sb="2" eb="3">
      <t>サキ</t>
    </rPh>
    <rPh sb="3" eb="4">
      <t>チュウ</t>
    </rPh>
    <phoneticPr fontId="1"/>
  </si>
  <si>
    <r>
      <t>一般管理費等</t>
    </r>
    <r>
      <rPr>
        <vertAlign val="superscript"/>
        <sz val="12"/>
        <rFont val="ＭＳ ゴシック"/>
        <family val="3"/>
        <charset val="128"/>
      </rPr>
      <t>注２</t>
    </r>
    <r>
      <rPr>
        <sz val="12"/>
        <color theme="1"/>
        <rFont val="ＭＳ ゴシック"/>
        <family val="3"/>
        <charset val="128"/>
      </rPr>
      <t xml:space="preserve">
算定対象金額</t>
    </r>
    <rPh sb="0" eb="2">
      <t>イッパン</t>
    </rPh>
    <rPh sb="2" eb="5">
      <t>カンリヒ</t>
    </rPh>
    <rPh sb="5" eb="6">
      <t>トウ</t>
    </rPh>
    <rPh sb="6" eb="7">
      <t>チュウ</t>
    </rPh>
    <rPh sb="9" eb="11">
      <t>サンテイ</t>
    </rPh>
    <rPh sb="11" eb="13">
      <t>タイショウ</t>
    </rPh>
    <rPh sb="13" eb="15">
      <t>キンガク</t>
    </rPh>
    <phoneticPr fontId="1"/>
  </si>
  <si>
    <t>人月</t>
    <rPh sb="0" eb="2">
      <t>ニンゲツ</t>
    </rPh>
    <phoneticPr fontId="1"/>
  </si>
  <si>
    <t>金額</t>
    <rPh sb="0" eb="2">
      <t>キンガク</t>
    </rPh>
    <phoneticPr fontId="1"/>
  </si>
  <si>
    <t>小　計</t>
    <rPh sb="0" eb="1">
      <t>ショウ</t>
    </rPh>
    <rPh sb="2" eb="3">
      <t>ケイ</t>
    </rPh>
    <phoneticPr fontId="1"/>
  </si>
  <si>
    <t>日額単価</t>
    <rPh sb="0" eb="2">
      <t>ニチガク</t>
    </rPh>
    <rPh sb="2" eb="4">
      <t>タンカ</t>
    </rPh>
    <phoneticPr fontId="1"/>
  </si>
  <si>
    <t>人日</t>
    <rPh sb="0" eb="1">
      <t>ニン</t>
    </rPh>
    <rPh sb="1" eb="2">
      <t>ニチ</t>
    </rPh>
    <phoneticPr fontId="1"/>
  </si>
  <si>
    <t>合計額</t>
    <phoneticPr fontId="1"/>
  </si>
  <si>
    <t>合計額</t>
    <rPh sb="0" eb="2">
      <t>ゴウケイ</t>
    </rPh>
    <rPh sb="2" eb="3">
      <t>ガク</t>
    </rPh>
    <phoneticPr fontId="1"/>
  </si>
  <si>
    <t>合計額
（千円未満切捨て）</t>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</si>
  <si>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</si>
  <si>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</si>
  <si>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</si>
  <si>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</si>
  <si>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</si>
  <si>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</si>
  <si>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</si>
  <si>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r>
      <t>最終学歴</t>
    </r>
    <r>
      <rPr>
        <vertAlign val="superscript"/>
        <sz val="12"/>
        <rFont val="ＭＳ ゴシック"/>
        <family val="3"/>
        <charset val="128"/>
      </rPr>
      <t xml:space="preserve"> (注1)</t>
    </r>
    <rPh sb="6" eb="7">
      <t>チュウ</t>
    </rPh>
    <phoneticPr fontId="8"/>
  </si>
  <si>
    <r>
      <t>卒業年月</t>
    </r>
    <r>
      <rPr>
        <vertAlign val="superscript"/>
        <sz val="12"/>
        <rFont val="ＭＳ ゴシック"/>
        <family val="3"/>
        <charset val="128"/>
      </rPr>
      <t>(注1)</t>
    </r>
    <phoneticPr fontId="8"/>
  </si>
  <si>
    <t>注１）業務従事者の最終学歴（卒業年月）が大学院卒以上の場合、大学学歴と大学卒業年月もあわせて記載してください。
注２）通訳については、最終学歴の記載は不要です。</t>
    <rPh sb="0" eb="1">
      <t>チュウ</t>
    </rPh>
    <rPh sb="3" eb="5">
      <t>ギョウム</t>
    </rPh>
    <rPh sb="5" eb="8">
      <t>ジュウジシャ</t>
    </rPh>
    <rPh sb="9" eb="11">
      <t>サイシュウ</t>
    </rPh>
    <rPh sb="11" eb="13">
      <t>ガクレキ</t>
    </rPh>
    <rPh sb="14" eb="16">
      <t>ソツギョウ</t>
    </rPh>
    <rPh sb="16" eb="18">
      <t>ネンゲツ</t>
    </rPh>
    <rPh sb="20" eb="23">
      <t>ダイガクイン</t>
    </rPh>
    <rPh sb="23" eb="24">
      <t>ソツ</t>
    </rPh>
    <rPh sb="24" eb="26">
      <t>イ</t>
    </rPh>
    <rPh sb="27" eb="29">
      <t>バアイ</t>
    </rPh>
    <rPh sb="30" eb="32">
      <t>ダイガク</t>
    </rPh>
    <rPh sb="32" eb="34">
      <t>ガクレキ</t>
    </rPh>
    <rPh sb="35" eb="37">
      <t>ダイガク</t>
    </rPh>
    <rPh sb="37" eb="39">
      <t>ソツギョウ</t>
    </rPh>
    <rPh sb="39" eb="41">
      <t>ネンゲツ</t>
    </rPh>
    <rPh sb="46" eb="48">
      <t>キサイ</t>
    </rPh>
    <rPh sb="56" eb="57">
      <t>チュウ</t>
    </rPh>
    <rPh sb="59" eb="61">
      <t>ツウヤク</t>
    </rPh>
    <rPh sb="67" eb="69">
      <t>サイシュウ</t>
    </rPh>
    <rPh sb="69" eb="71">
      <t>ガクレキ</t>
    </rPh>
    <rPh sb="72" eb="74">
      <t>キサイ</t>
    </rPh>
    <rPh sb="75" eb="77">
      <t>フヨウ</t>
    </rPh>
    <phoneticPr fontId="1"/>
  </si>
  <si>
    <t>様式８</t>
    <rPh sb="0" eb="2">
      <t>ヨウシキ</t>
    </rPh>
    <phoneticPr fontId="1"/>
  </si>
  <si>
    <t>１．その他原価</t>
    <rPh sb="4" eb="5">
      <t>タ</t>
    </rPh>
    <rPh sb="5" eb="7">
      <t>ゲンカ</t>
    </rPh>
    <phoneticPr fontId="8"/>
  </si>
  <si>
    <t>直接人件費</t>
    <rPh sb="0" eb="2">
      <t>チョクセツ</t>
    </rPh>
    <rPh sb="2" eb="5">
      <t>ジンケンヒ</t>
    </rPh>
    <phoneticPr fontId="8"/>
  </si>
  <si>
    <t>円　× その他原価率</t>
    <rPh sb="0" eb="1">
      <t>エン</t>
    </rPh>
    <rPh sb="6" eb="7">
      <t>タ</t>
    </rPh>
    <rPh sb="7" eb="9">
      <t>ゲンカ</t>
    </rPh>
    <rPh sb="9" eb="10">
      <t>リツ</t>
    </rPh>
    <phoneticPr fontId="8"/>
  </si>
  <si>
    <t>　％　＝</t>
    <phoneticPr fontId="8"/>
  </si>
  <si>
    <t>円</t>
    <rPh sb="0" eb="1">
      <t>エン</t>
    </rPh>
    <phoneticPr fontId="8"/>
  </si>
  <si>
    <t>（通訳分を含まない。）</t>
    <rPh sb="1" eb="3">
      <t>ツウヤク</t>
    </rPh>
    <rPh sb="3" eb="4">
      <t>ブン</t>
    </rPh>
    <rPh sb="5" eb="6">
      <t>フク</t>
    </rPh>
    <phoneticPr fontId="1"/>
  </si>
  <si>
    <t>契約金額</t>
    <rPh sb="0" eb="2">
      <t>ケイヤク</t>
    </rPh>
    <rPh sb="2" eb="4">
      <t>キンガク</t>
    </rPh>
    <phoneticPr fontId="8"/>
  </si>
  <si>
    <r>
      <t>精算額</t>
    </r>
    <r>
      <rPr>
        <b/>
        <vertAlign val="superscript"/>
        <sz val="14"/>
        <rFont val="ＭＳ Ｐゴシック"/>
        <family val="3"/>
        <charset val="128"/>
      </rPr>
      <t>注１</t>
    </r>
    <rPh sb="0" eb="3">
      <t>セイサンガク</t>
    </rPh>
    <rPh sb="3" eb="4">
      <t>チュウ</t>
    </rPh>
    <phoneticPr fontId="8"/>
  </si>
  <si>
    <t>（契約金額精算報告内訳書に転記）</t>
    <phoneticPr fontId="1"/>
  </si>
  <si>
    <t>【個人扱いの補強が含まれる場合、当該補強にかかるその他原価は一般管理費等の算定対象とならないため、以下の計算をしてください。】</t>
    <rPh sb="1" eb="3">
      <t>コジン</t>
    </rPh>
    <rPh sb="3" eb="4">
      <t>アツカ</t>
    </rPh>
    <rPh sb="6" eb="8">
      <t>ホキョウ</t>
    </rPh>
    <rPh sb="9" eb="10">
      <t>フク</t>
    </rPh>
    <rPh sb="13" eb="15">
      <t>バアイ</t>
    </rPh>
    <rPh sb="16" eb="18">
      <t>トウガイ</t>
    </rPh>
    <rPh sb="18" eb="20">
      <t>ホキョウ</t>
    </rPh>
    <rPh sb="26" eb="27">
      <t>タ</t>
    </rPh>
    <rPh sb="27" eb="29">
      <t>ゲンカ</t>
    </rPh>
    <rPh sb="30" eb="32">
      <t>イッパン</t>
    </rPh>
    <rPh sb="32" eb="35">
      <t>カンリヒ</t>
    </rPh>
    <rPh sb="35" eb="36">
      <t>トウ</t>
    </rPh>
    <rPh sb="37" eb="39">
      <t>サンテイ</t>
    </rPh>
    <rPh sb="39" eb="41">
      <t>タイショウ</t>
    </rPh>
    <rPh sb="49" eb="51">
      <t>イカ</t>
    </rPh>
    <rPh sb="52" eb="54">
      <t>ケイサン</t>
    </rPh>
    <phoneticPr fontId="8"/>
  </si>
  <si>
    <t>直接人件費</t>
    <rPh sb="0" eb="2">
      <t>チョクセツ</t>
    </rPh>
    <rPh sb="2" eb="5">
      <t>ジンケンヒ</t>
    </rPh>
    <phoneticPr fontId="1"/>
  </si>
  <si>
    <t>（個人の補強及び通訳を含まない。）</t>
    <phoneticPr fontId="8"/>
  </si>
  <si>
    <t>（契約金額精算報告内訳書に転記しない。）</t>
    <phoneticPr fontId="1"/>
  </si>
  <si>
    <t>２．一般管理費等</t>
    <rPh sb="2" eb="4">
      <t>イッパン</t>
    </rPh>
    <rPh sb="4" eb="7">
      <t>カンリヒ</t>
    </rPh>
    <rPh sb="7" eb="8">
      <t>トウ</t>
    </rPh>
    <phoneticPr fontId="8"/>
  </si>
  <si>
    <r>
      <t>（直接人件費</t>
    </r>
    <r>
      <rPr>
        <vertAlign val="superscript"/>
        <sz val="12"/>
        <rFont val="ＭＳ Ｐゴシック"/>
        <family val="3"/>
        <charset val="128"/>
      </rPr>
      <t>注２</t>
    </r>
    <rPh sb="1" eb="3">
      <t>チョクセツ</t>
    </rPh>
    <rPh sb="3" eb="6">
      <t>ジンケンヒ</t>
    </rPh>
    <rPh sb="6" eb="7">
      <t>チュウ</t>
    </rPh>
    <phoneticPr fontId="8"/>
  </si>
  <si>
    <r>
      <t>円　＋　その他原価</t>
    </r>
    <r>
      <rPr>
        <vertAlign val="superscript"/>
        <sz val="12"/>
        <rFont val="ＭＳ Ｐゴシック"/>
        <family val="3"/>
        <charset val="128"/>
      </rPr>
      <t>注３</t>
    </r>
    <rPh sb="0" eb="1">
      <t>エン</t>
    </rPh>
    <rPh sb="6" eb="7">
      <t>タ</t>
    </rPh>
    <rPh sb="7" eb="9">
      <t>ゲンカ</t>
    </rPh>
    <phoneticPr fontId="8"/>
  </si>
  <si>
    <t>円）　×　一般管理費等率</t>
    <rPh sb="0" eb="1">
      <t>エン</t>
    </rPh>
    <rPh sb="5" eb="7">
      <t>イッパン</t>
    </rPh>
    <rPh sb="7" eb="10">
      <t>カンリヒ</t>
    </rPh>
    <rPh sb="10" eb="11">
      <t>トウ</t>
    </rPh>
    <rPh sb="11" eb="12">
      <t>リツ</t>
    </rPh>
    <phoneticPr fontId="8"/>
  </si>
  <si>
    <t>％＝</t>
    <phoneticPr fontId="8"/>
  </si>
  <si>
    <t>（個人の補強及び通訳を含まない。）</t>
    <phoneticPr fontId="1"/>
  </si>
  <si>
    <t>現地滞在期間</t>
    <rPh sb="0" eb="2">
      <t>ゲンチ</t>
    </rPh>
    <rPh sb="2" eb="4">
      <t>タイザイ</t>
    </rPh>
    <rPh sb="4" eb="6">
      <t>キカン</t>
    </rPh>
    <phoneticPr fontId="1"/>
  </si>
  <si>
    <t>航空券
クラス
（実績）</t>
    <rPh sb="0" eb="3">
      <t>コウクウケン</t>
    </rPh>
    <rPh sb="9" eb="11">
      <t>ジッセキ</t>
    </rPh>
    <phoneticPr fontId="1"/>
  </si>
  <si>
    <t>証書
番号</t>
    <rPh sb="0" eb="2">
      <t>ショウショ</t>
    </rPh>
    <rPh sb="3" eb="5">
      <t>バンゴウ</t>
    </rPh>
    <phoneticPr fontId="1"/>
  </si>
  <si>
    <t>出発日</t>
    <rPh sb="0" eb="2">
      <t>シュッパツ</t>
    </rPh>
    <rPh sb="2" eb="3">
      <t>ビ</t>
    </rPh>
    <phoneticPr fontId="1"/>
  </si>
  <si>
    <t>帰国日</t>
    <rPh sb="0" eb="3">
      <t>キコクビ</t>
    </rPh>
    <phoneticPr fontId="1"/>
  </si>
  <si>
    <t>日数</t>
    <rPh sb="0" eb="2">
      <t>ニッスウ</t>
    </rPh>
    <phoneticPr fontId="1"/>
  </si>
  <si>
    <t>精算額</t>
    <rPh sb="0" eb="3">
      <t>セイサンガク</t>
    </rPh>
    <phoneticPr fontId="1"/>
  </si>
  <si>
    <t>合計額（千円未満切捨て）</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</si>
  <si>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</si>
  <si>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</si>
  <si>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</si>
  <si>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t>　</t>
    <phoneticPr fontId="1"/>
  </si>
  <si>
    <t xml:space="preserve"> 旅客サービス施設使用料（税抜）</t>
  </si>
  <si>
    <t>旅客サービス保安料（税抜）</t>
  </si>
  <si>
    <t>発券手数料（税抜）</t>
  </si>
  <si>
    <t>20○○年○○月○○日</t>
    <rPh sb="4" eb="5">
      <t>ネン</t>
    </rPh>
    <rPh sb="7" eb="8">
      <t>ガツ</t>
    </rPh>
    <rPh sb="10" eb="11">
      <t>ニチ</t>
    </rPh>
    <phoneticPr fontId="1"/>
  </si>
  <si>
    <t>20○○年○月○○日</t>
    <phoneticPr fontId="1"/>
  </si>
  <si>
    <t>～</t>
    <phoneticPr fontId="1"/>
  </si>
  <si>
    <t>経路変更の有無
（出発地／帰着地 の変更を含む）</t>
    <rPh sb="0" eb="2">
      <t>ケイロ</t>
    </rPh>
    <rPh sb="2" eb="4">
      <t>ヘンコウ</t>
    </rPh>
    <rPh sb="5" eb="7">
      <t>ウム</t>
    </rPh>
    <rPh sb="13" eb="15">
      <t>キチャク</t>
    </rPh>
    <phoneticPr fontId="1"/>
  </si>
  <si>
    <t>予約変更による
追加経費発生の有無</t>
    <phoneticPr fontId="1"/>
  </si>
  <si>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</si>
  <si>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</si>
  <si>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</si>
  <si>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</si>
  <si>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</si>
  <si>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t>内国旅費</t>
    <rPh sb="0" eb="2">
      <t>ナイコク</t>
    </rPh>
    <rPh sb="2" eb="4">
      <t>リョヒ</t>
    </rPh>
    <phoneticPr fontId="1"/>
  </si>
  <si>
    <t>戦争特約
保険料</t>
    <rPh sb="0" eb="2">
      <t>センソウ</t>
    </rPh>
    <rPh sb="2" eb="4">
      <t>トクヤク</t>
    </rPh>
    <rPh sb="5" eb="7">
      <t>ホケン</t>
    </rPh>
    <rPh sb="7" eb="8">
      <t>リョウ</t>
    </rPh>
    <phoneticPr fontId="1"/>
  </si>
  <si>
    <t>業務開始日</t>
    <rPh sb="0" eb="2">
      <t>ギョウム</t>
    </rPh>
    <rPh sb="2" eb="5">
      <t>カイシビ</t>
    </rPh>
    <phoneticPr fontId="1"/>
  </si>
  <si>
    <t>業務終了日</t>
    <rPh sb="0" eb="2">
      <t>ギョウム</t>
    </rPh>
    <rPh sb="2" eb="5">
      <t>シュウリョウビ</t>
    </rPh>
    <phoneticPr fontId="1"/>
  </si>
  <si>
    <t>注１）旅費（その他）については、この他「日当・宿泊料等、特別手当」を加算して算出してください（それぞれ千円未満を切捨てた額を加算）。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t>
    <rPh sb="67" eb="68">
      <t>チュウ</t>
    </rPh>
    <rPh sb="108" eb="109">
      <t>チュウ</t>
    </rPh>
    <rPh sb="198" eb="199">
      <t>チュウ</t>
    </rPh>
    <phoneticPr fontId="1"/>
  </si>
  <si>
    <t>様式13</t>
    <phoneticPr fontId="1"/>
  </si>
  <si>
    <t>精算報告明細書（一般業務費）</t>
    <rPh sb="0" eb="2">
      <t>セイサン</t>
    </rPh>
    <rPh sb="2" eb="4">
      <t>ホウコク</t>
    </rPh>
    <rPh sb="4" eb="7">
      <t>メイサイショ</t>
    </rPh>
    <rPh sb="8" eb="10">
      <t>イッパン</t>
    </rPh>
    <rPh sb="10" eb="12">
      <t>ギョウム</t>
    </rPh>
    <rPh sb="12" eb="13">
      <t>ヒ</t>
    </rPh>
    <phoneticPr fontId="1"/>
  </si>
  <si>
    <t>精算額（月額）</t>
    <rPh sb="0" eb="3">
      <t>セイサンガク</t>
    </rPh>
    <rPh sb="4" eb="5">
      <t>ゲツ</t>
    </rPh>
    <rPh sb="5" eb="6">
      <t>ガク</t>
    </rPh>
    <phoneticPr fontId="25"/>
  </si>
  <si>
    <t xml:space="preserve"> 一般傭人費</t>
    <phoneticPr fontId="1"/>
  </si>
  <si>
    <t xml:space="preserve"> 特殊傭人費</t>
    <phoneticPr fontId="1"/>
  </si>
  <si>
    <t xml:space="preserve"> 車両関連費</t>
    <phoneticPr fontId="1"/>
  </si>
  <si>
    <t xml:space="preserve"> 賃料借料</t>
    <phoneticPr fontId="1"/>
  </si>
  <si>
    <t xml:space="preserve"> 施設・機材保守管理費</t>
    <phoneticPr fontId="1"/>
  </si>
  <si>
    <t xml:space="preserve"> 消耗品費</t>
    <phoneticPr fontId="1"/>
  </si>
  <si>
    <t xml:space="preserve"> 旅費・交通費</t>
    <phoneticPr fontId="1"/>
  </si>
  <si>
    <t xml:space="preserve"> 通信・運搬費</t>
    <phoneticPr fontId="1"/>
  </si>
  <si>
    <t xml:space="preserve"> 資料等作成費</t>
    <phoneticPr fontId="1"/>
  </si>
  <si>
    <t xml:space="preserve"> 水道光熱費</t>
    <phoneticPr fontId="1"/>
  </si>
  <si>
    <t>合計</t>
    <phoneticPr fontId="25"/>
  </si>
  <si>
    <t>合計（千円未満切捨て）</t>
    <phoneticPr fontId="25"/>
  </si>
  <si>
    <t>様式14</t>
    <phoneticPr fontId="1"/>
  </si>
  <si>
    <t>一般業務費出納簿</t>
    <rPh sb="0" eb="2">
      <t>イッパン</t>
    </rPh>
    <rPh sb="2" eb="4">
      <t>ギョウム</t>
    </rPh>
    <rPh sb="4" eb="5">
      <t>ヒ</t>
    </rPh>
    <rPh sb="5" eb="8">
      <t>スイトウボ</t>
    </rPh>
    <phoneticPr fontId="8"/>
  </si>
  <si>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</si>
  <si>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</si>
  <si>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</si>
  <si>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</si>
  <si>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</si>
  <si>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</si>
  <si>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</si>
  <si>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</si>
  <si>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</si>
  <si>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</si>
  <si>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</si>
  <si>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</si>
  <si>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１．現地業務に係る直接人件費総額</t>
  </si>
  <si>
    <t>円</t>
    <rPh sb="0" eb="1">
      <t>エン</t>
    </rPh>
    <phoneticPr fontId="1"/>
  </si>
  <si>
    <t>２．一般業務費</t>
  </si>
  <si>
    <t>円 X</t>
    <rPh sb="0" eb="1">
      <t>エン</t>
    </rPh>
    <phoneticPr fontId="1"/>
  </si>
  <si>
    <t>=</t>
    <phoneticPr fontId="1"/>
  </si>
  <si>
    <t>（千円未満切捨て）</t>
    <phoneticPr fontId="1"/>
  </si>
  <si>
    <r>
      <t>支出金額</t>
    </r>
    <r>
      <rPr>
        <vertAlign val="superscript"/>
        <sz val="11"/>
        <rFont val="ＭＳ ゴシック"/>
        <family val="3"/>
        <charset val="128"/>
      </rPr>
      <t>注１</t>
    </r>
    <rPh sb="0" eb="2">
      <t>シシュツ</t>
    </rPh>
    <rPh sb="2" eb="4">
      <t>キンガク</t>
    </rPh>
    <rPh sb="4" eb="5">
      <t>チュウ</t>
    </rPh>
    <phoneticPr fontId="8"/>
  </si>
  <si>
    <t>合計（税抜）（千円未満切捨て）</t>
    <rPh sb="0" eb="2">
      <t>ゴウケイ</t>
    </rPh>
    <rPh sb="3" eb="5">
      <t>ゼイヌキ</t>
    </rPh>
    <rPh sb="7" eb="9">
      <t>センエン</t>
    </rPh>
    <rPh sb="9" eb="11">
      <t>ミマン</t>
    </rPh>
    <rPh sb="11" eb="12">
      <t>キ</t>
    </rPh>
    <rPh sb="12" eb="13">
      <t>ス</t>
    </rPh>
    <phoneticPr fontId="8"/>
  </si>
  <si>
    <t>精算報告明細書（機材費）</t>
  </si>
  <si>
    <t>（１）機材購入費</t>
    <rPh sb="3" eb="5">
      <t>キザイ</t>
    </rPh>
    <rPh sb="5" eb="8">
      <t>コウニュウヒ</t>
    </rPh>
    <phoneticPr fontId="25"/>
  </si>
  <si>
    <t>細目</t>
    <rPh sb="0" eb="2">
      <t>サイモク</t>
    </rPh>
    <phoneticPr fontId="25"/>
  </si>
  <si>
    <t>打合簿の
添付有無</t>
    <rPh sb="0" eb="2">
      <t>ウチアワ</t>
    </rPh>
    <rPh sb="2" eb="3">
      <t>ボ</t>
    </rPh>
    <rPh sb="5" eb="7">
      <t>テンプ</t>
    </rPh>
    <rPh sb="7" eb="9">
      <t>ウム</t>
    </rPh>
    <phoneticPr fontId="25"/>
  </si>
  <si>
    <r>
      <t>調達地</t>
    </r>
    <r>
      <rPr>
        <vertAlign val="superscript"/>
        <sz val="11"/>
        <rFont val="ＭＳ ゴシック"/>
        <family val="3"/>
        <charset val="128"/>
      </rPr>
      <t>注２</t>
    </r>
    <rPh sb="0" eb="2">
      <t>チョウタツ</t>
    </rPh>
    <rPh sb="2" eb="3">
      <t>チ</t>
    </rPh>
    <rPh sb="3" eb="4">
      <t>チュウ</t>
    </rPh>
    <phoneticPr fontId="25"/>
  </si>
  <si>
    <t>（２）機材送料</t>
    <rPh sb="3" eb="5">
      <t>キザイ</t>
    </rPh>
    <rPh sb="5" eb="7">
      <t>ソウリョウ</t>
    </rPh>
    <phoneticPr fontId="25"/>
  </si>
  <si>
    <t>備　　考</t>
    <rPh sb="0" eb="1">
      <t>ソナエ</t>
    </rPh>
    <rPh sb="3" eb="4">
      <t>コウ</t>
    </rPh>
    <phoneticPr fontId="25"/>
  </si>
  <si>
    <t>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14" eb="116">
      <t>カイガイ</t>
    </rPh>
    <rPh sb="116" eb="118">
      <t>ソウキン</t>
    </rPh>
    <rPh sb="133" eb="134">
      <t>チュウ</t>
    </rPh>
    <rPh sb="180" eb="181">
      <t>チュウ</t>
    </rPh>
    <rPh sb="183" eb="185">
      <t>チョウタツ</t>
    </rPh>
    <rPh sb="185" eb="186">
      <t>チ</t>
    </rPh>
    <rPh sb="188" eb="190">
      <t>ホンポウ</t>
    </rPh>
    <rPh sb="190" eb="192">
      <t>チョウタツ</t>
    </rPh>
    <rPh sb="194" eb="196">
      <t>バアイ</t>
    </rPh>
    <rPh sb="197" eb="199">
      <t>テキセツ</t>
    </rPh>
    <rPh sb="200" eb="203">
      <t>ショウヒゼイ</t>
    </rPh>
    <rPh sb="203" eb="204">
      <t>ガク</t>
    </rPh>
    <rPh sb="205" eb="207">
      <t>コウジョ</t>
    </rPh>
    <rPh sb="210" eb="212">
      <t>ゼイヌキ</t>
    </rPh>
    <rPh sb="212" eb="214">
      <t>カカク</t>
    </rPh>
    <phoneticPr fontId="25"/>
  </si>
  <si>
    <t>精算報告明細書（再委託費）</t>
    <rPh sb="8" eb="11">
      <t>サイイタク</t>
    </rPh>
    <phoneticPr fontId="25"/>
  </si>
  <si>
    <t>（１）再委託費（現地再委託費）</t>
    <rPh sb="3" eb="6">
      <t>サイイタク</t>
    </rPh>
    <rPh sb="6" eb="7">
      <t>ヒ</t>
    </rPh>
    <rPh sb="8" eb="10">
      <t>ゲンチ</t>
    </rPh>
    <rPh sb="10" eb="13">
      <t>サイイタク</t>
    </rPh>
    <rPh sb="13" eb="14">
      <t>ヒ</t>
    </rPh>
    <phoneticPr fontId="25"/>
  </si>
  <si>
    <t>日付</t>
    <rPh sb="0" eb="2">
      <t>ヒヅケ</t>
    </rPh>
    <phoneticPr fontId="25"/>
  </si>
  <si>
    <t>現地通貨</t>
    <rPh sb="0" eb="2">
      <t>ゲンチ</t>
    </rPh>
    <rPh sb="2" eb="4">
      <t>ツウカ</t>
    </rPh>
    <phoneticPr fontId="8"/>
  </si>
  <si>
    <t>円貨換算</t>
    <rPh sb="0" eb="2">
      <t>エンカ</t>
    </rPh>
    <rPh sb="2" eb="4">
      <t>カンサン</t>
    </rPh>
    <phoneticPr fontId="25"/>
  </si>
  <si>
    <t>小計</t>
    <rPh sb="0" eb="2">
      <t>ショウケイ</t>
    </rPh>
    <phoneticPr fontId="25"/>
  </si>
  <si>
    <t>小計</t>
    <phoneticPr fontId="25"/>
  </si>
  <si>
    <t>（２）再委託費（国内再委託費）</t>
    <rPh sb="3" eb="6">
      <t>サイイタク</t>
    </rPh>
    <rPh sb="6" eb="7">
      <t>ヒ</t>
    </rPh>
    <rPh sb="8" eb="10">
      <t>コクナイ</t>
    </rPh>
    <rPh sb="10" eb="13">
      <t>サイイタク</t>
    </rPh>
    <rPh sb="13" eb="14">
      <t>ヒ</t>
    </rPh>
    <phoneticPr fontId="25"/>
  </si>
  <si>
    <t>支出金額
（円）</t>
    <rPh sb="6" eb="7">
      <t>エン</t>
    </rPh>
    <phoneticPr fontId="25"/>
  </si>
  <si>
    <t>小計</t>
    <rPh sb="0" eb="2">
      <t>ショウケイ</t>
    </rPh>
    <phoneticPr fontId="1"/>
  </si>
  <si>
    <t>合計（税抜）（千円未満切捨て）</t>
    <rPh sb="3" eb="5">
      <t>ゼイヌキ</t>
    </rPh>
    <phoneticPr fontId="25"/>
  </si>
  <si>
    <t>再委託費合計額（千円未満切捨て）</t>
    <rPh sb="0" eb="3">
      <t>サイイタク</t>
    </rPh>
    <rPh sb="3" eb="4">
      <t>ヒ</t>
    </rPh>
    <rPh sb="4" eb="6">
      <t>ゴウケイ</t>
    </rPh>
    <rPh sb="6" eb="7">
      <t>ガク</t>
    </rPh>
    <rPh sb="8" eb="10">
      <t>センエン</t>
    </rPh>
    <rPh sb="10" eb="12">
      <t>ミマン</t>
    </rPh>
    <rPh sb="12" eb="14">
      <t>キリス</t>
    </rPh>
    <phoneticPr fontId="25"/>
  </si>
  <si>
    <t>（１）再委託費（現地再委託費）と（２）再委託費（国内再委託費）の合計額</t>
    <phoneticPr fontId="1"/>
  </si>
  <si>
    <t>精算報告明細書（国内業務費）</t>
    <rPh sb="0" eb="2">
      <t>セイサン</t>
    </rPh>
    <rPh sb="2" eb="4">
      <t>ホウコク</t>
    </rPh>
    <rPh sb="4" eb="7">
      <t>メイサイショ</t>
    </rPh>
    <rPh sb="8" eb="10">
      <t>コクナイ</t>
    </rPh>
    <rPh sb="10" eb="12">
      <t>ギョウム</t>
    </rPh>
    <rPh sb="12" eb="13">
      <t>ヒ</t>
    </rPh>
    <phoneticPr fontId="25"/>
  </si>
  <si>
    <t>（１）技術研修費</t>
    <rPh sb="3" eb="5">
      <t>ギジュツ</t>
    </rPh>
    <rPh sb="5" eb="8">
      <t>ケンシュウヒ</t>
    </rPh>
    <phoneticPr fontId="25"/>
  </si>
  <si>
    <t>細　目</t>
    <rPh sb="0" eb="1">
      <t>ホソ</t>
    </rPh>
    <rPh sb="2" eb="3">
      <t>メ</t>
    </rPh>
    <phoneticPr fontId="25"/>
  </si>
  <si>
    <t>支出金額</t>
    <phoneticPr fontId="25"/>
  </si>
  <si>
    <t>備　考</t>
    <rPh sb="0" eb="1">
      <t>ソナエ</t>
    </rPh>
    <rPh sb="2" eb="3">
      <t>コウ</t>
    </rPh>
    <phoneticPr fontId="25"/>
  </si>
  <si>
    <t>諸謝金</t>
    <rPh sb="0" eb="3">
      <t>ショシャキン</t>
    </rPh>
    <phoneticPr fontId="25"/>
  </si>
  <si>
    <t>講師謝金</t>
    <rPh sb="0" eb="2">
      <t>コウシ</t>
    </rPh>
    <rPh sb="2" eb="4">
      <t>シャキン</t>
    </rPh>
    <phoneticPr fontId="25"/>
  </si>
  <si>
    <t>検討会等参加謝金</t>
    <rPh sb="0" eb="3">
      <t>ケントウカイ</t>
    </rPh>
    <rPh sb="3" eb="4">
      <t>トウ</t>
    </rPh>
    <rPh sb="4" eb="6">
      <t>サンカ</t>
    </rPh>
    <rPh sb="6" eb="8">
      <t>シャキン</t>
    </rPh>
    <phoneticPr fontId="25"/>
  </si>
  <si>
    <t>原稿謝金</t>
    <rPh sb="0" eb="2">
      <t>ゲンコウ</t>
    </rPh>
    <rPh sb="2" eb="4">
      <t>シャキン</t>
    </rPh>
    <phoneticPr fontId="25"/>
  </si>
  <si>
    <t>見学謝金</t>
    <phoneticPr fontId="1"/>
  </si>
  <si>
    <t>実施諸費</t>
    <rPh sb="0" eb="2">
      <t>ジッシ</t>
    </rPh>
    <rPh sb="2" eb="3">
      <t>ショ</t>
    </rPh>
    <rPh sb="3" eb="4">
      <t>ヒ</t>
    </rPh>
    <phoneticPr fontId="25"/>
  </si>
  <si>
    <t>翻訳費</t>
    <rPh sb="0" eb="2">
      <t>ホンヤク</t>
    </rPh>
    <rPh sb="2" eb="3">
      <t>ヒ</t>
    </rPh>
    <phoneticPr fontId="25"/>
  </si>
  <si>
    <t>会場借上費</t>
    <rPh sb="0" eb="2">
      <t>カイジョウ</t>
    </rPh>
    <rPh sb="2" eb="4">
      <t>カリア</t>
    </rPh>
    <rPh sb="4" eb="5">
      <t>ヒ</t>
    </rPh>
    <phoneticPr fontId="25"/>
  </si>
  <si>
    <t>参考資料等作成・購入費</t>
    <rPh sb="0" eb="2">
      <t>サンコウ</t>
    </rPh>
    <rPh sb="2" eb="4">
      <t>シリョウ</t>
    </rPh>
    <rPh sb="4" eb="5">
      <t>トウ</t>
    </rPh>
    <rPh sb="5" eb="7">
      <t>サクセイ</t>
    </rPh>
    <rPh sb="8" eb="11">
      <t>コウニュウヒ</t>
    </rPh>
    <phoneticPr fontId="25"/>
  </si>
  <si>
    <t>機材借料・損料</t>
    <rPh sb="0" eb="2">
      <t>キザイ</t>
    </rPh>
    <rPh sb="2" eb="4">
      <t>シャクリョウ</t>
    </rPh>
    <rPh sb="5" eb="7">
      <t>ソンリョウ</t>
    </rPh>
    <phoneticPr fontId="25"/>
  </si>
  <si>
    <t>消耗品等購入費</t>
    <phoneticPr fontId="1"/>
  </si>
  <si>
    <t>同行者等旅費</t>
    <rPh sb="0" eb="3">
      <t>ドウコウシャ</t>
    </rPh>
    <rPh sb="3" eb="4">
      <t>トウ</t>
    </rPh>
    <rPh sb="4" eb="6">
      <t>リョヒ</t>
    </rPh>
    <phoneticPr fontId="25"/>
  </si>
  <si>
    <t>再委託費</t>
    <rPh sb="0" eb="3">
      <t>サイイタク</t>
    </rPh>
    <rPh sb="3" eb="4">
      <t>ヒ</t>
    </rPh>
    <phoneticPr fontId="25"/>
  </si>
  <si>
    <t>（２）諸雑費</t>
    <rPh sb="3" eb="4">
      <t>ショ</t>
    </rPh>
    <rPh sb="4" eb="6">
      <t>ザッピ</t>
    </rPh>
    <phoneticPr fontId="25"/>
  </si>
  <si>
    <t>証憑
番号</t>
    <rPh sb="0" eb="2">
      <t>ショウヒョウ</t>
    </rPh>
    <rPh sb="3" eb="5">
      <t>バンゴウ</t>
    </rPh>
    <phoneticPr fontId="25"/>
  </si>
  <si>
    <t>様式20</t>
    <phoneticPr fontId="1"/>
  </si>
  <si>
    <t>（２）招へい費</t>
    <rPh sb="3" eb="4">
      <t>ショウ</t>
    </rPh>
    <rPh sb="6" eb="7">
      <t>ヒ</t>
    </rPh>
    <phoneticPr fontId="25"/>
  </si>
  <si>
    <t>（３）諸雑費</t>
    <rPh sb="3" eb="4">
      <t>ショ</t>
    </rPh>
    <rPh sb="4" eb="6">
      <t>ザッピ</t>
    </rPh>
    <phoneticPr fontId="25"/>
  </si>
  <si>
    <t>証拠書類附属書</t>
    <rPh sb="0" eb="7">
      <t>ショウコショルイフゾクショ</t>
    </rPh>
    <phoneticPr fontId="1"/>
  </si>
  <si>
    <t>なし</t>
  </si>
  <si>
    <t>本邦外居住識別</t>
    <rPh sb="0" eb="2">
      <t>ホンポウ</t>
    </rPh>
    <rPh sb="2" eb="3">
      <t>ガイ</t>
    </rPh>
    <rPh sb="3" eb="5">
      <t>キョジュウ</t>
    </rPh>
    <rPh sb="5" eb="7">
      <t>シキベツ</t>
    </rPh>
    <phoneticPr fontId="1"/>
  </si>
  <si>
    <t>　</t>
  </si>
  <si>
    <t>課税対象額</t>
    <rPh sb="0" eb="2">
      <t>カゼイ</t>
    </rPh>
    <rPh sb="2" eb="4">
      <t>タイショウ</t>
    </rPh>
    <rPh sb="4" eb="5">
      <t>ガク</t>
    </rPh>
    <phoneticPr fontId="1"/>
  </si>
  <si>
    <t>不課税対象額</t>
    <rPh sb="0" eb="1">
      <t>フ</t>
    </rPh>
    <rPh sb="1" eb="3">
      <t>カゼイ</t>
    </rPh>
    <rPh sb="3" eb="5">
      <t>タイショウ</t>
    </rPh>
    <rPh sb="5" eb="6">
      <t>ガク</t>
    </rPh>
    <phoneticPr fontId="1"/>
  </si>
  <si>
    <t xml:space="preserve"> （１）合計</t>
    <rPh sb="4" eb="6">
      <t>ゴウケイ</t>
    </rPh>
    <phoneticPr fontId="1"/>
  </si>
  <si>
    <t xml:space="preserve"> （２）課税対象</t>
    <rPh sb="4" eb="6">
      <t>カゼイ</t>
    </rPh>
    <rPh sb="6" eb="8">
      <t>タイショウ</t>
    </rPh>
    <phoneticPr fontId="1"/>
  </si>
  <si>
    <t xml:space="preserve"> （３）不課税対象額</t>
    <rPh sb="4" eb="5">
      <t>フ</t>
    </rPh>
    <rPh sb="5" eb="7">
      <t>カゼイ</t>
    </rPh>
    <rPh sb="7" eb="9">
      <t>タイショウ</t>
    </rPh>
    <rPh sb="9" eb="10">
      <t>ガク</t>
    </rPh>
    <phoneticPr fontId="1"/>
  </si>
  <si>
    <t xml:space="preserve"> （２）課税対象額</t>
    <rPh sb="4" eb="6">
      <t>カゼイ</t>
    </rPh>
    <rPh sb="6" eb="8">
      <t>タイショウ</t>
    </rPh>
    <rPh sb="8" eb="9">
      <t>ガク</t>
    </rPh>
    <phoneticPr fontId="1"/>
  </si>
  <si>
    <t xml:space="preserve">  （３）不課税対象額</t>
    <rPh sb="5" eb="6">
      <t>フ</t>
    </rPh>
    <rPh sb="6" eb="8">
      <t>カゼイ</t>
    </rPh>
    <rPh sb="8" eb="10">
      <t>タイショウ</t>
    </rPh>
    <rPh sb="10" eb="11">
      <t>ガク</t>
    </rPh>
    <phoneticPr fontId="1"/>
  </si>
  <si>
    <t>区分</t>
    <rPh sb="0" eb="2">
      <t>クブン</t>
    </rPh>
    <phoneticPr fontId="1"/>
  </si>
  <si>
    <t>課税</t>
  </si>
  <si>
    <t>課税対象</t>
    <rPh sb="0" eb="2">
      <t>カゼイ</t>
    </rPh>
    <rPh sb="2" eb="4">
      <t>タイショウ</t>
    </rPh>
    <phoneticPr fontId="1"/>
  </si>
  <si>
    <t>課税対象額</t>
    <rPh sb="0" eb="2">
      <t>カゼイ</t>
    </rPh>
    <rPh sb="2" eb="4">
      <t>タイショウ</t>
    </rPh>
    <rPh sb="4" eb="5">
      <t>ガク</t>
    </rPh>
    <phoneticPr fontId="1"/>
  </si>
  <si>
    <t>課税対象額(千円未満切捨て）</t>
    <rPh sb="0" eb="2">
      <t>カゼイ</t>
    </rPh>
    <rPh sb="2" eb="4">
      <t>タイショウ</t>
    </rPh>
    <rPh sb="4" eb="5">
      <t>ガク</t>
    </rPh>
    <rPh sb="6" eb="8">
      <t>センエン</t>
    </rPh>
    <rPh sb="8" eb="10">
      <t>ミマン</t>
    </rPh>
    <rPh sb="10" eb="12">
      <t>キリス</t>
    </rPh>
    <phoneticPr fontId="1"/>
  </si>
  <si>
    <t>不課税対象額</t>
    <rPh sb="0" eb="1">
      <t>フ</t>
    </rPh>
    <rPh sb="1" eb="3">
      <t>カゼイ</t>
    </rPh>
    <rPh sb="3" eb="5">
      <t>タイショウ</t>
    </rPh>
    <rPh sb="5" eb="6">
      <t>ガク</t>
    </rPh>
    <phoneticPr fontId="1"/>
  </si>
  <si>
    <t>課税計</t>
    <rPh sb="0" eb="2">
      <t>カゼイ</t>
    </rPh>
    <rPh sb="2" eb="3">
      <t>ケイ</t>
    </rPh>
    <phoneticPr fontId="1"/>
  </si>
  <si>
    <t>（不課税対象）</t>
    <rPh sb="1" eb="2">
      <t>フ</t>
    </rPh>
    <rPh sb="2" eb="4">
      <t>カゼイ</t>
    </rPh>
    <rPh sb="4" eb="6">
      <t>タイショウ</t>
    </rPh>
    <phoneticPr fontId="1"/>
  </si>
  <si>
    <t>(不課税対象）</t>
    <rPh sb="1" eb="2">
      <t>フ</t>
    </rPh>
    <rPh sb="2" eb="4">
      <t>カゼイ</t>
    </rPh>
    <rPh sb="4" eb="6">
      <t>タイショウ</t>
    </rPh>
    <phoneticPr fontId="1"/>
  </si>
  <si>
    <t>（課税対象）</t>
    <rPh sb="1" eb="3">
      <t>カゼイ</t>
    </rPh>
    <rPh sb="3" eb="5">
      <t>タイショウ</t>
    </rPh>
    <phoneticPr fontId="1"/>
  </si>
  <si>
    <t>本邦外居住者</t>
  </si>
  <si>
    <t>様式９</t>
  </si>
  <si>
    <t>契約金額(A)注2</t>
  </si>
  <si>
    <t>合計</t>
    <rPh sb="0" eb="2">
      <t>ゴウケイ</t>
    </rPh>
    <phoneticPr fontId="1"/>
  </si>
  <si>
    <r>
      <t>契約金額（流用後）(B)</t>
    </r>
    <r>
      <rPr>
        <vertAlign val="superscript"/>
        <sz val="10.5"/>
        <color indexed="8"/>
        <rFont val="ＭＳ ゴシック"/>
        <family val="3"/>
        <charset val="128"/>
      </rPr>
      <t>注3</t>
    </r>
    <rPh sb="12" eb="13">
      <t>チュウ</t>
    </rPh>
    <phoneticPr fontId="1"/>
  </si>
  <si>
    <t>合計</t>
    <rPh sb="0" eb="2">
      <t>ゴウケイ</t>
    </rPh>
    <phoneticPr fontId="1"/>
  </si>
  <si>
    <t>課税対象</t>
    <rPh sb="0" eb="2">
      <t>カゼイ</t>
    </rPh>
    <rPh sb="2" eb="4">
      <t>タイショウ</t>
    </rPh>
    <phoneticPr fontId="1"/>
  </si>
  <si>
    <t>不課税対象</t>
    <rPh sb="0" eb="1">
      <t>フ</t>
    </rPh>
    <rPh sb="1" eb="3">
      <t>カゼイ</t>
    </rPh>
    <rPh sb="3" eb="5">
      <t>タイショウ</t>
    </rPh>
    <phoneticPr fontId="1"/>
  </si>
  <si>
    <t>円</t>
    <rPh sb="0" eb="1">
      <t>エン</t>
    </rPh>
    <phoneticPr fontId="1"/>
  </si>
  <si>
    <r>
      <t>費　目</t>
    </r>
    <r>
      <rPr>
        <vertAlign val="superscript"/>
        <sz val="10.5"/>
        <color indexed="8"/>
        <rFont val="ＭＳ ゴシック"/>
        <family val="3"/>
        <charset val="128"/>
      </rPr>
      <t>注1</t>
    </r>
    <phoneticPr fontId="1"/>
  </si>
  <si>
    <r>
      <t>精算額(C)</t>
    </r>
    <r>
      <rPr>
        <vertAlign val="superscript"/>
        <sz val="10.5"/>
        <color indexed="8"/>
        <rFont val="ＭＳ ゴシック"/>
        <family val="3"/>
        <charset val="128"/>
      </rPr>
      <t>注4</t>
    </r>
    <phoneticPr fontId="1"/>
  </si>
  <si>
    <t>合　計(Ⅲ.＋Ⅳ.)</t>
    <phoneticPr fontId="1"/>
  </si>
  <si>
    <t>前払額(D)</t>
    <phoneticPr fontId="1"/>
  </si>
  <si>
    <t>概算払額(F)</t>
    <phoneticPr fontId="1"/>
  </si>
  <si>
    <t>精算報告明細書（報告書作成費）</t>
    <rPh sb="0" eb="2">
      <t>セイサン</t>
    </rPh>
    <rPh sb="2" eb="4">
      <t>ホウコク</t>
    </rPh>
    <rPh sb="4" eb="7">
      <t>メイサイショ</t>
    </rPh>
    <rPh sb="8" eb="11">
      <t>ホウコクショ</t>
    </rPh>
    <rPh sb="11" eb="13">
      <t>サクセイ</t>
    </rPh>
    <rPh sb="13" eb="14">
      <t>ヒ</t>
    </rPh>
    <phoneticPr fontId="8"/>
  </si>
  <si>
    <t>（４）報告書作成費</t>
    <rPh sb="3" eb="6">
      <t>ホウコクショ</t>
    </rPh>
    <phoneticPr fontId="1"/>
  </si>
  <si>
    <t>(4)報告書作成費</t>
    <rPh sb="3" eb="6">
      <t>ホウコクショ</t>
    </rPh>
    <rPh sb="6" eb="8">
      <t>サクセイ</t>
    </rPh>
    <rPh sb="8" eb="9">
      <t>ヒ</t>
    </rPh>
    <phoneticPr fontId="1"/>
  </si>
  <si>
    <t>契約金額</t>
    <rPh sb="0" eb="2">
      <t>ケイヤク</t>
    </rPh>
    <rPh sb="2" eb="4">
      <t>キンガク</t>
    </rPh>
    <phoneticPr fontId="1"/>
  </si>
  <si>
    <t>課税対象額(千円未満切捨て）</t>
    <phoneticPr fontId="1"/>
  </si>
  <si>
    <t>合計額</t>
    <phoneticPr fontId="1"/>
  </si>
  <si>
    <t>合計額</t>
    <rPh sb="0" eb="2">
      <t>ゴウケイ</t>
    </rPh>
    <rPh sb="2" eb="3">
      <t>ガク</t>
    </rPh>
    <phoneticPr fontId="1"/>
  </si>
  <si>
    <t>不課税対象額</t>
    <rPh sb="0" eb="1">
      <t>フ</t>
    </rPh>
    <rPh sb="1" eb="3">
      <t>カゼイ</t>
    </rPh>
    <rPh sb="3" eb="5">
      <t>タイショウ</t>
    </rPh>
    <rPh sb="5" eb="6">
      <t>ガク</t>
    </rPh>
    <phoneticPr fontId="1"/>
  </si>
  <si>
    <t>一般管理費等算定対象金額</t>
    <phoneticPr fontId="1"/>
  </si>
  <si>
    <t>課税対象額</t>
    <rPh sb="0" eb="2">
      <t>カゼイ</t>
    </rPh>
    <rPh sb="2" eb="4">
      <t>タイショウ</t>
    </rPh>
    <rPh sb="4" eb="5">
      <t>ガク</t>
    </rPh>
    <phoneticPr fontId="1"/>
  </si>
  <si>
    <t>直接人件費</t>
    <rPh sb="0" eb="2">
      <t>チョクセツ</t>
    </rPh>
    <rPh sb="2" eb="5">
      <t>ジンケンヒ</t>
    </rPh>
    <phoneticPr fontId="1"/>
  </si>
  <si>
    <t>合計額</t>
    <rPh sb="0" eb="2">
      <t>ゴウケイ</t>
    </rPh>
    <rPh sb="2" eb="3">
      <t>ガク</t>
    </rPh>
    <phoneticPr fontId="1"/>
  </si>
  <si>
    <t>(注2）数字や日にちなどに関しては、黄色ハイライト部分のみに入力してください。それ以外の部分には計算式や他のシートなどからリンクした値が入っているので、ご注意ください。</t>
    <phoneticPr fontId="1"/>
  </si>
  <si>
    <t>(注1）業務従事者の最終学歴（卒業年月）が大学院卒以上の場合、大学学歴と大学卒業年月もあわせて記載してください。</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phoneticPr fontId="8"/>
  </si>
  <si>
    <t>様式５</t>
    <phoneticPr fontId="1"/>
  </si>
  <si>
    <r>
      <t>　契約金額
（流用後）</t>
    </r>
    <r>
      <rPr>
        <vertAlign val="superscript"/>
        <sz val="10.5"/>
        <color indexed="8"/>
        <rFont val="ＭＳ ゴシック"/>
        <family val="3"/>
        <charset val="128"/>
      </rPr>
      <t>注２</t>
    </r>
    <phoneticPr fontId="1"/>
  </si>
  <si>
    <r>
      <t>　支出額</t>
    </r>
    <r>
      <rPr>
        <vertAlign val="superscript"/>
        <sz val="10.5"/>
        <color indexed="8"/>
        <rFont val="ＭＳ ゴシック"/>
        <family val="3"/>
        <charset val="128"/>
      </rPr>
      <t>注３</t>
    </r>
    <phoneticPr fontId="1"/>
  </si>
  <si>
    <r>
      <t>(C)　精算額</t>
    </r>
    <r>
      <rPr>
        <vertAlign val="superscript"/>
        <sz val="10.5"/>
        <color indexed="8"/>
        <rFont val="ＭＳ ゴシック"/>
        <family val="3"/>
        <charset val="128"/>
      </rPr>
      <t>注４</t>
    </r>
    <phoneticPr fontId="1"/>
  </si>
  <si>
    <t>(A)合計</t>
    <rPh sb="3" eb="5">
      <t>ゴウケイ</t>
    </rPh>
    <phoneticPr fontId="1"/>
  </si>
  <si>
    <t>(B)合計</t>
    <rPh sb="3" eb="5">
      <t>ゴウケイ</t>
    </rPh>
    <phoneticPr fontId="1"/>
  </si>
  <si>
    <t>(C)　合計</t>
    <rPh sb="4" eb="6">
      <t>ゴウケイ</t>
    </rPh>
    <phoneticPr fontId="1"/>
  </si>
  <si>
    <t>合  計</t>
    <phoneticPr fontId="1"/>
  </si>
  <si>
    <t>課税区分</t>
    <rPh sb="0" eb="2">
      <t>カゼイ</t>
    </rPh>
    <rPh sb="2" eb="4">
      <t>クブン</t>
    </rPh>
    <phoneticPr fontId="8"/>
  </si>
  <si>
    <t>不課税</t>
  </si>
  <si>
    <t>課税対象額合計（税込）</t>
    <rPh sb="0" eb="2">
      <t>カゼイ</t>
    </rPh>
    <rPh sb="2" eb="4">
      <t>タイショウ</t>
    </rPh>
    <rPh sb="4" eb="5">
      <t>ガク</t>
    </rPh>
    <rPh sb="8" eb="10">
      <t>ゼイコミ</t>
    </rPh>
    <phoneticPr fontId="25"/>
  </si>
  <si>
    <t>（課税対象額）</t>
    <rPh sb="1" eb="3">
      <t>カゼイ</t>
    </rPh>
    <rPh sb="3" eb="5">
      <t>タイショウ</t>
    </rPh>
    <rPh sb="5" eb="6">
      <t>ガク</t>
    </rPh>
    <phoneticPr fontId="1"/>
  </si>
  <si>
    <t>（不課税対象額）</t>
    <rPh sb="1" eb="2">
      <t>フ</t>
    </rPh>
    <rPh sb="2" eb="4">
      <t>カゼイ</t>
    </rPh>
    <rPh sb="4" eb="6">
      <t>タイショウ</t>
    </rPh>
    <rPh sb="6" eb="7">
      <t>ガク</t>
    </rPh>
    <phoneticPr fontId="1"/>
  </si>
  <si>
    <t>年　月</t>
    <rPh sb="0" eb="1">
      <t>ネン</t>
    </rPh>
    <rPh sb="2" eb="3">
      <t>ゲツ</t>
    </rPh>
    <phoneticPr fontId="1"/>
  </si>
  <si>
    <t>本邦外に居住する従事者が本邦で行った現地業務（課税対象）、本邦外で行った国内業務（不課税対象）がある場合は以下に記載ください。
（上の表は総表、下の表は上の表の内数との位置づけなので、下の表に記載いただく部分を上の表から差し引く必要はありません）</t>
    <rPh sb="0" eb="2">
      <t>ホンポウ</t>
    </rPh>
    <rPh sb="2" eb="3">
      <t>ガイ</t>
    </rPh>
    <rPh sb="4" eb="6">
      <t>キョジュウ</t>
    </rPh>
    <rPh sb="8" eb="11">
      <t>ジュウジシャ</t>
    </rPh>
    <rPh sb="12" eb="14">
      <t>ホンポウ</t>
    </rPh>
    <rPh sb="15" eb="16">
      <t>オコナ</t>
    </rPh>
    <rPh sb="18" eb="20">
      <t>ゲンチ</t>
    </rPh>
    <rPh sb="20" eb="22">
      <t>ギョウム</t>
    </rPh>
    <rPh sb="23" eb="25">
      <t>カゼイ</t>
    </rPh>
    <rPh sb="25" eb="27">
      <t>タイショウ</t>
    </rPh>
    <rPh sb="29" eb="31">
      <t>ホンポウ</t>
    </rPh>
    <rPh sb="31" eb="32">
      <t>ガイ</t>
    </rPh>
    <rPh sb="33" eb="34">
      <t>オコナ</t>
    </rPh>
    <rPh sb="36" eb="38">
      <t>コクナイ</t>
    </rPh>
    <rPh sb="38" eb="40">
      <t>ギョウム</t>
    </rPh>
    <rPh sb="41" eb="42">
      <t>フ</t>
    </rPh>
    <rPh sb="42" eb="44">
      <t>カゼイ</t>
    </rPh>
    <rPh sb="44" eb="46">
      <t>タイショウ</t>
    </rPh>
    <rPh sb="50" eb="52">
      <t>バアイ</t>
    </rPh>
    <rPh sb="53" eb="55">
      <t>イカ</t>
    </rPh>
    <rPh sb="56" eb="58">
      <t>キサイ</t>
    </rPh>
    <rPh sb="65" eb="66">
      <t>ウエ</t>
    </rPh>
    <rPh sb="67" eb="68">
      <t>ヒョウ</t>
    </rPh>
    <rPh sb="69" eb="71">
      <t>ソウヒョウ</t>
    </rPh>
    <rPh sb="72" eb="73">
      <t>シタ</t>
    </rPh>
    <rPh sb="74" eb="75">
      <t>ヒョウ</t>
    </rPh>
    <rPh sb="76" eb="77">
      <t>ウエ</t>
    </rPh>
    <rPh sb="78" eb="79">
      <t>ヒョウ</t>
    </rPh>
    <rPh sb="80" eb="81">
      <t>ウチ</t>
    </rPh>
    <rPh sb="81" eb="82">
      <t>スウ</t>
    </rPh>
    <rPh sb="84" eb="86">
      <t>イチ</t>
    </rPh>
    <rPh sb="92" eb="93">
      <t>シタ</t>
    </rPh>
    <rPh sb="94" eb="95">
      <t>ヒョウ</t>
    </rPh>
    <rPh sb="96" eb="98">
      <t>キサイ</t>
    </rPh>
    <rPh sb="102" eb="104">
      <t>ブブン</t>
    </rPh>
    <rPh sb="105" eb="106">
      <t>ウエ</t>
    </rPh>
    <rPh sb="107" eb="108">
      <t>ヒョウ</t>
    </rPh>
    <rPh sb="110" eb="111">
      <t>サ</t>
    </rPh>
    <rPh sb="112" eb="113">
      <t>ヒ</t>
    </rPh>
    <rPh sb="114" eb="116">
      <t>ヒツヨウ</t>
    </rPh>
    <phoneticPr fontId="1"/>
  </si>
  <si>
    <r>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再委託費（国内再委託費）に関しては課税区分が不課税となっているものを除いた課税対象額合計に100/108を乗じて税抜額を計算後、不課税と表示されている額を足して再委託費（国内再委託費）合計としている。</t>
    </r>
    <r>
      <rPr>
        <u/>
        <sz val="12"/>
        <rFont val="ＭＳ ゴシック"/>
        <family val="3"/>
        <charset val="128"/>
      </rPr>
      <t>消費税率が異なる場合は、様式を変更し、適切に消費税額を控除し、「税抜価格」を記載してください。</t>
    </r>
    <rPh sb="0" eb="1">
      <t>チュウ</t>
    </rPh>
    <rPh sb="41" eb="43">
      <t>キサイ</t>
    </rPh>
    <rPh sb="106" eb="107">
      <t>チュウ</t>
    </rPh>
    <rPh sb="150" eb="151">
      <t>チュウ</t>
    </rPh>
    <rPh sb="213" eb="215">
      <t>ケイサン</t>
    </rPh>
    <rPh sb="215" eb="216">
      <t>ゴ</t>
    </rPh>
    <phoneticPr fontId="1"/>
  </si>
  <si>
    <t>様式19</t>
    <rPh sb="0" eb="2">
      <t>ヨウシキ</t>
    </rPh>
    <phoneticPr fontId="1"/>
  </si>
  <si>
    <r>
      <t>費　目</t>
    </r>
    <r>
      <rPr>
        <vertAlign val="superscript"/>
        <sz val="10.5"/>
        <rFont val="ＭＳ ゴシック"/>
        <family val="3"/>
        <charset val="128"/>
      </rPr>
      <t>注1</t>
    </r>
    <phoneticPr fontId="1"/>
  </si>
  <si>
    <r>
      <t>部分払額(E)</t>
    </r>
    <r>
      <rPr>
        <vertAlign val="superscript"/>
        <sz val="10.5"/>
        <rFont val="ＭＳ ゴシック"/>
        <family val="3"/>
        <charset val="128"/>
      </rPr>
      <t>注5</t>
    </r>
    <phoneticPr fontId="1"/>
  </si>
  <si>
    <r>
      <t>請求額(G)=(C)-(D)-(E)-(F)</t>
    </r>
    <r>
      <rPr>
        <vertAlign val="superscript"/>
        <sz val="10.5"/>
        <rFont val="ＭＳ ゴシック"/>
        <family val="3"/>
        <charset val="128"/>
      </rPr>
      <t>注6</t>
    </r>
    <rPh sb="2" eb="3">
      <t>ガク</t>
    </rPh>
    <rPh sb="22" eb="23">
      <t>チュウ</t>
    </rPh>
    <phoneticPr fontId="1"/>
  </si>
  <si>
    <t>消費税及び地方消費税8%</t>
    <phoneticPr fontId="1"/>
  </si>
  <si>
    <t>消費税及び地方消費税10%</t>
    <phoneticPr fontId="1"/>
  </si>
  <si>
    <r>
      <t>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経費に係る精算額は、直接経費費目間流用計算表（様式５）で計算された額を記載してください。直接人件費、その他原価及び一般管理費等については、精算報告明細書の精算額を記載してください。
　　　また、支出実績中間確認を行った場合は、確認済みの経費も精算額に含め、最新の「支出実績中間確認通知書」（写）を添付ください。
注５）複数の部分払がある場合はその合計額を記載してください。</t>
    </r>
    <r>
      <rPr>
        <sz val="9"/>
        <rFont val="ＭＳ ゴシック"/>
        <family val="3"/>
        <charset val="128"/>
      </rPr>
      <t xml:space="preserve">
注６）請求額には、精算額から前払額、部分払額及び概算払額を控除した数字を記載してください。</t>
    </r>
    <rPh sb="317" eb="318">
      <t>ウツ</t>
    </rPh>
    <rPh sb="359" eb="360">
      <t>チュウ</t>
    </rPh>
    <phoneticPr fontId="1"/>
  </si>
  <si>
    <r>
      <t>一般管理費等</t>
    </r>
    <r>
      <rPr>
        <vertAlign val="superscript"/>
        <sz val="12"/>
        <rFont val="ＭＳ ゴシック"/>
        <family val="3"/>
        <charset val="128"/>
      </rPr>
      <t xml:space="preserve">注２ </t>
    </r>
    <r>
      <rPr>
        <sz val="12"/>
        <rFont val="ＭＳ ゴシック"/>
        <family val="3"/>
        <charset val="128"/>
      </rPr>
      <t>算定対象金額</t>
    </r>
    <rPh sb="0" eb="2">
      <t>イッパン</t>
    </rPh>
    <rPh sb="2" eb="5">
      <t>カンリヒ</t>
    </rPh>
    <rPh sb="5" eb="6">
      <t>トウ</t>
    </rPh>
    <rPh sb="6" eb="7">
      <t>チュウ</t>
    </rPh>
    <rPh sb="9" eb="11">
      <t>サンテイ</t>
    </rPh>
    <rPh sb="11" eb="13">
      <t>タイショウ</t>
    </rPh>
    <rPh sb="13" eb="15">
      <t>キンガク</t>
    </rPh>
    <phoneticPr fontId="1"/>
  </si>
  <si>
    <r>
      <t>実績額</t>
    </r>
    <r>
      <rPr>
        <vertAlign val="superscript"/>
        <sz val="14"/>
        <rFont val="ＭＳ ゴシック"/>
        <family val="3"/>
        <charset val="128"/>
      </rPr>
      <t>注３</t>
    </r>
    <rPh sb="0" eb="3">
      <t>ジッセキガク</t>
    </rPh>
    <rPh sb="3" eb="4">
      <t>チュウ</t>
    </rPh>
    <phoneticPr fontId="1"/>
  </si>
  <si>
    <r>
      <t>精算額</t>
    </r>
    <r>
      <rPr>
        <vertAlign val="superscript"/>
        <sz val="14"/>
        <rFont val="ＭＳ ゴシック"/>
        <family val="3"/>
        <charset val="128"/>
      </rPr>
      <t>注４</t>
    </r>
    <rPh sb="0" eb="3">
      <t>セイサンガク</t>
    </rPh>
    <rPh sb="3" eb="4">
      <t>チュウ</t>
    </rPh>
    <phoneticPr fontId="1"/>
  </si>
  <si>
    <t>注１）所属先がない場合は「所属先」欄に「個人扱い（補強）」と記載してください。
注２）個人扱いの補強である業務従事者や通訳に係る直接人件費については、一般管理費等の算定対象となりません。このため、算定対象となる直接人件費のみを記載してください。
注３）実績額については、上表で算出された合計額（千円未満切捨て）を記載ください。
注４）精算額については、契約金額と実績額のいずれか低い方を精算額として記載してください。なお、実績額が契約金額を上回った場合、課税対象額については精算額＝実績額とし、不課税対象額については契約金額から課税対象額を減じた額とします。</t>
    <rPh sb="0" eb="1">
      <t>チュウ</t>
    </rPh>
    <rPh sb="3" eb="5">
      <t>ショゾク</t>
    </rPh>
    <rPh sb="5" eb="6">
      <t>サキ</t>
    </rPh>
    <rPh sb="9" eb="11">
      <t>バアイ</t>
    </rPh>
    <rPh sb="17" eb="18">
      <t>ラン</t>
    </rPh>
    <rPh sb="20" eb="22">
      <t>コジン</t>
    </rPh>
    <rPh sb="22" eb="23">
      <t>アツカ</t>
    </rPh>
    <rPh sb="25" eb="27">
      <t>ホキョウ</t>
    </rPh>
    <rPh sb="30" eb="32">
      <t>キサイ</t>
    </rPh>
    <rPh sb="40" eb="41">
      <t>チュウ</t>
    </rPh>
    <rPh sb="43" eb="45">
      <t>コジン</t>
    </rPh>
    <rPh sb="45" eb="46">
      <t>アツカ</t>
    </rPh>
    <rPh sb="48" eb="50">
      <t>ホキョウ</t>
    </rPh>
    <rPh sb="53" eb="55">
      <t>ギョウム</t>
    </rPh>
    <rPh sb="55" eb="58">
      <t>ジュウジシャ</t>
    </rPh>
    <rPh sb="59" eb="61">
      <t>ツウヤク</t>
    </rPh>
    <rPh sb="62" eb="63">
      <t>カカ</t>
    </rPh>
    <rPh sb="64" eb="66">
      <t>チョクセツ</t>
    </rPh>
    <rPh sb="66" eb="69">
      <t>ジンケンヒ</t>
    </rPh>
    <rPh sb="75" eb="77">
      <t>イッパン</t>
    </rPh>
    <rPh sb="77" eb="80">
      <t>カンリヒ</t>
    </rPh>
    <rPh sb="80" eb="81">
      <t>トウ</t>
    </rPh>
    <rPh sb="82" eb="84">
      <t>サンテイ</t>
    </rPh>
    <rPh sb="84" eb="86">
      <t>タイショウ</t>
    </rPh>
    <rPh sb="98" eb="100">
      <t>サンテイ</t>
    </rPh>
    <rPh sb="100" eb="102">
      <t>タイショウ</t>
    </rPh>
    <rPh sb="105" eb="107">
      <t>チョクセツ</t>
    </rPh>
    <rPh sb="107" eb="110">
      <t>ジンケンヒ</t>
    </rPh>
    <rPh sb="113" eb="115">
      <t>キサイ</t>
    </rPh>
    <rPh sb="123" eb="124">
      <t>チュウ</t>
    </rPh>
    <rPh sb="164" eb="165">
      <t>チュウ</t>
    </rPh>
    <rPh sb="211" eb="214">
      <t>ジッセキガク</t>
    </rPh>
    <rPh sb="215" eb="217">
      <t>ケイヤク</t>
    </rPh>
    <rPh sb="217" eb="219">
      <t>キンガク</t>
    </rPh>
    <rPh sb="220" eb="222">
      <t>ウワマワ</t>
    </rPh>
    <rPh sb="224" eb="226">
      <t>バアイ</t>
    </rPh>
    <rPh sb="227" eb="229">
      <t>カゼイ</t>
    </rPh>
    <rPh sb="229" eb="231">
      <t>タイショウ</t>
    </rPh>
    <rPh sb="231" eb="232">
      <t>ガク</t>
    </rPh>
    <rPh sb="237" eb="239">
      <t>セイサン</t>
    </rPh>
    <rPh sb="239" eb="240">
      <t>ガク</t>
    </rPh>
    <rPh sb="241" eb="244">
      <t>ジッセキガク</t>
    </rPh>
    <rPh sb="247" eb="248">
      <t>フ</t>
    </rPh>
    <rPh sb="248" eb="250">
      <t>カゼイ</t>
    </rPh>
    <rPh sb="250" eb="252">
      <t>タイショウ</t>
    </rPh>
    <rPh sb="252" eb="253">
      <t>ガク</t>
    </rPh>
    <rPh sb="258" eb="260">
      <t>ケイヤク</t>
    </rPh>
    <rPh sb="260" eb="262">
      <t>キンガク</t>
    </rPh>
    <rPh sb="264" eb="266">
      <t>カゼイ</t>
    </rPh>
    <rPh sb="266" eb="268">
      <t>タイショウ</t>
    </rPh>
    <rPh sb="268" eb="269">
      <t>ガク</t>
    </rPh>
    <rPh sb="270" eb="271">
      <t>ゲン</t>
    </rPh>
    <rPh sb="273" eb="274">
      <t>ガク</t>
    </rPh>
    <phoneticPr fontId="1"/>
  </si>
  <si>
    <t>精算報告明細書（その他原価及び一般管理費等）</t>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</si>
  <si>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r>
      <t xml:space="preserve">課税
</t>
    </r>
    <r>
      <rPr>
        <sz val="8"/>
        <rFont val="ＭＳ Ｐゴシック"/>
        <family val="3"/>
        <charset val="128"/>
      </rPr>
      <t>注５）</t>
    </r>
    <rPh sb="0" eb="2">
      <t>カゼイ</t>
    </rPh>
    <rPh sb="3" eb="4">
      <t>チュウ</t>
    </rPh>
    <phoneticPr fontId="1"/>
  </si>
  <si>
    <r>
      <t>(2)</t>
    </r>
    <r>
      <rPr>
        <sz val="12"/>
        <rFont val="ＭＳ Ｐゴシック"/>
        <family val="3"/>
        <charset val="128"/>
      </rPr>
      <t>旅費</t>
    </r>
    <r>
      <rPr>
        <sz val="12"/>
        <rFont val="Arial"/>
        <family val="2"/>
      </rPr>
      <t>(</t>
    </r>
    <r>
      <rPr>
        <sz val="12"/>
        <rFont val="ＭＳ Ｐゴシック"/>
        <family val="3"/>
        <charset val="128"/>
      </rPr>
      <t>その他）</t>
    </r>
    <rPh sb="3" eb="5">
      <t>リョヒ</t>
    </rPh>
    <rPh sb="8" eb="9">
      <t>タ</t>
    </rPh>
    <phoneticPr fontId="1"/>
  </si>
  <si>
    <r>
      <t xml:space="preserve">課税
区分
</t>
    </r>
    <r>
      <rPr>
        <sz val="9"/>
        <rFont val="ＭＳ Ｐゴシック"/>
        <family val="3"/>
        <charset val="128"/>
      </rPr>
      <t>注3）</t>
    </r>
    <rPh sb="0" eb="2">
      <t>カゼイ</t>
    </rPh>
    <rPh sb="6" eb="7">
      <t>チュウ</t>
    </rPh>
    <phoneticPr fontId="1"/>
  </si>
  <si>
    <t>課税対象　
旅費</t>
    <rPh sb="0" eb="2">
      <t>カゼイ</t>
    </rPh>
    <rPh sb="2" eb="4">
      <t>タイショウ</t>
    </rPh>
    <rPh sb="6" eb="8">
      <t>リョヒ</t>
    </rPh>
    <phoneticPr fontId="1"/>
  </si>
  <si>
    <r>
      <t>(1)</t>
    </r>
    <r>
      <rPr>
        <sz val="12"/>
        <rFont val="ＭＳ Ｐゴシック"/>
        <family val="3"/>
        <charset val="128"/>
      </rPr>
      <t>旅費
（航空賃）</t>
    </r>
    <rPh sb="3" eb="5">
      <t>リョヒ</t>
    </rPh>
    <rPh sb="7" eb="9">
      <t>コウクウ</t>
    </rPh>
    <rPh sb="9" eb="10">
      <t>チン</t>
    </rPh>
    <phoneticPr fontId="1"/>
  </si>
  <si>
    <t>課税対象額(千円未満切捨て）</t>
    <phoneticPr fontId="1"/>
  </si>
  <si>
    <t>不課税対象額</t>
  </si>
  <si>
    <t>備　考</t>
    <rPh sb="0" eb="1">
      <t>ビ</t>
    </rPh>
    <rPh sb="2" eb="3">
      <t>コウ</t>
    </rPh>
    <phoneticPr fontId="1"/>
  </si>
  <si>
    <t>20○○年○○月○○日）</t>
    <phoneticPr fontId="1"/>
  </si>
  <si>
    <r>
      <rPr>
        <sz val="12"/>
        <rFont val="ＭＳ ゴシック"/>
        <family val="3"/>
        <charset val="128"/>
      </rPr>
      <t>氏名</t>
    </r>
    <rPh sb="0" eb="2">
      <t>シメイ</t>
    </rPh>
    <phoneticPr fontId="1"/>
  </si>
  <si>
    <r>
      <rPr>
        <sz val="12"/>
        <rFont val="ＭＳ ゴシック"/>
        <family val="3"/>
        <charset val="128"/>
      </rPr>
      <t>担当業務</t>
    </r>
    <rPh sb="0" eb="2">
      <t>タントウ</t>
    </rPh>
    <rPh sb="2" eb="4">
      <t>ギョウム</t>
    </rPh>
    <phoneticPr fontId="1"/>
  </si>
  <si>
    <r>
      <rPr>
        <sz val="12"/>
        <rFont val="ＭＳ ゴシック"/>
        <family val="3"/>
        <charset val="128"/>
      </rPr>
      <t>格付</t>
    </r>
    <rPh sb="0" eb="1">
      <t>カク</t>
    </rPh>
    <rPh sb="1" eb="2">
      <t>ヅ</t>
    </rPh>
    <phoneticPr fontId="1"/>
  </si>
  <si>
    <r>
      <t>現地業務期間</t>
    </r>
    <r>
      <rPr>
        <vertAlign val="superscript"/>
        <sz val="12"/>
        <rFont val="ＭＳ ゴシック"/>
        <family val="3"/>
        <charset val="128"/>
      </rPr>
      <t>注１</t>
    </r>
    <rPh sb="0" eb="2">
      <t>ゲンチ</t>
    </rPh>
    <rPh sb="2" eb="4">
      <t>ギョウム</t>
    </rPh>
    <rPh sb="4" eb="6">
      <t>キカン</t>
    </rPh>
    <rPh sb="6" eb="7">
      <t>チュウ</t>
    </rPh>
    <phoneticPr fontId="1"/>
  </si>
  <si>
    <r>
      <rPr>
        <sz val="12"/>
        <rFont val="ＭＳ ゴシック"/>
        <family val="3"/>
        <charset val="128"/>
      </rPr>
      <t>旅費（その他）</t>
    </r>
    <rPh sb="0" eb="2">
      <t>リョヒ</t>
    </rPh>
    <rPh sb="5" eb="6">
      <t>タ</t>
    </rPh>
    <phoneticPr fontId="1"/>
  </si>
  <si>
    <r>
      <rPr>
        <b/>
        <sz val="14"/>
        <rFont val="ＭＳ ゴシック"/>
        <family val="3"/>
        <charset val="128"/>
      </rPr>
      <t>合　計</t>
    </r>
    <rPh sb="0" eb="1">
      <t>ア</t>
    </rPh>
    <rPh sb="2" eb="3">
      <t>ケイ</t>
    </rPh>
    <phoneticPr fontId="1"/>
  </si>
  <si>
    <r>
      <rPr>
        <sz val="12"/>
        <rFont val="ＭＳ ゴシック"/>
        <family val="3"/>
        <charset val="128"/>
      </rPr>
      <t>業務開始日</t>
    </r>
    <rPh sb="0" eb="2">
      <t>ギョウム</t>
    </rPh>
    <rPh sb="2" eb="5">
      <t>カイシビ</t>
    </rPh>
    <phoneticPr fontId="1"/>
  </si>
  <si>
    <r>
      <rPr>
        <sz val="12"/>
        <rFont val="ＭＳ ゴシック"/>
        <family val="3"/>
        <charset val="128"/>
      </rPr>
      <t>業務終了日</t>
    </r>
    <rPh sb="0" eb="2">
      <t>ギョウム</t>
    </rPh>
    <rPh sb="2" eb="5">
      <t>シュウリョウビ</t>
    </rPh>
    <phoneticPr fontId="1"/>
  </si>
  <si>
    <r>
      <rPr>
        <sz val="12"/>
        <rFont val="ＭＳ ゴシック"/>
        <family val="3"/>
        <charset val="128"/>
      </rPr>
      <t>日数</t>
    </r>
    <rPh sb="0" eb="2">
      <t>ニッスウ</t>
    </rPh>
    <phoneticPr fontId="1"/>
  </si>
  <si>
    <r>
      <rPr>
        <sz val="12"/>
        <rFont val="ＭＳ ゴシック"/>
        <family val="3"/>
        <charset val="128"/>
      </rPr>
      <t>　日　当</t>
    </r>
    <phoneticPr fontId="1"/>
  </si>
  <si>
    <r>
      <t>宿泊料</t>
    </r>
    <r>
      <rPr>
        <vertAlign val="superscript"/>
        <sz val="12"/>
        <rFont val="ＭＳ ゴシック"/>
        <family val="3"/>
        <charset val="128"/>
      </rPr>
      <t>注２、注３</t>
    </r>
    <rPh sb="3" eb="4">
      <t>チュウ</t>
    </rPh>
    <rPh sb="6" eb="7">
      <t>チュウ</t>
    </rPh>
    <phoneticPr fontId="1"/>
  </si>
  <si>
    <r>
      <t>特別手当</t>
    </r>
    <r>
      <rPr>
        <vertAlign val="superscript"/>
        <sz val="12"/>
        <rFont val="ＭＳ ゴシック"/>
        <family val="3"/>
        <charset val="128"/>
      </rPr>
      <t>注４</t>
    </r>
    <rPh sb="0" eb="2">
      <t>トクベツ</t>
    </rPh>
    <rPh sb="2" eb="4">
      <t>テアテ</t>
    </rPh>
    <rPh sb="4" eb="5">
      <t>チュウ</t>
    </rPh>
    <phoneticPr fontId="1"/>
  </si>
  <si>
    <r>
      <rPr>
        <b/>
        <sz val="16"/>
        <color rgb="FFFF0000"/>
        <rFont val="ＭＳ ゴシック"/>
        <family val="3"/>
        <charset val="128"/>
      </rPr>
      <t>※本様式については様式9と統合致しましたので様式9へ記入してください。</t>
    </r>
    <r>
      <rPr>
        <b/>
        <sz val="16"/>
        <color indexed="8"/>
        <rFont val="ＭＳ ゴシック"/>
        <family val="3"/>
        <charset val="128"/>
      </rPr>
      <t xml:space="preserve">
精算報告明細書（日当・宿泊料等、特別手当）</t>
    </r>
    <rPh sb="36" eb="38">
      <t>セイサン</t>
    </rPh>
    <rPh sb="38" eb="40">
      <t>ホウコク</t>
    </rPh>
    <rPh sb="40" eb="43">
      <t>メイサイショ</t>
    </rPh>
    <rPh sb="44" eb="46">
      <t>ニットウ</t>
    </rPh>
    <rPh sb="47" eb="50">
      <t>シュクハクリョウ</t>
    </rPh>
    <rPh sb="50" eb="51">
      <t>トウ</t>
    </rPh>
    <rPh sb="52" eb="54">
      <t>トクベツ</t>
    </rPh>
    <rPh sb="54" eb="56">
      <t>テアテ</t>
    </rPh>
    <phoneticPr fontId="1"/>
  </si>
  <si>
    <t>費目（小項目）名：　　　　　　　　　　</t>
    <rPh sb="0" eb="2">
      <t>ヒモク</t>
    </rPh>
    <rPh sb="3" eb="6">
      <t>ショウコウモク</t>
    </rPh>
    <rPh sb="7" eb="8">
      <t>メイ</t>
    </rPh>
    <phoneticPr fontId="1"/>
  </si>
  <si>
    <t>＝</t>
    <phoneticPr fontId="86"/>
  </si>
  <si>
    <t>円</t>
    <rPh sb="0" eb="1">
      <t>エン</t>
    </rPh>
    <phoneticPr fontId="86"/>
  </si>
  <si>
    <t>JICA指定レート</t>
    <rPh sb="4" eb="6">
      <t>シテイ</t>
    </rPh>
    <phoneticPr fontId="86"/>
  </si>
  <si>
    <r>
      <rPr>
        <b/>
        <sz val="12"/>
        <color rgb="FFFF0000"/>
        <rFont val="ＭＳ ゴシック"/>
        <family val="3"/>
        <charset val="128"/>
      </rPr>
      <t>定率化の該当案件が全て終了したため欠番とします</t>
    </r>
    <r>
      <rPr>
        <b/>
        <sz val="12"/>
        <color theme="1"/>
        <rFont val="ＭＳ ゴシック"/>
        <family val="3"/>
        <charset val="128"/>
      </rPr>
      <t xml:space="preserve">
精算報告明細書（一般業務費：定率化）</t>
    </r>
    <phoneticPr fontId="1"/>
  </si>
  <si>
    <r>
      <t>合計（税抜）</t>
    </r>
    <r>
      <rPr>
        <vertAlign val="superscript"/>
        <sz val="12"/>
        <rFont val="ＭＳ ゴシック"/>
        <family val="3"/>
        <charset val="128"/>
      </rPr>
      <t>注３</t>
    </r>
    <rPh sb="0" eb="2">
      <t>ゴウケイ</t>
    </rPh>
    <rPh sb="1" eb="2">
      <t>ケイ</t>
    </rPh>
    <rPh sb="3" eb="5">
      <t>ゼイヌキ</t>
    </rPh>
    <rPh sb="6" eb="7">
      <t>チュウ</t>
    </rPh>
    <phoneticPr fontId="8"/>
  </si>
  <si>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118" eb="120">
      <t>ホウコク</t>
    </rPh>
    <rPh sb="120" eb="123">
      <t>メイサイショ</t>
    </rPh>
    <rPh sb="124" eb="126">
      <t>サクセイ</t>
    </rPh>
    <rPh sb="134" eb="135">
      <t>チュウ</t>
    </rPh>
    <rPh sb="137" eb="138">
      <t>ショ</t>
    </rPh>
    <rPh sb="138" eb="140">
      <t>ザッピ</t>
    </rPh>
    <rPh sb="141" eb="143">
      <t>ケイジョウ</t>
    </rPh>
    <rPh sb="146" eb="148">
      <t>バアイ</t>
    </rPh>
    <rPh sb="156" eb="158">
      <t>サクジョ</t>
    </rPh>
    <rPh sb="161" eb="162">
      <t>カマ</t>
    </rPh>
    <phoneticPr fontId="1"/>
  </si>
  <si>
    <r>
      <t>証書番号</t>
    </r>
    <r>
      <rPr>
        <vertAlign val="superscript"/>
        <sz val="12"/>
        <color theme="1"/>
        <rFont val="ＭＳ ゴシック"/>
        <family val="3"/>
        <charset val="128"/>
      </rPr>
      <t>(注1)</t>
    </r>
    <rPh sb="5" eb="6">
      <t>チュウ</t>
    </rPh>
    <phoneticPr fontId="1"/>
  </si>
  <si>
    <r>
      <t>【備考　</t>
    </r>
    <r>
      <rPr>
        <vertAlign val="superscript"/>
        <sz val="12"/>
        <color rgb="FFFF0000"/>
        <rFont val="ＭＳ ゴシック"/>
        <family val="3"/>
        <charset val="128"/>
      </rPr>
      <t>注2</t>
    </r>
    <r>
      <rPr>
        <sz val="12"/>
        <color rgb="FFFF0000"/>
        <rFont val="ＭＳ ゴシック"/>
        <family val="3"/>
        <charset val="128"/>
      </rPr>
      <t>】</t>
    </r>
    <rPh sb="1" eb="3">
      <t>ビコウ</t>
    </rPh>
    <phoneticPr fontId="1"/>
  </si>
  <si>
    <t>注意事項</t>
    <rPh sb="0" eb="2">
      <t>チュウイ</t>
    </rPh>
    <rPh sb="2" eb="4">
      <t>ジコウ</t>
    </rPh>
    <phoneticPr fontId="1"/>
  </si>
  <si>
    <t>このシートは様式６直接人件費、様式７業務従事者名簿、様式９航空賃、様式12戦争特約保険料の入力を省略するものであり、印刷は不要です。</t>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</si>
  <si>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r>
      <t>最終学歴</t>
    </r>
    <r>
      <rPr>
        <vertAlign val="superscript"/>
        <sz val="10"/>
        <rFont val="ＭＳ ゴシック"/>
        <family val="3"/>
        <charset val="128"/>
      </rPr>
      <t xml:space="preserve"> (注1)</t>
    </r>
    <rPh sb="6" eb="7">
      <t>チュウ</t>
    </rPh>
    <phoneticPr fontId="8"/>
  </si>
  <si>
    <r>
      <t>卒業年月</t>
    </r>
    <r>
      <rPr>
        <vertAlign val="superscript"/>
        <sz val="10"/>
        <rFont val="ＭＳ ゴシック"/>
        <family val="3"/>
        <charset val="128"/>
      </rPr>
      <t>(注1)</t>
    </r>
    <phoneticPr fontId="8"/>
  </si>
  <si>
    <t>航空賃</t>
    <rPh sb="0" eb="2">
      <t>コウクウ</t>
    </rPh>
    <rPh sb="2" eb="3">
      <t>チン</t>
    </rPh>
    <phoneticPr fontId="1"/>
  </si>
  <si>
    <t>合計（旅費（その他））</t>
    <rPh sb="0" eb="2">
      <t>ゴウケイ</t>
    </rPh>
    <rPh sb="3" eb="5">
      <t>リョヒ</t>
    </rPh>
    <rPh sb="8" eb="9">
      <t>タ</t>
    </rPh>
    <phoneticPr fontId="1"/>
  </si>
  <si>
    <t>合計（旅費（その他））(千円未満切捨て)</t>
    <rPh sb="0" eb="2">
      <t>ゴウケイ</t>
    </rPh>
    <phoneticPr fontId="1"/>
  </si>
  <si>
    <t>合計（航空賃）</t>
    <rPh sb="0" eb="2">
      <t>ゴウケイ</t>
    </rPh>
    <rPh sb="3" eb="5">
      <t>コウクウ</t>
    </rPh>
    <rPh sb="5" eb="6">
      <t>チン</t>
    </rPh>
    <phoneticPr fontId="1"/>
  </si>
  <si>
    <t>合計（航空賃）(千円未満切捨て)</t>
    <phoneticPr fontId="1"/>
  </si>
  <si>
    <t>合計（旅費（その他））</t>
    <rPh sb="3" eb="5">
      <t>リョヒ</t>
    </rPh>
    <rPh sb="8" eb="9">
      <t>タ</t>
    </rPh>
    <phoneticPr fontId="1"/>
  </si>
  <si>
    <t>合計（旅費（その他））(千円未満切捨て)</t>
    <phoneticPr fontId="1"/>
  </si>
  <si>
    <t>注1）本台紙を使用しないA4サイズの領収書の場合にも証書番号を記載して下さい。</t>
    <phoneticPr fontId="1"/>
  </si>
  <si>
    <t>Ⅳ．</t>
    <phoneticPr fontId="1"/>
  </si>
  <si>
    <t>（千円未満切捨て）</t>
    <phoneticPr fontId="8"/>
  </si>
  <si>
    <t>実績額 （千円未満切捨て）</t>
    <rPh sb="0" eb="3">
      <t>ジッセキガク</t>
    </rPh>
    <phoneticPr fontId="8"/>
  </si>
  <si>
    <t>実績額（千円未満切捨て）</t>
    <rPh sb="0" eb="3">
      <t>ジッセキガク</t>
    </rPh>
    <phoneticPr fontId="8"/>
  </si>
  <si>
    <t>注１）精算額は、契約金額と実績額のいずれか低い方を記載してください。
注２）「様式６　精算報告明細書(直接人件費)」の「一般管理費等算定対象金額」の合計額（千円未満切捨て）を記載してください。
注３）その他原価の実績額（千円未満切捨て）の額を挿入してください。ただし、個人扱いの補強を含む場合、上記ボックス内で計算したその他原価の
実績額（千円未満切捨て）の額を挿入してください。</t>
  </si>
  <si>
    <t>注１）精算額は、契約金額と実績額のいずれか低い方を記載してください。
注２）「様式６　精算報告明細書(直接人件費)」の「一般管理費等算定対象金額」の合計額（千円未満切捨て）を記載してください。
注３）その他原価の実績額（千円未満切捨て）の額を挿入してください。ただし、個人扱いの補強を含む場合、上記ボックス内で計算したその他原価の実績額（千円未満切捨て）の額を挿入してください。</t>
    <rPh sb="0" eb="1">
      <t>チュウ</t>
    </rPh>
    <rPh sb="3" eb="6">
      <t>セイサンガク</t>
    </rPh>
    <rPh sb="8" eb="10">
      <t>ケイヤク</t>
    </rPh>
    <rPh sb="10" eb="12">
      <t>キンガク</t>
    </rPh>
    <rPh sb="13" eb="15">
      <t>ジッセキ</t>
    </rPh>
    <rPh sb="15" eb="16">
      <t>ガク</t>
    </rPh>
    <rPh sb="21" eb="22">
      <t>ヒク</t>
    </rPh>
    <rPh sb="23" eb="24">
      <t>ホウ</t>
    </rPh>
    <rPh sb="119" eb="120">
      <t>ガク</t>
    </rPh>
    <rPh sb="121" eb="123">
      <t>ソウニュウ</t>
    </rPh>
    <rPh sb="134" eb="136">
      <t>コジン</t>
    </rPh>
    <rPh sb="136" eb="137">
      <t>アツカ</t>
    </rPh>
    <rPh sb="139" eb="141">
      <t>ホキョウ</t>
    </rPh>
    <rPh sb="142" eb="143">
      <t>フク</t>
    </rPh>
    <rPh sb="144" eb="146">
      <t>バアイ</t>
    </rPh>
    <rPh sb="147" eb="149">
      <t>ジョウキ</t>
    </rPh>
    <rPh sb="153" eb="154">
      <t>ナイ</t>
    </rPh>
    <rPh sb="155" eb="157">
      <t>ケイサン</t>
    </rPh>
    <rPh sb="161" eb="162">
      <t>タ</t>
    </rPh>
    <rPh sb="162" eb="164">
      <t>ゲンカ</t>
    </rPh>
    <rPh sb="165" eb="167">
      <t>ジッセキ</t>
    </rPh>
    <rPh sb="167" eb="168">
      <t>ガク</t>
    </rPh>
    <rPh sb="178" eb="179">
      <t>ガク</t>
    </rPh>
    <rPh sb="180" eb="182">
      <t>ソウニュウ</t>
    </rPh>
    <phoneticPr fontId="8"/>
  </si>
  <si>
    <t>（課税計）</t>
    <rPh sb="1" eb="3">
      <t>カゼイ</t>
    </rPh>
    <rPh sb="3" eb="4">
      <t>ケイ</t>
    </rPh>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</si>
  <si>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</si>
  <si>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</si>
  <si>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t>
    <rPh sb="0" eb="2">
      <t>ヨウシキ</t>
    </rPh>
    <phoneticPr fontId="1"/>
  </si>
  <si>
    <t>主な変更内容</t>
    <rPh sb="0" eb="1">
      <t>オモ</t>
    </rPh>
    <rPh sb="2" eb="4">
      <t>ヘンコウ</t>
    </rPh>
    <rPh sb="4" eb="6">
      <t>ナイヨウ</t>
    </rPh>
    <phoneticPr fontId="1"/>
  </si>
  <si>
    <t>様式4 内訳書</t>
    <phoneticPr fontId="1"/>
  </si>
  <si>
    <t>消費税及び地方消費税8%と10％に分けました。また消費税の合計金額は削除しました。</t>
    <rPh sb="17" eb="18">
      <t>ワ</t>
    </rPh>
    <rPh sb="25" eb="28">
      <t>ショウヒゼイ</t>
    </rPh>
    <rPh sb="29" eb="31">
      <t>ゴウケイ</t>
    </rPh>
    <rPh sb="31" eb="33">
      <t>キンガク</t>
    </rPh>
    <rPh sb="34" eb="36">
      <t>サクジョ</t>
    </rPh>
    <phoneticPr fontId="1"/>
  </si>
  <si>
    <t>様式5 流用明細</t>
    <rPh sb="4" eb="6">
      <t>リュウヨウ</t>
    </rPh>
    <rPh sb="6" eb="8">
      <t>メイサイ</t>
    </rPh>
    <phoneticPr fontId="1"/>
  </si>
  <si>
    <t>変更なし</t>
    <rPh sb="0" eb="2">
      <t>ヘンコウ</t>
    </rPh>
    <phoneticPr fontId="1"/>
  </si>
  <si>
    <t>様式6　直接人件費明細書</t>
    <rPh sb="4" eb="6">
      <t>チョクセツ</t>
    </rPh>
    <rPh sb="6" eb="9">
      <t>ジンケンヒ</t>
    </rPh>
    <rPh sb="9" eb="12">
      <t>メイサイショ</t>
    </rPh>
    <phoneticPr fontId="1"/>
  </si>
  <si>
    <t>様式7　業務従事者名簿</t>
    <rPh sb="0" eb="2">
      <t>ヨウシキ</t>
    </rPh>
    <rPh sb="4" eb="6">
      <t>ギョウム</t>
    </rPh>
    <rPh sb="6" eb="9">
      <t>ジュウジシャ</t>
    </rPh>
    <rPh sb="9" eb="11">
      <t>メイボ</t>
    </rPh>
    <phoneticPr fontId="1"/>
  </si>
  <si>
    <t>様式8　その他原価及び管理費等</t>
    <rPh sb="0" eb="2">
      <t>ヨウシキ</t>
    </rPh>
    <phoneticPr fontId="1"/>
  </si>
  <si>
    <t>様式9　航空賃</t>
    <phoneticPr fontId="1"/>
  </si>
  <si>
    <t>様式11旅費（その他）と統合しました。また、渡航ごとの航空賃契約額欄を削除しました。</t>
    <rPh sb="0" eb="2">
      <t>ヨウシキ</t>
    </rPh>
    <rPh sb="4" eb="6">
      <t>リョヒ</t>
    </rPh>
    <rPh sb="9" eb="10">
      <t>タ</t>
    </rPh>
    <rPh sb="12" eb="14">
      <t>トウゴウ</t>
    </rPh>
    <rPh sb="22" eb="24">
      <t>トコウ</t>
    </rPh>
    <rPh sb="27" eb="29">
      <t>コウクウ</t>
    </rPh>
    <rPh sb="28" eb="29">
      <t>トコウ</t>
    </rPh>
    <rPh sb="29" eb="30">
      <t>チン</t>
    </rPh>
    <rPh sb="30" eb="32">
      <t>ケイヤク</t>
    </rPh>
    <rPh sb="32" eb="33">
      <t>ガク</t>
    </rPh>
    <rPh sb="33" eb="34">
      <t>ラン</t>
    </rPh>
    <rPh sb="35" eb="37">
      <t>サクジョ</t>
    </rPh>
    <phoneticPr fontId="1"/>
  </si>
  <si>
    <t>様式10 証拠書類（航空賃）</t>
    <phoneticPr fontId="1"/>
  </si>
  <si>
    <t>①現地業務期間の日付記載を削除しました。
②契約金額超過の有無について削除しました。
③「なしor有」をプルダウンから選択できるようにしました。
④自社負担期間の日付記載欄を追記しました。</t>
    <rPh sb="35" eb="37">
      <t>サクジョ</t>
    </rPh>
    <rPh sb="81" eb="83">
      <t>ヒヅケ</t>
    </rPh>
    <rPh sb="83" eb="85">
      <t>キサイ</t>
    </rPh>
    <rPh sb="85" eb="86">
      <t>ラン</t>
    </rPh>
    <rPh sb="87" eb="89">
      <t>ツイキ</t>
    </rPh>
    <phoneticPr fontId="1"/>
  </si>
  <si>
    <t>様式11　旅費(その他）</t>
    <rPh sb="0" eb="2">
      <t>ヨウシキ</t>
    </rPh>
    <phoneticPr fontId="1"/>
  </si>
  <si>
    <t>欠番とします</t>
    <rPh sb="0" eb="2">
      <t>ケツバン</t>
    </rPh>
    <phoneticPr fontId="1"/>
  </si>
  <si>
    <t>様式12 戦争特約保険料</t>
    <rPh sb="0" eb="2">
      <t>ヨウシキ</t>
    </rPh>
    <phoneticPr fontId="1"/>
  </si>
  <si>
    <t>様式13　一般業務費</t>
    <rPh sb="0" eb="2">
      <t>ヨウシキ</t>
    </rPh>
    <rPh sb="5" eb="7">
      <t>イッパン</t>
    </rPh>
    <rPh sb="7" eb="9">
      <t>ギョウム</t>
    </rPh>
    <rPh sb="9" eb="10">
      <t>ヒ</t>
    </rPh>
    <phoneticPr fontId="1"/>
  </si>
  <si>
    <t>様式14  一般業務費出納簿</t>
    <phoneticPr fontId="1"/>
  </si>
  <si>
    <t>・タテ計合計計算式挿入
・日付を入力により、年月を自動表示
・使用した換算レート欄を明記</t>
    <rPh sb="3" eb="4">
      <t>ケイ</t>
    </rPh>
    <rPh sb="4" eb="6">
      <t>ゴウケイ</t>
    </rPh>
    <rPh sb="6" eb="9">
      <t>ケイサンシキ</t>
    </rPh>
    <rPh sb="9" eb="11">
      <t>ソウニュウ</t>
    </rPh>
    <rPh sb="13" eb="15">
      <t>ヒヅケ</t>
    </rPh>
    <rPh sb="16" eb="18">
      <t>ニュウリョク</t>
    </rPh>
    <rPh sb="22" eb="23">
      <t>ネン</t>
    </rPh>
    <rPh sb="23" eb="24">
      <t>ツキ</t>
    </rPh>
    <rPh sb="25" eb="27">
      <t>ジドウ</t>
    </rPh>
    <rPh sb="27" eb="29">
      <t>ヒョウジ</t>
    </rPh>
    <rPh sb="31" eb="33">
      <t>シヨウ</t>
    </rPh>
    <rPh sb="35" eb="37">
      <t>カンサン</t>
    </rPh>
    <rPh sb="40" eb="41">
      <t>ラン</t>
    </rPh>
    <rPh sb="42" eb="44">
      <t>メイキ</t>
    </rPh>
    <phoneticPr fontId="1"/>
  </si>
  <si>
    <t>様式15　精算報告明細書（一般業務費：定率化）</t>
    <phoneticPr fontId="1"/>
  </si>
  <si>
    <t>欠番とします。</t>
    <rPh sb="0" eb="2">
      <t>ケツバン</t>
    </rPh>
    <phoneticPr fontId="1"/>
  </si>
  <si>
    <t>様式16 成果品作成費</t>
    <rPh sb="5" eb="7">
      <t>セイカ</t>
    </rPh>
    <rPh sb="7" eb="8">
      <t>ヒン</t>
    </rPh>
    <rPh sb="8" eb="10">
      <t>サクセイ</t>
    </rPh>
    <rPh sb="10" eb="11">
      <t>ヒ</t>
    </rPh>
    <phoneticPr fontId="1"/>
  </si>
  <si>
    <t>・以下、追記しました
注２）支出金額に税抜金額を記載する場合は、「合計（税込）」の金額に斜線を入れてください。
・合計（税込）×100/108の記載を削除しました。</t>
    <rPh sb="72" eb="74">
      <t>キサイ</t>
    </rPh>
    <rPh sb="75" eb="77">
      <t>サクジョ</t>
    </rPh>
    <phoneticPr fontId="1"/>
  </si>
  <si>
    <t>様式17　機材費</t>
    <rPh sb="5" eb="7">
      <t>キザイ</t>
    </rPh>
    <rPh sb="7" eb="8">
      <t>ヒ</t>
    </rPh>
    <phoneticPr fontId="1"/>
  </si>
  <si>
    <r>
      <t>・（税抜）</t>
    </r>
    <r>
      <rPr>
        <vertAlign val="superscript"/>
        <sz val="10"/>
        <color theme="1"/>
        <rFont val="ＭＳ ゴシック"/>
        <family val="3"/>
        <charset val="128"/>
      </rPr>
      <t>注３</t>
    </r>
    <r>
      <rPr>
        <sz val="10"/>
        <color theme="1"/>
        <rFont val="ＭＳ ゴシック"/>
        <family val="3"/>
        <charset val="128"/>
      </rPr>
      <t>　を追記しました。
・合計（税込）×100/108の記載を削除しました。
・調達地はプルダウンとしました。</t>
    </r>
    <rPh sb="2" eb="3">
      <t>ゼイ</t>
    </rPh>
    <rPh sb="3" eb="4">
      <t>ヌ</t>
    </rPh>
    <rPh sb="5" eb="6">
      <t>チュウ</t>
    </rPh>
    <rPh sb="9" eb="11">
      <t>ツイキ</t>
    </rPh>
    <phoneticPr fontId="1"/>
  </si>
  <si>
    <t xml:space="preserve">様式18 再委託費 </t>
    <phoneticPr fontId="1"/>
  </si>
  <si>
    <t>以下、追記しました
・注３）支出金額に税抜金額を記載する場合は、「合計（税込）」の金額に斜線を入れてください。
・合計（税込）×100/108の記載を削除しました。</t>
    <phoneticPr fontId="1"/>
  </si>
  <si>
    <t xml:space="preserve">様式19 国内業務費（技術研修費） </t>
    <phoneticPr fontId="1"/>
  </si>
  <si>
    <t>以下、追記しました。
注２）国内業務費明細書の税抜金額を記入してください。</t>
    <rPh sb="0" eb="2">
      <t>イカ</t>
    </rPh>
    <rPh sb="3" eb="5">
      <t>ツイキ</t>
    </rPh>
    <phoneticPr fontId="1"/>
  </si>
  <si>
    <t>様式20　国内業務費（招へい費）</t>
    <rPh sb="11" eb="12">
      <t>ショウ</t>
    </rPh>
    <rPh sb="14" eb="15">
      <t>ヒ</t>
    </rPh>
    <phoneticPr fontId="1"/>
  </si>
  <si>
    <t>様式21　証書添付台紙</t>
    <rPh sb="5" eb="7">
      <t>ショウショ</t>
    </rPh>
    <rPh sb="7" eb="9">
      <t>テンプ</t>
    </rPh>
    <rPh sb="9" eb="11">
      <t>ダイシ</t>
    </rPh>
    <phoneticPr fontId="1"/>
  </si>
  <si>
    <t>補記の記載及び注意事項について追記しました。</t>
    <rPh sb="0" eb="2">
      <t>ホキ</t>
    </rPh>
    <rPh sb="3" eb="5">
      <t>キサイ</t>
    </rPh>
    <rPh sb="5" eb="6">
      <t>オヨ</t>
    </rPh>
    <rPh sb="7" eb="8">
      <t>チュウ</t>
    </rPh>
    <rPh sb="9" eb="11">
      <t>ジコウ</t>
    </rPh>
    <rPh sb="15" eb="17">
      <t>ツイキ</t>
    </rPh>
    <phoneticPr fontId="1"/>
  </si>
  <si>
    <t>様式22　定率化報告</t>
    <rPh sb="5" eb="8">
      <t>テイリツカ</t>
    </rPh>
    <rPh sb="8" eb="10">
      <t>ホウコク</t>
    </rPh>
    <phoneticPr fontId="1"/>
  </si>
  <si>
    <t>削除します。</t>
    <rPh sb="0" eb="2">
      <t>サクジョ</t>
    </rPh>
    <phoneticPr fontId="1"/>
  </si>
  <si>
    <t>様式23　中間及び精算段階における役務提供額の確定について</t>
    <phoneticPr fontId="1"/>
  </si>
  <si>
    <t>注3）領収書が電子発行の場合は電子領収書であることを備考に補記して下さい。（精算報告書を電子ファイル（PDF形式）で提出する場合は補記不要になります。）</t>
    <rPh sb="9" eb="11">
      <t>ハッコウ</t>
    </rPh>
    <phoneticPr fontId="1"/>
  </si>
  <si>
    <t>様式12</t>
    <phoneticPr fontId="1"/>
  </si>
  <si>
    <t>様式16</t>
    <phoneticPr fontId="1"/>
  </si>
  <si>
    <t>様式17</t>
    <phoneticPr fontId="1"/>
  </si>
  <si>
    <t>様式18</t>
    <phoneticPr fontId="1"/>
  </si>
  <si>
    <t>様式15</t>
    <rPh sb="0" eb="2">
      <t>ヨウシキ</t>
    </rPh>
    <phoneticPr fontId="1"/>
  </si>
  <si>
    <t>様式11</t>
    <rPh sb="0" eb="2">
      <t>ヨウシキ</t>
    </rPh>
    <phoneticPr fontId="1"/>
  </si>
  <si>
    <t>（１）直接人件費相当額の待機費用</t>
    <phoneticPr fontId="1"/>
  </si>
  <si>
    <t>担当分野</t>
  </si>
  <si>
    <t>氏　名</t>
  </si>
  <si>
    <t>月額単価</t>
    <rPh sb="0" eb="2">
      <t>ゲツガク</t>
    </rPh>
    <phoneticPr fontId="1"/>
  </si>
  <si>
    <t>業務人月</t>
  </si>
  <si>
    <t>合計金額</t>
  </si>
  <si>
    <t>現地</t>
  </si>
  <si>
    <t>合計</t>
    <rPh sb="0" eb="1">
      <t>ゴウ</t>
    </rPh>
    <phoneticPr fontId="1"/>
  </si>
  <si>
    <t>合計（千円未満切捨て）</t>
    <phoneticPr fontId="1"/>
  </si>
  <si>
    <t>（２）隔離施設までのタクシー代等の経費</t>
    <rPh sb="3" eb="5">
      <t>カクリ</t>
    </rPh>
    <rPh sb="5" eb="7">
      <t>シセツ</t>
    </rPh>
    <rPh sb="14" eb="15">
      <t>ダイ</t>
    </rPh>
    <rPh sb="15" eb="16">
      <t>ナド</t>
    </rPh>
    <rPh sb="17" eb="19">
      <t>ケイヒ</t>
    </rPh>
    <phoneticPr fontId="1"/>
  </si>
  <si>
    <t>日付</t>
  </si>
  <si>
    <t>細目</t>
  </si>
  <si>
    <t>証憑
番号</t>
  </si>
  <si>
    <t>支出金額</t>
  </si>
  <si>
    <t>備　　考</t>
  </si>
  <si>
    <t>合　計</t>
    <rPh sb="0" eb="2">
      <t>ゴウケイ</t>
    </rPh>
    <rPh sb="2" eb="3">
      <t>ケイ</t>
    </rPh>
    <phoneticPr fontId="8"/>
  </si>
  <si>
    <t>合計（千円未満切捨て）</t>
    <rPh sb="0" eb="2">
      <t>ゴウケイ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</si>
  <si>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</si>
  <si>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</si>
  <si>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</si>
  <si>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</si>
  <si>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</si>
  <si>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単価</t>
    <rPh sb="0" eb="2">
      <t>タンカ</t>
    </rPh>
    <phoneticPr fontId="1"/>
  </si>
  <si>
    <t>2021/〇/〇～2021/〇/〇</t>
    <phoneticPr fontId="1"/>
  </si>
  <si>
    <t>現地一時隔離費合計　　　　　　</t>
    <rPh sb="0" eb="2">
      <t>ゲンチ</t>
    </rPh>
    <rPh sb="2" eb="4">
      <t>イチジ</t>
    </rPh>
    <rPh sb="4" eb="6">
      <t>カクリ</t>
    </rPh>
    <rPh sb="6" eb="7">
      <t>ヒ</t>
    </rPh>
    <rPh sb="7" eb="9">
      <t>ゴウケイ</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</si>
  <si>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</si>
  <si>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</si>
  <si>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</si>
  <si>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</si>
  <si>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</si>
  <si>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</si>
  <si>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</si>
  <si>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r>
      <t>現地通貨</t>
    </r>
    <r>
      <rPr>
        <vertAlign val="superscript"/>
        <sz val="11"/>
        <rFont val="ＭＳ ゴシック"/>
        <family val="3"/>
        <charset val="128"/>
      </rPr>
      <t>注４</t>
    </r>
    <rPh sb="0" eb="2">
      <t>ゲンチ</t>
    </rPh>
    <rPh sb="2" eb="4">
      <t>ツウカ</t>
    </rPh>
    <rPh sb="4" eb="5">
      <t>チュウ</t>
    </rPh>
    <phoneticPr fontId="8"/>
  </si>
  <si>
    <t>精算報告明細書（現地一時隔離関連費）不課税対象</t>
    <rPh sb="8" eb="10">
      <t>ゲンチ</t>
    </rPh>
    <rPh sb="10" eb="12">
      <t>イチジ</t>
    </rPh>
    <rPh sb="12" eb="14">
      <t>カクリ</t>
    </rPh>
    <rPh sb="14" eb="16">
      <t>カンレン</t>
    </rPh>
    <rPh sb="16" eb="17">
      <t>ヒ</t>
    </rPh>
    <rPh sb="18" eb="21">
      <t>フカゼイ</t>
    </rPh>
    <rPh sb="21" eb="23">
      <t>タイショウ</t>
    </rPh>
    <phoneticPr fontId="1"/>
  </si>
  <si>
    <t>精算報告明細書（本邦一時隔離関連費）課税対象</t>
    <rPh sb="8" eb="10">
      <t>ホンポウ</t>
    </rPh>
    <rPh sb="10" eb="12">
      <t>イチジ</t>
    </rPh>
    <rPh sb="12" eb="14">
      <t>カクリ</t>
    </rPh>
    <rPh sb="14" eb="16">
      <t>カンレン</t>
    </rPh>
    <rPh sb="16" eb="17">
      <t>ヒ</t>
    </rPh>
    <rPh sb="18" eb="20">
      <t>カゼイ</t>
    </rPh>
    <rPh sb="20" eb="22">
      <t>タイショウ</t>
    </rPh>
    <phoneticPr fontId="1"/>
  </si>
  <si>
    <t>(8)現地一時隔離関連費</t>
    <phoneticPr fontId="1"/>
  </si>
  <si>
    <t>(9)本邦一時隔離関連費</t>
    <rPh sb="3" eb="5">
      <t>ホンポウ</t>
    </rPh>
    <phoneticPr fontId="1"/>
  </si>
  <si>
    <t>（９）本邦一時隔離関連費</t>
    <rPh sb="3" eb="5">
      <t>ホンポウ</t>
    </rPh>
    <phoneticPr fontId="1"/>
  </si>
  <si>
    <r>
      <t>（８）現地一時隔離関連費</t>
    </r>
    <r>
      <rPr>
        <vertAlign val="superscript"/>
        <sz val="10.5"/>
        <color rgb="FFFF0000"/>
        <rFont val="ＭＳ ゴシック"/>
        <family val="3"/>
        <charset val="128"/>
      </rPr>
      <t>注10</t>
    </r>
    <rPh sb="12" eb="13">
      <t>チュウ</t>
    </rPh>
    <phoneticPr fontId="1"/>
  </si>
  <si>
    <r>
      <t>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注８）一般業務費定率化案件については、一般業務費の流用は認められません。
注９）消費税額の増額を伴う流用は認められません。精算額の課税対象額の合計が契約金額（流用後）の合計を上回らない範囲で流用ください。
注１０）</t>
    </r>
    <r>
      <rPr>
        <sz val="10"/>
        <color rgb="FFFF0000"/>
        <rFont val="ＭＳ ゴシック"/>
        <family val="3"/>
        <charset val="128"/>
      </rPr>
      <t>新型コロナウィルス対策にかかる費用（PCR検査関連費用、コロナ対策関連経費、一時隔離関連経費）については、特例措置のため他の目的への費目間流用は認められません。</t>
    </r>
    <rPh sb="509" eb="511">
      <t>ゾウガク</t>
    </rPh>
    <rPh sb="604" eb="605">
      <t>チュウ</t>
    </rPh>
    <rPh sb="607" eb="610">
      <t>ショウヒゼイ</t>
    </rPh>
    <rPh sb="610" eb="611">
      <t>ガク</t>
    </rPh>
    <rPh sb="612" eb="614">
      <t>ゾウガク</t>
    </rPh>
    <rPh sb="615" eb="616">
      <t>トモナ</t>
    </rPh>
    <rPh sb="617" eb="619">
      <t>リュウヨウ</t>
    </rPh>
    <rPh sb="620" eb="621">
      <t>ミト</t>
    </rPh>
    <rPh sb="628" eb="631">
      <t>セイサンガク</t>
    </rPh>
    <rPh sb="632" eb="634">
      <t>カゼイ</t>
    </rPh>
    <rPh sb="634" eb="636">
      <t>タイショウ</t>
    </rPh>
    <rPh sb="636" eb="637">
      <t>ガク</t>
    </rPh>
    <rPh sb="638" eb="640">
      <t>ゴウケイ</t>
    </rPh>
    <rPh sb="641" eb="643">
      <t>ケイヤク</t>
    </rPh>
    <rPh sb="643" eb="645">
      <t>キンガク</t>
    </rPh>
    <rPh sb="646" eb="648">
      <t>リュウヨウ</t>
    </rPh>
    <rPh sb="648" eb="649">
      <t>ゴ</t>
    </rPh>
    <rPh sb="651" eb="653">
      <t>ゴウケイ</t>
    </rPh>
    <rPh sb="654" eb="656">
      <t>ウワマワ</t>
    </rPh>
    <rPh sb="659" eb="661">
      <t>ハンイ</t>
    </rPh>
    <rPh sb="662" eb="664">
      <t>リュウヨウ</t>
    </rPh>
    <rPh sb="670" eb="671">
      <t>チュウ</t>
    </rPh>
    <phoneticPr fontId="1"/>
  </si>
  <si>
    <t>道路計画</t>
    <phoneticPr fontId="1"/>
  </si>
  <si>
    <t>×木　〇子</t>
    <phoneticPr fontId="1"/>
  </si>
  <si>
    <t>道路計画（D枠）</t>
  </si>
  <si>
    <t>□川　×代</t>
    <phoneticPr fontId="1"/>
  </si>
  <si>
    <t>新宿プラニング</t>
    <phoneticPr fontId="1"/>
  </si>
  <si>
    <t>○○○○○○大学卒</t>
    <phoneticPr fontId="1"/>
  </si>
  <si>
    <t>200*年3月</t>
    <phoneticPr fontId="1"/>
  </si>
  <si>
    <t>精算報告明細書（旅費（航空賃、日当・宿泊料等、特別手当）)</t>
    <rPh sb="0" eb="2">
      <t>セイサン</t>
    </rPh>
    <rPh sb="2" eb="4">
      <t>ホウコク</t>
    </rPh>
    <rPh sb="4" eb="7">
      <t>メイサイショ</t>
    </rPh>
    <phoneticPr fontId="1"/>
  </si>
  <si>
    <t>現地業務期間</t>
    <rPh sb="0" eb="2">
      <t>ゲンチ</t>
    </rPh>
    <rPh sb="2" eb="4">
      <t>ギョウム</t>
    </rPh>
    <rPh sb="4" eb="6">
      <t>キカン</t>
    </rPh>
    <phoneticPr fontId="1"/>
  </si>
  <si>
    <r>
      <t>備　考</t>
    </r>
    <r>
      <rPr>
        <vertAlign val="superscript"/>
        <sz val="14"/>
        <rFont val="ＭＳ ゴシック"/>
        <family val="3"/>
        <charset val="128"/>
      </rPr>
      <t>注７</t>
    </r>
    <rPh sb="0" eb="1">
      <t>ビ</t>
    </rPh>
    <rPh sb="2" eb="3">
      <t>コウ</t>
    </rPh>
    <rPh sb="3" eb="4">
      <t>チュウ</t>
    </rPh>
    <phoneticPr fontId="1"/>
  </si>
  <si>
    <r>
      <t>宿泊料</t>
    </r>
    <r>
      <rPr>
        <vertAlign val="superscript"/>
        <sz val="12"/>
        <rFont val="ＭＳ ゴシック"/>
        <family val="3"/>
        <charset val="128"/>
      </rPr>
      <t>注４、注５</t>
    </r>
    <rPh sb="3" eb="4">
      <t>チュウ</t>
    </rPh>
    <rPh sb="6" eb="7">
      <t>チュウ</t>
    </rPh>
    <phoneticPr fontId="1"/>
  </si>
  <si>
    <r>
      <t xml:space="preserve">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注３）本邦外に居住する従事者の本邦への渡航及び業務について、「課税」の区分を選択ください。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様式11旅費（その他）特例」シートを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2"/>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278" eb="280">
      <t>トコウ</t>
    </rPh>
    <rPh sb="280" eb="281">
      <t>オヨ</t>
    </rPh>
    <rPh sb="282" eb="284">
      <t>ギョウム</t>
    </rPh>
    <phoneticPr fontId="1"/>
  </si>
  <si>
    <r>
      <t>合計（税抜）</t>
    </r>
    <r>
      <rPr>
        <b/>
        <vertAlign val="superscript"/>
        <sz val="12"/>
        <rFont val="ＭＳ ゴシック"/>
        <family val="3"/>
        <charset val="128"/>
      </rPr>
      <t>注２</t>
    </r>
    <rPh sb="0" eb="2">
      <t>ゴウケイ</t>
    </rPh>
    <rPh sb="3" eb="5">
      <t>ゼイヌキ</t>
    </rPh>
    <rPh sb="6" eb="7">
      <t>チュウ</t>
    </rPh>
    <phoneticPr fontId="1"/>
  </si>
  <si>
    <t>注１）国内業務費は、「技術研修費」、「招へい費」及び「諸雑費」の合計額となります。「技術研修費」については、別の精算報告明細書にまとめられていますので、適切に合算してください。
注２）国内業務費明細書の税抜金額を記入してください。
注３）複数の招へいコースを実施した場合、コース毎に精算報告明細書を作成してください。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4">
      <t>ギジュツ</t>
    </rPh>
    <rPh sb="44" eb="46">
      <t>ケンシュウ</t>
    </rPh>
    <rPh sb="46" eb="47">
      <t>ヒ</t>
    </rPh>
    <rPh sb="54" eb="55">
      <t>ベツ</t>
    </rPh>
    <rPh sb="56" eb="58">
      <t>セイサン</t>
    </rPh>
    <rPh sb="58" eb="60">
      <t>ホウコク</t>
    </rPh>
    <rPh sb="60" eb="63">
      <t>メイサイショ</t>
    </rPh>
    <rPh sb="76" eb="78">
      <t>テキセツ</t>
    </rPh>
    <rPh sb="116" eb="117">
      <t>チュウ</t>
    </rPh>
    <rPh sb="119" eb="121">
      <t>フクスウ</t>
    </rPh>
    <rPh sb="129" eb="131">
      <t>ジッシ</t>
    </rPh>
    <rPh sb="133" eb="135">
      <t>バアイ</t>
    </rPh>
    <rPh sb="139" eb="140">
      <t>ゴト</t>
    </rPh>
    <rPh sb="141" eb="143">
      <t>セイサン</t>
    </rPh>
    <rPh sb="143" eb="145">
      <t>ホウコク</t>
    </rPh>
    <rPh sb="145" eb="148">
      <t>メイサイショ</t>
    </rPh>
    <rPh sb="149" eb="151">
      <t>サクセイ</t>
    </rPh>
    <rPh sb="159" eb="160">
      <t>チュウ</t>
    </rPh>
    <rPh sb="162" eb="163">
      <t>ショ</t>
    </rPh>
    <rPh sb="163" eb="165">
      <t>ザッピ</t>
    </rPh>
    <rPh sb="166" eb="168">
      <t>ケイジョウ</t>
    </rPh>
    <rPh sb="171" eb="173">
      <t>バアイ</t>
    </rPh>
    <rPh sb="175" eb="176">
      <t>ショ</t>
    </rPh>
    <rPh sb="176" eb="178">
      <t>ザッピ</t>
    </rPh>
    <rPh sb="179" eb="180">
      <t>ヒョウ</t>
    </rPh>
    <rPh sb="181" eb="183">
      <t>サクジョ</t>
    </rPh>
    <rPh sb="186" eb="187">
      <t>カマ</t>
    </rPh>
    <phoneticPr fontId="1"/>
  </si>
  <si>
    <t>合　計（税抜）</t>
    <rPh sb="4" eb="5">
      <t>ゼイ</t>
    </rPh>
    <rPh sb="5" eb="6">
      <t>ヌ</t>
    </rPh>
    <phoneticPr fontId="25"/>
  </si>
  <si>
    <t>合計（税抜）（千円未満切捨て）</t>
    <phoneticPr fontId="25"/>
  </si>
  <si>
    <r>
      <t>課税対象額（税抜後）＋
不課税対象額合計</t>
    </r>
    <r>
      <rPr>
        <vertAlign val="superscript"/>
        <sz val="12"/>
        <rFont val="ＭＳ ゴシック"/>
        <family val="3"/>
        <charset val="128"/>
      </rPr>
      <t>注３</t>
    </r>
    <rPh sb="0" eb="2">
      <t>カゼイ</t>
    </rPh>
    <rPh sb="2" eb="4">
      <t>タイショウ</t>
    </rPh>
    <rPh sb="4" eb="5">
      <t>ガク</t>
    </rPh>
    <rPh sb="6" eb="8">
      <t>ゼイヌキ</t>
    </rPh>
    <rPh sb="8" eb="9">
      <t>ゴ</t>
    </rPh>
    <rPh sb="12" eb="13">
      <t>フ</t>
    </rPh>
    <rPh sb="13" eb="15">
      <t>カゼイ</t>
    </rPh>
    <rPh sb="15" eb="17">
      <t>タイショウ</t>
    </rPh>
    <rPh sb="17" eb="18">
      <t>ガク</t>
    </rPh>
    <rPh sb="18" eb="20">
      <t>ゴウケイ</t>
    </rPh>
    <rPh sb="20" eb="21">
      <t>チュウ</t>
    </rPh>
    <phoneticPr fontId="1"/>
  </si>
  <si>
    <t>合　計（税抜）</t>
    <rPh sb="0" eb="2">
      <t>ゴウケイ</t>
    </rPh>
    <rPh sb="2" eb="3">
      <t>ケイ</t>
    </rPh>
    <rPh sb="4" eb="5">
      <t>ゼイ</t>
    </rPh>
    <rPh sb="5" eb="6">
      <t>ヌ</t>
    </rPh>
    <phoneticPr fontId="8"/>
  </si>
  <si>
    <t>合計（税抜）（千円未満切捨て）</t>
    <rPh sb="0" eb="2">
      <t>ゴウケイ</t>
    </rPh>
    <rPh sb="7" eb="9">
      <t>センエン</t>
    </rPh>
    <rPh sb="9" eb="11">
      <t>ミマン</t>
    </rPh>
    <rPh sb="11" eb="12">
      <t>キ</t>
    </rPh>
    <rPh sb="12" eb="13">
      <t>ス</t>
    </rPh>
    <phoneticPr fontId="8"/>
  </si>
  <si>
    <t>合　計（税抜）</t>
    <rPh sb="0" eb="2">
      <t>ゴウケイ</t>
    </rPh>
    <rPh sb="2" eb="3">
      <t>ケイ</t>
    </rPh>
    <phoneticPr fontId="8"/>
  </si>
  <si>
    <t>機材費合計（合計(1)+合計(2)）</t>
    <rPh sb="0" eb="2">
      <t>キザイ</t>
    </rPh>
    <rPh sb="2" eb="3">
      <t>ヒ</t>
    </rPh>
    <rPh sb="3" eb="5">
      <t>ゴウケイ</t>
    </rPh>
    <rPh sb="6" eb="8">
      <t>ゴウケイ</t>
    </rPh>
    <rPh sb="12" eb="14">
      <t>ゴウケイ</t>
    </rPh>
    <phoneticPr fontId="1"/>
  </si>
  <si>
    <r>
      <t>合計（税込）</t>
    </r>
    <r>
      <rPr>
        <vertAlign val="superscript"/>
        <sz val="12"/>
        <rFont val="ＭＳ ゴシック"/>
        <family val="3"/>
        <charset val="128"/>
      </rPr>
      <t>注２</t>
    </r>
    <rPh sb="0" eb="2">
      <t>ゴウケイ</t>
    </rPh>
    <rPh sb="1" eb="2">
      <t>ケイ</t>
    </rPh>
    <rPh sb="3" eb="5">
      <t>ゼイコミ</t>
    </rPh>
    <rPh sb="6" eb="7">
      <t>チュウ</t>
    </rPh>
    <phoneticPr fontId="8"/>
  </si>
  <si>
    <t>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成果品製作費はすべて日本国内で支出され、消費税課税対象取引であることを前提に、税込合計金額に100/108を乗じて税抜金額とする設定となっています。消費税率が異なる場合、また、海外で支出される経費等（消費税の対象取引ではない場合）については、、様式を変更し、適切に支出額を計上してください。</t>
    <rPh sb="6" eb="8">
      <t>ニホン</t>
    </rPh>
    <rPh sb="8" eb="10">
      <t>コクナイ</t>
    </rPh>
    <rPh sb="17" eb="19">
      <t>シシュツ</t>
    </rPh>
    <rPh sb="24" eb="26">
      <t>ソウテイ</t>
    </rPh>
    <phoneticPr fontId="25"/>
  </si>
  <si>
    <r>
      <t>費目（小項目）</t>
    </r>
    <r>
      <rPr>
        <b/>
        <vertAlign val="superscript"/>
        <sz val="14"/>
        <rFont val="ＭＳ ゴシック"/>
        <family val="3"/>
        <charset val="128"/>
      </rPr>
      <t>注</t>
    </r>
    <rPh sb="0" eb="2">
      <t>ヒモク</t>
    </rPh>
    <rPh sb="3" eb="6">
      <t>ショウコウモク</t>
    </rPh>
    <rPh sb="7" eb="8">
      <t>チュウ</t>
    </rPh>
    <phoneticPr fontId="1"/>
  </si>
  <si>
    <t>精算報告明細書（戦争特約保険料）</t>
    <rPh sb="0" eb="2">
      <t>セイサン</t>
    </rPh>
    <rPh sb="2" eb="4">
      <t>ホウコク</t>
    </rPh>
    <rPh sb="4" eb="7">
      <t>メイサイショ</t>
    </rPh>
    <rPh sb="8" eb="15">
      <t>センソウトクヤクホケンリョウ</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</si>
  <si>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</si>
  <si>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r>
      <t>備　考</t>
    </r>
    <r>
      <rPr>
        <vertAlign val="superscript"/>
        <sz val="12"/>
        <rFont val="ＭＳ ゴシック"/>
        <family val="3"/>
        <charset val="128"/>
      </rPr>
      <t>注３</t>
    </r>
    <rPh sb="0" eb="1">
      <t>ソナエ</t>
    </rPh>
    <rPh sb="2" eb="3">
      <t>コウ</t>
    </rPh>
    <rPh sb="3" eb="4">
      <t>チュウ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</si>
  <si>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</si>
  <si>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</si>
  <si>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r>
      <t>支払年月日</t>
    </r>
    <r>
      <rPr>
        <vertAlign val="superscript"/>
        <sz val="12"/>
        <rFont val="ＭＳ ゴシック"/>
        <family val="3"/>
        <charset val="128"/>
      </rPr>
      <t>注３</t>
    </r>
    <rPh sb="5" eb="6">
      <t>チュウ</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</si>
  <si>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</si>
  <si>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</si>
  <si>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</si>
  <si>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</si>
  <si>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phoneticPr fontId="1"/>
  </si>
  <si>
    <r>
      <rPr>
        <sz val="12"/>
        <rFont val="ＭＳ Ｐゴシック"/>
        <family val="3"/>
        <charset val="128"/>
      </rPr>
      <t>（2）旅費</t>
    </r>
    <r>
      <rPr>
        <sz val="12"/>
        <rFont val="Arial"/>
        <family val="2"/>
      </rPr>
      <t>(</t>
    </r>
    <r>
      <rPr>
        <sz val="12"/>
        <rFont val="ＭＳ Ｐゴシック"/>
        <family val="3"/>
        <charset val="128"/>
      </rPr>
      <t>その他）</t>
    </r>
    <rPh sb="3" eb="5">
      <t>リョヒ</t>
    </rPh>
    <rPh sb="8" eb="9">
      <t>タ</t>
    </rPh>
    <phoneticPr fontId="1"/>
  </si>
  <si>
    <r>
      <t xml:space="preserve">注）本シートは、宿泊数を「現地業務期間－「１」」泊として計算する関数が設定されています。主に、中国、韓国、モンゴル、フィリピン、ブルネイ、ミクロネシア、マーシャル諸島を対象としたものです。ご注意ください。
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注３）本邦外に居住する従事者の本邦への渡航及び業務について、「課税」の区分を選択ください。
注４）特別宿泊単価が設定されている場合はセルの関数を削除し、単価を直接入力してください。特別宿泊単価の場合、30泊超、60泊超の場合の逓減率は適用されません。
注５）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2"/>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phoneticPr fontId="1"/>
  </si>
  <si>
    <r>
      <t>宿泊料</t>
    </r>
    <r>
      <rPr>
        <vertAlign val="superscript"/>
        <sz val="12"/>
        <rFont val="ＭＳ ゴシック"/>
        <family val="3"/>
        <charset val="128"/>
      </rPr>
      <t>注４、注５</t>
    </r>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</si>
  <si>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</si>
  <si>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様式23</t>
    <phoneticPr fontId="1"/>
  </si>
  <si>
    <t>様式21　現地一時隔離関連費</t>
    <phoneticPr fontId="1"/>
  </si>
  <si>
    <t xml:space="preserve">様式22　本邦一時隔離関連費 </t>
    <phoneticPr fontId="1"/>
  </si>
  <si>
    <t>様式４ 内訳書</t>
    <phoneticPr fontId="1"/>
  </si>
  <si>
    <t>様式５ 流用明細</t>
    <phoneticPr fontId="1"/>
  </si>
  <si>
    <t xml:space="preserve">以下の費目を追加しました。
現地一時隔離関連費及び本邦一時隔離関連費 </t>
    <rPh sb="0" eb="2">
      <t>イカ</t>
    </rPh>
    <rPh sb="3" eb="5">
      <t>ヒモク</t>
    </rPh>
    <rPh sb="6" eb="8">
      <t>ツイカ</t>
    </rPh>
    <rPh sb="23" eb="24">
      <t>オヨ</t>
    </rPh>
    <phoneticPr fontId="1"/>
  </si>
  <si>
    <t>様式追加しました。</t>
    <rPh sb="0" eb="2">
      <t>ヨウシキ</t>
    </rPh>
    <rPh sb="2" eb="4">
      <t>ツイカ</t>
    </rPh>
    <phoneticPr fontId="1"/>
  </si>
  <si>
    <t>様式23　証書添付台紙</t>
    <rPh sb="5" eb="7">
      <t>ショウショ</t>
    </rPh>
    <rPh sb="7" eb="9">
      <t>テンプ</t>
    </rPh>
    <rPh sb="9" eb="11">
      <t>ダイシ</t>
    </rPh>
    <phoneticPr fontId="1"/>
  </si>
  <si>
    <t>様式番号変更しました。</t>
    <rPh sb="0" eb="2">
      <t>ヨウシキ</t>
    </rPh>
    <rPh sb="2" eb="4">
      <t>バンゴウ</t>
    </rPh>
    <rPh sb="4" eb="6">
      <t>ヘンコウ</t>
    </rPh>
    <phoneticPr fontId="1"/>
  </si>
  <si>
    <t>様式7　業務従事者名簿</t>
    <phoneticPr fontId="1"/>
  </si>
  <si>
    <t>ダイバーシティ枠の記載例を記入しました。</t>
    <rPh sb="7" eb="8">
      <t>ワク</t>
    </rPh>
    <rPh sb="9" eb="11">
      <t>キサイ</t>
    </rPh>
    <rPh sb="11" eb="12">
      <t>レイ</t>
    </rPh>
    <rPh sb="13" eb="15">
      <t>キニュウ</t>
    </rPh>
    <phoneticPr fontId="1"/>
  </si>
  <si>
    <t>□原　×子</t>
  </si>
  <si>
    <t>○山　△男</t>
  </si>
  <si>
    <t/>
  </si>
  <si>
    <t>交差点設計</t>
  </si>
  <si>
    <t>交通計画Ⅱ</t>
  </si>
  <si>
    <t>ジェンダー分析</t>
  </si>
  <si>
    <t>○野　△子（前任）</t>
  </si>
  <si>
    <t>▽田　□美（後任）</t>
  </si>
  <si>
    <t>様式22</t>
    <phoneticPr fontId="1"/>
  </si>
  <si>
    <t>様式21</t>
    <phoneticPr fontId="1"/>
  </si>
  <si>
    <t>注２）契約時の費目名が本様式と異なる場合は、契約時の費目名に修正の上、記載してください。</t>
    <rPh sb="0" eb="1">
      <t>チュウ</t>
    </rPh>
    <rPh sb="3" eb="5">
      <t>ケイヤク</t>
    </rPh>
    <rPh sb="5" eb="6">
      <t>ジ</t>
    </rPh>
    <rPh sb="7" eb="9">
      <t>ヒモク</t>
    </rPh>
    <rPh sb="9" eb="10">
      <t>メイ</t>
    </rPh>
    <rPh sb="11" eb="12">
      <t>ホン</t>
    </rPh>
    <rPh sb="12" eb="14">
      <t>ヨウシキ</t>
    </rPh>
    <rPh sb="15" eb="16">
      <t>コト</t>
    </rPh>
    <rPh sb="18" eb="20">
      <t>バアイ</t>
    </rPh>
    <rPh sb="22" eb="24">
      <t>ケイヤク</t>
    </rPh>
    <rPh sb="24" eb="25">
      <t>ジ</t>
    </rPh>
    <rPh sb="26" eb="28">
      <t>ヒモク</t>
    </rPh>
    <rPh sb="28" eb="29">
      <t>メイ</t>
    </rPh>
    <rPh sb="30" eb="32">
      <t>シュウセイ</t>
    </rPh>
    <rPh sb="33" eb="34">
      <t>ウエ</t>
    </rPh>
    <rPh sb="35" eb="37">
      <t>キサイ</t>
    </rPh>
    <phoneticPr fontId="1"/>
  </si>
  <si>
    <t>注１）雑費について：本邦支出のPCR検査関連費用は課税対象となりますので、雑費（課税）を追記し課税対象の合計及び合計（千円未満切捨て）を記載してください。</t>
    <rPh sb="0" eb="1">
      <t>チュウ</t>
    </rPh>
    <rPh sb="3" eb="5">
      <t>ザッピ</t>
    </rPh>
    <rPh sb="10" eb="12">
      <t>ホンポウ</t>
    </rPh>
    <rPh sb="12" eb="14">
      <t>シシュツ</t>
    </rPh>
    <rPh sb="18" eb="20">
      <t>ケンサ</t>
    </rPh>
    <rPh sb="20" eb="24">
      <t>カンレンヒヨウ</t>
    </rPh>
    <rPh sb="25" eb="27">
      <t>カゼイ</t>
    </rPh>
    <rPh sb="27" eb="29">
      <t>タイショウ</t>
    </rPh>
    <rPh sb="37" eb="39">
      <t>ザッピ</t>
    </rPh>
    <rPh sb="40" eb="42">
      <t>カゼイ</t>
    </rPh>
    <rPh sb="44" eb="46">
      <t>ツイキ</t>
    </rPh>
    <rPh sb="47" eb="51">
      <t>カゼイタイショウ</t>
    </rPh>
    <rPh sb="52" eb="54">
      <t>ゴウケイ</t>
    </rPh>
    <rPh sb="54" eb="55">
      <t>オヨ</t>
    </rPh>
    <rPh sb="56" eb="58">
      <t>ゴウケイ</t>
    </rPh>
    <rPh sb="59" eb="60">
      <t>セン</t>
    </rPh>
    <rPh sb="60" eb="61">
      <t>エン</t>
    </rPh>
    <rPh sb="61" eb="63">
      <t>ミマン</t>
    </rPh>
    <rPh sb="63" eb="65">
      <t>キリス</t>
    </rPh>
    <rPh sb="68" eb="70">
      <t>キサイ</t>
    </rPh>
    <phoneticPr fontId="1"/>
  </si>
  <si>
    <r>
      <t xml:space="preserve">合計額
</t>
    </r>
    <r>
      <rPr>
        <b/>
        <sz val="14"/>
        <color rgb="FFFF0000"/>
        <rFont val="ＭＳ ゴシック"/>
        <family val="3"/>
        <charset val="128"/>
      </rPr>
      <t>（課税）</t>
    </r>
    <rPh sb="0" eb="2">
      <t>ゴウケイ</t>
    </rPh>
    <rPh sb="2" eb="3">
      <t>ガク</t>
    </rPh>
    <rPh sb="5" eb="7">
      <t>カゼイ</t>
    </rPh>
    <phoneticPr fontId="1"/>
  </si>
  <si>
    <r>
      <t xml:space="preserve">合計額
</t>
    </r>
    <r>
      <rPr>
        <b/>
        <sz val="14"/>
        <color rgb="FFFF0000"/>
        <rFont val="ＭＳ ゴシック"/>
        <family val="3"/>
        <charset val="128"/>
      </rPr>
      <t>（不課税）</t>
    </r>
    <rPh sb="0" eb="2">
      <t>ゴウケイ</t>
    </rPh>
    <rPh sb="2" eb="3">
      <t>ガク</t>
    </rPh>
    <rPh sb="5" eb="6">
      <t>フ</t>
    </rPh>
    <rPh sb="6" eb="8">
      <t>カゼイ</t>
    </rPh>
    <phoneticPr fontId="1"/>
  </si>
  <si>
    <r>
      <t xml:space="preserve"> 雑費</t>
    </r>
    <r>
      <rPr>
        <sz val="12"/>
        <color rgb="FFFF0000"/>
        <rFont val="ＭＳ ゴシック"/>
        <family val="3"/>
        <charset val="128"/>
      </rPr>
      <t>（課税）</t>
    </r>
    <rPh sb="4" eb="6">
      <t>カゼイ</t>
    </rPh>
    <phoneticPr fontId="1"/>
  </si>
  <si>
    <t>総合計</t>
    <rPh sb="0" eb="3">
      <t>ソウゴウケイ</t>
    </rPh>
    <phoneticPr fontId="25"/>
  </si>
  <si>
    <t>雑費及び合計額を課税、不課税に分けました。</t>
    <rPh sb="0" eb="2">
      <t>ザッピ</t>
    </rPh>
    <rPh sb="2" eb="3">
      <t>オヨ</t>
    </rPh>
    <rPh sb="4" eb="7">
      <t>ゴウケイガク</t>
    </rPh>
    <rPh sb="8" eb="10">
      <t>カゼイ</t>
    </rPh>
    <rPh sb="11" eb="14">
      <t>フカゼイ</t>
    </rPh>
    <rPh sb="15" eb="16">
      <t>ワ</t>
    </rPh>
    <phoneticPr fontId="1"/>
  </si>
  <si>
    <r>
      <t xml:space="preserve"> 雑費</t>
    </r>
    <r>
      <rPr>
        <sz val="12"/>
        <color rgb="FFFF0000"/>
        <rFont val="ＭＳ ゴシック"/>
        <family val="3"/>
        <charset val="128"/>
      </rPr>
      <t>（不課税）</t>
    </r>
    <rPh sb="4" eb="5">
      <t>フ</t>
    </rPh>
    <rPh sb="5" eb="7">
      <t>カゼイ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</si>
</sst>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x#,##0\=;[Red]\-#,##0"/>
    <numFmt numFmtId="186" formatCode="#,##0\="/>
    <numFmt numFmtId="187" formatCode="0;;;@"/>
    <numFmt numFmtId="188" formatCode="0.00;;;@"/>
    <numFmt numFmtId="189" formatCode="yy&quot;年&quot;m&quot;月&quot;;@"/>
    <numFmt numFmtId="190" formatCode="yyyy&quot;年&quot;m&quot;月&quot;&quot;分&quot;"/>
    <numFmt numFmtId="191" formatCode="#,##0_);[Red]\(#,##0\)"/>
  </numFmts>
  <fonts count="100">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vertAlign val="superscript"/>
      <sz val="12"/>
      <color indexed="8"/>
      <name val="ＭＳ ゴシック"/>
      <family val="3"/>
      <charset val="128"/>
    </font>
    <font>
      <sz val="12"/>
      <name val="細明朝体"/>
      <family val="3"/>
      <charset val="128"/>
    </font>
    <font>
      <vertAlign val="superscript"/>
      <sz val="12"/>
      <name val="ＭＳ ゴシック"/>
      <family val="3"/>
      <charset val="128"/>
    </font>
    <font>
      <i/>
      <sz val="11"/>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b/>
      <vertAlign val="superscript"/>
      <sz val="14"/>
      <name val="ＭＳ Ｐゴシック"/>
      <family val="3"/>
      <charset val="128"/>
    </font>
    <font>
      <vertAlign val="superscript"/>
      <sz val="12"/>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sz val="9"/>
      <name val="ＭＳ Ｐゴシック"/>
      <family val="3"/>
      <charset val="128"/>
    </font>
    <font>
      <i/>
      <sz val="12"/>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b/>
      <sz val="16"/>
      <color theme="1"/>
      <name val="Arial"/>
      <family val="2"/>
    </font>
    <font>
      <sz val="10.5"/>
      <color rgb="FFFF0000"/>
      <name val="ＭＳ ゴシック"/>
      <family val="3"/>
      <charset val="128"/>
    </font>
    <font>
      <sz val="12"/>
      <color theme="1"/>
      <name val="ＭＳ Ｐゴシック"/>
      <family val="3"/>
      <charset val="128"/>
    </font>
    <font>
      <sz val="14"/>
      <color theme="1"/>
      <name val="ＭＳ ゴシック"/>
      <family val="3"/>
      <charset val="128"/>
    </font>
    <font>
      <sz val="12"/>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sz val="14"/>
      <color theme="1"/>
      <name val="ＭＳ Ｐゴシック"/>
      <family val="3"/>
      <charset val="128"/>
    </font>
    <font>
      <b/>
      <sz val="16"/>
      <color indexed="8"/>
      <name val="ＭＳ ゴシック"/>
      <family val="3"/>
      <charset val="128"/>
    </font>
    <font>
      <vertAlign val="superscript"/>
      <sz val="12"/>
      <color theme="1"/>
      <name val="ＭＳ ゴシック"/>
      <family val="3"/>
      <charset val="128"/>
    </font>
    <font>
      <sz val="12"/>
      <color indexed="81"/>
      <name val="ＭＳ Ｐゴシック"/>
      <family val="3"/>
      <charset val="128"/>
    </font>
    <font>
      <b/>
      <sz val="16"/>
      <name val="ＭＳ ゴシック"/>
      <family val="3"/>
      <charset val="128"/>
    </font>
    <font>
      <vertAlign val="superscript"/>
      <sz val="11"/>
      <name val="ＭＳ ゴシック"/>
      <family val="3"/>
      <charset val="128"/>
    </font>
    <font>
      <sz val="14"/>
      <name val="ＭＳ Ｐゴシック"/>
      <family val="3"/>
      <charset val="128"/>
    </font>
    <font>
      <b/>
      <sz val="14"/>
      <color rgb="FFFF0000"/>
      <name val="ＭＳ ゴシック"/>
      <family val="3"/>
      <charset val="128"/>
    </font>
    <font>
      <vertAlign val="superscript"/>
      <sz val="12"/>
      <color rgb="FFFF0000"/>
      <name val="ＭＳ ゴシック"/>
      <family val="3"/>
      <charset val="128"/>
    </font>
    <font>
      <b/>
      <sz val="16"/>
      <color rgb="FFFF0000"/>
      <name val="ＭＳ ゴシック"/>
      <family val="3"/>
      <charset val="128"/>
    </font>
    <font>
      <sz val="10"/>
      <color rgb="FFFF0000"/>
      <name val="ＭＳ ゴシック"/>
      <family val="3"/>
      <charset val="128"/>
    </font>
    <font>
      <b/>
      <sz val="10.5"/>
      <name val="ＭＳ ゴシック"/>
      <family val="3"/>
      <charset val="128"/>
    </font>
    <font>
      <sz val="14"/>
      <name val="ＭＳ ゴシック"/>
      <family val="3"/>
      <charset val="128"/>
    </font>
    <font>
      <sz val="16"/>
      <name val="ＭＳ ゴシック"/>
      <family val="3"/>
      <charset val="128"/>
    </font>
    <font>
      <vertAlign val="superscript"/>
      <sz val="14"/>
      <name val="ＭＳ ゴシック"/>
      <family val="3"/>
      <charset val="128"/>
    </font>
    <font>
      <sz val="8"/>
      <name val="ＭＳ Ｐゴシック"/>
      <family val="3"/>
      <charset val="128"/>
    </font>
    <font>
      <b/>
      <sz val="16"/>
      <name val="ＭＳ Ｐゴシック"/>
      <family val="3"/>
      <charset val="128"/>
    </font>
    <font>
      <sz val="9"/>
      <color indexed="81"/>
      <name val="MS P ゴシック"/>
      <family val="3"/>
      <charset val="128"/>
    </font>
    <font>
      <b/>
      <sz val="14"/>
      <name val="Arial"/>
      <family val="2"/>
    </font>
    <font>
      <sz val="12"/>
      <name val="Arial Unicode MS"/>
      <family val="3"/>
      <charset val="128"/>
    </font>
    <font>
      <b/>
      <sz val="16"/>
      <name val="Arial"/>
      <family val="2"/>
    </font>
    <font>
      <sz val="16"/>
      <name val="Arial"/>
      <family val="2"/>
    </font>
    <font>
      <sz val="6"/>
      <name val="ＭＳ Ｐゴシック"/>
      <family val="3"/>
      <charset val="128"/>
    </font>
    <font>
      <b/>
      <sz val="12"/>
      <color rgb="FFFF0000"/>
      <name val="ＭＳ ゴシック"/>
      <family val="3"/>
      <charset val="128"/>
    </font>
    <font>
      <sz val="12"/>
      <color rgb="FF00B050"/>
      <name val="ＭＳ ゴシック"/>
      <family val="3"/>
      <charset val="128"/>
    </font>
    <font>
      <vertAlign val="superscript"/>
      <sz val="10"/>
      <name val="ＭＳ ゴシック"/>
      <family val="3"/>
      <charset val="128"/>
    </font>
    <font>
      <b/>
      <sz val="10"/>
      <name val="ＭＳ ゴシック"/>
      <family val="3"/>
      <charset val="128"/>
    </font>
    <font>
      <vertAlign val="superscript"/>
      <sz val="10"/>
      <color theme="1"/>
      <name val="ＭＳ ゴシック"/>
      <family val="3"/>
      <charset val="128"/>
    </font>
    <font>
      <sz val="12"/>
      <name val="Osaka"/>
      <charset val="128"/>
    </font>
    <font>
      <sz val="8"/>
      <name val="ＭＳ ゴシック"/>
      <family val="3"/>
      <charset val="128"/>
    </font>
    <font>
      <vertAlign val="superscript"/>
      <sz val="10.5"/>
      <color rgb="FFFF0000"/>
      <name val="ＭＳ ゴシック"/>
      <family val="3"/>
      <charset val="128"/>
    </font>
    <font>
      <b/>
      <vertAlign val="superscript"/>
      <sz val="12"/>
      <name val="ＭＳ ゴシック"/>
      <family val="3"/>
      <charset val="128"/>
    </font>
    <font>
      <b/>
      <vertAlign val="superscript"/>
      <sz val="14"/>
      <name val="ＭＳ ゴシック"/>
      <family val="3"/>
      <charset val="128"/>
    </font>
    <font>
      <strike/>
      <sz val="12"/>
      <name val="ＭＳ ゴシック"/>
      <family val="3"/>
      <charset val="128"/>
    </font>
    <font>
      <i/>
      <sz val="12"/>
      <name val="ＭＳ ゴシック"/>
      <family val="3"/>
      <charset val="128"/>
    </font>
    <font>
      <sz val="14"/>
      <name val="Arial"/>
      <family val="2"/>
    </font>
  </fonts>
  <fills count="7">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166">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style="medium">
        <color indexed="64"/>
      </top>
      <bottom style="medium">
        <color indexed="64"/>
      </bottom>
      <diagonal/>
    </border>
    <border>
      <left/>
      <right style="medium">
        <color indexed="64"/>
      </right>
      <top style="medium">
        <color indexed="64"/>
      </top>
      <bottom style="double">
        <color indexed="64"/>
      </bottom>
      <diagonal/>
    </border>
    <border diagonalUp="1">
      <left style="medium">
        <color indexed="64"/>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double">
        <color indexed="64"/>
      </bottom>
      <diagonal/>
    </border>
    <border diagonalUp="1">
      <left style="medium">
        <color indexed="64"/>
      </left>
      <right style="medium">
        <color indexed="64"/>
      </right>
      <top style="double">
        <color indexed="64"/>
      </top>
      <bottom style="thin">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diagonalUp="1">
      <left style="medium">
        <color indexed="64"/>
      </left>
      <right style="medium">
        <color indexed="64"/>
      </right>
      <top/>
      <bottom style="medium">
        <color indexed="64"/>
      </bottom>
      <diagonal style="hair">
        <color indexed="64"/>
      </diagonal>
    </border>
  </borders>
  <cellStyleXfs count="101">
    <xf numFmtId="0" fontId="0" fillId="0" borderId="0">
      <alignment vertical="center"/>
    </xf>
    <xf numFmtId="38" fontId="43" fillId="2" borderId="155"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4" fillId="0" borderId="0" applyNumberFormat="0" applyFill="0" applyBorder="0" applyAlignment="0" applyProtection="0"/>
    <xf numFmtId="0" fontId="44"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41" fillId="0" borderId="0">
      <alignment vertical="center"/>
    </xf>
    <xf numFmtId="0" fontId="5" fillId="0" borderId="0"/>
    <xf numFmtId="0" fontId="11" fillId="0" borderId="0">
      <alignment vertical="center"/>
    </xf>
    <xf numFmtId="0" fontId="41" fillId="0" borderId="0">
      <alignment vertical="center"/>
    </xf>
    <xf numFmtId="0" fontId="42" fillId="0" borderId="0">
      <alignment vertical="center"/>
    </xf>
    <xf numFmtId="0" fontId="42" fillId="0" borderId="0">
      <alignment vertical="center"/>
    </xf>
    <xf numFmtId="0" fontId="10" fillId="0" borderId="0"/>
    <xf numFmtId="0" fontId="11" fillId="0" borderId="0">
      <alignment vertical="center"/>
    </xf>
    <xf numFmtId="0" fontId="18" fillId="0" borderId="0">
      <alignment vertical="center"/>
    </xf>
    <xf numFmtId="0" fontId="41" fillId="0" borderId="0">
      <alignment vertical="center"/>
    </xf>
    <xf numFmtId="0" fontId="41" fillId="0" borderId="0">
      <alignment vertical="center"/>
    </xf>
    <xf numFmtId="0" fontId="5" fillId="0" borderId="0"/>
    <xf numFmtId="0" fontId="14"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5" fillId="0" borderId="0" applyNumberFormat="0" applyFill="0" applyBorder="0" applyAlignment="0" applyProtection="0"/>
    <xf numFmtId="0" fontId="45"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2" fillId="0" borderId="0"/>
    <xf numFmtId="0" fontId="5" fillId="0" borderId="0"/>
  </cellStyleXfs>
  <cellXfs count="1469">
    <xf numFmtId="0" fontId="0" fillId="0" borderId="0" xfId="0">
      <alignment vertical="center"/>
    </xf>
    <xf numFmtId="0" fontId="0" fillId="0" borderId="0" xfId="0" applyAlignment="1">
      <alignment vertical="center"/>
    </xf>
    <xf numFmtId="0" fontId="47" fillId="0" borderId="0" xfId="0" applyFont="1" applyBorder="1" applyAlignment="1">
      <alignment vertical="center"/>
    </xf>
    <xf numFmtId="0" fontId="47" fillId="0" borderId="2" xfId="0" applyFont="1" applyBorder="1" applyAlignment="1">
      <alignment horizontal="right" vertical="center" wrapText="1"/>
    </xf>
    <xf numFmtId="0" fontId="0" fillId="0" borderId="0" xfId="0" applyAlignment="1">
      <alignment horizontal="right" vertical="center"/>
    </xf>
    <xf numFmtId="0" fontId="48" fillId="0" borderId="0" xfId="0" applyFont="1" applyAlignment="1">
      <alignment vertical="center"/>
    </xf>
    <xf numFmtId="0" fontId="11" fillId="0" borderId="0" xfId="48" applyFont="1" applyAlignment="1">
      <alignment vertical="center"/>
    </xf>
    <xf numFmtId="0" fontId="11" fillId="0" borderId="6" xfId="48" applyFont="1" applyBorder="1" applyAlignment="1">
      <alignment horizontal="center" vertical="center"/>
    </xf>
    <xf numFmtId="0" fontId="11" fillId="0" borderId="7"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19" fillId="0" borderId="0" xfId="48" applyFont="1" applyFill="1"/>
    <xf numFmtId="0" fontId="19" fillId="0" borderId="0" xfId="48" applyFont="1" applyFill="1" applyBorder="1" applyAlignment="1">
      <alignment vertical="center"/>
    </xf>
    <xf numFmtId="0" fontId="19" fillId="0" borderId="0" xfId="48" applyFont="1" applyFill="1" applyAlignment="1">
      <alignment horizontal="right"/>
    </xf>
    <xf numFmtId="0" fontId="20" fillId="0" borderId="0" xfId="48" applyFont="1" applyFill="1" applyAlignment="1"/>
    <xf numFmtId="38" fontId="20" fillId="0" borderId="0" xfId="45" applyFont="1" applyFill="1" applyAlignment="1">
      <alignment horizontal="right"/>
    </xf>
    <xf numFmtId="0" fontId="21" fillId="0" borderId="0" xfId="48" applyFont="1" applyFill="1" applyBorder="1" applyAlignment="1">
      <alignment vertical="center"/>
    </xf>
    <xf numFmtId="38" fontId="19" fillId="0" borderId="0" xfId="45" applyFont="1" applyFill="1" applyBorder="1" applyAlignment="1">
      <alignment horizontal="right"/>
    </xf>
    <xf numFmtId="0" fontId="19" fillId="0" borderId="0" xfId="48" applyFont="1" applyFill="1" applyAlignment="1">
      <alignment vertical="center"/>
    </xf>
    <xf numFmtId="38" fontId="19" fillId="0" borderId="0" xfId="45" applyFont="1" applyFill="1" applyBorder="1" applyAlignment="1">
      <alignment vertical="center"/>
    </xf>
    <xf numFmtId="9" fontId="19" fillId="0" borderId="0" xfId="2" applyFont="1" applyFill="1" applyAlignment="1">
      <alignment vertical="center"/>
    </xf>
    <xf numFmtId="38" fontId="19" fillId="0" borderId="0" xfId="45" applyFont="1" applyFill="1" applyBorder="1" applyAlignment="1">
      <alignment horizontal="right" vertical="center"/>
    </xf>
    <xf numFmtId="0" fontId="19" fillId="0" borderId="0" xfId="48" applyFont="1" applyFill="1" applyAlignment="1">
      <alignment horizontal="right" vertical="center"/>
    </xf>
    <xf numFmtId="176" fontId="19" fillId="0" borderId="0" xfId="48" applyNumberFormat="1" applyFont="1" applyFill="1" applyBorder="1" applyAlignment="1">
      <alignment horizontal="left" vertical="center"/>
    </xf>
    <xf numFmtId="0" fontId="19" fillId="0" borderId="3" xfId="48" applyFont="1" applyFill="1" applyBorder="1" applyAlignment="1">
      <alignment horizontal="center" vertical="center"/>
    </xf>
    <xf numFmtId="0" fontId="19" fillId="0" borderId="11" xfId="48" applyFont="1" applyFill="1" applyBorder="1" applyAlignment="1">
      <alignment horizontal="center" vertical="center"/>
    </xf>
    <xf numFmtId="0" fontId="20" fillId="0" borderId="16" xfId="48" applyFont="1" applyFill="1" applyBorder="1" applyAlignment="1">
      <alignment horizontal="center" vertical="center"/>
    </xf>
    <xf numFmtId="0" fontId="19" fillId="0" borderId="0" xfId="48" applyFont="1" applyFill="1" applyAlignment="1">
      <alignment horizontal="center" vertical="center"/>
    </xf>
    <xf numFmtId="38" fontId="19" fillId="0" borderId="0" xfId="45" applyFont="1" applyFill="1" applyAlignment="1">
      <alignment horizontal="right" vertical="center"/>
    </xf>
    <xf numFmtId="176" fontId="19" fillId="0" borderId="0" xfId="48" applyNumberFormat="1" applyFont="1" applyFill="1" applyAlignment="1">
      <alignment vertical="center"/>
    </xf>
    <xf numFmtId="176" fontId="19" fillId="0" borderId="0" xfId="48" applyNumberFormat="1" applyFont="1" applyFill="1" applyAlignment="1">
      <alignment horizontal="left" vertical="center"/>
    </xf>
    <xf numFmtId="176" fontId="19" fillId="0" borderId="0" xfId="48" applyNumberFormat="1" applyFont="1" applyFill="1" applyAlignment="1">
      <alignment horizontal="right" vertical="center"/>
    </xf>
    <xf numFmtId="38" fontId="19" fillId="0" borderId="0" xfId="45" applyFont="1" applyFill="1" applyAlignment="1">
      <alignment horizontal="left" vertical="center"/>
    </xf>
    <xf numFmtId="38" fontId="19" fillId="0" borderId="0" xfId="45" applyFont="1" applyFill="1" applyBorder="1" applyAlignment="1">
      <alignment horizontal="left" vertical="center"/>
    </xf>
    <xf numFmtId="0" fontId="19" fillId="0" borderId="17" xfId="48" applyFont="1" applyFill="1" applyBorder="1" applyAlignment="1">
      <alignment horizontal="center" vertical="center"/>
    </xf>
    <xf numFmtId="38" fontId="19" fillId="0" borderId="0" xfId="45" applyFont="1" applyFill="1" applyAlignment="1">
      <alignment horizontal="right"/>
    </xf>
    <xf numFmtId="0" fontId="0" fillId="0" borderId="27" xfId="0" applyBorder="1">
      <alignment vertical="center"/>
    </xf>
    <xf numFmtId="0" fontId="48" fillId="0" borderId="0" xfId="0" applyFont="1">
      <alignment vertical="center"/>
    </xf>
    <xf numFmtId="38" fontId="24" fillId="0" borderId="33" xfId="41" applyFont="1" applyBorder="1" applyAlignment="1">
      <alignment horizontal="right" vertical="center"/>
    </xf>
    <xf numFmtId="38" fontId="24" fillId="0" borderId="27" xfId="41" applyFont="1" applyBorder="1" applyAlignment="1">
      <alignment horizontal="center" vertical="center"/>
    </xf>
    <xf numFmtId="38" fontId="24" fillId="0" borderId="21" xfId="41" applyFont="1" applyBorder="1" applyAlignment="1">
      <alignment horizontal="right" vertical="center"/>
    </xf>
    <xf numFmtId="38" fontId="24" fillId="0" borderId="34" xfId="41" applyFont="1" applyBorder="1" applyAlignment="1">
      <alignment horizontal="right" vertical="center"/>
    </xf>
    <xf numFmtId="38" fontId="24" fillId="0" borderId="1" xfId="41" applyFont="1" applyBorder="1" applyAlignment="1">
      <alignment horizontal="center" vertical="center"/>
    </xf>
    <xf numFmtId="0" fontId="46" fillId="0" borderId="0" xfId="0" applyFont="1" applyAlignment="1">
      <alignment horizontal="centerContinuous" vertical="center" wrapText="1"/>
    </xf>
    <xf numFmtId="0" fontId="3" fillId="0" borderId="0" xfId="58" applyFont="1" applyBorder="1"/>
    <xf numFmtId="0" fontId="27" fillId="0" borderId="0" xfId="58" applyFont="1" applyBorder="1" applyAlignment="1">
      <alignment horizontal="left" vertical="center"/>
    </xf>
    <xf numFmtId="0" fontId="28" fillId="0" borderId="0" xfId="58" applyFont="1" applyBorder="1" applyAlignment="1">
      <alignment horizontal="right" vertical="center"/>
    </xf>
    <xf numFmtId="0" fontId="3" fillId="0" borderId="47" xfId="58" applyFont="1" applyBorder="1" applyAlignment="1">
      <alignment horizontal="left" vertical="center"/>
    </xf>
    <xf numFmtId="0" fontId="7" fillId="0" borderId="0" xfId="58" applyFont="1" applyBorder="1" applyAlignment="1">
      <alignment vertical="center"/>
    </xf>
    <xf numFmtId="0" fontId="7" fillId="0" borderId="0" xfId="57" applyFont="1" applyAlignment="1">
      <alignment vertical="center"/>
    </xf>
    <xf numFmtId="0" fontId="7" fillId="0" borderId="0" xfId="58" applyFont="1" applyAlignment="1">
      <alignment vertical="center"/>
    </xf>
    <xf numFmtId="0" fontId="0" fillId="0" borderId="0" xfId="0" applyAlignment="1">
      <alignment horizontal="centerContinuous" vertical="center" wrapText="1"/>
    </xf>
    <xf numFmtId="0" fontId="7" fillId="0" borderId="72" xfId="58" applyFont="1" applyBorder="1" applyAlignment="1">
      <alignment horizontal="center" vertical="center"/>
    </xf>
    <xf numFmtId="0" fontId="7" fillId="0" borderId="73" xfId="58" applyFont="1" applyBorder="1" applyAlignment="1">
      <alignment horizontal="center" vertical="center"/>
    </xf>
    <xf numFmtId="0" fontId="7" fillId="0" borderId="6" xfId="58" applyFont="1" applyBorder="1" applyAlignment="1">
      <alignment horizontal="center" vertical="center" wrapText="1"/>
    </xf>
    <xf numFmtId="0" fontId="7" fillId="0" borderId="74" xfId="58" applyFont="1" applyBorder="1" applyAlignment="1">
      <alignment horizontal="center" vertical="center"/>
    </xf>
    <xf numFmtId="0" fontId="3" fillId="0" borderId="46" xfId="58" applyFont="1" applyBorder="1" applyAlignment="1">
      <alignment horizontal="left" vertical="center"/>
    </xf>
    <xf numFmtId="0" fontId="3" fillId="0" borderId="0" xfId="58" applyFont="1" applyBorder="1" applyAlignment="1">
      <alignment horizontal="left" vertical="center"/>
    </xf>
    <xf numFmtId="181" fontId="11" fillId="0" borderId="0" xfId="58" applyNumberFormat="1" applyFont="1" applyBorder="1" applyAlignment="1">
      <alignment horizontal="right" vertical="center"/>
    </xf>
    <xf numFmtId="179" fontId="11" fillId="0" borderId="75" xfId="58" applyNumberFormat="1" applyFont="1" applyBorder="1" applyAlignment="1">
      <alignment horizontal="right" vertical="center"/>
    </xf>
    <xf numFmtId="179" fontId="11" fillId="0" borderId="42" xfId="58" applyNumberFormat="1" applyFont="1" applyBorder="1" applyAlignment="1">
      <alignment horizontal="right" vertical="center"/>
    </xf>
    <xf numFmtId="0" fontId="11" fillId="0" borderId="0" xfId="58" applyFont="1" applyBorder="1" applyAlignment="1">
      <alignment horizontal="left" vertical="center"/>
    </xf>
    <xf numFmtId="0" fontId="3" fillId="0" borderId="46" xfId="58" applyFont="1" applyBorder="1" applyAlignment="1">
      <alignment vertical="center"/>
    </xf>
    <xf numFmtId="0" fontId="3" fillId="0" borderId="49" xfId="58" applyFont="1" applyBorder="1" applyAlignment="1">
      <alignment horizontal="left" vertical="center"/>
    </xf>
    <xf numFmtId="179" fontId="11" fillId="0" borderId="0" xfId="58" applyNumberFormat="1" applyFont="1" applyBorder="1" applyAlignment="1">
      <alignment horizontal="right" vertical="center"/>
    </xf>
    <xf numFmtId="0" fontId="3" fillId="0" borderId="44" xfId="58" applyFont="1" applyBorder="1" applyAlignment="1">
      <alignment horizontal="left" vertical="center"/>
    </xf>
    <xf numFmtId="179" fontId="11" fillId="0" borderId="77" xfId="58" applyNumberFormat="1" applyFont="1" applyBorder="1" applyAlignment="1">
      <alignment horizontal="right" vertical="center"/>
    </xf>
    <xf numFmtId="0" fontId="16" fillId="0" borderId="19" xfId="58" applyFont="1" applyBorder="1" applyAlignment="1">
      <alignment horizontal="center" vertical="center"/>
    </xf>
    <xf numFmtId="0" fontId="7" fillId="0" borderId="78" xfId="58" applyFont="1" applyBorder="1" applyAlignment="1">
      <alignment horizontal="center" vertical="center"/>
    </xf>
    <xf numFmtId="0" fontId="3" fillId="0" borderId="77" xfId="58" applyFont="1" applyBorder="1" applyAlignment="1">
      <alignment vertical="center"/>
    </xf>
    <xf numFmtId="0" fontId="3" fillId="0" borderId="79" xfId="58" applyFont="1" applyBorder="1" applyAlignment="1">
      <alignment vertical="center"/>
    </xf>
    <xf numFmtId="0" fontId="3" fillId="0" borderId="48" xfId="58" applyFont="1" applyBorder="1" applyAlignment="1">
      <alignment vertical="center"/>
    </xf>
    <xf numFmtId="0" fontId="3" fillId="0" borderId="83" xfId="58" applyFont="1" applyBorder="1" applyAlignment="1">
      <alignment vertical="center"/>
    </xf>
    <xf numFmtId="0" fontId="3" fillId="0" borderId="75" xfId="58" applyFont="1" applyBorder="1" applyAlignment="1">
      <alignment vertical="center"/>
    </xf>
    <xf numFmtId="0" fontId="41" fillId="0" borderId="0" xfId="47">
      <alignment vertical="center"/>
    </xf>
    <xf numFmtId="0" fontId="0" fillId="0" borderId="0" xfId="0" applyAlignment="1">
      <alignment horizontal="center" vertical="center"/>
    </xf>
    <xf numFmtId="0" fontId="0" fillId="0" borderId="0" xfId="0">
      <alignment vertical="center"/>
    </xf>
    <xf numFmtId="0" fontId="55" fillId="0" borderId="0" xfId="0" applyFont="1">
      <alignment vertical="center"/>
    </xf>
    <xf numFmtId="0" fontId="55" fillId="0" borderId="0" xfId="0" applyFont="1" applyAlignment="1">
      <alignment horizontal="center" vertical="center"/>
    </xf>
    <xf numFmtId="183" fontId="24" fillId="0" borderId="27" xfId="41" applyNumberFormat="1" applyFont="1" applyBorder="1" applyAlignment="1">
      <alignment horizontal="center" vertical="center"/>
    </xf>
    <xf numFmtId="38" fontId="55" fillId="0" borderId="3" xfId="44" applyFont="1" applyBorder="1" applyAlignment="1">
      <alignment horizontal="center"/>
    </xf>
    <xf numFmtId="38" fontId="24" fillId="0" borderId="3" xfId="44" applyFont="1" applyFill="1" applyBorder="1" applyAlignment="1">
      <alignment horizontal="right"/>
    </xf>
    <xf numFmtId="0" fontId="53" fillId="0" borderId="0" xfId="0" applyFont="1" applyAlignment="1">
      <alignment vertical="center"/>
    </xf>
    <xf numFmtId="0" fontId="17" fillId="0" borderId="22" xfId="48" applyFont="1" applyBorder="1" applyAlignment="1">
      <alignment horizontal="center" vertical="center"/>
    </xf>
    <xf numFmtId="0" fontId="11" fillId="3" borderId="2" xfId="48" applyFont="1" applyFill="1" applyBorder="1" applyAlignment="1">
      <alignment horizontal="center" vertical="center"/>
    </xf>
    <xf numFmtId="0" fontId="47" fillId="0" borderId="0" xfId="0" applyFont="1" applyAlignment="1">
      <alignment horizontal="right" vertical="center"/>
    </xf>
    <xf numFmtId="0" fontId="48" fillId="0" borderId="0" xfId="0" applyFont="1" applyAlignment="1">
      <alignment horizontal="justify" vertical="center"/>
    </xf>
    <xf numFmtId="0" fontId="47" fillId="0" borderId="76" xfId="0" applyFont="1" applyBorder="1" applyAlignment="1">
      <alignment horizontal="justify" vertical="center" wrapText="1"/>
    </xf>
    <xf numFmtId="0" fontId="52" fillId="0" borderId="0" xfId="0" applyFont="1">
      <alignment vertical="center"/>
    </xf>
    <xf numFmtId="0" fontId="47" fillId="0" borderId="52" xfId="0" applyFont="1" applyBorder="1" applyAlignment="1">
      <alignment horizontal="center" vertical="center" wrapText="1"/>
    </xf>
    <xf numFmtId="0" fontId="47" fillId="0" borderId="51" xfId="0" applyFont="1" applyBorder="1" applyAlignment="1">
      <alignment horizontal="center" vertical="center" wrapText="1"/>
    </xf>
    <xf numFmtId="0" fontId="47" fillId="0" borderId="21" xfId="0" applyFont="1" applyBorder="1" applyAlignment="1">
      <alignment horizontal="center" vertical="center" wrapText="1"/>
    </xf>
    <xf numFmtId="0" fontId="57" fillId="0" borderId="81" xfId="0" applyFont="1" applyBorder="1" applyAlignment="1">
      <alignment horizontal="center" vertical="center" wrapText="1"/>
    </xf>
    <xf numFmtId="0" fontId="32" fillId="0" borderId="102" xfId="0" applyFont="1" applyBorder="1" applyAlignment="1">
      <alignment horizontal="center" vertical="center" wrapText="1"/>
    </xf>
    <xf numFmtId="0" fontId="11" fillId="0" borderId="0" xfId="47" applyFont="1">
      <alignment vertical="center"/>
    </xf>
    <xf numFmtId="0" fontId="35" fillId="0" borderId="0" xfId="48" applyFont="1" applyFill="1" applyAlignment="1">
      <alignment horizontal="right" vertical="center"/>
    </xf>
    <xf numFmtId="0" fontId="36" fillId="5" borderId="0" xfId="48" applyFont="1" applyFill="1" applyBorder="1" applyAlignment="1">
      <alignment vertical="center"/>
    </xf>
    <xf numFmtId="0" fontId="36" fillId="5" borderId="3" xfId="48" applyFont="1" applyFill="1" applyBorder="1" applyAlignment="1">
      <alignment horizontal="center" vertical="center"/>
    </xf>
    <xf numFmtId="0" fontId="20" fillId="0" borderId="0" xfId="48" applyFont="1" applyFill="1" applyBorder="1" applyAlignment="1">
      <alignment horizontal="center" vertical="center" wrapText="1"/>
    </xf>
    <xf numFmtId="0" fontId="51" fillId="0" borderId="0" xfId="0" applyFont="1" applyAlignment="1">
      <alignment horizontal="centerContinuous" vertical="center" wrapText="1"/>
    </xf>
    <xf numFmtId="0" fontId="55" fillId="0" borderId="0" xfId="0" applyFont="1">
      <alignment vertical="center"/>
    </xf>
    <xf numFmtId="0" fontId="19" fillId="3" borderId="3" xfId="2" applyNumberFormat="1" applyFont="1" applyFill="1" applyBorder="1" applyAlignment="1">
      <alignment vertical="center"/>
    </xf>
    <xf numFmtId="0" fontId="36" fillId="3" borderId="3" xfId="2" applyNumberFormat="1" applyFont="1" applyFill="1" applyBorder="1" applyAlignment="1">
      <alignment vertical="center"/>
    </xf>
    <xf numFmtId="0" fontId="0" fillId="3" borderId="0" xfId="0" applyFont="1" applyFill="1">
      <alignment vertical="center"/>
    </xf>
    <xf numFmtId="38" fontId="24" fillId="3" borderId="3" xfId="60" applyNumberFormat="1" applyFont="1" applyFill="1" applyBorder="1"/>
    <xf numFmtId="0" fontId="52" fillId="3" borderId="0" xfId="0" applyFont="1" applyFill="1">
      <alignment vertical="center"/>
    </xf>
    <xf numFmtId="0" fontId="52" fillId="3" borderId="0" xfId="0" applyFont="1" applyFill="1" applyAlignment="1">
      <alignment horizontal="center" vertical="center"/>
    </xf>
    <xf numFmtId="178" fontId="52" fillId="3" borderId="0" xfId="0" applyNumberFormat="1" applyFont="1" applyFill="1" applyAlignment="1">
      <alignment horizontal="center" vertical="center" wrapText="1"/>
    </xf>
    <xf numFmtId="0" fontId="52" fillId="3" borderId="0" xfId="0" applyFont="1" applyFill="1" applyAlignment="1">
      <alignment horizontal="center" vertical="center" wrapText="1"/>
    </xf>
    <xf numFmtId="178" fontId="52" fillId="3" borderId="0" xfId="0" applyNumberFormat="1" applyFont="1" applyFill="1" applyAlignment="1">
      <alignment horizontal="center" vertical="center"/>
    </xf>
    <xf numFmtId="0" fontId="0" fillId="3" borderId="0" xfId="0" applyFont="1" applyFill="1" applyAlignment="1">
      <alignment vertical="center" wrapText="1"/>
    </xf>
    <xf numFmtId="38" fontId="55" fillId="0" borderId="3" xfId="44" applyFont="1" applyFill="1" applyBorder="1" applyAlignment="1"/>
    <xf numFmtId="184" fontId="24" fillId="4" borderId="27" xfId="41" applyNumberFormat="1" applyFont="1" applyFill="1" applyBorder="1" applyAlignment="1">
      <alignment horizontal="center" vertical="center"/>
    </xf>
    <xf numFmtId="184" fontId="24" fillId="4" borderId="1" xfId="41" applyNumberFormat="1" applyFont="1" applyFill="1" applyBorder="1" applyAlignment="1">
      <alignment horizontal="center" vertical="center"/>
    </xf>
    <xf numFmtId="185" fontId="24" fillId="0" borderId="27" xfId="41" applyNumberFormat="1" applyFont="1" applyBorder="1" applyAlignment="1">
      <alignment horizontal="center" vertical="center"/>
    </xf>
    <xf numFmtId="185" fontId="24" fillId="0" borderId="1" xfId="41" applyNumberFormat="1" applyFont="1" applyBorder="1" applyAlignment="1">
      <alignment horizontal="center" vertical="center"/>
    </xf>
    <xf numFmtId="186" fontId="24" fillId="0" borderId="27" xfId="41" applyNumberFormat="1" applyFont="1" applyBorder="1" applyAlignment="1">
      <alignment horizontal="center" vertical="center"/>
    </xf>
    <xf numFmtId="0" fontId="17" fillId="0" borderId="59" xfId="48" applyFont="1" applyBorder="1" applyAlignment="1">
      <alignment horizontal="center" vertical="center" wrapText="1"/>
    </xf>
    <xf numFmtId="0" fontId="11" fillId="0" borderId="0" xfId="48" applyFont="1" applyBorder="1" applyAlignment="1">
      <alignment horizontal="left" vertical="center"/>
    </xf>
    <xf numFmtId="0" fontId="11" fillId="0" borderId="81" xfId="48" applyFont="1" applyBorder="1" applyAlignment="1">
      <alignment horizontal="left" vertical="center"/>
    </xf>
    <xf numFmtId="0" fontId="11" fillId="0" borderId="20" xfId="48" applyFont="1" applyBorder="1" applyAlignment="1">
      <alignment horizontal="left" vertical="center"/>
    </xf>
    <xf numFmtId="0" fontId="11" fillId="0" borderId="20" xfId="48" applyFont="1" applyBorder="1" applyAlignment="1">
      <alignment horizontal="center" vertical="center"/>
    </xf>
    <xf numFmtId="0" fontId="11" fillId="0" borderId="20" xfId="48" applyFont="1" applyBorder="1" applyAlignment="1">
      <alignment horizontal="left" vertical="center" wrapText="1"/>
    </xf>
    <xf numFmtId="0" fontId="11" fillId="0" borderId="81" xfId="48" applyFont="1" applyBorder="1" applyAlignment="1">
      <alignment horizontal="left" vertical="center" wrapText="1"/>
    </xf>
    <xf numFmtId="181" fontId="0" fillId="0" borderId="0" xfId="0" applyNumberFormat="1">
      <alignment vertical="center"/>
    </xf>
    <xf numFmtId="181" fontId="46" fillId="0" borderId="0" xfId="0" applyNumberFormat="1" applyFont="1">
      <alignment vertical="center"/>
    </xf>
    <xf numFmtId="181" fontId="0" fillId="0" borderId="0" xfId="0" applyNumberFormat="1" applyAlignment="1">
      <alignment horizontal="center" vertical="center"/>
    </xf>
    <xf numFmtId="181" fontId="0" fillId="0" borderId="66" xfId="0" applyNumberFormat="1" applyBorder="1" applyAlignment="1">
      <alignment horizontal="center" vertical="center"/>
    </xf>
    <xf numFmtId="181" fontId="0" fillId="0" borderId="0" xfId="0" applyNumberFormat="1" applyBorder="1">
      <alignment vertical="center"/>
    </xf>
    <xf numFmtId="187" fontId="11" fillId="0" borderId="81" xfId="48" applyNumberFormat="1" applyFont="1" applyBorder="1" applyAlignment="1">
      <alignment horizontal="left" vertical="center" wrapText="1"/>
    </xf>
    <xf numFmtId="187" fontId="11" fillId="0" borderId="20" xfId="48" applyNumberFormat="1" applyFont="1" applyBorder="1" applyAlignment="1">
      <alignment horizontal="left" vertical="center"/>
    </xf>
    <xf numFmtId="187" fontId="11" fillId="0" borderId="20" xfId="48" applyNumberFormat="1" applyFont="1" applyBorder="1" applyAlignment="1">
      <alignment horizontal="center" vertical="center"/>
    </xf>
    <xf numFmtId="187" fontId="11" fillId="0" borderId="20" xfId="48" applyNumberFormat="1" applyFont="1" applyBorder="1" applyAlignment="1">
      <alignment horizontal="left" vertical="center" wrapText="1"/>
    </xf>
    <xf numFmtId="188" fontId="0" fillId="0" borderId="0" xfId="0" applyNumberFormat="1">
      <alignment vertical="center"/>
    </xf>
    <xf numFmtId="188" fontId="0" fillId="0" borderId="123" xfId="0" applyNumberFormat="1" applyBorder="1" applyAlignment="1">
      <alignment horizontal="center" vertical="center"/>
    </xf>
    <xf numFmtId="0" fontId="0" fillId="0" borderId="0" xfId="0" applyAlignment="1">
      <alignment horizontal="right" vertical="center" wrapText="1"/>
    </xf>
    <xf numFmtId="0" fontId="50" fillId="0" borderId="0" xfId="0" applyFont="1" applyAlignment="1">
      <alignment horizontal="right" vertical="center"/>
    </xf>
    <xf numFmtId="38" fontId="47" fillId="0" borderId="3" xfId="41" applyFont="1" applyBorder="1" applyAlignment="1">
      <alignment horizontal="right" vertical="center" wrapText="1"/>
    </xf>
    <xf numFmtId="179" fontId="47" fillId="0" borderId="50" xfId="0" applyNumberFormat="1" applyFont="1" applyBorder="1" applyAlignment="1">
      <alignment horizontal="right" vertical="center" wrapText="1"/>
    </xf>
    <xf numFmtId="179" fontId="47" fillId="0" borderId="124" xfId="0" applyNumberFormat="1" applyFont="1" applyBorder="1" applyAlignment="1">
      <alignment horizontal="right" vertical="center" wrapText="1"/>
    </xf>
    <xf numFmtId="0" fontId="47" fillId="0" borderId="0" xfId="0" applyFont="1">
      <alignment vertical="center"/>
    </xf>
    <xf numFmtId="0" fontId="47" fillId="0" borderId="127" xfId="0" applyFont="1" applyBorder="1" applyAlignment="1">
      <alignment horizontal="left" vertical="center"/>
    </xf>
    <xf numFmtId="0" fontId="47" fillId="0" borderId="50" xfId="0" applyFont="1" applyBorder="1" applyAlignment="1">
      <alignment horizontal="left" vertical="center"/>
    </xf>
    <xf numFmtId="0" fontId="47" fillId="0" borderId="107" xfId="0" applyFont="1" applyBorder="1">
      <alignment vertical="center"/>
    </xf>
    <xf numFmtId="0" fontId="47" fillId="0" borderId="4" xfId="0" applyFont="1" applyBorder="1" applyAlignment="1">
      <alignment vertical="center"/>
    </xf>
    <xf numFmtId="0" fontId="47" fillId="0" borderId="23" xfId="0" applyFont="1" applyBorder="1" applyAlignment="1">
      <alignment vertical="center"/>
    </xf>
    <xf numFmtId="0" fontId="47" fillId="0" borderId="4" xfId="0" applyFont="1" applyBorder="1">
      <alignment vertical="center"/>
    </xf>
    <xf numFmtId="0" fontId="47" fillId="0" borderId="23" xfId="0" applyFont="1" applyBorder="1" applyAlignment="1">
      <alignment horizontal="left" vertical="center"/>
    </xf>
    <xf numFmtId="0" fontId="47" fillId="0" borderId="4" xfId="0" applyFont="1" applyBorder="1" applyAlignment="1">
      <alignment horizontal="left" vertical="center"/>
    </xf>
    <xf numFmtId="0" fontId="47" fillId="0" borderId="23" xfId="0" applyFont="1" applyBorder="1" applyAlignment="1">
      <alignment horizontal="left" vertical="center" wrapText="1"/>
    </xf>
    <xf numFmtId="0" fontId="47" fillId="0" borderId="89" xfId="0" applyFont="1" applyBorder="1">
      <alignment vertical="center"/>
    </xf>
    <xf numFmtId="0" fontId="47" fillId="0" borderId="10" xfId="0" applyFont="1" applyBorder="1" applyAlignment="1">
      <alignment horizontal="left" vertical="center"/>
    </xf>
    <xf numFmtId="0" fontId="47" fillId="0" borderId="28" xfId="0" applyFont="1" applyBorder="1" applyAlignment="1">
      <alignment horizontal="left" vertical="center" wrapText="1"/>
    </xf>
    <xf numFmtId="0" fontId="47" fillId="0" borderId="38" xfId="0" applyFont="1" applyBorder="1" applyAlignment="1">
      <alignment horizontal="left" vertical="center"/>
    </xf>
    <xf numFmtId="0" fontId="47" fillId="0" borderId="39" xfId="0" applyFont="1" applyBorder="1" applyAlignment="1">
      <alignment horizontal="left" vertical="center"/>
    </xf>
    <xf numFmtId="0" fontId="47" fillId="0" borderId="128" xfId="0" applyFont="1" applyBorder="1" applyAlignment="1">
      <alignment horizontal="left" vertical="center" wrapText="1"/>
    </xf>
    <xf numFmtId="38" fontId="47" fillId="3" borderId="3" xfId="41" applyFont="1" applyFill="1" applyBorder="1" applyAlignment="1">
      <alignment horizontal="right" vertical="center" wrapText="1"/>
    </xf>
    <xf numFmtId="179" fontId="47" fillId="0" borderId="3" xfId="0" applyNumberFormat="1" applyFont="1" applyFill="1" applyBorder="1" applyAlignment="1">
      <alignment horizontal="right" vertical="center" wrapText="1"/>
    </xf>
    <xf numFmtId="179" fontId="47" fillId="0" borderId="129" xfId="0" applyNumberFormat="1" applyFont="1" applyFill="1" applyBorder="1" applyAlignment="1">
      <alignment horizontal="right" vertical="center" wrapText="1"/>
    </xf>
    <xf numFmtId="179" fontId="47" fillId="0" borderId="130" xfId="0" applyNumberFormat="1" applyFont="1" applyFill="1" applyBorder="1" applyAlignment="1">
      <alignment horizontal="right" vertical="center" wrapText="1"/>
    </xf>
    <xf numFmtId="179" fontId="47" fillId="0" borderId="125" xfId="0" applyNumberFormat="1" applyFont="1" applyFill="1" applyBorder="1" applyAlignment="1">
      <alignment horizontal="right" vertical="center" wrapText="1"/>
    </xf>
    <xf numFmtId="179" fontId="47" fillId="0" borderId="131" xfId="0" applyNumberFormat="1" applyFont="1" applyFill="1" applyBorder="1" applyAlignment="1">
      <alignment horizontal="right" vertical="center" wrapText="1"/>
    </xf>
    <xf numFmtId="181" fontId="0" fillId="0" borderId="0" xfId="0" applyNumberFormat="1" applyAlignment="1">
      <alignment vertical="center" wrapText="1"/>
    </xf>
    <xf numFmtId="55" fontId="52" fillId="3" borderId="0" xfId="0" applyNumberFormat="1" applyFont="1" applyFill="1" applyAlignment="1">
      <alignment horizontal="center" vertical="center" wrapText="1"/>
    </xf>
    <xf numFmtId="38" fontId="19" fillId="0" borderId="0" xfId="41" applyNumberFormat="1" applyFont="1" applyFill="1" applyAlignment="1"/>
    <xf numFmtId="38" fontId="20" fillId="0" borderId="0" xfId="41" applyNumberFormat="1" applyFont="1" applyFill="1" applyAlignment="1"/>
    <xf numFmtId="38" fontId="19" fillId="0" borderId="0" xfId="41" applyNumberFormat="1" applyFont="1" applyFill="1" applyBorder="1" applyAlignment="1"/>
    <xf numFmtId="38" fontId="19" fillId="0" borderId="0" xfId="41" applyNumberFormat="1" applyFont="1" applyFill="1" applyAlignment="1">
      <alignment vertical="center"/>
    </xf>
    <xf numFmtId="38" fontId="36" fillId="5" borderId="0" xfId="41" applyNumberFormat="1" applyFont="1" applyFill="1" applyBorder="1" applyAlignment="1">
      <alignment vertical="center"/>
    </xf>
    <xf numFmtId="38" fontId="19" fillId="0" borderId="0" xfId="41" applyNumberFormat="1" applyFont="1" applyFill="1" applyBorder="1" applyAlignment="1">
      <alignment horizontal="left" vertical="center"/>
    </xf>
    <xf numFmtId="38" fontId="19" fillId="0" borderId="0" xfId="41" applyNumberFormat="1" applyFont="1" applyFill="1" applyAlignment="1">
      <alignment horizontal="left" vertical="center"/>
    </xf>
    <xf numFmtId="0" fontId="57" fillId="0" borderId="0" xfId="0" applyFont="1" applyBorder="1" applyAlignment="1">
      <alignment horizontal="center" vertical="center" wrapText="1"/>
    </xf>
    <xf numFmtId="38" fontId="36" fillId="3" borderId="3" xfId="41" applyFont="1" applyFill="1" applyBorder="1" applyAlignment="1">
      <alignment vertical="center"/>
    </xf>
    <xf numFmtId="38" fontId="19" fillId="0" borderId="3" xfId="41" applyFont="1" applyFill="1" applyBorder="1" applyAlignment="1">
      <alignment horizontal="right" vertical="center"/>
    </xf>
    <xf numFmtId="38" fontId="19" fillId="0" borderId="42" xfId="41" applyFont="1" applyFill="1" applyBorder="1" applyAlignment="1">
      <alignment horizontal="right" vertical="center"/>
    </xf>
    <xf numFmtId="38" fontId="26" fillId="0" borderId="42" xfId="41" applyFont="1" applyBorder="1" applyAlignment="1">
      <alignment horizontal="right" vertical="center"/>
    </xf>
    <xf numFmtId="0" fontId="60" fillId="0" borderId="3" xfId="59" applyFont="1" applyFill="1" applyBorder="1" applyAlignment="1">
      <alignment horizontal="center"/>
    </xf>
    <xf numFmtId="0" fontId="47" fillId="0" borderId="0" xfId="0" applyFont="1" applyBorder="1" applyAlignment="1">
      <alignment horizontal="right" vertical="center"/>
    </xf>
    <xf numFmtId="181" fontId="0" fillId="0" borderId="0" xfId="0" applyNumberFormat="1" applyFont="1">
      <alignment vertical="center"/>
    </xf>
    <xf numFmtId="0" fontId="11" fillId="0" borderId="0" xfId="48" applyFont="1" applyAlignment="1">
      <alignment horizontal="right" vertical="center"/>
    </xf>
    <xf numFmtId="180" fontId="11" fillId="0" borderId="22" xfId="48" applyNumberFormat="1" applyFont="1" applyBorder="1" applyAlignment="1">
      <alignment horizontal="center" vertical="center" wrapText="1"/>
    </xf>
    <xf numFmtId="0" fontId="20" fillId="0" borderId="119" xfId="48" applyFont="1" applyFill="1" applyBorder="1" applyAlignment="1">
      <alignment horizontal="center" vertical="center" wrapText="1"/>
    </xf>
    <xf numFmtId="38" fontId="36" fillId="5" borderId="61" xfId="45" applyFont="1" applyFill="1" applyBorder="1" applyAlignment="1">
      <alignment vertical="center"/>
    </xf>
    <xf numFmtId="38" fontId="36" fillId="5" borderId="61" xfId="45" applyFont="1" applyFill="1" applyBorder="1" applyAlignment="1">
      <alignment horizontal="right" vertical="center"/>
    </xf>
    <xf numFmtId="0" fontId="36" fillId="5" borderId="0" xfId="48" applyFont="1" applyFill="1" applyBorder="1" applyAlignment="1">
      <alignment horizontal="right" vertical="center"/>
    </xf>
    <xf numFmtId="176" fontId="36" fillId="5" borderId="61" xfId="48" applyNumberFormat="1" applyFont="1" applyFill="1" applyBorder="1" applyAlignment="1">
      <alignment horizontal="left" vertical="center"/>
    </xf>
    <xf numFmtId="0" fontId="36" fillId="5" borderId="9" xfId="48" applyFont="1" applyFill="1" applyBorder="1" applyAlignment="1">
      <alignment vertical="center"/>
    </xf>
    <xf numFmtId="0" fontId="36" fillId="5" borderId="88" xfId="48" applyFont="1" applyFill="1" applyBorder="1" applyAlignment="1">
      <alignment vertical="center"/>
    </xf>
    <xf numFmtId="0" fontId="36" fillId="5" borderId="1" xfId="48" applyFont="1" applyFill="1" applyBorder="1" applyAlignment="1">
      <alignment vertical="center"/>
    </xf>
    <xf numFmtId="0" fontId="36" fillId="5" borderId="67" xfId="48" applyFont="1" applyFill="1" applyBorder="1" applyAlignment="1">
      <alignment horizontal="center" vertical="center"/>
    </xf>
    <xf numFmtId="181" fontId="59" fillId="0" borderId="0" xfId="0" applyNumberFormat="1" applyFont="1" applyAlignment="1">
      <alignment horizontal="right" vertical="center"/>
    </xf>
    <xf numFmtId="0" fontId="64" fillId="0" borderId="0" xfId="0" applyFont="1" applyAlignment="1">
      <alignment horizontal="right" vertical="center"/>
    </xf>
    <xf numFmtId="0" fontId="27" fillId="0" borderId="0" xfId="58" applyFont="1" applyFill="1" applyBorder="1" applyAlignment="1">
      <alignment horizontal="left" vertical="center"/>
    </xf>
    <xf numFmtId="0" fontId="3" fillId="0" borderId="0" xfId="58" applyFont="1" applyFill="1" applyBorder="1"/>
    <xf numFmtId="0" fontId="7" fillId="0" borderId="64" xfId="58" applyFont="1" applyFill="1" applyBorder="1" applyAlignment="1">
      <alignment horizontal="center" vertical="center"/>
    </xf>
    <xf numFmtId="0" fontId="7" fillId="0" borderId="66" xfId="58" applyFont="1" applyFill="1" applyBorder="1" applyAlignment="1">
      <alignment horizontal="center" vertical="center"/>
    </xf>
    <xf numFmtId="0" fontId="3" fillId="0" borderId="21" xfId="58" applyFont="1" applyFill="1" applyBorder="1" applyAlignment="1">
      <alignment horizontal="left" vertical="center"/>
    </xf>
    <xf numFmtId="0" fontId="3" fillId="0" borderId="34" xfId="58" applyFont="1" applyFill="1" applyBorder="1" applyAlignment="1">
      <alignment horizontal="center" vertical="center"/>
    </xf>
    <xf numFmtId="181" fontId="11" fillId="0" borderId="81" xfId="58" applyNumberFormat="1" applyFont="1" applyFill="1" applyBorder="1" applyAlignment="1">
      <alignment horizontal="right" vertical="center"/>
    </xf>
    <xf numFmtId="179" fontId="11" fillId="0" borderId="22" xfId="58" applyNumberFormat="1" applyFont="1" applyFill="1" applyBorder="1" applyAlignment="1">
      <alignment horizontal="right" vertical="center"/>
    </xf>
    <xf numFmtId="0" fontId="3" fillId="0" borderId="45" xfId="58" applyFont="1" applyFill="1" applyBorder="1" applyAlignment="1">
      <alignment horizontal="left" vertical="center"/>
    </xf>
    <xf numFmtId="0" fontId="3" fillId="0" borderId="3" xfId="58" applyFont="1" applyFill="1" applyBorder="1" applyAlignment="1">
      <alignment horizontal="left" vertical="center"/>
    </xf>
    <xf numFmtId="0" fontId="3" fillId="0" borderId="67" xfId="58" applyFont="1" applyFill="1" applyBorder="1" applyAlignment="1">
      <alignment horizontal="center" vertical="center"/>
    </xf>
    <xf numFmtId="0" fontId="3" fillId="0" borderId="47" xfId="58" applyFont="1" applyFill="1" applyBorder="1" applyAlignment="1">
      <alignment horizontal="left" vertical="center"/>
    </xf>
    <xf numFmtId="0" fontId="3" fillId="0" borderId="67" xfId="58" applyFont="1" applyFill="1" applyBorder="1" applyAlignment="1">
      <alignment vertical="center"/>
    </xf>
    <xf numFmtId="0" fontId="3" fillId="0" borderId="65" xfId="58" applyFont="1" applyFill="1" applyBorder="1" applyAlignment="1">
      <alignment horizontal="left" vertical="center"/>
    </xf>
    <xf numFmtId="0" fontId="3" fillId="0" borderId="87" xfId="58" applyFont="1" applyFill="1" applyBorder="1" applyAlignment="1">
      <alignment vertical="center"/>
    </xf>
    <xf numFmtId="0" fontId="3" fillId="0" borderId="68" xfId="58" applyFont="1" applyFill="1" applyBorder="1" applyAlignment="1">
      <alignment horizontal="left" vertical="center"/>
    </xf>
    <xf numFmtId="0" fontId="11" fillId="0" borderId="103" xfId="58" applyFont="1" applyFill="1" applyBorder="1" applyAlignment="1">
      <alignment horizontal="centerContinuous" vertical="center" wrapText="1"/>
    </xf>
    <xf numFmtId="0" fontId="11" fillId="0" borderId="104" xfId="58" applyFont="1" applyFill="1" applyBorder="1" applyAlignment="1">
      <alignment horizontal="centerContinuous" vertical="center" wrapText="1"/>
    </xf>
    <xf numFmtId="0" fontId="11" fillId="0" borderId="105" xfId="58" applyFont="1" applyFill="1" applyBorder="1" applyAlignment="1">
      <alignment horizontal="centerContinuous" vertical="center" wrapText="1"/>
    </xf>
    <xf numFmtId="0" fontId="3" fillId="0" borderId="69" xfId="58" applyFont="1" applyFill="1" applyBorder="1" applyAlignment="1">
      <alignment horizontal="left" vertical="center"/>
    </xf>
    <xf numFmtId="0" fontId="11" fillId="0" borderId="35" xfId="58" applyFont="1" applyFill="1" applyBorder="1" applyAlignment="1">
      <alignment horizontal="centerContinuous" vertical="center" wrapText="1"/>
    </xf>
    <xf numFmtId="0" fontId="11" fillId="0" borderId="36" xfId="58" applyFont="1" applyFill="1" applyBorder="1" applyAlignment="1">
      <alignment horizontal="centerContinuous" vertical="center" wrapText="1"/>
    </xf>
    <xf numFmtId="0" fontId="11" fillId="0" borderId="49" xfId="58" applyFont="1" applyFill="1" applyBorder="1" applyAlignment="1">
      <alignment horizontal="centerContinuous" vertical="center" wrapText="1"/>
    </xf>
    <xf numFmtId="179" fontId="11" fillId="0" borderId="108" xfId="58" applyNumberFormat="1" applyFont="1" applyFill="1" applyBorder="1" applyAlignment="1">
      <alignment horizontal="right" vertical="center"/>
    </xf>
    <xf numFmtId="179" fontId="11" fillId="0" borderId="17" xfId="58" applyNumberFormat="1" applyFont="1" applyFill="1" applyBorder="1" applyAlignment="1">
      <alignment horizontal="right" vertical="center"/>
    </xf>
    <xf numFmtId="179" fontId="11" fillId="0" borderId="70" xfId="58" applyNumberFormat="1" applyFont="1" applyFill="1" applyBorder="1" applyAlignment="1">
      <alignment horizontal="right" vertical="center"/>
    </xf>
    <xf numFmtId="0" fontId="3" fillId="0" borderId="71" xfId="58" applyFont="1" applyFill="1" applyBorder="1" applyAlignment="1">
      <alignment horizontal="left" vertical="center"/>
    </xf>
    <xf numFmtId="0" fontId="4" fillId="0" borderId="38" xfId="58" applyFont="1" applyFill="1" applyBorder="1" applyAlignment="1">
      <alignment horizontal="centerContinuous" vertical="center" wrapText="1"/>
    </xf>
    <xf numFmtId="0" fontId="4" fillId="0" borderId="39" xfId="58" applyFont="1" applyFill="1" applyBorder="1" applyAlignment="1">
      <alignment horizontal="centerContinuous" vertical="center" wrapText="1"/>
    </xf>
    <xf numFmtId="0" fontId="4" fillId="0" borderId="40" xfId="58" applyFont="1" applyFill="1" applyBorder="1" applyAlignment="1">
      <alignment horizontal="centerContinuous" vertical="center" wrapText="1"/>
    </xf>
    <xf numFmtId="0" fontId="3" fillId="0" borderId="106" xfId="58" applyFont="1" applyFill="1" applyBorder="1" applyAlignment="1">
      <alignment horizontal="left" vertical="center"/>
    </xf>
    <xf numFmtId="56" fontId="11" fillId="0" borderId="33" xfId="58" applyNumberFormat="1" applyFont="1" applyFill="1" applyBorder="1" applyAlignment="1">
      <alignment horizontal="center" vertical="center"/>
    </xf>
    <xf numFmtId="0" fontId="11" fillId="0" borderId="21" xfId="58" applyFont="1" applyFill="1" applyBorder="1" applyAlignment="1">
      <alignment horizontal="left" vertical="center"/>
    </xf>
    <xf numFmtId="0" fontId="11" fillId="0" borderId="34" xfId="58" applyFont="1" applyFill="1" applyBorder="1" applyAlignment="1">
      <alignment horizontal="center" vertical="center"/>
    </xf>
    <xf numFmtId="0" fontId="11" fillId="0" borderId="75" xfId="58" applyFont="1" applyBorder="1" applyAlignment="1">
      <alignment horizontal="left" vertical="center" wrapText="1"/>
    </xf>
    <xf numFmtId="56" fontId="11" fillId="0" borderId="107" xfId="58" applyNumberFormat="1" applyFont="1" applyFill="1" applyBorder="1" applyAlignment="1">
      <alignment horizontal="center" vertical="center"/>
    </xf>
    <xf numFmtId="0" fontId="11" fillId="0" borderId="3" xfId="58" applyFont="1" applyFill="1" applyBorder="1" applyAlignment="1">
      <alignment horizontal="left" vertical="center"/>
    </xf>
    <xf numFmtId="0" fontId="11" fillId="0" borderId="67" xfId="58" applyFont="1" applyFill="1" applyBorder="1" applyAlignment="1">
      <alignment horizontal="center" vertical="center"/>
    </xf>
    <xf numFmtId="0" fontId="11" fillId="0" borderId="46" xfId="58" applyFont="1" applyBorder="1" applyAlignment="1">
      <alignment horizontal="left" vertical="center" wrapText="1"/>
    </xf>
    <xf numFmtId="0" fontId="11" fillId="0" borderId="107" xfId="58" applyFont="1" applyFill="1" applyBorder="1" applyAlignment="1">
      <alignment horizontal="center" vertical="center"/>
    </xf>
    <xf numFmtId="0" fontId="11" fillId="0" borderId="67" xfId="58" applyFont="1" applyFill="1" applyBorder="1" applyAlignment="1">
      <alignment vertical="center"/>
    </xf>
    <xf numFmtId="0" fontId="11" fillId="0" borderId="35" xfId="58" applyFont="1" applyFill="1" applyBorder="1" applyAlignment="1">
      <alignment horizontal="center" vertical="center"/>
    </xf>
    <xf numFmtId="0" fontId="11" fillId="0" borderId="24" xfId="58" applyFont="1" applyFill="1" applyBorder="1" applyAlignment="1">
      <alignment horizontal="left" vertical="center"/>
    </xf>
    <xf numFmtId="0" fontId="11" fillId="0" borderId="62" xfId="58" applyFont="1" applyFill="1" applyBorder="1" applyAlignment="1">
      <alignment vertical="center"/>
    </xf>
    <xf numFmtId="179" fontId="11" fillId="0" borderId="48" xfId="58" applyNumberFormat="1" applyFont="1" applyFill="1" applyBorder="1" applyAlignment="1">
      <alignment horizontal="right" vertical="center"/>
    </xf>
    <xf numFmtId="0" fontId="11" fillId="0" borderId="48" xfId="58" applyFont="1" applyBorder="1" applyAlignment="1">
      <alignment horizontal="left" vertical="center" wrapText="1"/>
    </xf>
    <xf numFmtId="0" fontId="3" fillId="0" borderId="109" xfId="58" applyFont="1" applyFill="1" applyBorder="1" applyAlignment="1">
      <alignment horizontal="left" vertical="center"/>
    </xf>
    <xf numFmtId="0" fontId="3" fillId="0" borderId="86" xfId="58" applyFont="1" applyFill="1" applyBorder="1" applyAlignment="1">
      <alignment horizontal="left" vertical="center"/>
    </xf>
    <xf numFmtId="0" fontId="3" fillId="0" borderId="86" xfId="58" applyFont="1" applyFill="1" applyBorder="1" applyAlignment="1">
      <alignment horizontal="center" vertical="center"/>
    </xf>
    <xf numFmtId="179" fontId="11" fillId="0" borderId="103" xfId="58" applyNumberFormat="1" applyFont="1" applyFill="1" applyBorder="1" applyAlignment="1">
      <alignment horizontal="left" vertical="center"/>
    </xf>
    <xf numFmtId="179" fontId="11" fillId="0" borderId="44" xfId="58" applyNumberFormat="1" applyFont="1" applyFill="1" applyBorder="1" applyAlignment="1">
      <alignment horizontal="center" vertical="center"/>
    </xf>
    <xf numFmtId="0" fontId="3" fillId="0" borderId="76" xfId="58" applyFont="1" applyFill="1" applyBorder="1" applyAlignment="1">
      <alignment horizontal="left" vertical="center"/>
    </xf>
    <xf numFmtId="0" fontId="3" fillId="0" borderId="34" xfId="58" applyFont="1" applyFill="1" applyBorder="1" applyAlignment="1">
      <alignment horizontal="left" vertical="center"/>
    </xf>
    <xf numFmtId="179" fontId="11" fillId="0" borderId="107" xfId="58" applyNumberFormat="1" applyFont="1" applyFill="1" applyBorder="1" applyAlignment="1">
      <alignment horizontal="left" vertical="center"/>
    </xf>
    <xf numFmtId="179" fontId="11" fillId="0" borderId="46" xfId="58" applyNumberFormat="1" applyFont="1" applyFill="1" applyBorder="1" applyAlignment="1">
      <alignment horizontal="center" vertical="center"/>
    </xf>
    <xf numFmtId="0" fontId="3" fillId="0" borderId="76" xfId="58" applyFont="1" applyFill="1" applyBorder="1" applyAlignment="1">
      <alignment vertical="center"/>
    </xf>
    <xf numFmtId="0" fontId="3" fillId="0" borderId="67" xfId="58" applyFont="1" applyFill="1" applyBorder="1" applyAlignment="1">
      <alignment horizontal="left" vertical="center"/>
    </xf>
    <xf numFmtId="179" fontId="11" fillId="0" borderId="47" xfId="58" applyNumberFormat="1" applyFont="1" applyFill="1" applyBorder="1" applyAlignment="1">
      <alignment horizontal="right" vertical="center"/>
    </xf>
    <xf numFmtId="0" fontId="3" fillId="0" borderId="64" xfId="58" applyFont="1" applyFill="1" applyBorder="1" applyAlignment="1">
      <alignment horizontal="left" vertical="center"/>
    </xf>
    <xf numFmtId="0" fontId="3" fillId="0" borderId="87" xfId="58" applyFont="1" applyFill="1" applyBorder="1" applyAlignment="1">
      <alignment horizontal="left" vertical="center"/>
    </xf>
    <xf numFmtId="179" fontId="11" fillId="0" borderId="49" xfId="58" applyNumberFormat="1" applyFont="1" applyFill="1" applyBorder="1" applyAlignment="1">
      <alignment horizontal="right" vertical="center"/>
    </xf>
    <xf numFmtId="0" fontId="3" fillId="0" borderId="114" xfId="58" applyFont="1" applyFill="1" applyBorder="1" applyAlignment="1">
      <alignment horizontal="left" vertical="center"/>
    </xf>
    <xf numFmtId="0" fontId="3" fillId="0" borderId="81" xfId="58" applyFont="1" applyFill="1" applyBorder="1" applyAlignment="1">
      <alignment horizontal="left" vertical="center"/>
    </xf>
    <xf numFmtId="0" fontId="3" fillId="0" borderId="29" xfId="58" applyFont="1" applyFill="1" applyBorder="1" applyAlignment="1">
      <alignment horizontal="left" vertical="center"/>
    </xf>
    <xf numFmtId="0" fontId="6" fillId="0" borderId="116" xfId="58" applyFont="1" applyFill="1" applyBorder="1" applyAlignment="1">
      <alignment vertical="center"/>
    </xf>
    <xf numFmtId="0" fontId="3" fillId="0" borderId="115" xfId="58" applyFont="1" applyFill="1" applyBorder="1" applyAlignment="1">
      <alignment horizontal="left" vertical="center"/>
    </xf>
    <xf numFmtId="0" fontId="6" fillId="0" borderId="80" xfId="58" applyFont="1" applyFill="1" applyBorder="1" applyAlignment="1">
      <alignment vertical="center"/>
    </xf>
    <xf numFmtId="0" fontId="3" fillId="0" borderId="34" xfId="58" applyFont="1" applyFill="1" applyBorder="1" applyAlignment="1">
      <alignment vertical="center"/>
    </xf>
    <xf numFmtId="0" fontId="6" fillId="0" borderId="85" xfId="58" applyFont="1" applyFill="1" applyBorder="1" applyAlignment="1">
      <alignment vertical="center"/>
    </xf>
    <xf numFmtId="0" fontId="3" fillId="0" borderId="116" xfId="58" applyFont="1" applyFill="1" applyBorder="1" applyAlignment="1">
      <alignment horizontal="left" vertical="center"/>
    </xf>
    <xf numFmtId="0" fontId="3" fillId="0" borderId="85" xfId="58" applyFont="1" applyFill="1" applyBorder="1" applyAlignment="1">
      <alignment vertical="center"/>
    </xf>
    <xf numFmtId="0" fontId="32" fillId="0" borderId="28" xfId="0" applyFont="1" applyBorder="1" applyAlignment="1">
      <alignment horizontal="left" vertical="center" wrapText="1"/>
    </xf>
    <xf numFmtId="38" fontId="11" fillId="0" borderId="0" xfId="41" applyFont="1">
      <alignment vertical="center"/>
    </xf>
    <xf numFmtId="0" fontId="11" fillId="0" borderId="0" xfId="47" applyFont="1" applyAlignment="1">
      <alignment horizontal="right" vertical="center"/>
    </xf>
    <xf numFmtId="38" fontId="11" fillId="0" borderId="74" xfId="41" applyFont="1" applyBorder="1" applyAlignment="1">
      <alignment horizontal="center" vertical="center"/>
    </xf>
    <xf numFmtId="0" fontId="11" fillId="0" borderId="86" xfId="47" applyFont="1" applyBorder="1">
      <alignment vertical="center"/>
    </xf>
    <xf numFmtId="0" fontId="11" fillId="0" borderId="34" xfId="47" applyFont="1" applyBorder="1">
      <alignment vertical="center"/>
    </xf>
    <xf numFmtId="0" fontId="11" fillId="0" borderId="67" xfId="47" applyFont="1" applyBorder="1">
      <alignment vertical="center"/>
    </xf>
    <xf numFmtId="0" fontId="11" fillId="0" borderId="0" xfId="47" applyFont="1" applyBorder="1">
      <alignment vertical="center"/>
    </xf>
    <xf numFmtId="0" fontId="11" fillId="0" borderId="87" xfId="47" applyFont="1" applyBorder="1">
      <alignment vertical="center"/>
    </xf>
    <xf numFmtId="0" fontId="11" fillId="0" borderId="1" xfId="47" applyFont="1" applyBorder="1">
      <alignment vertical="center"/>
    </xf>
    <xf numFmtId="38" fontId="11" fillId="0" borderId="41" xfId="41" applyFont="1" applyFill="1" applyBorder="1" applyAlignment="1">
      <alignment horizontal="right" vertical="center"/>
    </xf>
    <xf numFmtId="0" fontId="11" fillId="0" borderId="56" xfId="47" applyFont="1" applyBorder="1">
      <alignment vertical="center"/>
    </xf>
    <xf numFmtId="0" fontId="11" fillId="0" borderId="11" xfId="47" applyFont="1" applyBorder="1">
      <alignment vertical="center"/>
    </xf>
    <xf numFmtId="0" fontId="11" fillId="0" borderId="12" xfId="47" applyFont="1" applyBorder="1">
      <alignment vertical="center"/>
    </xf>
    <xf numFmtId="0" fontId="11" fillId="0" borderId="14" xfId="47" applyFont="1" applyBorder="1">
      <alignment vertical="center"/>
    </xf>
    <xf numFmtId="38" fontId="11" fillId="0" borderId="41" xfId="41" applyFont="1" applyBorder="1" applyAlignment="1">
      <alignment horizontal="right" vertical="center"/>
    </xf>
    <xf numFmtId="0" fontId="17" fillId="0" borderId="74" xfId="47" applyFont="1" applyBorder="1" applyAlignment="1">
      <alignment horizontal="center" vertical="center" wrapText="1"/>
    </xf>
    <xf numFmtId="0" fontId="11" fillId="0" borderId="74" xfId="47" applyFont="1" applyBorder="1" applyAlignment="1">
      <alignment horizontal="center" vertical="center"/>
    </xf>
    <xf numFmtId="0" fontId="11" fillId="0" borderId="44" xfId="47" applyFont="1" applyFill="1" applyBorder="1" applyAlignment="1">
      <alignment horizontal="right" vertical="center"/>
    </xf>
    <xf numFmtId="0" fontId="11" fillId="0" borderId="44" xfId="47" applyFont="1" applyFill="1" applyBorder="1">
      <alignment vertical="center"/>
    </xf>
    <xf numFmtId="0" fontId="11" fillId="0" borderId="75" xfId="47" applyFont="1" applyFill="1" applyBorder="1" applyAlignment="1">
      <alignment horizontal="right" vertical="center"/>
    </xf>
    <xf numFmtId="0" fontId="11" fillId="0" borderId="75" xfId="47" applyFont="1" applyFill="1" applyBorder="1">
      <alignment vertical="center"/>
    </xf>
    <xf numFmtId="0" fontId="11" fillId="0" borderId="83" xfId="47" applyFont="1" applyFill="1" applyBorder="1" applyAlignment="1">
      <alignment horizontal="right" vertical="center"/>
    </xf>
    <xf numFmtId="0" fontId="11" fillId="0" borderId="83" xfId="47" applyFont="1" applyFill="1" applyBorder="1">
      <alignment vertical="center"/>
    </xf>
    <xf numFmtId="0" fontId="11" fillId="0" borderId="48" xfId="47" applyFont="1" applyFill="1" applyBorder="1" applyAlignment="1">
      <alignment horizontal="right" vertical="center"/>
    </xf>
    <xf numFmtId="0" fontId="11" fillId="0" borderId="48" xfId="47" applyFont="1" applyFill="1" applyBorder="1">
      <alignment vertical="center"/>
    </xf>
    <xf numFmtId="38" fontId="6" fillId="0" borderId="0" xfId="41" applyFont="1">
      <alignment vertical="center"/>
    </xf>
    <xf numFmtId="38" fontId="11" fillId="0" borderId="0" xfId="41" applyFont="1" applyBorder="1">
      <alignment vertical="center"/>
    </xf>
    <xf numFmtId="38" fontId="47" fillId="3" borderId="17" xfId="41" applyFont="1" applyFill="1" applyBorder="1" applyAlignment="1">
      <alignment horizontal="right" vertical="center" wrapText="1"/>
    </xf>
    <xf numFmtId="0" fontId="70" fillId="0" borderId="0" xfId="48" applyFont="1" applyFill="1" applyBorder="1" applyAlignment="1">
      <alignment horizontal="center" vertical="center"/>
    </xf>
    <xf numFmtId="38" fontId="19" fillId="3" borderId="3" xfId="45" applyFont="1" applyFill="1" applyBorder="1" applyAlignment="1">
      <alignment horizontal="right" vertical="center"/>
    </xf>
    <xf numFmtId="0" fontId="48" fillId="0" borderId="0" xfId="0" applyFont="1" applyBorder="1" applyAlignment="1">
      <alignment horizontal="center" vertical="center"/>
    </xf>
    <xf numFmtId="179" fontId="47" fillId="0" borderId="153" xfId="0" applyNumberFormat="1" applyFont="1" applyFill="1" applyBorder="1" applyAlignment="1">
      <alignment horizontal="right" vertical="center" wrapText="1"/>
    </xf>
    <xf numFmtId="38" fontId="47" fillId="0" borderId="125" xfId="41" applyFont="1" applyBorder="1" applyAlignment="1">
      <alignment horizontal="right" vertical="center" wrapText="1"/>
    </xf>
    <xf numFmtId="38" fontId="47" fillId="0" borderId="131" xfId="41" applyFont="1" applyBorder="1" applyAlignment="1">
      <alignment horizontal="right" vertical="center" wrapText="1"/>
    </xf>
    <xf numFmtId="38" fontId="54" fillId="0" borderId="125" xfId="41" applyFont="1" applyBorder="1" applyAlignment="1">
      <alignment horizontal="right" vertical="center" wrapText="1"/>
    </xf>
    <xf numFmtId="0" fontId="26" fillId="0" borderId="0" xfId="0" applyFont="1" applyAlignment="1">
      <alignment vertical="center"/>
    </xf>
    <xf numFmtId="0" fontId="47" fillId="0" borderId="22" xfId="0" applyFont="1" applyBorder="1" applyAlignment="1">
      <alignment horizontal="center" vertical="center" wrapText="1"/>
    </xf>
    <xf numFmtId="179" fontId="47" fillId="0" borderId="58" xfId="0" applyNumberFormat="1" applyFont="1" applyBorder="1" applyAlignment="1">
      <alignment horizontal="right" vertical="center" wrapText="1"/>
    </xf>
    <xf numFmtId="179" fontId="47" fillId="0" borderId="2" xfId="0" applyNumberFormat="1" applyFont="1" applyFill="1" applyBorder="1" applyAlignment="1">
      <alignment horizontal="right" vertical="center" wrapText="1"/>
    </xf>
    <xf numFmtId="0" fontId="48" fillId="0" borderId="0" xfId="0" applyFont="1" applyBorder="1">
      <alignment vertical="center"/>
    </xf>
    <xf numFmtId="179" fontId="47" fillId="0" borderId="8" xfId="0" applyNumberFormat="1" applyFont="1" applyFill="1" applyBorder="1" applyAlignment="1">
      <alignment horizontal="right" vertical="center" wrapText="1"/>
    </xf>
    <xf numFmtId="179" fontId="47" fillId="0" borderId="0" xfId="0" applyNumberFormat="1" applyFont="1" applyFill="1" applyBorder="1" applyAlignment="1">
      <alignment horizontal="right" vertical="center" wrapText="1"/>
    </xf>
    <xf numFmtId="0" fontId="54" fillId="0" borderId="0" xfId="0" applyFont="1" applyBorder="1" applyAlignment="1">
      <alignment vertical="center"/>
    </xf>
    <xf numFmtId="0" fontId="0" fillId="0" borderId="0" xfId="0" applyBorder="1" applyAlignment="1">
      <alignment vertical="center" wrapText="1"/>
    </xf>
    <xf numFmtId="181" fontId="62" fillId="0" borderId="0" xfId="0" applyNumberFormat="1" applyFont="1" applyBorder="1" applyAlignment="1">
      <alignment horizontal="center" vertical="center"/>
    </xf>
    <xf numFmtId="181" fontId="0" fillId="0" borderId="32" xfId="0" applyNumberFormat="1" applyBorder="1" applyAlignment="1">
      <alignment horizontal="center" vertical="center"/>
    </xf>
    <xf numFmtId="0" fontId="53" fillId="0" borderId="0" xfId="0" applyFont="1" applyBorder="1" applyAlignment="1">
      <alignment horizontal="center" vertical="center" wrapText="1"/>
    </xf>
    <xf numFmtId="0" fontId="53" fillId="0" borderId="0" xfId="0" applyFont="1" applyBorder="1" applyAlignment="1">
      <alignment horizontal="center" vertical="center"/>
    </xf>
    <xf numFmtId="181" fontId="0" fillId="0" borderId="9" xfId="0" applyNumberFormat="1" applyFont="1" applyBorder="1" applyAlignment="1">
      <alignment vertical="center" wrapText="1"/>
    </xf>
    <xf numFmtId="38" fontId="0" fillId="0" borderId="0" xfId="41" applyFont="1">
      <alignment vertical="center"/>
    </xf>
    <xf numFmtId="38" fontId="19" fillId="0" borderId="3" xfId="45" applyFont="1" applyFill="1" applyBorder="1" applyAlignment="1">
      <alignment horizontal="right"/>
    </xf>
    <xf numFmtId="0" fontId="70" fillId="0" borderId="0" xfId="48" applyFont="1" applyFill="1" applyAlignment="1">
      <alignment horizontal="left" vertical="center"/>
    </xf>
    <xf numFmtId="179" fontId="47" fillId="0" borderId="39" xfId="0" applyNumberFormat="1" applyFont="1" applyFill="1" applyBorder="1" applyAlignment="1">
      <alignment horizontal="right" vertical="center" wrapText="1"/>
    </xf>
    <xf numFmtId="0" fontId="70" fillId="0" borderId="0" xfId="48" applyFont="1" applyFill="1" applyAlignment="1">
      <alignment horizontal="left" vertical="center" wrapText="1"/>
    </xf>
    <xf numFmtId="38" fontId="59" fillId="0" borderId="0" xfId="41" applyFont="1" applyBorder="1">
      <alignment vertical="center"/>
    </xf>
    <xf numFmtId="0" fontId="53" fillId="0" borderId="0" xfId="0" applyFont="1" applyBorder="1" applyAlignment="1">
      <alignment horizontal="center" vertical="center" wrapText="1"/>
    </xf>
    <xf numFmtId="38" fontId="19" fillId="0" borderId="0" xfId="41" applyNumberFormat="1" applyFont="1" applyFill="1" applyBorder="1" applyAlignment="1">
      <alignment horizontal="right" vertical="center"/>
    </xf>
    <xf numFmtId="38" fontId="19" fillId="0" borderId="0" xfId="41" applyNumberFormat="1" applyFont="1" applyFill="1" applyAlignment="1">
      <alignment horizontal="right" vertical="center"/>
    </xf>
    <xf numFmtId="0" fontId="32" fillId="0" borderId="119" xfId="0" applyFont="1" applyBorder="1" applyAlignment="1">
      <alignment horizontal="center" vertical="center" wrapText="1"/>
    </xf>
    <xf numFmtId="38" fontId="19" fillId="0" borderId="3" xfId="41" applyFont="1" applyFill="1" applyBorder="1" applyAlignment="1">
      <alignment vertical="center"/>
    </xf>
    <xf numFmtId="38" fontId="19" fillId="0" borderId="3" xfId="45" applyFont="1" applyFill="1" applyBorder="1" applyAlignment="1">
      <alignment vertical="center"/>
    </xf>
    <xf numFmtId="179" fontId="11" fillId="3" borderId="75" xfId="58" applyNumberFormat="1" applyFont="1" applyFill="1" applyBorder="1" applyAlignment="1">
      <alignment horizontal="right" vertical="center"/>
    </xf>
    <xf numFmtId="179" fontId="11" fillId="3" borderId="46" xfId="58" applyNumberFormat="1" applyFont="1" applyFill="1" applyBorder="1" applyAlignment="1">
      <alignment horizontal="right" vertical="center"/>
    </xf>
    <xf numFmtId="179" fontId="11" fillId="3" borderId="48" xfId="58" applyNumberFormat="1" applyFont="1" applyFill="1" applyBorder="1" applyAlignment="1">
      <alignment horizontal="right" vertical="center"/>
    </xf>
    <xf numFmtId="179" fontId="11" fillId="3" borderId="44" xfId="58" applyNumberFormat="1" applyFont="1" applyFill="1" applyBorder="1" applyAlignment="1">
      <alignment horizontal="right" vertical="center"/>
    </xf>
    <xf numFmtId="179" fontId="11" fillId="3" borderId="110" xfId="58" applyNumberFormat="1" applyFont="1" applyFill="1" applyBorder="1" applyAlignment="1">
      <alignment horizontal="right" vertical="center"/>
    </xf>
    <xf numFmtId="38" fontId="11" fillId="3" borderId="44" xfId="41" applyFont="1" applyFill="1" applyBorder="1" applyAlignment="1">
      <alignment horizontal="right" vertical="center"/>
    </xf>
    <xf numFmtId="38" fontId="11" fillId="3" borderId="75" xfId="41" applyFont="1" applyFill="1" applyBorder="1" applyAlignment="1">
      <alignment horizontal="right" vertical="center"/>
    </xf>
    <xf numFmtId="38" fontId="11" fillId="3" borderId="46" xfId="41" applyFont="1" applyFill="1" applyBorder="1" applyAlignment="1">
      <alignment horizontal="right" vertical="center"/>
    </xf>
    <xf numFmtId="38" fontId="11" fillId="3" borderId="83" xfId="41" applyFont="1" applyFill="1" applyBorder="1" applyAlignment="1">
      <alignment horizontal="right" vertical="center"/>
    </xf>
    <xf numFmtId="38" fontId="11" fillId="3" borderId="110" xfId="41" applyFont="1" applyFill="1" applyBorder="1" applyAlignment="1">
      <alignment horizontal="right" vertical="center"/>
    </xf>
    <xf numFmtId="38" fontId="11" fillId="3" borderId="135" xfId="41" applyFont="1" applyFill="1" applyBorder="1" applyAlignment="1">
      <alignment horizontal="right" vertical="center"/>
    </xf>
    <xf numFmtId="38" fontId="11" fillId="3" borderId="79" xfId="41" applyFont="1" applyFill="1" applyBorder="1" applyAlignment="1">
      <alignment horizontal="right" vertical="center"/>
    </xf>
    <xf numFmtId="0" fontId="11" fillId="3" borderId="109" xfId="58" applyFont="1" applyFill="1" applyBorder="1" applyAlignment="1">
      <alignment horizontal="right" vertical="center"/>
    </xf>
    <xf numFmtId="0" fontId="11" fillId="3" borderId="101" xfId="58" applyFont="1" applyFill="1" applyBorder="1" applyAlignment="1">
      <alignment horizontal="right" vertical="center"/>
    </xf>
    <xf numFmtId="0" fontId="11" fillId="3" borderId="132" xfId="58" applyFont="1" applyFill="1" applyBorder="1" applyAlignment="1">
      <alignment horizontal="right" vertical="center"/>
    </xf>
    <xf numFmtId="0" fontId="11" fillId="3" borderId="81" xfId="58" applyFont="1" applyFill="1" applyBorder="1" applyAlignment="1">
      <alignment horizontal="right" vertical="center"/>
    </xf>
    <xf numFmtId="0" fontId="11" fillId="3" borderId="21" xfId="58" applyFont="1" applyFill="1" applyBorder="1" applyAlignment="1">
      <alignment horizontal="right" vertical="center"/>
    </xf>
    <xf numFmtId="0" fontId="11" fillId="3" borderId="82" xfId="58" applyFont="1" applyFill="1" applyBorder="1" applyAlignment="1">
      <alignment horizontal="right" vertical="center"/>
    </xf>
    <xf numFmtId="0" fontId="11" fillId="3" borderId="76" xfId="58" applyFont="1" applyFill="1" applyBorder="1" applyAlignment="1">
      <alignment horizontal="right" vertical="center"/>
    </xf>
    <xf numFmtId="0" fontId="11" fillId="3" borderId="3" xfId="58" applyFont="1" applyFill="1" applyBorder="1" applyAlignment="1">
      <alignment horizontal="right" vertical="center"/>
    </xf>
    <xf numFmtId="0" fontId="11" fillId="3" borderId="84" xfId="58" applyFont="1" applyFill="1" applyBorder="1" applyAlignment="1">
      <alignment horizontal="right" vertical="center"/>
    </xf>
    <xf numFmtId="0" fontId="11" fillId="3" borderId="81" xfId="58" applyFont="1" applyFill="1" applyBorder="1" applyAlignment="1">
      <alignment vertical="center"/>
    </xf>
    <xf numFmtId="0" fontId="11" fillId="3" borderId="21" xfId="58" applyFont="1" applyFill="1" applyBorder="1" applyAlignment="1">
      <alignment vertical="center"/>
    </xf>
    <xf numFmtId="0" fontId="11" fillId="3" borderId="82" xfId="58" applyFont="1" applyFill="1" applyBorder="1" applyAlignment="1">
      <alignment vertical="center"/>
    </xf>
    <xf numFmtId="0" fontId="11" fillId="3" borderId="76" xfId="58" applyFont="1" applyFill="1" applyBorder="1" applyAlignment="1">
      <alignment vertical="center"/>
    </xf>
    <xf numFmtId="0" fontId="11" fillId="3" borderId="3" xfId="58" applyFont="1" applyFill="1" applyBorder="1" applyAlignment="1">
      <alignment vertical="center"/>
    </xf>
    <xf numFmtId="0" fontId="11" fillId="3" borderId="84" xfId="58" applyFont="1" applyFill="1" applyBorder="1" applyAlignment="1">
      <alignment vertical="center"/>
    </xf>
    <xf numFmtId="38" fontId="11" fillId="3" borderId="105" xfId="41" applyFont="1" applyFill="1" applyBorder="1" applyAlignment="1">
      <alignment horizontal="right" vertical="center"/>
    </xf>
    <xf numFmtId="38" fontId="11" fillId="3" borderId="45" xfId="41" applyFont="1" applyFill="1" applyBorder="1" applyAlignment="1">
      <alignment horizontal="right" vertical="center"/>
    </xf>
    <xf numFmtId="38" fontId="11" fillId="3" borderId="113" xfId="41" applyFont="1" applyFill="1" applyBorder="1" applyAlignment="1">
      <alignment horizontal="right" vertical="center"/>
    </xf>
    <xf numFmtId="38" fontId="11" fillId="0" borderId="111" xfId="41" applyFont="1" applyFill="1" applyBorder="1" applyAlignment="1">
      <alignment horizontal="right" vertical="center"/>
    </xf>
    <xf numFmtId="38" fontId="11" fillId="3" borderId="133" xfId="41" applyFont="1" applyFill="1" applyBorder="1" applyAlignment="1">
      <alignment horizontal="right" vertical="center"/>
    </xf>
    <xf numFmtId="38" fontId="11" fillId="0" borderId="112" xfId="41" applyFont="1" applyFill="1" applyBorder="1" applyAlignment="1">
      <alignment horizontal="right" vertical="center"/>
    </xf>
    <xf numFmtId="38" fontId="11" fillId="3" borderId="134" xfId="41" applyFont="1" applyFill="1" applyBorder="1" applyAlignment="1">
      <alignment horizontal="right" vertical="center"/>
    </xf>
    <xf numFmtId="38" fontId="11" fillId="0" borderId="15" xfId="41" applyFont="1" applyBorder="1" applyAlignment="1">
      <alignment horizontal="right" vertical="center"/>
    </xf>
    <xf numFmtId="38" fontId="11" fillId="0" borderId="40" xfId="41" applyFont="1" applyBorder="1" applyAlignment="1">
      <alignment horizontal="right" vertical="center"/>
    </xf>
    <xf numFmtId="0" fontId="47" fillId="0" borderId="153" xfId="0" applyFont="1" applyBorder="1" applyAlignment="1">
      <alignment horizontal="right" vertical="center" wrapText="1"/>
    </xf>
    <xf numFmtId="38" fontId="19" fillId="3" borderId="3" xfId="41" applyFont="1" applyFill="1" applyBorder="1" applyAlignment="1">
      <alignment vertical="center"/>
    </xf>
    <xf numFmtId="179" fontId="47" fillId="0" borderId="159" xfId="0" applyNumberFormat="1" applyFont="1" applyFill="1" applyBorder="1" applyAlignment="1">
      <alignment horizontal="right" vertical="center" wrapText="1"/>
    </xf>
    <xf numFmtId="38" fontId="47" fillId="0" borderId="3" xfId="41" applyFont="1" applyFill="1" applyBorder="1" applyAlignment="1">
      <alignment horizontal="right" vertical="center" wrapText="1"/>
    </xf>
    <xf numFmtId="38" fontId="47" fillId="0" borderId="17" xfId="41" applyFont="1" applyFill="1" applyBorder="1" applyAlignment="1">
      <alignment horizontal="right" vertical="center" wrapText="1"/>
    </xf>
    <xf numFmtId="38" fontId="47" fillId="0" borderId="2" xfId="41" applyFont="1" applyFill="1" applyBorder="1" applyAlignment="1">
      <alignment horizontal="right" vertical="center" wrapText="1"/>
    </xf>
    <xf numFmtId="38" fontId="47" fillId="0" borderId="59" xfId="41" applyFont="1" applyFill="1" applyBorder="1" applyAlignment="1">
      <alignment horizontal="right" vertical="center" wrapText="1"/>
    </xf>
    <xf numFmtId="38" fontId="24" fillId="3" borderId="21" xfId="41" applyFont="1" applyFill="1" applyBorder="1" applyAlignment="1">
      <alignment vertical="center"/>
    </xf>
    <xf numFmtId="38" fontId="24" fillId="3" borderId="3" xfId="41" applyFont="1" applyFill="1" applyBorder="1" applyAlignment="1">
      <alignment vertical="center"/>
    </xf>
    <xf numFmtId="0" fontId="58" fillId="0" borderId="0" xfId="0" applyFont="1">
      <alignment vertical="center"/>
    </xf>
    <xf numFmtId="38" fontId="24" fillId="0" borderId="37" xfId="41" applyFont="1" applyBorder="1" applyAlignment="1">
      <alignment horizontal="right" vertical="center"/>
    </xf>
    <xf numFmtId="179" fontId="47" fillId="0" borderId="24" xfId="0" applyNumberFormat="1" applyFont="1" applyFill="1" applyBorder="1" applyAlignment="1">
      <alignment horizontal="right" vertical="center" wrapText="1"/>
    </xf>
    <xf numFmtId="179" fontId="47" fillId="0" borderId="160" xfId="0" applyNumberFormat="1" applyFont="1" applyFill="1" applyBorder="1" applyAlignment="1">
      <alignment horizontal="right" vertical="center" wrapText="1"/>
    </xf>
    <xf numFmtId="38" fontId="11" fillId="3" borderId="48" xfId="41" applyFont="1" applyFill="1" applyBorder="1" applyAlignment="1">
      <alignment horizontal="right" vertical="center"/>
    </xf>
    <xf numFmtId="0" fontId="61" fillId="0" borderId="0" xfId="0" applyFont="1" applyAlignment="1">
      <alignment horizontal="left" vertical="center" wrapText="1"/>
    </xf>
    <xf numFmtId="0" fontId="19" fillId="0" borderId="0" xfId="48" applyFont="1" applyFill="1" applyAlignment="1">
      <alignment horizontal="left" vertical="center"/>
    </xf>
    <xf numFmtId="0" fontId="32" fillId="0" borderId="21" xfId="0" applyFont="1" applyBorder="1" applyAlignment="1">
      <alignment horizontal="center" vertical="center" wrapText="1"/>
    </xf>
    <xf numFmtId="0" fontId="3" fillId="0" borderId="0" xfId="0" applyFont="1" applyBorder="1" applyAlignment="1">
      <alignment horizontal="center" vertical="center"/>
    </xf>
    <xf numFmtId="0" fontId="32" fillId="0" borderId="52" xfId="0" applyFont="1" applyBorder="1" applyAlignment="1">
      <alignment horizontal="center" vertical="center" wrapText="1"/>
    </xf>
    <xf numFmtId="0" fontId="32" fillId="0" borderId="144" xfId="0" applyFont="1" applyBorder="1" applyAlignment="1">
      <alignment horizontal="center" vertical="center" wrapText="1"/>
    </xf>
    <xf numFmtId="0" fontId="32" fillId="0" borderId="38" xfId="0" applyFont="1" applyBorder="1" applyAlignment="1">
      <alignment horizontal="left" vertical="center"/>
    </xf>
    <xf numFmtId="0" fontId="32" fillId="0" borderId="39" xfId="0" applyFont="1" applyBorder="1" applyAlignment="1">
      <alignment horizontal="left" vertical="center"/>
    </xf>
    <xf numFmtId="0" fontId="32" fillId="0" borderId="128" xfId="0" applyFont="1" applyBorder="1" applyAlignment="1">
      <alignment horizontal="left" vertical="center" wrapText="1"/>
    </xf>
    <xf numFmtId="179" fontId="32" fillId="3" borderId="125" xfId="0" applyNumberFormat="1" applyFont="1" applyFill="1" applyBorder="1" applyAlignment="1">
      <alignment horizontal="right" vertical="center" wrapText="1"/>
    </xf>
    <xf numFmtId="179" fontId="32" fillId="3" borderId="153" xfId="0" applyNumberFormat="1" applyFont="1" applyFill="1" applyBorder="1" applyAlignment="1">
      <alignment horizontal="right" vertical="center" wrapText="1"/>
    </xf>
    <xf numFmtId="0" fontId="75" fillId="0" borderId="38" xfId="0" applyFont="1" applyBorder="1" applyAlignment="1">
      <alignment vertical="center"/>
    </xf>
    <xf numFmtId="0" fontId="75" fillId="0" borderId="39" xfId="0" applyFont="1" applyBorder="1" applyAlignment="1">
      <alignment vertical="center"/>
    </xf>
    <xf numFmtId="0" fontId="75" fillId="0" borderId="128" xfId="0" applyFont="1" applyBorder="1" applyAlignment="1">
      <alignment vertical="center"/>
    </xf>
    <xf numFmtId="179" fontId="32" fillId="0" borderId="93" xfId="0" applyNumberFormat="1" applyFont="1" applyFill="1" applyBorder="1" applyAlignment="1">
      <alignment horizontal="right" vertical="center" wrapText="1"/>
    </xf>
    <xf numFmtId="179" fontId="47" fillId="0" borderId="50" xfId="0" applyNumberFormat="1" applyFont="1" applyFill="1" applyBorder="1" applyAlignment="1">
      <alignment horizontal="right" vertical="center" wrapText="1"/>
    </xf>
    <xf numFmtId="179" fontId="47" fillId="0" borderId="124" xfId="0" applyNumberFormat="1" applyFont="1" applyFill="1" applyBorder="1" applyAlignment="1">
      <alignment horizontal="right" vertical="center" wrapText="1"/>
    </xf>
    <xf numFmtId="179" fontId="32" fillId="3" borderId="37" xfId="0" applyNumberFormat="1" applyFont="1" applyFill="1" applyBorder="1" applyAlignment="1">
      <alignment horizontal="right" vertical="center" wrapText="1"/>
    </xf>
    <xf numFmtId="179" fontId="32" fillId="3" borderId="93" xfId="0" applyNumberFormat="1" applyFont="1" applyFill="1" applyBorder="1" applyAlignment="1">
      <alignment horizontal="right" vertical="center" wrapText="1"/>
    </xf>
    <xf numFmtId="179" fontId="32" fillId="3" borderId="50" xfId="0" applyNumberFormat="1" applyFont="1" applyFill="1" applyBorder="1" applyAlignment="1">
      <alignment horizontal="right" vertical="center" wrapText="1"/>
    </xf>
    <xf numFmtId="179" fontId="32" fillId="3" borderId="58" xfId="0" applyNumberFormat="1" applyFont="1" applyFill="1" applyBorder="1" applyAlignment="1">
      <alignment horizontal="right" vertical="center" wrapText="1"/>
    </xf>
    <xf numFmtId="179" fontId="11" fillId="3" borderId="22" xfId="0" applyNumberFormat="1" applyFont="1" applyFill="1" applyBorder="1" applyAlignment="1">
      <alignment horizontal="center" vertical="center"/>
    </xf>
    <xf numFmtId="181" fontId="11" fillId="0" borderId="81" xfId="0" applyNumberFormat="1" applyFont="1" applyBorder="1" applyAlignment="1">
      <alignment horizontal="left" vertical="center" shrinkToFit="1"/>
    </xf>
    <xf numFmtId="181" fontId="11" fillId="0" borderId="21" xfId="0" applyNumberFormat="1" applyFont="1" applyBorder="1" applyAlignment="1">
      <alignment horizontal="left" vertical="center"/>
    </xf>
    <xf numFmtId="179" fontId="11" fillId="0" borderId="21" xfId="0" applyNumberFormat="1" applyFont="1" applyBorder="1" applyAlignment="1">
      <alignment horizontal="center" vertical="center"/>
    </xf>
    <xf numFmtId="179" fontId="11" fillId="0" borderId="27" xfId="0" applyNumberFormat="1" applyFont="1" applyBorder="1" applyAlignment="1">
      <alignment horizontal="right" vertical="center"/>
    </xf>
    <xf numFmtId="188" fontId="11" fillId="3" borderId="33" xfId="0" applyNumberFormat="1" applyFont="1" applyFill="1" applyBorder="1" applyAlignment="1">
      <alignment horizontal="center" vertical="center"/>
    </xf>
    <xf numFmtId="179" fontId="11" fillId="0" borderId="91" xfId="0" applyNumberFormat="1" applyFont="1" applyBorder="1" applyAlignment="1">
      <alignment horizontal="right" vertical="center"/>
    </xf>
    <xf numFmtId="179" fontId="11" fillId="0" borderId="44" xfId="0" applyNumberFormat="1" applyFont="1" applyBorder="1">
      <alignment vertical="center"/>
    </xf>
    <xf numFmtId="179" fontId="11" fillId="0" borderId="21" xfId="0" applyNumberFormat="1" applyFont="1" applyBorder="1" applyAlignment="1">
      <alignment horizontal="left" vertical="center" wrapText="1"/>
    </xf>
    <xf numFmtId="179" fontId="11" fillId="3" borderId="44" xfId="0" applyNumberFormat="1" applyFont="1" applyFill="1" applyBorder="1">
      <alignment vertical="center"/>
    </xf>
    <xf numFmtId="179" fontId="11" fillId="0" borderId="0" xfId="0" applyNumberFormat="1" applyFont="1" applyFill="1" applyBorder="1">
      <alignment vertical="center"/>
    </xf>
    <xf numFmtId="179" fontId="11" fillId="3" borderId="2" xfId="0" applyNumberFormat="1" applyFont="1" applyFill="1" applyBorder="1" applyAlignment="1">
      <alignment horizontal="center" vertical="center"/>
    </xf>
    <xf numFmtId="179" fontId="11" fillId="0" borderId="4"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1" fillId="0" borderId="83" xfId="0" applyNumberFormat="1" applyFont="1" applyBorder="1">
      <alignment vertical="center"/>
    </xf>
    <xf numFmtId="179" fontId="11" fillId="3" borderId="83" xfId="0" applyNumberFormat="1" applyFont="1" applyFill="1" applyBorder="1">
      <alignment vertical="center"/>
    </xf>
    <xf numFmtId="181" fontId="11" fillId="0" borderId="76" xfId="0" applyNumberFormat="1" applyFont="1" applyBorder="1" applyAlignment="1">
      <alignment horizontal="left" vertical="center" shrinkToFit="1"/>
    </xf>
    <xf numFmtId="181" fontId="11" fillId="0" borderId="3" xfId="0" applyNumberFormat="1" applyFont="1" applyBorder="1" applyAlignment="1">
      <alignment horizontal="left" vertical="center"/>
    </xf>
    <xf numFmtId="179" fontId="11" fillId="0" borderId="3" xfId="0" applyNumberFormat="1" applyFont="1" applyBorder="1" applyAlignment="1">
      <alignment horizontal="center" vertical="center"/>
    </xf>
    <xf numFmtId="179" fontId="11" fillId="0" borderId="22" xfId="0" applyNumberFormat="1" applyFont="1" applyBorder="1" applyAlignment="1">
      <alignment horizontal="right" vertical="center"/>
    </xf>
    <xf numFmtId="179" fontId="11" fillId="0" borderId="46" xfId="0" applyNumberFormat="1" applyFont="1" applyBorder="1">
      <alignment vertical="center"/>
    </xf>
    <xf numFmtId="179" fontId="11" fillId="3" borderId="46" xfId="0" applyNumberFormat="1" applyFont="1" applyFill="1" applyBorder="1">
      <alignment vertical="center"/>
    </xf>
    <xf numFmtId="179" fontId="11" fillId="0" borderId="75" xfId="0" applyNumberFormat="1" applyFont="1" applyBorder="1">
      <alignment vertical="center"/>
    </xf>
    <xf numFmtId="179" fontId="11" fillId="3" borderId="75" xfId="0" applyNumberFormat="1" applyFont="1" applyFill="1" applyBorder="1">
      <alignment vertical="center"/>
    </xf>
    <xf numFmtId="181" fontId="11" fillId="0" borderId="64" xfId="0" applyNumberFormat="1" applyFont="1" applyBorder="1" applyAlignment="1">
      <alignment horizontal="left" vertical="center" shrinkToFit="1"/>
    </xf>
    <xf numFmtId="181" fontId="11" fillId="0" borderId="65" xfId="0" applyNumberFormat="1" applyFont="1" applyBorder="1" applyAlignment="1">
      <alignment horizontal="left" vertical="center"/>
    </xf>
    <xf numFmtId="179" fontId="11" fillId="0" borderId="65" xfId="0" applyNumberFormat="1" applyFont="1" applyBorder="1" applyAlignment="1">
      <alignment horizontal="center" vertical="center"/>
    </xf>
    <xf numFmtId="179" fontId="11" fillId="0" borderId="98" xfId="0" applyNumberFormat="1" applyFont="1" applyBorder="1" applyAlignment="1">
      <alignment horizontal="right" vertical="center"/>
    </xf>
    <xf numFmtId="179" fontId="11" fillId="0" borderId="66" xfId="0" applyNumberFormat="1" applyFont="1" applyBorder="1" applyAlignment="1">
      <alignment horizontal="right" vertical="center"/>
    </xf>
    <xf numFmtId="179" fontId="11" fillId="0" borderId="0" xfId="0" applyNumberFormat="1" applyFont="1" applyAlignment="1">
      <alignment horizontal="center" vertical="center"/>
    </xf>
    <xf numFmtId="181" fontId="26" fillId="0" borderId="117" xfId="0" applyNumberFormat="1" applyFont="1" applyBorder="1" applyAlignment="1">
      <alignment horizontal="centerContinuous" vertical="center" wrapText="1"/>
    </xf>
    <xf numFmtId="181" fontId="26" fillId="0" borderId="118" xfId="0" applyNumberFormat="1" applyFont="1" applyBorder="1" applyAlignment="1">
      <alignment horizontal="centerContinuous" vertical="center" wrapText="1"/>
    </xf>
    <xf numFmtId="179" fontId="26" fillId="0" borderId="118" xfId="0" applyNumberFormat="1" applyFont="1" applyBorder="1" applyAlignment="1">
      <alignment horizontal="centerContinuous" vertical="center" wrapText="1"/>
    </xf>
    <xf numFmtId="179" fontId="26" fillId="0" borderId="120" xfId="0" applyNumberFormat="1" applyFont="1" applyBorder="1" applyAlignment="1">
      <alignment horizontal="centerContinuous" vertical="center" wrapText="1"/>
    </xf>
    <xf numFmtId="188" fontId="11" fillId="0" borderId="117" xfId="0" applyNumberFormat="1" applyFont="1" applyBorder="1" applyAlignment="1">
      <alignment horizontal="center" vertical="center"/>
    </xf>
    <xf numFmtId="179" fontId="11" fillId="0" borderId="92" xfId="0" applyNumberFormat="1" applyFont="1" applyBorder="1" applyAlignment="1">
      <alignment horizontal="right" vertical="center"/>
    </xf>
    <xf numFmtId="179" fontId="11" fillId="0" borderId="96" xfId="0" applyNumberFormat="1" applyFont="1" applyBorder="1">
      <alignment vertical="center"/>
    </xf>
    <xf numFmtId="179" fontId="11" fillId="0" borderId="94" xfId="0" applyNumberFormat="1" applyFont="1" applyBorder="1" applyAlignment="1">
      <alignment vertical="center" wrapText="1"/>
    </xf>
    <xf numFmtId="179" fontId="11" fillId="0" borderId="94" xfId="0" applyNumberFormat="1" applyFont="1" applyBorder="1">
      <alignment vertical="center"/>
    </xf>
    <xf numFmtId="179" fontId="11" fillId="0" borderId="0" xfId="0" applyNumberFormat="1" applyFont="1" applyBorder="1">
      <alignment vertical="center"/>
    </xf>
    <xf numFmtId="181" fontId="76" fillId="0" borderId="9" xfId="0" applyNumberFormat="1" applyFont="1" applyBorder="1" applyAlignment="1">
      <alignment horizontal="centerContinuous" vertical="center" wrapText="1"/>
    </xf>
    <xf numFmtId="181" fontId="76" fillId="0" borderId="0" xfId="0" applyNumberFormat="1" applyFont="1" applyBorder="1" applyAlignment="1">
      <alignment horizontal="centerContinuous" vertical="center" wrapText="1"/>
    </xf>
    <xf numFmtId="179" fontId="76" fillId="0" borderId="0" xfId="0" applyNumberFormat="1" applyFont="1" applyBorder="1" applyAlignment="1">
      <alignment horizontal="centerContinuous" vertical="center" wrapText="1"/>
    </xf>
    <xf numFmtId="179" fontId="76" fillId="0" borderId="153" xfId="0" applyNumberFormat="1" applyFont="1" applyBorder="1" applyAlignment="1">
      <alignment horizontal="centerContinuous" vertical="center" wrapText="1"/>
    </xf>
    <xf numFmtId="188" fontId="11" fillId="0" borderId="9" xfId="0" applyNumberFormat="1" applyFont="1" applyBorder="1" applyAlignment="1">
      <alignment horizontal="center" vertical="center"/>
    </xf>
    <xf numFmtId="179" fontId="11" fillId="0" borderId="63" xfId="0" applyNumberFormat="1" applyFont="1" applyBorder="1" applyAlignment="1">
      <alignment horizontal="right" vertical="center"/>
    </xf>
    <xf numFmtId="179" fontId="11" fillId="0" borderId="152" xfId="0" applyNumberFormat="1" applyFont="1" applyBorder="1" applyAlignment="1">
      <alignment vertical="center" wrapText="1"/>
    </xf>
    <xf numFmtId="179" fontId="11" fillId="0" borderId="152" xfId="0" applyNumberFormat="1" applyFont="1" applyBorder="1">
      <alignment vertical="center"/>
    </xf>
    <xf numFmtId="181" fontId="11" fillId="0" borderId="5" xfId="0" applyNumberFormat="1" applyFont="1" applyBorder="1" applyAlignment="1">
      <alignment horizontal="left" vertical="center"/>
    </xf>
    <xf numFmtId="181" fontId="11" fillId="0" borderId="73" xfId="0" applyNumberFormat="1" applyFont="1" applyBorder="1" applyAlignment="1">
      <alignment horizontal="left" vertical="center"/>
    </xf>
    <xf numFmtId="179" fontId="11" fillId="0" borderId="121" xfId="0" applyNumberFormat="1" applyFont="1" applyBorder="1" applyAlignment="1">
      <alignment horizontal="center" vertical="center"/>
    </xf>
    <xf numFmtId="179" fontId="11" fillId="3" borderId="122" xfId="41" applyNumberFormat="1" applyFont="1" applyFill="1" applyBorder="1" applyAlignment="1">
      <alignment horizontal="right" vertical="center"/>
    </xf>
    <xf numFmtId="188" fontId="11" fillId="3" borderId="72" xfId="0" applyNumberFormat="1" applyFont="1" applyFill="1" applyBorder="1" applyAlignment="1">
      <alignment horizontal="center" vertical="center"/>
    </xf>
    <xf numFmtId="179" fontId="11" fillId="0" borderId="7" xfId="0" applyNumberFormat="1" applyFont="1" applyFill="1" applyBorder="1" applyAlignment="1">
      <alignment horizontal="right" vertical="center"/>
    </xf>
    <xf numFmtId="179" fontId="11" fillId="0" borderId="74" xfId="0" applyNumberFormat="1" applyFont="1" applyBorder="1">
      <alignment vertical="center"/>
    </xf>
    <xf numFmtId="179" fontId="11" fillId="0" borderId="95" xfId="0" applyNumberFormat="1" applyFont="1" applyBorder="1" applyAlignment="1">
      <alignment vertical="center" wrapText="1"/>
    </xf>
    <xf numFmtId="179" fontId="11" fillId="0" borderId="95" xfId="0" applyNumberFormat="1" applyFont="1" applyBorder="1">
      <alignment vertical="center"/>
    </xf>
    <xf numFmtId="179" fontId="11" fillId="0" borderId="2" xfId="0" applyNumberFormat="1" applyFont="1" applyBorder="1">
      <alignment vertical="center"/>
    </xf>
    <xf numFmtId="188" fontId="11" fillId="0" borderId="154" xfId="0" applyNumberFormat="1" applyFont="1" applyBorder="1" applyAlignment="1">
      <alignment horizontal="center" vertical="center"/>
    </xf>
    <xf numFmtId="179" fontId="11" fillId="0" borderId="93" xfId="0" applyNumberFormat="1" applyFont="1" applyBorder="1" applyAlignment="1">
      <alignment horizontal="right" vertical="center"/>
    </xf>
    <xf numFmtId="179" fontId="11" fillId="0" borderId="96" xfId="0" applyNumberFormat="1" applyFont="1" applyBorder="1" applyAlignment="1">
      <alignment horizontal="right" vertical="center"/>
    </xf>
    <xf numFmtId="179" fontId="4" fillId="0" borderId="96" xfId="0" applyNumberFormat="1" applyFont="1" applyBorder="1" applyAlignment="1">
      <alignment horizontal="center" vertical="center" wrapText="1"/>
    </xf>
    <xf numFmtId="181" fontId="68" fillId="0" borderId="0" xfId="0" applyNumberFormat="1" applyFont="1" applyBorder="1" applyAlignment="1">
      <alignment horizontal="right" vertical="center"/>
    </xf>
    <xf numFmtId="181" fontId="11" fillId="0" borderId="8" xfId="0" applyNumberFormat="1" applyFont="1" applyBorder="1" applyAlignment="1">
      <alignment horizontal="right" vertical="center"/>
    </xf>
    <xf numFmtId="188" fontId="11" fillId="0" borderId="8" xfId="0" applyNumberFormat="1" applyFont="1" applyBorder="1" applyAlignment="1">
      <alignment horizontal="right" vertical="center"/>
    </xf>
    <xf numFmtId="179" fontId="68" fillId="0" borderId="42" xfId="0" applyNumberFormat="1" applyFont="1" applyBorder="1" applyAlignment="1">
      <alignment vertical="center" wrapText="1"/>
    </xf>
    <xf numFmtId="179" fontId="4" fillId="0" borderId="112" xfId="0" applyNumberFormat="1" applyFont="1" applyBorder="1" applyAlignment="1">
      <alignment horizontal="center" vertical="center" wrapText="1"/>
    </xf>
    <xf numFmtId="179" fontId="68" fillId="0" borderId="42" xfId="0" applyNumberFormat="1" applyFont="1" applyBorder="1">
      <alignment vertical="center"/>
    </xf>
    <xf numFmtId="179" fontId="68" fillId="0" borderId="0" xfId="0" applyNumberFormat="1" applyFont="1" applyBorder="1">
      <alignment vertical="center"/>
    </xf>
    <xf numFmtId="0" fontId="11" fillId="0" borderId="88" xfId="0" applyFont="1" applyBorder="1" applyAlignment="1">
      <alignment horizontal="center" vertical="center"/>
    </xf>
    <xf numFmtId="0" fontId="11" fillId="0" borderId="25" xfId="0" applyFont="1" applyBorder="1" applyAlignment="1">
      <alignment horizontal="center" vertical="center"/>
    </xf>
    <xf numFmtId="0" fontId="11" fillId="0" borderId="35" xfId="0" applyFont="1" applyBorder="1" applyAlignment="1">
      <alignment horizontal="center" vertical="center" wrapText="1"/>
    </xf>
    <xf numFmtId="0" fontId="11" fillId="0" borderId="34" xfId="0" applyFont="1" applyBorder="1" applyAlignment="1">
      <alignment horizontal="center" vertical="center"/>
    </xf>
    <xf numFmtId="0" fontId="11" fillId="0" borderId="81" xfId="0" applyFont="1" applyBorder="1">
      <alignment vertical="center"/>
    </xf>
    <xf numFmtId="0" fontId="11" fillId="0" borderId="21" xfId="0" applyFont="1" applyBorder="1">
      <alignment vertical="center"/>
    </xf>
    <xf numFmtId="38" fontId="11" fillId="0" borderId="34" xfId="41" applyFont="1" applyBorder="1">
      <alignment vertical="center"/>
    </xf>
    <xf numFmtId="0" fontId="11" fillId="3" borderId="81" xfId="0" applyFont="1" applyFill="1" applyBorder="1">
      <alignment vertical="center"/>
    </xf>
    <xf numFmtId="38" fontId="76" fillId="0" borderId="22" xfId="41" applyFont="1" applyBorder="1">
      <alignment vertical="center"/>
    </xf>
    <xf numFmtId="38" fontId="76" fillId="0" borderId="27" xfId="41" applyFont="1" applyFill="1" applyBorder="1" applyAlignment="1">
      <alignment horizontal="right" vertical="center"/>
    </xf>
    <xf numFmtId="38" fontId="76" fillId="0" borderId="75" xfId="41" applyFont="1" applyBorder="1">
      <alignment vertical="center"/>
    </xf>
    <xf numFmtId="38" fontId="76" fillId="0" borderId="33" xfId="41" applyFont="1" applyBorder="1">
      <alignment vertical="center"/>
    </xf>
    <xf numFmtId="0" fontId="11" fillId="0" borderId="67" xfId="0" applyFont="1" applyBorder="1" applyAlignment="1">
      <alignment horizontal="center" vertical="center"/>
    </xf>
    <xf numFmtId="0" fontId="11" fillId="0" borderId="76" xfId="0" applyFont="1" applyBorder="1">
      <alignment vertical="center"/>
    </xf>
    <xf numFmtId="0" fontId="11" fillId="0" borderId="3" xfId="0" applyFont="1" applyBorder="1">
      <alignment vertical="center"/>
    </xf>
    <xf numFmtId="38" fontId="11" fillId="0" borderId="67" xfId="41" applyFont="1" applyBorder="1">
      <alignment vertical="center"/>
    </xf>
    <xf numFmtId="0" fontId="11" fillId="3" borderId="76" xfId="0" applyFont="1" applyFill="1" applyBorder="1">
      <alignment vertical="center"/>
    </xf>
    <xf numFmtId="0" fontId="11" fillId="0" borderId="2" xfId="0" applyFont="1" applyBorder="1">
      <alignment vertical="center"/>
    </xf>
    <xf numFmtId="38" fontId="76" fillId="0" borderId="2" xfId="41" applyFont="1" applyBorder="1">
      <alignment vertical="center"/>
    </xf>
    <xf numFmtId="38" fontId="76" fillId="0" borderId="4" xfId="41" applyFont="1" applyFill="1" applyBorder="1" applyAlignment="1">
      <alignment horizontal="right" vertical="center"/>
    </xf>
    <xf numFmtId="38" fontId="76" fillId="0" borderId="107" xfId="41" applyFont="1" applyBorder="1">
      <alignment vertical="center"/>
    </xf>
    <xf numFmtId="0" fontId="11" fillId="0" borderId="108" xfId="0" applyFont="1" applyBorder="1">
      <alignment vertical="center"/>
    </xf>
    <xf numFmtId="0" fontId="11" fillId="0" borderId="17" xfId="0" applyFont="1" applyBorder="1">
      <alignment vertical="center"/>
    </xf>
    <xf numFmtId="38" fontId="11" fillId="0" borderId="11" xfId="41" applyFont="1" applyBorder="1">
      <alignment vertical="center"/>
    </xf>
    <xf numFmtId="0" fontId="11" fillId="3" borderId="108" xfId="0" applyFont="1" applyFill="1" applyBorder="1">
      <alignment vertical="center"/>
    </xf>
    <xf numFmtId="0" fontId="11" fillId="0" borderId="59" xfId="0" applyFont="1" applyBorder="1">
      <alignment vertical="center"/>
    </xf>
    <xf numFmtId="38" fontId="76" fillId="0" borderId="59" xfId="41" applyFont="1" applyBorder="1">
      <alignment vertical="center"/>
    </xf>
    <xf numFmtId="38" fontId="76" fillId="0" borderId="10" xfId="41" applyFont="1" applyFill="1" applyBorder="1" applyAlignment="1">
      <alignment horizontal="right" vertical="center"/>
    </xf>
    <xf numFmtId="38" fontId="76" fillId="0" borderId="83" xfId="41" applyFont="1" applyBorder="1">
      <alignment vertical="center"/>
    </xf>
    <xf numFmtId="38" fontId="76" fillId="0" borderId="89" xfId="41" applyFont="1" applyBorder="1">
      <alignment vertical="center"/>
    </xf>
    <xf numFmtId="181" fontId="11" fillId="0" borderId="67" xfId="0" applyNumberFormat="1" applyFont="1" applyBorder="1">
      <alignment vertical="center"/>
    </xf>
    <xf numFmtId="181" fontId="11" fillId="0" borderId="38" xfId="0" applyNumberFormat="1" applyFont="1" applyBorder="1" applyAlignment="1">
      <alignment horizontal="right" vertical="center"/>
    </xf>
    <xf numFmtId="181" fontId="11" fillId="0" borderId="39" xfId="0" applyNumberFormat="1" applyFont="1" applyBorder="1" applyAlignment="1">
      <alignment horizontal="right" vertical="center"/>
    </xf>
    <xf numFmtId="38" fontId="76" fillId="0" borderId="42" xfId="41" applyFont="1" applyBorder="1">
      <alignment vertical="center"/>
    </xf>
    <xf numFmtId="38" fontId="76" fillId="0" borderId="38" xfId="41" applyFont="1" applyBorder="1">
      <alignment vertical="center"/>
    </xf>
    <xf numFmtId="38" fontId="76" fillId="0" borderId="153" xfId="41" applyFont="1" applyBorder="1">
      <alignment vertical="center"/>
    </xf>
    <xf numFmtId="181" fontId="11" fillId="0" borderId="0" xfId="0" applyNumberFormat="1" applyFont="1">
      <alignment vertical="center"/>
    </xf>
    <xf numFmtId="181" fontId="26" fillId="0" borderId="0" xfId="0" applyNumberFormat="1" applyFont="1" applyBorder="1" applyAlignment="1">
      <alignment horizontal="right" vertical="center"/>
    </xf>
    <xf numFmtId="38" fontId="26" fillId="0" borderId="0" xfId="41" applyFont="1" applyFill="1" applyBorder="1" applyAlignment="1">
      <alignment horizontal="right" vertical="center"/>
    </xf>
    <xf numFmtId="38" fontId="4" fillId="0" borderId="0" xfId="41" applyFont="1" applyBorder="1" applyAlignment="1">
      <alignment vertical="center" wrapText="1"/>
    </xf>
    <xf numFmtId="181" fontId="11" fillId="0" borderId="0" xfId="0" applyNumberFormat="1" applyFont="1" applyBorder="1">
      <alignment vertical="center"/>
    </xf>
    <xf numFmtId="181" fontId="11" fillId="0" borderId="0" xfId="0" applyNumberFormat="1" applyFont="1" applyBorder="1" applyAlignment="1">
      <alignment vertical="center" wrapText="1"/>
    </xf>
    <xf numFmtId="181" fontId="11" fillId="0" borderId="25" xfId="0" applyNumberFormat="1" applyFont="1" applyBorder="1" applyAlignment="1">
      <alignment horizontal="center" vertical="center" wrapText="1"/>
    </xf>
    <xf numFmtId="181" fontId="11" fillId="0" borderId="90" xfId="0" applyNumberFormat="1" applyFont="1" applyBorder="1" applyAlignment="1">
      <alignment horizontal="center" vertical="center"/>
    </xf>
    <xf numFmtId="181" fontId="11" fillId="0" borderId="24" xfId="0" applyNumberFormat="1" applyFont="1" applyBorder="1" applyAlignment="1">
      <alignment horizontal="center" vertical="center"/>
    </xf>
    <xf numFmtId="188" fontId="11" fillId="0" borderId="38" xfId="0" applyNumberFormat="1" applyFont="1" applyBorder="1" applyAlignment="1">
      <alignment vertical="center"/>
    </xf>
    <xf numFmtId="188" fontId="11" fillId="0" borderId="39" xfId="0" applyNumberFormat="1" applyFont="1" applyBorder="1" applyAlignment="1">
      <alignment vertical="center"/>
    </xf>
    <xf numFmtId="38" fontId="77" fillId="0" borderId="22" xfId="41" applyFont="1" applyBorder="1" applyAlignment="1">
      <alignment horizontal="center" vertical="center" wrapText="1"/>
    </xf>
    <xf numFmtId="38" fontId="77" fillId="3" borderId="81" xfId="41" applyFont="1" applyFill="1" applyBorder="1">
      <alignment vertical="center"/>
    </xf>
    <xf numFmtId="38" fontId="77" fillId="0" borderId="21" xfId="41" applyFont="1" applyBorder="1" applyAlignment="1">
      <alignment vertical="center" wrapText="1"/>
    </xf>
    <xf numFmtId="38" fontId="77" fillId="0" borderId="22" xfId="41" applyFont="1" applyBorder="1" applyAlignment="1">
      <alignment vertical="center" wrapText="1"/>
    </xf>
    <xf numFmtId="181" fontId="76" fillId="0" borderId="38" xfId="0" applyNumberFormat="1" applyFont="1" applyBorder="1" applyAlignment="1">
      <alignment vertical="center"/>
    </xf>
    <xf numFmtId="181" fontId="76" fillId="0" borderId="39" xfId="0" applyNumberFormat="1" applyFont="1" applyBorder="1" applyAlignment="1">
      <alignment vertical="center"/>
    </xf>
    <xf numFmtId="38" fontId="77" fillId="0" borderId="2" xfId="41" applyFont="1" applyBorder="1" applyAlignment="1">
      <alignment horizontal="right" vertical="center" wrapText="1"/>
    </xf>
    <xf numFmtId="38" fontId="77" fillId="0" borderId="76" xfId="41" applyFont="1" applyBorder="1">
      <alignment vertical="center"/>
    </xf>
    <xf numFmtId="38" fontId="77" fillId="0" borderId="3" xfId="41" applyFont="1" applyBorder="1" applyAlignment="1">
      <alignment horizontal="right" vertical="center"/>
    </xf>
    <xf numFmtId="38" fontId="77" fillId="0" borderId="2" xfId="41" applyFont="1" applyBorder="1" applyAlignment="1">
      <alignment horizontal="right" vertical="center"/>
    </xf>
    <xf numFmtId="181" fontId="26" fillId="0" borderId="38" xfId="0" applyNumberFormat="1" applyFont="1" applyBorder="1" applyAlignment="1">
      <alignment vertical="center"/>
    </xf>
    <xf numFmtId="181" fontId="26" fillId="0" borderId="39" xfId="0" applyNumberFormat="1" applyFont="1" applyBorder="1" applyAlignment="1">
      <alignment vertical="center"/>
    </xf>
    <xf numFmtId="38" fontId="68" fillId="0" borderId="25" xfId="41" applyFont="1" applyBorder="1">
      <alignment vertical="center"/>
    </xf>
    <xf numFmtId="38" fontId="77" fillId="0" borderId="90" xfId="41" applyFont="1" applyBorder="1">
      <alignment vertical="center"/>
    </xf>
    <xf numFmtId="38" fontId="77" fillId="0" borderId="24" xfId="41" applyFont="1" applyBorder="1">
      <alignment vertical="center"/>
    </xf>
    <xf numFmtId="38" fontId="77" fillId="0" borderId="25" xfId="41" applyFont="1" applyBorder="1" applyAlignment="1">
      <alignment horizontal="right" vertical="center"/>
    </xf>
    <xf numFmtId="181" fontId="26" fillId="0" borderId="0" xfId="0" applyNumberFormat="1" applyFont="1" applyBorder="1" applyAlignment="1">
      <alignment horizontal="left" vertical="center"/>
    </xf>
    <xf numFmtId="38" fontId="68" fillId="0" borderId="0" xfId="41" applyFont="1" applyBorder="1" applyAlignment="1">
      <alignment horizontal="center" vertical="center"/>
    </xf>
    <xf numFmtId="181" fontId="76" fillId="0" borderId="0" xfId="0" applyNumberFormat="1" applyFont="1" applyBorder="1" applyAlignment="1">
      <alignment horizontal="center" vertical="center"/>
    </xf>
    <xf numFmtId="181" fontId="11" fillId="0" borderId="0" xfId="0" applyNumberFormat="1" applyFont="1" applyAlignment="1">
      <alignment horizontal="left" vertical="center"/>
    </xf>
    <xf numFmtId="0" fontId="32" fillId="0" borderId="0" xfId="0" applyFont="1" applyBorder="1" applyAlignment="1">
      <alignment horizontal="center" vertical="center" wrapText="1"/>
    </xf>
    <xf numFmtId="0" fontId="19" fillId="0" borderId="0" xfId="48" applyFont="1" applyFill="1" applyBorder="1" applyAlignment="1">
      <alignment horizontal="center" vertical="top"/>
    </xf>
    <xf numFmtId="0" fontId="36" fillId="5" borderId="9" xfId="48" applyFont="1" applyFill="1" applyBorder="1" applyAlignment="1">
      <alignment horizontal="right" vertical="center"/>
    </xf>
    <xf numFmtId="0" fontId="36" fillId="5" borderId="1" xfId="48" applyFont="1" applyFill="1" applyBorder="1" applyAlignment="1">
      <alignment vertical="top"/>
    </xf>
    <xf numFmtId="0" fontId="36" fillId="5" borderId="112" xfId="48" applyFont="1" applyFill="1" applyBorder="1" applyAlignment="1">
      <alignment vertical="top"/>
    </xf>
    <xf numFmtId="38" fontId="24" fillId="3" borderId="24" xfId="41" applyFont="1" applyFill="1" applyBorder="1" applyAlignment="1">
      <alignment vertical="center"/>
    </xf>
    <xf numFmtId="0" fontId="24" fillId="0" borderId="136" xfId="0" applyFont="1" applyBorder="1" applyAlignment="1">
      <alignment horizontal="center" vertical="center" wrapText="1"/>
    </xf>
    <xf numFmtId="38" fontId="24" fillId="0" borderId="22" xfId="41" applyFont="1" applyBorder="1" applyAlignment="1">
      <alignment horizontal="right" vertical="center"/>
    </xf>
    <xf numFmtId="38" fontId="24" fillId="0" borderId="88" xfId="41" applyFont="1" applyBorder="1" applyAlignment="1">
      <alignment horizontal="right" vertical="center"/>
    </xf>
    <xf numFmtId="183" fontId="24" fillId="0" borderId="1" xfId="41" applyNumberFormat="1" applyFont="1" applyBorder="1" applyAlignment="1">
      <alignment horizontal="center" vertical="center"/>
    </xf>
    <xf numFmtId="186" fontId="24" fillId="0" borderId="1" xfId="41" applyNumberFormat="1" applyFont="1" applyBorder="1" applyAlignment="1">
      <alignment horizontal="center" vertical="center"/>
    </xf>
    <xf numFmtId="38" fontId="24" fillId="0" borderId="14" xfId="41" applyFont="1" applyBorder="1" applyAlignment="1">
      <alignment horizontal="right" vertical="center"/>
    </xf>
    <xf numFmtId="0" fontId="55" fillId="6" borderId="0" xfId="0" applyFont="1" applyFill="1" applyBorder="1">
      <alignment vertical="center"/>
    </xf>
    <xf numFmtId="0" fontId="55" fillId="6" borderId="0" xfId="0" applyFont="1" applyFill="1">
      <alignment vertical="center"/>
    </xf>
    <xf numFmtId="0" fontId="17" fillId="6" borderId="12" xfId="48" applyFont="1" applyFill="1" applyBorder="1" applyAlignment="1">
      <alignment horizontal="center" vertical="center"/>
    </xf>
    <xf numFmtId="0" fontId="19" fillId="6" borderId="135" xfId="0" applyFont="1" applyFill="1" applyBorder="1" applyAlignment="1">
      <alignment horizontal="center" vertical="center" wrapText="1"/>
    </xf>
    <xf numFmtId="0" fontId="19" fillId="6" borderId="135" xfId="0" applyFont="1" applyFill="1" applyBorder="1" applyAlignment="1">
      <alignment horizontal="center" vertical="center"/>
    </xf>
    <xf numFmtId="0" fontId="17" fillId="6" borderId="34" xfId="48" applyFont="1" applyFill="1" applyBorder="1" applyAlignment="1">
      <alignment horizontal="center" vertical="center"/>
    </xf>
    <xf numFmtId="0" fontId="24" fillId="6" borderId="30" xfId="0" applyFont="1" applyFill="1" applyBorder="1" applyAlignment="1">
      <alignment horizontal="center" vertical="center"/>
    </xf>
    <xf numFmtId="0" fontId="24" fillId="6" borderId="31" xfId="0" applyFont="1" applyFill="1" applyBorder="1" applyAlignment="1">
      <alignment horizontal="center" vertical="center"/>
    </xf>
    <xf numFmtId="0" fontId="24" fillId="6" borderId="32" xfId="0" applyFont="1" applyFill="1" applyBorder="1" applyAlignment="1">
      <alignment horizontal="center" vertical="center"/>
    </xf>
    <xf numFmtId="0" fontId="11" fillId="6" borderId="19" xfId="0" applyFont="1" applyFill="1" applyBorder="1" applyAlignment="1">
      <alignment horizontal="center" vertical="center"/>
    </xf>
    <xf numFmtId="0" fontId="19" fillId="6" borderId="110" xfId="0" applyFont="1" applyFill="1" applyBorder="1" applyAlignment="1">
      <alignment horizontal="center" vertical="center"/>
    </xf>
    <xf numFmtId="0" fontId="24" fillId="6" borderId="110" xfId="0" applyFont="1" applyFill="1" applyBorder="1" applyAlignment="1">
      <alignment horizontal="center" vertical="center"/>
    </xf>
    <xf numFmtId="0" fontId="11" fillId="6" borderId="67" xfId="48" applyFont="1" applyFill="1" applyBorder="1" applyAlignment="1">
      <alignment horizontal="center" vertical="center"/>
    </xf>
    <xf numFmtId="0" fontId="11" fillId="6" borderId="33" xfId="0" applyFont="1" applyFill="1" applyBorder="1" applyAlignment="1">
      <alignment horizontal="left" vertical="center"/>
    </xf>
    <xf numFmtId="0" fontId="11" fillId="6" borderId="101" xfId="0" applyFont="1" applyFill="1" applyBorder="1" applyAlignment="1">
      <alignment horizontal="left" vertical="center"/>
    </xf>
    <xf numFmtId="0" fontId="11" fillId="6" borderId="34" xfId="0" applyFont="1" applyFill="1" applyBorder="1" applyAlignment="1">
      <alignment horizontal="center" vertical="center"/>
    </xf>
    <xf numFmtId="14" fontId="24" fillId="6" borderId="81" xfId="0" applyNumberFormat="1" applyFont="1" applyFill="1" applyBorder="1" applyAlignment="1">
      <alignment horizontal="center" vertical="center"/>
    </xf>
    <xf numFmtId="14" fontId="24" fillId="6" borderId="27" xfId="0" applyNumberFormat="1" applyFont="1" applyFill="1" applyBorder="1" applyAlignment="1">
      <alignment horizontal="center" vertical="center"/>
    </xf>
    <xf numFmtId="0" fontId="24" fillId="6" borderId="22" xfId="0" applyFont="1" applyFill="1" applyBorder="1" applyAlignment="1">
      <alignment horizontal="center" vertical="center"/>
    </xf>
    <xf numFmtId="38" fontId="24" fillId="6" borderId="33" xfId="41" applyFont="1" applyFill="1" applyBorder="1" applyAlignment="1">
      <alignment horizontal="right" vertical="center"/>
    </xf>
    <xf numFmtId="184" fontId="24" fillId="6" borderId="27" xfId="41" applyNumberFormat="1" applyFont="1" applyFill="1" applyBorder="1" applyAlignment="1">
      <alignment horizontal="center" vertical="center"/>
    </xf>
    <xf numFmtId="183" fontId="24" fillId="6" borderId="27" xfId="41" applyNumberFormat="1" applyFont="1" applyFill="1" applyBorder="1" applyAlignment="1">
      <alignment horizontal="center" vertical="center"/>
    </xf>
    <xf numFmtId="38" fontId="24" fillId="6" borderId="27" xfId="41" applyFont="1" applyFill="1" applyBorder="1" applyAlignment="1">
      <alignment horizontal="center" vertical="center"/>
    </xf>
    <xf numFmtId="185" fontId="24" fillId="6" borderId="27" xfId="41" applyNumberFormat="1" applyFont="1" applyFill="1" applyBorder="1" applyAlignment="1">
      <alignment horizontal="center" vertical="center"/>
    </xf>
    <xf numFmtId="38" fontId="24" fillId="6" borderId="21" xfId="41" applyFont="1" applyFill="1" applyBorder="1" applyAlignment="1">
      <alignment horizontal="right" vertical="center"/>
    </xf>
    <xf numFmtId="38" fontId="24" fillId="6" borderId="34" xfId="41" applyFont="1" applyFill="1" applyBorder="1" applyAlignment="1">
      <alignment horizontal="right" vertical="center"/>
    </xf>
    <xf numFmtId="186" fontId="24" fillId="6" borderId="27" xfId="41" applyNumberFormat="1" applyFont="1" applyFill="1" applyBorder="1" applyAlignment="1">
      <alignment horizontal="center" vertical="center"/>
    </xf>
    <xf numFmtId="38" fontId="24" fillId="6" borderId="21" xfId="41" applyFont="1" applyFill="1" applyBorder="1" applyAlignment="1">
      <alignment vertical="center"/>
    </xf>
    <xf numFmtId="185" fontId="83" fillId="6" borderId="27" xfId="0" applyNumberFormat="1" applyFont="1" applyFill="1" applyBorder="1">
      <alignment vertical="center"/>
    </xf>
    <xf numFmtId="179" fontId="83" fillId="6" borderId="22" xfId="0" applyNumberFormat="1" applyFont="1" applyFill="1" applyBorder="1">
      <alignment vertical="center"/>
    </xf>
    <xf numFmtId="179" fontId="24" fillId="6" borderId="9" xfId="0" applyNumberFormat="1" applyFont="1" applyFill="1" applyBorder="1">
      <alignment vertical="center"/>
    </xf>
    <xf numFmtId="0" fontId="11" fillId="6" borderId="75" xfId="0" applyFont="1" applyFill="1" applyBorder="1" applyAlignment="1">
      <alignment horizontal="center" vertical="center"/>
    </xf>
    <xf numFmtId="38" fontId="24" fillId="6" borderId="75" xfId="41" applyFont="1" applyFill="1" applyBorder="1" applyAlignment="1">
      <alignment horizontal="right" vertical="center"/>
    </xf>
    <xf numFmtId="0" fontId="11" fillId="6" borderId="76" xfId="0" applyFont="1" applyFill="1" applyBorder="1" applyAlignment="1">
      <alignment horizontal="left" vertical="center"/>
    </xf>
    <xf numFmtId="0" fontId="11" fillId="6" borderId="3" xfId="0" applyFont="1" applyFill="1" applyBorder="1" applyAlignment="1">
      <alignment horizontal="left" vertical="center"/>
    </xf>
    <xf numFmtId="0" fontId="11" fillId="6" borderId="67" xfId="0" applyFont="1" applyFill="1" applyBorder="1" applyAlignment="1">
      <alignment horizontal="center" vertical="center"/>
    </xf>
    <xf numFmtId="38" fontId="24" fillId="6" borderId="3" xfId="41" applyFont="1" applyFill="1" applyBorder="1" applyAlignment="1">
      <alignment horizontal="right" vertical="center"/>
    </xf>
    <xf numFmtId="38" fontId="24" fillId="6" borderId="34" xfId="41" applyFont="1" applyFill="1" applyBorder="1" applyAlignment="1">
      <alignment vertical="center"/>
    </xf>
    <xf numFmtId="38" fontId="24" fillId="6" borderId="3" xfId="41" applyFont="1" applyFill="1" applyBorder="1" applyAlignment="1">
      <alignment vertical="center"/>
    </xf>
    <xf numFmtId="3" fontId="83" fillId="6" borderId="67" xfId="0" applyNumberFormat="1" applyFont="1" applyFill="1" applyBorder="1">
      <alignment vertical="center"/>
    </xf>
    <xf numFmtId="179" fontId="24" fillId="6" borderId="107" xfId="0" applyNumberFormat="1" applyFont="1" applyFill="1" applyBorder="1">
      <alignment vertical="center"/>
    </xf>
    <xf numFmtId="38" fontId="24" fillId="6" borderId="46" xfId="41" applyFont="1" applyFill="1" applyBorder="1">
      <alignment vertical="center"/>
    </xf>
    <xf numFmtId="0" fontId="11" fillId="6" borderId="76" xfId="0" applyFont="1" applyFill="1" applyBorder="1" applyAlignment="1">
      <alignment horizontal="left" vertical="center" wrapText="1"/>
    </xf>
    <xf numFmtId="0" fontId="24" fillId="6" borderId="90" xfId="0" applyFont="1" applyFill="1" applyBorder="1" applyAlignment="1">
      <alignment horizontal="left" vertical="center"/>
    </xf>
    <xf numFmtId="0" fontId="24" fillId="6" borderId="24" xfId="0" applyFont="1" applyFill="1" applyBorder="1" applyAlignment="1">
      <alignment horizontal="left" vertical="center"/>
    </xf>
    <xf numFmtId="0" fontId="24" fillId="6" borderId="62" xfId="0" applyFont="1" applyFill="1" applyBorder="1" applyAlignment="1">
      <alignment horizontal="center" vertical="center"/>
    </xf>
    <xf numFmtId="14" fontId="24" fillId="6" borderId="90" xfId="0" applyNumberFormat="1" applyFont="1" applyFill="1" applyBorder="1" applyAlignment="1">
      <alignment horizontal="center" vertical="center"/>
    </xf>
    <xf numFmtId="14" fontId="24" fillId="6" borderId="36" xfId="0" applyNumberFormat="1" applyFont="1" applyFill="1" applyBorder="1" applyAlignment="1">
      <alignment horizontal="center" vertical="center"/>
    </xf>
    <xf numFmtId="0" fontId="24" fillId="6" borderId="25" xfId="0" applyFont="1" applyFill="1" applyBorder="1" applyAlignment="1">
      <alignment horizontal="center" vertical="center"/>
    </xf>
    <xf numFmtId="38" fontId="24" fillId="6" borderId="35" xfId="41" applyFont="1" applyFill="1" applyBorder="1" applyAlignment="1">
      <alignment horizontal="right" vertical="center"/>
    </xf>
    <xf numFmtId="38" fontId="24" fillId="6" borderId="1" xfId="41" applyFont="1" applyFill="1" applyBorder="1" applyAlignment="1">
      <alignment horizontal="center" vertical="center"/>
    </xf>
    <xf numFmtId="183" fontId="24" fillId="6" borderId="36" xfId="41" applyNumberFormat="1" applyFont="1" applyFill="1" applyBorder="1" applyAlignment="1">
      <alignment horizontal="center" vertical="center"/>
    </xf>
    <xf numFmtId="38" fontId="24" fillId="6" borderId="36" xfId="41" applyFont="1" applyFill="1" applyBorder="1" applyAlignment="1">
      <alignment horizontal="center" vertical="center"/>
    </xf>
    <xf numFmtId="185" fontId="24" fillId="6" borderId="1" xfId="41" applyNumberFormat="1" applyFont="1" applyFill="1" applyBorder="1" applyAlignment="1">
      <alignment horizontal="center" vertical="center"/>
    </xf>
    <xf numFmtId="38" fontId="24" fillId="6" borderId="24" xfId="41" applyFont="1" applyFill="1" applyBorder="1" applyAlignment="1">
      <alignment horizontal="right" vertical="center"/>
    </xf>
    <xf numFmtId="38" fontId="24" fillId="6" borderId="14" xfId="41" applyFont="1" applyFill="1" applyBorder="1" applyAlignment="1">
      <alignment vertical="center"/>
    </xf>
    <xf numFmtId="184" fontId="24" fillId="6" borderId="1" xfId="41" applyNumberFormat="1" applyFont="1" applyFill="1" applyBorder="1" applyAlignment="1">
      <alignment horizontal="center" vertical="center"/>
    </xf>
    <xf numFmtId="38" fontId="24" fillId="6" borderId="37" xfId="41" applyFont="1" applyFill="1" applyBorder="1" applyAlignment="1">
      <alignment vertical="center"/>
    </xf>
    <xf numFmtId="179" fontId="24" fillId="6" borderId="88" xfId="0" applyNumberFormat="1" applyFont="1" applyFill="1" applyBorder="1">
      <alignment vertical="center"/>
    </xf>
    <xf numFmtId="0" fontId="11" fillId="6" borderId="48" xfId="0" applyFont="1" applyFill="1" applyBorder="1" applyAlignment="1">
      <alignment horizontal="center" vertical="center"/>
    </xf>
    <xf numFmtId="38" fontId="24" fillId="6" borderId="48" xfId="41" applyFont="1" applyFill="1" applyBorder="1">
      <alignment vertical="center"/>
    </xf>
    <xf numFmtId="0" fontId="24" fillId="6" borderId="88" xfId="0" applyFont="1" applyFill="1" applyBorder="1">
      <alignment vertical="center"/>
    </xf>
    <xf numFmtId="0" fontId="24" fillId="6" borderId="1" xfId="0" applyFont="1" applyFill="1" applyBorder="1">
      <alignment vertical="center"/>
    </xf>
    <xf numFmtId="0" fontId="84" fillId="6" borderId="39" xfId="0" applyFont="1" applyFill="1" applyBorder="1" applyAlignment="1">
      <alignment horizontal="centerContinuous" vertical="center" wrapText="1"/>
    </xf>
    <xf numFmtId="179" fontId="85" fillId="6" borderId="42" xfId="0" applyNumberFormat="1" applyFont="1" applyFill="1" applyBorder="1">
      <alignment vertical="center"/>
    </xf>
    <xf numFmtId="0" fontId="19" fillId="6" borderId="41" xfId="0" applyFont="1" applyFill="1" applyBorder="1">
      <alignment vertical="center"/>
    </xf>
    <xf numFmtId="38" fontId="85" fillId="6" borderId="42" xfId="0" applyNumberFormat="1" applyFont="1" applyFill="1" applyBorder="1">
      <alignment vertical="center"/>
    </xf>
    <xf numFmtId="0" fontId="24" fillId="6" borderId="0" xfId="0" applyFont="1" applyFill="1">
      <alignment vertical="center"/>
    </xf>
    <xf numFmtId="0" fontId="84" fillId="6" borderId="0" xfId="0" applyFont="1" applyFill="1" applyBorder="1" applyAlignment="1">
      <alignment horizontal="centerContinuous" vertical="center" wrapText="1"/>
    </xf>
    <xf numFmtId="0" fontId="80" fillId="6" borderId="0" xfId="0" applyFont="1" applyFill="1" applyBorder="1" applyAlignment="1">
      <alignment vertical="center"/>
    </xf>
    <xf numFmtId="0" fontId="80" fillId="6" borderId="61" xfId="0" applyFont="1" applyFill="1" applyBorder="1" applyAlignment="1">
      <alignment vertical="center"/>
    </xf>
    <xf numFmtId="179" fontId="85" fillId="6" borderId="41" xfId="0" applyNumberFormat="1" applyFont="1" applyFill="1" applyBorder="1">
      <alignment vertical="center"/>
    </xf>
    <xf numFmtId="0" fontId="24" fillId="6" borderId="8" xfId="0" applyFont="1" applyFill="1" applyBorder="1">
      <alignment vertical="center"/>
    </xf>
    <xf numFmtId="0" fontId="24" fillId="6" borderId="0" xfId="0" applyFont="1" applyFill="1" applyBorder="1">
      <alignment vertical="center"/>
    </xf>
    <xf numFmtId="14" fontId="3" fillId="0" borderId="33" xfId="58" applyNumberFormat="1" applyFont="1" applyFill="1" applyBorder="1" applyAlignment="1">
      <alignment horizontal="center" vertical="center"/>
    </xf>
    <xf numFmtId="181" fontId="11" fillId="0" borderId="21" xfId="58" applyNumberFormat="1" applyFont="1" applyFill="1" applyBorder="1" applyAlignment="1">
      <alignment vertical="center"/>
    </xf>
    <xf numFmtId="181" fontId="11" fillId="0" borderId="76" xfId="58" applyNumberFormat="1" applyFont="1" applyFill="1" applyBorder="1" applyAlignment="1">
      <alignment horizontal="right" vertical="center"/>
    </xf>
    <xf numFmtId="181" fontId="11" fillId="0" borderId="3" xfId="58" applyNumberFormat="1" applyFont="1" applyFill="1" applyBorder="1" applyAlignment="1">
      <alignment vertical="center"/>
    </xf>
    <xf numFmtId="179" fontId="11" fillId="0" borderId="2" xfId="58" applyNumberFormat="1" applyFont="1" applyFill="1" applyBorder="1" applyAlignment="1">
      <alignment horizontal="right" vertical="center"/>
    </xf>
    <xf numFmtId="14" fontId="3" fillId="0" borderId="107" xfId="58" applyNumberFormat="1" applyFont="1" applyFill="1" applyBorder="1" applyAlignment="1">
      <alignment horizontal="center" vertical="center"/>
    </xf>
    <xf numFmtId="14" fontId="3" fillId="0" borderId="97" xfId="58" applyNumberFormat="1" applyFont="1" applyFill="1" applyBorder="1" applyAlignment="1">
      <alignment horizontal="center" vertical="center"/>
    </xf>
    <xf numFmtId="181" fontId="11" fillId="0" borderId="64" xfId="58" applyNumberFormat="1" applyFont="1" applyFill="1" applyBorder="1" applyAlignment="1">
      <alignment horizontal="right" vertical="center"/>
    </xf>
    <xf numFmtId="181" fontId="11" fillId="0" borderId="65" xfId="58" applyNumberFormat="1" applyFont="1" applyFill="1" applyBorder="1" applyAlignment="1">
      <alignment vertical="center"/>
    </xf>
    <xf numFmtId="179" fontId="11" fillId="0" borderId="66" xfId="58" applyNumberFormat="1" applyFont="1" applyFill="1" applyBorder="1" applyAlignment="1">
      <alignment horizontal="right" vertical="center"/>
    </xf>
    <xf numFmtId="0" fontId="4" fillId="0" borderId="0" xfId="58" applyFont="1" applyFill="1" applyBorder="1" applyAlignment="1">
      <alignment horizontal="centerContinuous" vertical="center" wrapText="1"/>
    </xf>
    <xf numFmtId="179" fontId="11" fillId="0" borderId="0" xfId="58" applyNumberFormat="1" applyFont="1" applyFill="1" applyBorder="1" applyAlignment="1">
      <alignment horizontal="right" vertical="center"/>
    </xf>
    <xf numFmtId="0" fontId="3" fillId="0" borderId="0" xfId="58" applyFont="1" applyFill="1" applyBorder="1" applyAlignment="1">
      <alignment horizontal="left" vertical="center"/>
    </xf>
    <xf numFmtId="0" fontId="57" fillId="6" borderId="0" xfId="0" applyFont="1" applyFill="1" applyBorder="1" applyAlignment="1">
      <alignment horizontal="center" vertical="center" wrapText="1"/>
    </xf>
    <xf numFmtId="0" fontId="0" fillId="6" borderId="0" xfId="0" applyFill="1">
      <alignment vertical="center"/>
    </xf>
    <xf numFmtId="179" fontId="0" fillId="6" borderId="3" xfId="0" applyNumberFormat="1" applyFill="1" applyBorder="1">
      <alignment vertical="center"/>
    </xf>
    <xf numFmtId="179" fontId="0" fillId="6" borderId="0" xfId="0" applyNumberFormat="1" applyFill="1" applyBorder="1">
      <alignment vertical="center"/>
    </xf>
    <xf numFmtId="179" fontId="0" fillId="6" borderId="0" xfId="0" applyNumberFormat="1" applyFill="1">
      <alignment vertical="center"/>
    </xf>
    <xf numFmtId="0" fontId="0" fillId="6" borderId="0" xfId="0" applyFill="1" applyAlignment="1">
      <alignment horizontal="center" vertical="center"/>
    </xf>
    <xf numFmtId="10" fontId="0" fillId="6" borderId="0" xfId="0" applyNumberFormat="1" applyFill="1">
      <alignment vertical="center"/>
    </xf>
    <xf numFmtId="0" fontId="0" fillId="6" borderId="0" xfId="0" applyFill="1" applyAlignment="1">
      <alignment horizontal="right" vertical="center"/>
    </xf>
    <xf numFmtId="179" fontId="0" fillId="6" borderId="42" xfId="0" applyNumberFormat="1" applyFill="1" applyBorder="1">
      <alignment vertical="center"/>
    </xf>
    <xf numFmtId="0" fontId="0" fillId="6" borderId="0" xfId="0" applyFill="1" applyAlignment="1">
      <alignment horizontal="centerContinuous" vertical="center" wrapText="1"/>
    </xf>
    <xf numFmtId="0" fontId="88" fillId="4" borderId="0" xfId="0" applyFont="1" applyFill="1" applyBorder="1">
      <alignment vertical="center"/>
    </xf>
    <xf numFmtId="0" fontId="51" fillId="4" borderId="11" xfId="0" applyFont="1" applyFill="1" applyBorder="1">
      <alignment vertical="center"/>
    </xf>
    <xf numFmtId="0" fontId="51" fillId="4" borderId="10" xfId="0" applyFont="1" applyFill="1" applyBorder="1">
      <alignment vertical="center"/>
    </xf>
    <xf numFmtId="0" fontId="51" fillId="4" borderId="28" xfId="0" applyFont="1" applyFill="1" applyBorder="1">
      <alignment vertical="center"/>
    </xf>
    <xf numFmtId="0" fontId="51" fillId="4" borderId="34" xfId="0" applyFont="1" applyFill="1" applyBorder="1">
      <alignment vertical="center"/>
    </xf>
    <xf numFmtId="0" fontId="51" fillId="4" borderId="27" xfId="0" applyFont="1" applyFill="1" applyBorder="1">
      <alignment vertical="center"/>
    </xf>
    <xf numFmtId="0" fontId="51" fillId="4" borderId="20" xfId="0" applyFont="1" applyFill="1" applyBorder="1">
      <alignment vertical="center"/>
    </xf>
    <xf numFmtId="0" fontId="74" fillId="4" borderId="0" xfId="0" applyFont="1" applyFill="1">
      <alignment vertical="center"/>
    </xf>
    <xf numFmtId="0" fontId="5" fillId="0" borderId="0" xfId="48" applyFont="1"/>
    <xf numFmtId="0" fontId="5" fillId="0" borderId="0" xfId="48" applyFont="1" applyAlignment="1">
      <alignment horizontal="center"/>
    </xf>
    <xf numFmtId="0" fontId="11" fillId="0" borderId="0" xfId="48" applyFont="1" applyAlignment="1">
      <alignment horizontal="center"/>
    </xf>
    <xf numFmtId="0" fontId="11" fillId="0" borderId="0" xfId="48" applyFont="1" applyAlignment="1">
      <alignment horizontal="center" wrapText="1"/>
    </xf>
    <xf numFmtId="38" fontId="24" fillId="4" borderId="33" xfId="41" applyFont="1" applyFill="1" applyBorder="1" applyAlignment="1">
      <alignment horizontal="right" vertical="center"/>
    </xf>
    <xf numFmtId="183" fontId="24" fillId="4" borderId="27" xfId="41" applyNumberFormat="1" applyFont="1" applyFill="1" applyBorder="1" applyAlignment="1">
      <alignment horizontal="center" vertical="center"/>
    </xf>
    <xf numFmtId="38" fontId="24" fillId="4" borderId="27" xfId="41" applyFont="1" applyFill="1" applyBorder="1" applyAlignment="1">
      <alignment horizontal="center" vertical="center"/>
    </xf>
    <xf numFmtId="186" fontId="24" fillId="4" borderId="27" xfId="41" applyNumberFormat="1" applyFont="1" applyFill="1" applyBorder="1" applyAlignment="1">
      <alignment horizontal="center" vertical="center"/>
    </xf>
    <xf numFmtId="38" fontId="24" fillId="4" borderId="21" xfId="41" applyFont="1" applyFill="1" applyBorder="1" applyAlignment="1">
      <alignment horizontal="right" vertical="center"/>
    </xf>
    <xf numFmtId="38" fontId="24" fillId="4" borderId="34" xfId="41" applyFont="1" applyFill="1" applyBorder="1" applyAlignment="1">
      <alignment horizontal="right" vertical="center"/>
    </xf>
    <xf numFmtId="185" fontId="24" fillId="4" borderId="27" xfId="41" applyNumberFormat="1" applyFont="1" applyFill="1" applyBorder="1" applyAlignment="1">
      <alignment horizontal="center" vertical="center"/>
    </xf>
    <xf numFmtId="38" fontId="11" fillId="0" borderId="33" xfId="41" applyFont="1" applyBorder="1" applyAlignment="1">
      <alignment horizontal="right" vertical="center"/>
    </xf>
    <xf numFmtId="184" fontId="11" fillId="4" borderId="27" xfId="41" applyNumberFormat="1" applyFont="1" applyFill="1" applyBorder="1" applyAlignment="1">
      <alignment horizontal="center" vertical="center"/>
    </xf>
    <xf numFmtId="183" fontId="11" fillId="0" borderId="27" xfId="41" applyNumberFormat="1" applyFont="1" applyBorder="1" applyAlignment="1">
      <alignment horizontal="center" vertical="center"/>
    </xf>
    <xf numFmtId="38" fontId="11" fillId="0" borderId="27" xfId="41" applyFont="1" applyBorder="1" applyAlignment="1">
      <alignment horizontal="center" vertical="center"/>
    </xf>
    <xf numFmtId="186" fontId="11" fillId="0" borderId="27" xfId="41" applyNumberFormat="1" applyFont="1" applyFill="1" applyBorder="1" applyAlignment="1">
      <alignment horizontal="center" vertical="center"/>
    </xf>
    <xf numFmtId="38" fontId="11" fillId="0" borderId="21" xfId="41" applyFont="1" applyBorder="1" applyAlignment="1">
      <alignment horizontal="right" vertical="center"/>
    </xf>
    <xf numFmtId="38" fontId="11" fillId="0" borderId="34" xfId="41" applyFont="1" applyBorder="1" applyAlignment="1">
      <alignment horizontal="right" vertical="center"/>
    </xf>
    <xf numFmtId="184" fontId="11" fillId="0" borderId="27" xfId="41" applyNumberFormat="1" applyFont="1" applyFill="1" applyBorder="1" applyAlignment="1">
      <alignment horizontal="center" vertical="center"/>
    </xf>
    <xf numFmtId="186" fontId="11" fillId="0" borderId="27" xfId="41" applyNumberFormat="1" applyFont="1" applyBorder="1" applyAlignment="1">
      <alignment horizontal="center" vertical="center"/>
    </xf>
    <xf numFmtId="38" fontId="11" fillId="3" borderId="3" xfId="41" applyFont="1" applyFill="1" applyBorder="1" applyAlignment="1">
      <alignment vertical="center"/>
    </xf>
    <xf numFmtId="38" fontId="11" fillId="0" borderId="88" xfId="41" applyFont="1" applyBorder="1" applyAlignment="1">
      <alignment horizontal="right" vertical="center"/>
    </xf>
    <xf numFmtId="184" fontId="11" fillId="4" borderId="1" xfId="41" applyNumberFormat="1" applyFont="1" applyFill="1" applyBorder="1" applyAlignment="1">
      <alignment horizontal="center" vertical="center"/>
    </xf>
    <xf numFmtId="183" fontId="11" fillId="0" borderId="1" xfId="41" applyNumberFormat="1" applyFont="1" applyBorder="1" applyAlignment="1">
      <alignment horizontal="center" vertical="center"/>
    </xf>
    <xf numFmtId="38" fontId="11" fillId="0" borderId="1" xfId="41" applyFont="1" applyBorder="1" applyAlignment="1">
      <alignment horizontal="center" vertical="center"/>
    </xf>
    <xf numFmtId="186" fontId="11" fillId="0" borderId="1" xfId="41" applyNumberFormat="1" applyFont="1" applyFill="1" applyBorder="1" applyAlignment="1">
      <alignment horizontal="center" vertical="center"/>
    </xf>
    <xf numFmtId="38" fontId="11" fillId="0" borderId="37" xfId="41" applyFont="1" applyBorder="1" applyAlignment="1">
      <alignment horizontal="right" vertical="center"/>
    </xf>
    <xf numFmtId="38" fontId="11" fillId="0" borderId="14" xfId="41" applyFont="1" applyBorder="1" applyAlignment="1">
      <alignment horizontal="right" vertical="center"/>
    </xf>
    <xf numFmtId="184" fontId="11" fillId="0" borderId="1" xfId="41" applyNumberFormat="1" applyFont="1" applyFill="1" applyBorder="1" applyAlignment="1">
      <alignment horizontal="center" vertical="center"/>
    </xf>
    <xf numFmtId="186" fontId="11" fillId="0" borderId="1" xfId="41" applyNumberFormat="1" applyFont="1" applyBorder="1" applyAlignment="1">
      <alignment horizontal="center" vertical="center"/>
    </xf>
    <xf numFmtId="38" fontId="11" fillId="3" borderId="24" xfId="41" applyFont="1" applyFill="1" applyBorder="1" applyAlignment="1">
      <alignment vertical="center"/>
    </xf>
    <xf numFmtId="179" fontId="47" fillId="3" borderId="56" xfId="0" applyNumberFormat="1" applyFont="1" applyFill="1" applyBorder="1" applyAlignment="1">
      <alignment horizontal="right" vertical="center" wrapText="1"/>
    </xf>
    <xf numFmtId="179" fontId="47" fillId="3" borderId="62" xfId="0" applyNumberFormat="1" applyFont="1" applyFill="1" applyBorder="1" applyAlignment="1">
      <alignment horizontal="right" vertical="center" wrapText="1"/>
    </xf>
    <xf numFmtId="38" fontId="11" fillId="0" borderId="33" xfId="41" applyFont="1" applyFill="1" applyBorder="1" applyAlignment="1">
      <alignment horizontal="right" vertical="center"/>
    </xf>
    <xf numFmtId="183" fontId="11" fillId="0" borderId="27" xfId="41" applyNumberFormat="1" applyFont="1" applyFill="1" applyBorder="1" applyAlignment="1">
      <alignment horizontal="center" vertical="center"/>
    </xf>
    <xf numFmtId="38" fontId="11" fillId="0" borderId="27" xfId="41" applyFont="1" applyFill="1" applyBorder="1" applyAlignment="1">
      <alignment horizontal="center" vertical="center"/>
    </xf>
    <xf numFmtId="38" fontId="11" fillId="0" borderId="21" xfId="41" applyFont="1" applyFill="1" applyBorder="1" applyAlignment="1">
      <alignment horizontal="right" vertical="center"/>
    </xf>
    <xf numFmtId="38" fontId="11" fillId="0" borderId="34" xfId="41" applyFont="1" applyFill="1" applyBorder="1" applyAlignment="1">
      <alignment horizontal="right" vertical="center"/>
    </xf>
    <xf numFmtId="38" fontId="11" fillId="0" borderId="22" xfId="41" applyFont="1" applyFill="1" applyBorder="1" applyAlignment="1">
      <alignment horizontal="right" vertical="center"/>
    </xf>
    <xf numFmtId="38" fontId="11" fillId="3" borderId="21" xfId="41" applyFont="1" applyFill="1" applyBorder="1" applyAlignment="1">
      <alignment vertical="center"/>
    </xf>
    <xf numFmtId="0" fontId="24" fillId="0" borderId="97" xfId="0" applyFont="1" applyBorder="1" applyAlignment="1">
      <alignment horizontal="center" vertical="center"/>
    </xf>
    <xf numFmtId="0" fontId="19" fillId="0" borderId="53" xfId="0" applyFont="1" applyBorder="1" applyAlignment="1">
      <alignment horizontal="center" vertical="center"/>
    </xf>
    <xf numFmtId="0" fontId="19" fillId="0" borderId="53" xfId="0" applyFont="1" applyBorder="1" applyAlignment="1">
      <alignment vertical="center"/>
    </xf>
    <xf numFmtId="0" fontId="24" fillId="0" borderId="97" xfId="0" applyFont="1" applyBorder="1" applyAlignment="1">
      <alignment vertical="center"/>
    </xf>
    <xf numFmtId="38" fontId="26" fillId="0" borderId="42" xfId="41" applyFont="1" applyFill="1" applyBorder="1" applyAlignment="1">
      <alignment horizontal="right" vertical="center"/>
    </xf>
    <xf numFmtId="0" fontId="11" fillId="0" borderId="0" xfId="58" applyFont="1" applyFill="1" applyBorder="1" applyAlignment="1">
      <alignment horizontal="left" vertical="center"/>
    </xf>
    <xf numFmtId="0" fontId="90" fillId="6" borderId="3" xfId="0" applyFont="1" applyFill="1" applyBorder="1" applyAlignment="1">
      <alignment horizontal="center" vertical="center"/>
    </xf>
    <xf numFmtId="0" fontId="52" fillId="0" borderId="3" xfId="0" applyFont="1" applyBorder="1">
      <alignment vertical="center"/>
    </xf>
    <xf numFmtId="0" fontId="17" fillId="0" borderId="3" xfId="0" applyFont="1" applyBorder="1">
      <alignment vertical="center"/>
    </xf>
    <xf numFmtId="0" fontId="17" fillId="0" borderId="3" xfId="0" applyFont="1" applyBorder="1" applyAlignment="1">
      <alignment vertical="center" wrapText="1"/>
    </xf>
    <xf numFmtId="0" fontId="52" fillId="0" borderId="3" xfId="0" applyFont="1" applyBorder="1" applyAlignment="1">
      <alignment vertical="center" wrapText="1"/>
    </xf>
    <xf numFmtId="0" fontId="52" fillId="0" borderId="17" xfId="0" applyFont="1" applyBorder="1" applyAlignment="1">
      <alignment vertical="center" wrapText="1"/>
    </xf>
    <xf numFmtId="0" fontId="17" fillId="4" borderId="3" xfId="0" applyFont="1" applyFill="1" applyBorder="1">
      <alignment vertical="center"/>
    </xf>
    <xf numFmtId="0" fontId="74" fillId="0" borderId="0" xfId="0" applyFont="1" applyFill="1">
      <alignment vertical="center"/>
    </xf>
    <xf numFmtId="0" fontId="17" fillId="0" borderId="59" xfId="48" applyFont="1" applyBorder="1" applyAlignment="1">
      <alignment horizontal="center" vertical="center"/>
    </xf>
    <xf numFmtId="0" fontId="58" fillId="0" borderId="0" xfId="0" applyFont="1" applyAlignment="1">
      <alignment horizontal="right" vertical="center"/>
    </xf>
    <xf numFmtId="0" fontId="11" fillId="0" borderId="50" xfId="0" applyFont="1" applyBorder="1" applyAlignment="1">
      <alignment horizontal="center" vertical="center"/>
    </xf>
    <xf numFmtId="0" fontId="19" fillId="0" borderId="135" xfId="0" applyFont="1" applyBorder="1" applyAlignment="1">
      <alignment horizontal="center" vertical="center" wrapText="1"/>
    </xf>
    <xf numFmtId="0" fontId="7" fillId="0" borderId="0" xfId="58" applyFont="1" applyBorder="1" applyAlignment="1">
      <alignment horizontal="left" vertical="center"/>
    </xf>
    <xf numFmtId="0" fontId="7" fillId="0" borderId="43" xfId="58" applyFont="1" applyBorder="1" applyAlignment="1">
      <alignment horizontal="center" vertical="center"/>
    </xf>
    <xf numFmtId="0" fontId="7" fillId="0" borderId="30" xfId="58" applyFont="1" applyBorder="1" applyAlignment="1">
      <alignment horizontal="center" vertical="center"/>
    </xf>
    <xf numFmtId="0" fontId="4" fillId="0" borderId="0" xfId="58" applyFont="1" applyBorder="1" applyAlignment="1">
      <alignment horizontal="center" vertical="center"/>
    </xf>
    <xf numFmtId="0" fontId="4" fillId="0" borderId="0" xfId="58" applyFont="1" applyBorder="1" applyAlignment="1">
      <alignment vertical="center"/>
    </xf>
    <xf numFmtId="0" fontId="4" fillId="0" borderId="0" xfId="58" applyFont="1" applyBorder="1" applyAlignment="1">
      <alignment horizontal="center" vertical="center" wrapText="1"/>
    </xf>
    <xf numFmtId="38" fontId="11" fillId="0" borderId="0" xfId="41" applyFont="1" applyFill="1">
      <alignment vertical="center"/>
    </xf>
    <xf numFmtId="0" fontId="11" fillId="0" borderId="0" xfId="47" applyFont="1" applyFill="1">
      <alignment vertical="center"/>
    </xf>
    <xf numFmtId="0" fontId="76" fillId="0" borderId="0" xfId="47" applyFont="1" applyFill="1" applyAlignment="1">
      <alignment horizontal="right" vertical="center"/>
    </xf>
    <xf numFmtId="0" fontId="41" fillId="0" borderId="0" xfId="47" applyFill="1">
      <alignment vertical="center"/>
    </xf>
    <xf numFmtId="0" fontId="26" fillId="0" borderId="0" xfId="47" applyFont="1" applyAlignment="1">
      <alignment vertical="center"/>
    </xf>
    <xf numFmtId="0" fontId="11" fillId="0" borderId="0" xfId="0" applyFont="1" applyFill="1" applyBorder="1" applyAlignment="1">
      <alignment vertical="center"/>
    </xf>
    <xf numFmtId="181" fontId="0" fillId="0" borderId="0" xfId="0" applyNumberFormat="1" applyBorder="1" applyAlignment="1">
      <alignment horizontal="center" vertical="center" wrapText="1"/>
    </xf>
    <xf numFmtId="181" fontId="0" fillId="0" borderId="53" xfId="0" applyNumberFormat="1" applyFill="1" applyBorder="1" applyAlignment="1">
      <alignment horizontal="center" vertical="center" wrapText="1"/>
    </xf>
    <xf numFmtId="181" fontId="0" fillId="0" borderId="0" xfId="0" applyNumberFormat="1" applyFill="1" applyBorder="1">
      <alignment vertical="center"/>
    </xf>
    <xf numFmtId="188" fontId="0" fillId="0" borderId="123" xfId="0" applyNumberFormat="1" applyFill="1" applyBorder="1" applyAlignment="1">
      <alignment horizontal="center" vertical="center"/>
    </xf>
    <xf numFmtId="179" fontId="0" fillId="3" borderId="0" xfId="0" applyNumberFormat="1" applyFill="1" applyBorder="1" applyAlignment="1">
      <alignment horizontal="center" vertical="center"/>
    </xf>
    <xf numFmtId="181" fontId="0" fillId="0" borderId="81" xfId="0" applyNumberFormat="1" applyFill="1" applyBorder="1" applyAlignment="1">
      <alignment horizontal="left" vertical="center" shrinkToFit="1"/>
    </xf>
    <xf numFmtId="181" fontId="0" fillId="0" borderId="34" xfId="0" applyNumberFormat="1" applyFill="1" applyBorder="1" applyAlignment="1">
      <alignment horizontal="left" vertical="center"/>
    </xf>
    <xf numFmtId="179" fontId="0" fillId="0" borderId="21" xfId="0" applyNumberFormat="1" applyFill="1" applyBorder="1" applyAlignment="1">
      <alignment horizontal="center" vertical="center"/>
    </xf>
    <xf numFmtId="179" fontId="0" fillId="0" borderId="45" xfId="0" applyNumberFormat="1" applyFill="1" applyBorder="1" applyAlignment="1">
      <alignment horizontal="right" vertical="center"/>
    </xf>
    <xf numFmtId="2" fontId="11" fillId="0" borderId="33" xfId="0" applyNumberFormat="1" applyFont="1" applyFill="1" applyBorder="1" applyAlignment="1">
      <alignment horizontal="center" vertical="center"/>
    </xf>
    <xf numFmtId="179" fontId="0" fillId="0" borderId="44" xfId="0" applyNumberFormat="1" applyFill="1" applyBorder="1">
      <alignment vertical="center"/>
    </xf>
    <xf numFmtId="179" fontId="0" fillId="0" borderId="47" xfId="0" applyNumberFormat="1" applyFill="1" applyBorder="1" applyAlignment="1">
      <alignment horizontal="right" vertical="center"/>
    </xf>
    <xf numFmtId="179" fontId="0" fillId="0" borderId="75" xfId="0" applyNumberFormat="1" applyFill="1" applyBorder="1">
      <alignment vertical="center"/>
    </xf>
    <xf numFmtId="181" fontId="0" fillId="0" borderId="76" xfId="0" applyNumberFormat="1" applyFill="1" applyBorder="1" applyAlignment="1">
      <alignment horizontal="left" vertical="center" shrinkToFit="1"/>
    </xf>
    <xf numFmtId="181" fontId="0" fillId="0" borderId="67" xfId="0" applyNumberFormat="1" applyFill="1" applyBorder="1" applyAlignment="1">
      <alignment horizontal="left" vertical="center"/>
    </xf>
    <xf numFmtId="179" fontId="0" fillId="0" borderId="3" xfId="0" applyNumberFormat="1" applyFill="1" applyBorder="1" applyAlignment="1">
      <alignment horizontal="center" vertical="center"/>
    </xf>
    <xf numFmtId="179" fontId="0" fillId="0" borderId="83" xfId="0" applyNumberFormat="1" applyFill="1" applyBorder="1">
      <alignment vertical="center"/>
    </xf>
    <xf numFmtId="179" fontId="0" fillId="0" borderId="46" xfId="0" applyNumberFormat="1" applyFill="1" applyBorder="1">
      <alignment vertical="center"/>
    </xf>
    <xf numFmtId="181" fontId="0" fillId="0" borderId="90" xfId="0" applyNumberFormat="1" applyFill="1" applyBorder="1" applyAlignment="1">
      <alignment horizontal="left" vertical="center" shrinkToFit="1"/>
    </xf>
    <xf numFmtId="181" fontId="0" fillId="0" borderId="62" xfId="0" applyNumberFormat="1" applyFill="1" applyBorder="1" applyAlignment="1">
      <alignment horizontal="left" vertical="center"/>
    </xf>
    <xf numFmtId="179" fontId="0" fillId="0" borderId="24" xfId="0" applyNumberFormat="1" applyFill="1" applyBorder="1" applyAlignment="1">
      <alignment horizontal="center" vertical="center"/>
    </xf>
    <xf numFmtId="179" fontId="0" fillId="0" borderId="49" xfId="0" applyNumberFormat="1" applyFill="1" applyBorder="1" applyAlignment="1">
      <alignment horizontal="right" vertical="center"/>
    </xf>
    <xf numFmtId="2" fontId="11" fillId="0" borderId="88" xfId="0" applyNumberFormat="1" applyFont="1" applyFill="1" applyBorder="1" applyAlignment="1">
      <alignment horizontal="center" vertical="center"/>
    </xf>
    <xf numFmtId="179" fontId="0" fillId="0" borderId="48" xfId="0" applyNumberFormat="1" applyFill="1" applyBorder="1">
      <alignment vertical="center"/>
    </xf>
    <xf numFmtId="179" fontId="0" fillId="0" borderId="12" xfId="0" applyNumberFormat="1" applyBorder="1">
      <alignment vertical="center"/>
    </xf>
    <xf numFmtId="181" fontId="49" fillId="0" borderId="0" xfId="0" applyNumberFormat="1" applyFont="1" applyFill="1" applyBorder="1" applyAlignment="1">
      <alignment horizontal="centerContinuous" vertical="center" wrapText="1"/>
    </xf>
    <xf numFmtId="181" fontId="0" fillId="0" borderId="0" xfId="0" applyNumberFormat="1" applyFill="1" applyBorder="1" applyAlignment="1">
      <alignment horizontal="centerContinuous" vertical="center" wrapText="1"/>
    </xf>
    <xf numFmtId="179" fontId="53" fillId="0" borderId="41" xfId="0" applyNumberFormat="1" applyFont="1" applyFill="1" applyBorder="1" applyAlignment="1">
      <alignment horizontal="right" vertical="center"/>
    </xf>
    <xf numFmtId="181" fontId="49" fillId="0" borderId="0" xfId="0" applyNumberFormat="1" applyFont="1" applyBorder="1" applyAlignment="1">
      <alignment horizontal="right" vertical="center"/>
    </xf>
    <xf numFmtId="181" fontId="0" fillId="0" borderId="0" xfId="0" applyNumberFormat="1" applyFill="1" applyBorder="1" applyAlignment="1">
      <alignment horizontal="right" vertical="center"/>
    </xf>
    <xf numFmtId="179" fontId="53" fillId="0" borderId="42" xfId="0" applyNumberFormat="1" applyFont="1" applyFill="1" applyBorder="1" applyAlignment="1">
      <alignment vertical="center" wrapText="1"/>
    </xf>
    <xf numFmtId="0" fontId="11" fillId="0" borderId="0" xfId="57" applyFont="1" applyFill="1" applyAlignment="1">
      <alignment horizontal="left" vertical="center"/>
    </xf>
    <xf numFmtId="0" fontId="11" fillId="0" borderId="0" xfId="57" applyFont="1" applyFill="1" applyAlignment="1">
      <alignment vertical="center"/>
    </xf>
    <xf numFmtId="0" fontId="7" fillId="0" borderId="0" xfId="99" applyFont="1" applyFill="1" applyBorder="1" applyAlignment="1">
      <alignment vertical="center" wrapText="1"/>
    </xf>
    <xf numFmtId="0" fontId="3" fillId="0" borderId="76" xfId="99" applyFont="1" applyFill="1" applyBorder="1" applyAlignment="1">
      <alignment vertical="center"/>
    </xf>
    <xf numFmtId="0" fontId="3" fillId="0" borderId="67" xfId="99" applyFont="1" applyFill="1" applyBorder="1" applyAlignment="1">
      <alignment horizontal="left" vertical="center"/>
    </xf>
    <xf numFmtId="0" fontId="3" fillId="0" borderId="67" xfId="99" applyFont="1" applyFill="1" applyBorder="1" applyAlignment="1">
      <alignment vertical="center"/>
    </xf>
    <xf numFmtId="179" fontId="11" fillId="0" borderId="46" xfId="99" applyNumberFormat="1" applyFont="1" applyFill="1" applyBorder="1" applyAlignment="1">
      <alignment horizontal="right" vertical="center"/>
    </xf>
    <xf numFmtId="179" fontId="11" fillId="0" borderId="0" xfId="99" applyNumberFormat="1" applyFont="1" applyFill="1" applyBorder="1" applyAlignment="1">
      <alignment vertical="center"/>
    </xf>
    <xf numFmtId="0" fontId="3" fillId="0" borderId="76" xfId="99" applyFont="1" applyFill="1" applyBorder="1" applyAlignment="1">
      <alignment horizontal="left" vertical="center"/>
    </xf>
    <xf numFmtId="0" fontId="3" fillId="0" borderId="90" xfId="99" applyFont="1" applyFill="1" applyBorder="1" applyAlignment="1">
      <alignment horizontal="left" vertical="center"/>
    </xf>
    <xf numFmtId="0" fontId="3" fillId="0" borderId="62" xfId="99" applyFont="1" applyFill="1" applyBorder="1" applyAlignment="1">
      <alignment horizontal="left" vertical="center"/>
    </xf>
    <xf numFmtId="0" fontId="3" fillId="0" borderId="62" xfId="99" applyFont="1" applyFill="1" applyBorder="1" applyAlignment="1">
      <alignment vertical="center"/>
    </xf>
    <xf numFmtId="179" fontId="11" fillId="0" borderId="48" xfId="99" applyNumberFormat="1" applyFont="1" applyFill="1" applyBorder="1" applyAlignment="1">
      <alignment horizontal="right" vertical="center"/>
    </xf>
    <xf numFmtId="179" fontId="11" fillId="0" borderId="83" xfId="99" applyNumberFormat="1" applyFont="1" applyFill="1" applyBorder="1" applyAlignment="1">
      <alignment horizontal="right" vertical="center"/>
    </xf>
    <xf numFmtId="179" fontId="11" fillId="0" borderId="42" xfId="99" applyNumberFormat="1" applyFont="1" applyFill="1" applyBorder="1" applyAlignment="1">
      <alignment horizontal="right" vertical="center"/>
    </xf>
    <xf numFmtId="0" fontId="4" fillId="0" borderId="0" xfId="100" applyFont="1" applyFill="1" applyBorder="1" applyAlignment="1">
      <alignment horizontal="right" vertical="center"/>
    </xf>
    <xf numFmtId="179" fontId="11" fillId="0" borderId="0" xfId="99" applyNumberFormat="1" applyFont="1" applyFill="1" applyBorder="1" applyAlignment="1">
      <alignment horizontal="right" vertical="center"/>
    </xf>
    <xf numFmtId="179" fontId="11" fillId="0" borderId="0" xfId="99" applyNumberFormat="1" applyFont="1" applyFill="1" applyBorder="1" applyAlignment="1">
      <alignment horizontal="center" vertical="center"/>
    </xf>
    <xf numFmtId="179" fontId="11" fillId="0" borderId="65" xfId="99" applyNumberFormat="1" applyFont="1" applyFill="1" applyBorder="1" applyAlignment="1">
      <alignment horizontal="center" vertical="center"/>
    </xf>
    <xf numFmtId="179" fontId="11" fillId="0" borderId="87" xfId="99" applyNumberFormat="1" applyFont="1" applyFill="1" applyBorder="1" applyAlignment="1">
      <alignment horizontal="center" vertical="center"/>
    </xf>
    <xf numFmtId="0" fontId="41" fillId="3" borderId="0" xfId="47" applyFill="1">
      <alignment vertical="center"/>
    </xf>
    <xf numFmtId="14" fontId="41" fillId="0" borderId="81" xfId="0" applyNumberFormat="1" applyFont="1" applyFill="1" applyBorder="1" applyAlignment="1">
      <alignment horizontal="left" vertical="center" shrinkToFit="1"/>
    </xf>
    <xf numFmtId="179" fontId="11" fillId="0" borderId="21" xfId="99" applyNumberFormat="1" applyFont="1" applyFill="1" applyBorder="1" applyAlignment="1">
      <alignment horizontal="right" vertical="center"/>
    </xf>
    <xf numFmtId="179" fontId="11" fillId="0" borderId="21" xfId="99" applyNumberFormat="1" applyFont="1" applyFill="1" applyBorder="1" applyAlignment="1">
      <alignment horizontal="center" vertical="center"/>
    </xf>
    <xf numFmtId="179" fontId="11" fillId="0" borderId="34" xfId="99" applyNumberFormat="1" applyFont="1" applyFill="1" applyBorder="1" applyAlignment="1">
      <alignment horizontal="center" vertical="center"/>
    </xf>
    <xf numFmtId="38" fontId="41" fillId="0" borderId="83" xfId="41" applyFill="1" applyBorder="1">
      <alignment vertical="center"/>
    </xf>
    <xf numFmtId="181" fontId="41" fillId="0" borderId="81" xfId="0" applyNumberFormat="1" applyFont="1" applyFill="1" applyBorder="1" applyAlignment="1">
      <alignment horizontal="left" vertical="center" shrinkToFit="1"/>
    </xf>
    <xf numFmtId="179" fontId="11" fillId="0" borderId="3" xfId="99" applyNumberFormat="1" applyFont="1" applyFill="1" applyBorder="1" applyAlignment="1">
      <alignment horizontal="right" vertical="center"/>
    </xf>
    <xf numFmtId="179" fontId="11" fillId="0" borderId="3" xfId="99" applyNumberFormat="1" applyFont="1" applyFill="1" applyBorder="1" applyAlignment="1">
      <alignment horizontal="center" vertical="center"/>
    </xf>
    <xf numFmtId="179" fontId="11" fillId="0" borderId="67" xfId="99" applyNumberFormat="1" applyFont="1" applyFill="1" applyBorder="1" applyAlignment="1">
      <alignment horizontal="center" vertical="center"/>
    </xf>
    <xf numFmtId="38" fontId="41" fillId="0" borderId="46" xfId="41" applyFill="1" applyBorder="1">
      <alignment vertical="center"/>
    </xf>
    <xf numFmtId="181" fontId="41" fillId="0" borderId="138" xfId="0" applyNumberFormat="1" applyFont="1" applyFill="1" applyBorder="1" applyAlignment="1">
      <alignment horizontal="left" vertical="center" shrinkToFit="1"/>
    </xf>
    <xf numFmtId="181" fontId="0" fillId="0" borderId="14" xfId="0" applyNumberFormat="1" applyFill="1" applyBorder="1" applyAlignment="1">
      <alignment horizontal="left" vertical="center"/>
    </xf>
    <xf numFmtId="179" fontId="0" fillId="0" borderId="37" xfId="0" applyNumberFormat="1" applyFill="1" applyBorder="1" applyAlignment="1">
      <alignment horizontal="center" vertical="center"/>
    </xf>
    <xf numFmtId="179" fontId="11" fillId="0" borderId="24" xfId="99" applyNumberFormat="1" applyFont="1" applyFill="1" applyBorder="1" applyAlignment="1">
      <alignment horizontal="right" vertical="center"/>
    </xf>
    <xf numFmtId="179" fontId="11" fillId="0" borderId="24" xfId="99" applyNumberFormat="1" applyFont="1" applyFill="1" applyBorder="1" applyAlignment="1">
      <alignment horizontal="center" vertical="center"/>
    </xf>
    <xf numFmtId="179" fontId="11" fillId="0" borderId="62" xfId="99" applyNumberFormat="1" applyFont="1" applyFill="1" applyBorder="1" applyAlignment="1">
      <alignment horizontal="center" vertical="center"/>
    </xf>
    <xf numFmtId="38" fontId="41" fillId="0" borderId="48" xfId="41" applyFill="1" applyBorder="1">
      <alignment vertical="center"/>
    </xf>
    <xf numFmtId="0" fontId="0" fillId="0" borderId="0" xfId="57" applyFont="1" applyFill="1">
      <alignment vertical="center"/>
    </xf>
    <xf numFmtId="0" fontId="53" fillId="0" borderId="38" xfId="57" applyFont="1" applyFill="1" applyBorder="1" applyAlignment="1">
      <alignment horizontal="right" vertical="center"/>
    </xf>
    <xf numFmtId="179" fontId="53" fillId="0" borderId="40" xfId="57" applyNumberFormat="1" applyFont="1" applyFill="1" applyBorder="1">
      <alignment vertical="center"/>
    </xf>
    <xf numFmtId="38" fontId="0" fillId="0" borderId="0" xfId="41" applyFont="1" applyFill="1">
      <alignment vertical="center"/>
    </xf>
    <xf numFmtId="0" fontId="53" fillId="0" borderId="38" xfId="47" applyFont="1" applyFill="1" applyBorder="1">
      <alignment vertical="center"/>
    </xf>
    <xf numFmtId="0" fontId="53" fillId="0" borderId="40" xfId="47" applyFont="1" applyFill="1" applyBorder="1" applyAlignment="1">
      <alignment horizontal="right" vertical="center"/>
    </xf>
    <xf numFmtId="0" fontId="53" fillId="0" borderId="0" xfId="47" applyFont="1" applyFill="1" applyBorder="1">
      <alignment vertical="center"/>
    </xf>
    <xf numFmtId="0" fontId="53" fillId="0" borderId="0" xfId="47" applyFont="1" applyFill="1" applyBorder="1" applyAlignment="1">
      <alignment horizontal="right" vertical="center"/>
    </xf>
    <xf numFmtId="0" fontId="26" fillId="0" borderId="0" xfId="47" applyFont="1" applyFill="1" applyAlignment="1">
      <alignment horizontal="center" vertical="center"/>
    </xf>
    <xf numFmtId="0" fontId="26" fillId="0" borderId="0" xfId="57" applyFont="1" applyFill="1" applyAlignment="1">
      <alignment horizontal="center" vertical="center"/>
    </xf>
    <xf numFmtId="179" fontId="26" fillId="0" borderId="42" xfId="57" applyNumberFormat="1" applyFont="1" applyFill="1" applyBorder="1">
      <alignment vertical="center"/>
    </xf>
    <xf numFmtId="0" fontId="3" fillId="0" borderId="64" xfId="99" applyFont="1" applyFill="1" applyBorder="1" applyAlignment="1">
      <alignment horizontal="left" vertical="center"/>
    </xf>
    <xf numFmtId="0" fontId="3" fillId="0" borderId="87" xfId="99" applyFont="1" applyFill="1" applyBorder="1" applyAlignment="1">
      <alignment horizontal="left" vertical="center"/>
    </xf>
    <xf numFmtId="0" fontId="3" fillId="0" borderId="87" xfId="99" applyFont="1" applyFill="1" applyBorder="1" applyAlignment="1">
      <alignment vertical="center"/>
    </xf>
    <xf numFmtId="179" fontId="11" fillId="0" borderId="110" xfId="99" applyNumberFormat="1" applyFont="1" applyFill="1" applyBorder="1" applyAlignment="1">
      <alignment horizontal="right" vertical="center"/>
    </xf>
    <xf numFmtId="179" fontId="11" fillId="0" borderId="77" xfId="99" applyNumberFormat="1" applyFont="1" applyFill="1" applyBorder="1" applyAlignment="1">
      <alignment horizontal="right" vertical="center"/>
    </xf>
    <xf numFmtId="0" fontId="53" fillId="0" borderId="0" xfId="57" applyFont="1" applyFill="1" applyAlignment="1">
      <alignment horizontal="right" vertical="center"/>
    </xf>
    <xf numFmtId="179" fontId="0" fillId="0" borderId="0" xfId="57" applyNumberFormat="1" applyFont="1" applyFill="1" applyBorder="1">
      <alignment vertical="center"/>
    </xf>
    <xf numFmtId="0" fontId="3" fillId="0" borderId="75" xfId="99" applyFont="1" applyFill="1" applyBorder="1" applyAlignment="1">
      <alignment vertical="center"/>
    </xf>
    <xf numFmtId="0" fontId="3" fillId="0" borderId="46" xfId="99" applyFont="1" applyFill="1" applyBorder="1" applyAlignment="1">
      <alignment vertical="center"/>
    </xf>
    <xf numFmtId="0" fontId="41" fillId="0" borderId="48" xfId="47" applyFill="1" applyBorder="1">
      <alignment vertical="center"/>
    </xf>
    <xf numFmtId="0" fontId="41" fillId="0" borderId="0" xfId="47" applyFill="1" applyBorder="1">
      <alignment vertical="center"/>
    </xf>
    <xf numFmtId="0" fontId="41" fillId="0" borderId="0" xfId="47" applyFont="1" applyFill="1" applyBorder="1" applyAlignment="1">
      <alignment horizontal="center" vertical="center"/>
    </xf>
    <xf numFmtId="38" fontId="41" fillId="0" borderId="0" xfId="41" applyFill="1" applyBorder="1">
      <alignment vertical="center"/>
    </xf>
    <xf numFmtId="0" fontId="7" fillId="0" borderId="65" xfId="58" applyFont="1" applyFill="1" applyBorder="1" applyAlignment="1">
      <alignment horizontal="center" vertical="center"/>
    </xf>
    <xf numFmtId="0" fontId="57" fillId="0" borderId="28" xfId="0" applyFont="1" applyBorder="1" applyAlignment="1">
      <alignment horizontal="left" vertical="center" wrapText="1"/>
    </xf>
    <xf numFmtId="0" fontId="32" fillId="0" borderId="54" xfId="0" applyFont="1" applyFill="1" applyBorder="1" applyAlignment="1">
      <alignment horizontal="left" vertical="center" wrapText="1"/>
    </xf>
    <xf numFmtId="0" fontId="32" fillId="0" borderId="115" xfId="0" applyFont="1" applyFill="1" applyBorder="1" applyAlignment="1">
      <alignment horizontal="left" vertical="center" wrapText="1"/>
    </xf>
    <xf numFmtId="0" fontId="75" fillId="0" borderId="60" xfId="0" applyFont="1" applyBorder="1" applyAlignment="1">
      <alignment vertical="center"/>
    </xf>
    <xf numFmtId="0" fontId="75" fillId="0" borderId="8" xfId="0" applyFont="1" applyBorder="1" applyAlignment="1">
      <alignment vertical="center"/>
    </xf>
    <xf numFmtId="0" fontId="32" fillId="0" borderId="54" xfId="0" applyFont="1" applyBorder="1" applyAlignment="1">
      <alignment horizontal="left" vertical="center" wrapText="1"/>
    </xf>
    <xf numFmtId="0" fontId="32" fillId="0" borderId="115" xfId="0" applyFont="1" applyBorder="1" applyAlignment="1">
      <alignment horizontal="left" vertical="center" wrapText="1"/>
    </xf>
    <xf numFmtId="0" fontId="57" fillId="0" borderId="29" xfId="0" applyFont="1" applyBorder="1" applyAlignment="1">
      <alignment horizontal="left" vertical="center" wrapText="1"/>
    </xf>
    <xf numFmtId="38" fontId="47" fillId="3" borderId="37" xfId="41" applyFont="1" applyFill="1" applyBorder="1" applyAlignment="1">
      <alignment horizontal="right" vertical="center" wrapText="1"/>
    </xf>
    <xf numFmtId="38" fontId="47" fillId="0" borderId="37" xfId="41" applyFont="1" applyBorder="1" applyAlignment="1">
      <alignment horizontal="right" vertical="center" wrapText="1"/>
    </xf>
    <xf numFmtId="0" fontId="47" fillId="0" borderId="93" xfId="0" applyFont="1" applyBorder="1" applyAlignment="1">
      <alignment horizontal="right" vertical="center" wrapText="1"/>
    </xf>
    <xf numFmtId="0" fontId="32" fillId="0" borderId="76" xfId="0" applyFont="1" applyBorder="1" applyAlignment="1">
      <alignment horizontal="justify" vertical="center" wrapText="1"/>
    </xf>
    <xf numFmtId="0" fontId="57" fillId="0" borderId="23" xfId="0" applyFont="1" applyBorder="1" applyAlignment="1">
      <alignment horizontal="left" vertical="center" wrapText="1"/>
    </xf>
    <xf numFmtId="0" fontId="41" fillId="3" borderId="0" xfId="0" applyFont="1" applyFill="1">
      <alignment vertical="center"/>
    </xf>
    <xf numFmtId="0" fontId="11" fillId="0" borderId="0" xfId="0" applyFont="1">
      <alignment vertical="center"/>
    </xf>
    <xf numFmtId="0" fontId="11" fillId="0" borderId="58" xfId="0" applyFont="1" applyBorder="1" applyAlignment="1">
      <alignment horizontal="center" vertical="center"/>
    </xf>
    <xf numFmtId="0" fontId="11" fillId="0" borderId="0" xfId="0" applyFont="1" applyAlignment="1">
      <alignment horizontal="center" vertical="center"/>
    </xf>
    <xf numFmtId="0" fontId="11" fillId="0" borderId="30"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32"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82" fillId="0" borderId="68" xfId="0" applyFont="1" applyBorder="1" applyAlignment="1">
      <alignment horizontal="center" vertical="center"/>
    </xf>
    <xf numFmtId="0" fontId="11" fillId="0" borderId="33" xfId="0" applyFont="1" applyBorder="1" applyAlignment="1">
      <alignment horizontal="left" vertical="center"/>
    </xf>
    <xf numFmtId="0" fontId="11" fillId="0" borderId="101" xfId="0" applyFont="1" applyBorder="1" applyAlignment="1">
      <alignment horizontal="left" vertical="center"/>
    </xf>
    <xf numFmtId="0" fontId="11" fillId="0" borderId="33" xfId="0" applyFont="1" applyBorder="1" applyAlignment="1">
      <alignment horizontal="center" vertical="center"/>
    </xf>
    <xf numFmtId="14" fontId="11" fillId="3" borderId="81" xfId="0" applyNumberFormat="1" applyFont="1" applyFill="1" applyBorder="1">
      <alignment vertical="center"/>
    </xf>
    <xf numFmtId="14" fontId="11" fillId="3" borderId="20" xfId="0" applyNumberFormat="1" applyFont="1" applyFill="1" applyBorder="1">
      <alignment vertical="center"/>
    </xf>
    <xf numFmtId="0" fontId="11" fillId="0" borderId="21" xfId="0" applyFont="1" applyFill="1" applyBorder="1">
      <alignment vertical="center"/>
    </xf>
    <xf numFmtId="0" fontId="11" fillId="3" borderId="22" xfId="0" applyFont="1" applyFill="1" applyBorder="1" applyAlignment="1">
      <alignment horizontal="center" vertical="center"/>
    </xf>
    <xf numFmtId="179" fontId="11" fillId="3" borderId="22" xfId="0" applyNumberFormat="1" applyFont="1" applyFill="1" applyBorder="1">
      <alignment vertical="center"/>
    </xf>
    <xf numFmtId="0" fontId="11" fillId="0" borderId="45" xfId="0" applyFont="1" applyFill="1" applyBorder="1">
      <alignment vertical="center"/>
    </xf>
    <xf numFmtId="0" fontId="11" fillId="0" borderId="44" xfId="0" applyFont="1" applyBorder="1">
      <alignment vertical="center"/>
    </xf>
    <xf numFmtId="179" fontId="11" fillId="0" borderId="47" xfId="0" applyNumberFormat="1" applyFont="1" applyFill="1" applyBorder="1">
      <alignment vertical="center"/>
    </xf>
    <xf numFmtId="38" fontId="11" fillId="0" borderId="105" xfId="41" applyFont="1" applyBorder="1" applyAlignment="1">
      <alignment horizontal="center" vertical="center"/>
    </xf>
    <xf numFmtId="0" fontId="11" fillId="0" borderId="83" xfId="0" applyFont="1" applyBorder="1">
      <alignment vertical="center"/>
    </xf>
    <xf numFmtId="0" fontId="11" fillId="0" borderId="76" xfId="0" applyFont="1" applyBorder="1" applyAlignment="1">
      <alignment horizontal="left" vertical="center"/>
    </xf>
    <xf numFmtId="0" fontId="11" fillId="0" borderId="3" xfId="0" applyFont="1" applyBorder="1" applyAlignment="1">
      <alignment horizontal="left" vertical="center"/>
    </xf>
    <xf numFmtId="0" fontId="11" fillId="0" borderId="107" xfId="0" applyFont="1" applyBorder="1" applyAlignment="1">
      <alignment horizontal="center" vertical="center"/>
    </xf>
    <xf numFmtId="14" fontId="11" fillId="3" borderId="76" xfId="0" applyNumberFormat="1" applyFont="1" applyFill="1" applyBorder="1">
      <alignment vertical="center"/>
    </xf>
    <xf numFmtId="14" fontId="11" fillId="3" borderId="23" xfId="0" applyNumberFormat="1" applyFont="1" applyFill="1" applyBorder="1">
      <alignment vertical="center"/>
    </xf>
    <xf numFmtId="0" fontId="11" fillId="0" borderId="3" xfId="0" applyFont="1" applyFill="1" applyBorder="1">
      <alignment vertical="center"/>
    </xf>
    <xf numFmtId="0" fontId="11" fillId="3" borderId="2" xfId="0" applyFont="1" applyFill="1" applyBorder="1" applyAlignment="1">
      <alignment horizontal="center" vertical="center"/>
    </xf>
    <xf numFmtId="179" fontId="11" fillId="3" borderId="2" xfId="0" applyNumberFormat="1" applyFont="1" applyFill="1" applyBorder="1">
      <alignment vertical="center"/>
    </xf>
    <xf numFmtId="0" fontId="11" fillId="0" borderId="47" xfId="0" applyFont="1" applyFill="1" applyBorder="1">
      <alignment vertical="center"/>
    </xf>
    <xf numFmtId="0" fontId="11" fillId="0" borderId="75" xfId="0" applyFont="1" applyBorder="1">
      <alignment vertical="center"/>
    </xf>
    <xf numFmtId="3" fontId="11" fillId="0" borderId="2" xfId="0" applyNumberFormat="1" applyFont="1" applyBorder="1">
      <alignment vertical="center"/>
    </xf>
    <xf numFmtId="179" fontId="11" fillId="0" borderId="47" xfId="0" applyNumberFormat="1" applyFont="1" applyBorder="1">
      <alignment vertical="center"/>
    </xf>
    <xf numFmtId="38" fontId="11" fillId="0" borderId="47" xfId="41" applyFont="1" applyBorder="1" applyAlignment="1">
      <alignment horizontal="center" vertical="center"/>
    </xf>
    <xf numFmtId="0" fontId="11" fillId="0" borderId="46" xfId="0" applyFont="1" applyBorder="1">
      <alignment vertical="center"/>
    </xf>
    <xf numFmtId="0" fontId="11" fillId="3" borderId="23" xfId="0" applyFont="1" applyFill="1" applyBorder="1">
      <alignment vertical="center"/>
    </xf>
    <xf numFmtId="0" fontId="11" fillId="0" borderId="90" xfId="0" applyFont="1" applyBorder="1" applyAlignment="1">
      <alignment horizontal="left" vertical="center"/>
    </xf>
    <xf numFmtId="0" fontId="11" fillId="0" borderId="24" xfId="0" applyFont="1" applyBorder="1" applyAlignment="1">
      <alignment horizontal="left" vertical="center"/>
    </xf>
    <xf numFmtId="0" fontId="11" fillId="0" borderId="62" xfId="0" applyFont="1" applyBorder="1" applyAlignment="1">
      <alignment horizontal="center" vertical="center"/>
    </xf>
    <xf numFmtId="0" fontId="11" fillId="0" borderId="35" xfId="0" applyFont="1" applyBorder="1" applyAlignment="1">
      <alignment horizontal="center" vertical="center"/>
    </xf>
    <xf numFmtId="0" fontId="11" fillId="3" borderId="90" xfId="0" applyFont="1" applyFill="1" applyBorder="1">
      <alignment vertical="center"/>
    </xf>
    <xf numFmtId="0" fontId="11" fillId="3" borderId="26" xfId="0" applyFont="1" applyFill="1" applyBorder="1">
      <alignment vertical="center"/>
    </xf>
    <xf numFmtId="0" fontId="11" fillId="0" borderId="24" xfId="0" applyFont="1" applyFill="1" applyBorder="1">
      <alignment vertical="center"/>
    </xf>
    <xf numFmtId="0" fontId="11" fillId="3" borderId="25" xfId="0" applyFont="1" applyFill="1" applyBorder="1" applyAlignment="1">
      <alignment horizontal="center" vertical="center"/>
    </xf>
    <xf numFmtId="179" fontId="11" fillId="3" borderId="25" xfId="0" applyNumberFormat="1" applyFont="1" applyFill="1" applyBorder="1">
      <alignment vertical="center"/>
    </xf>
    <xf numFmtId="0" fontId="11" fillId="0" borderId="49" xfId="0" applyFont="1" applyFill="1" applyBorder="1">
      <alignment vertical="center"/>
    </xf>
    <xf numFmtId="0" fontId="11" fillId="0" borderId="48" xfId="0" applyFont="1" applyBorder="1">
      <alignment vertical="center"/>
    </xf>
    <xf numFmtId="0" fontId="11" fillId="0" borderId="1" xfId="0" applyFont="1" applyBorder="1">
      <alignment vertical="center"/>
    </xf>
    <xf numFmtId="0" fontId="11" fillId="0" borderId="25" xfId="0" applyFont="1" applyBorder="1">
      <alignment vertical="center"/>
    </xf>
    <xf numFmtId="179" fontId="11" fillId="0" borderId="49" xfId="0" applyNumberFormat="1" applyFont="1" applyBorder="1">
      <alignment vertical="center"/>
    </xf>
    <xf numFmtId="38" fontId="11" fillId="0" borderId="49" xfId="41" applyFont="1" applyBorder="1" applyAlignment="1">
      <alignment horizontal="center" vertical="center"/>
    </xf>
    <xf numFmtId="0" fontId="68" fillId="0" borderId="0" xfId="0" applyFont="1" applyBorder="1" applyAlignment="1">
      <alignment vertical="center"/>
    </xf>
    <xf numFmtId="38" fontId="26" fillId="0" borderId="41" xfId="41" applyFont="1" applyBorder="1" applyAlignment="1">
      <alignment horizontal="right" vertical="center"/>
    </xf>
    <xf numFmtId="0" fontId="26" fillId="0" borderId="42" xfId="0" applyFont="1" applyBorder="1" applyAlignment="1">
      <alignment vertical="center"/>
    </xf>
    <xf numFmtId="38" fontId="26" fillId="0" borderId="40" xfId="41" applyFont="1" applyBorder="1" applyAlignment="1">
      <alignment horizontal="right" vertical="center"/>
    </xf>
    <xf numFmtId="179" fontId="76" fillId="0" borderId="41" xfId="0" applyNumberFormat="1" applyFont="1" applyBorder="1">
      <alignment vertical="center"/>
    </xf>
    <xf numFmtId="0" fontId="11" fillId="0" borderId="8" xfId="0" applyFont="1" applyBorder="1">
      <alignment vertical="center"/>
    </xf>
    <xf numFmtId="0" fontId="68" fillId="0" borderId="0" xfId="0" applyFont="1" applyBorder="1" applyAlignment="1">
      <alignment horizontal="center" vertical="center" wrapText="1"/>
    </xf>
    <xf numFmtId="179" fontId="76" fillId="0" borderId="42" xfId="0" applyNumberFormat="1" applyFont="1" applyBorder="1">
      <alignment vertical="center"/>
    </xf>
    <xf numFmtId="0" fontId="26" fillId="0" borderId="0" xfId="0" applyFont="1" applyBorder="1" applyAlignment="1">
      <alignment horizontal="right" vertical="top"/>
    </xf>
    <xf numFmtId="38" fontId="26" fillId="0" borderId="41" xfId="41" applyFont="1" applyBorder="1">
      <alignment vertical="center"/>
    </xf>
    <xf numFmtId="0" fontId="76" fillId="0" borderId="0" xfId="0" applyFont="1">
      <alignment vertical="center"/>
    </xf>
    <xf numFmtId="38" fontId="26" fillId="0" borderId="42" xfId="41" applyFont="1" applyBorder="1">
      <alignment vertical="center"/>
    </xf>
    <xf numFmtId="0" fontId="68" fillId="0" borderId="0" xfId="0" applyFont="1" applyBorder="1" applyAlignment="1">
      <alignment vertical="center" wrapText="1"/>
    </xf>
    <xf numFmtId="0" fontId="11" fillId="0" borderId="0" xfId="0" applyFont="1" applyBorder="1">
      <alignment vertical="center"/>
    </xf>
    <xf numFmtId="0" fontId="11" fillId="0" borderId="0" xfId="0" applyFont="1" applyAlignment="1">
      <alignment vertical="top"/>
    </xf>
    <xf numFmtId="0" fontId="26" fillId="0" borderId="0" xfId="58" applyFont="1" applyBorder="1" applyAlignment="1">
      <alignment horizontal="left" vertical="center"/>
    </xf>
    <xf numFmtId="0" fontId="11" fillId="0" borderId="0" xfId="57" applyFont="1" applyAlignment="1">
      <alignment horizontal="right" vertical="center"/>
    </xf>
    <xf numFmtId="0" fontId="76" fillId="0" borderId="0" xfId="58" applyFont="1" applyBorder="1" applyAlignment="1">
      <alignment horizontal="left" vertical="center"/>
    </xf>
    <xf numFmtId="0" fontId="3" fillId="0" borderId="91" xfId="58" applyFont="1" applyFill="1" applyBorder="1" applyAlignment="1">
      <alignment horizontal="center" vertical="center"/>
    </xf>
    <xf numFmtId="0" fontId="7" fillId="0" borderId="44" xfId="58" applyFont="1" applyBorder="1" applyAlignment="1">
      <alignment vertical="center"/>
    </xf>
    <xf numFmtId="0" fontId="3" fillId="0" borderId="22" xfId="58" applyFont="1" applyFill="1" applyBorder="1" applyAlignment="1">
      <alignment horizontal="center" vertical="center"/>
    </xf>
    <xf numFmtId="0" fontId="7" fillId="0" borderId="46" xfId="58" applyFont="1" applyBorder="1" applyAlignment="1">
      <alignment vertical="center"/>
    </xf>
    <xf numFmtId="0" fontId="3" fillId="0" borderId="2" xfId="58" applyFont="1" applyFill="1" applyBorder="1" applyAlignment="1">
      <alignment horizontal="center" vertical="center"/>
    </xf>
    <xf numFmtId="0" fontId="6" fillId="0" borderId="62" xfId="58" applyFont="1" applyFill="1" applyBorder="1" applyAlignment="1">
      <alignment horizontal="right" vertical="center"/>
    </xf>
    <xf numFmtId="0" fontId="6" fillId="0" borderId="49" xfId="58" applyFont="1" applyFill="1" applyBorder="1" applyAlignment="1">
      <alignment horizontal="right" vertical="center"/>
    </xf>
    <xf numFmtId="38" fontId="11" fillId="0" borderId="48" xfId="41" applyFont="1" applyFill="1" applyBorder="1" applyAlignment="1">
      <alignment horizontal="right" vertical="center"/>
    </xf>
    <xf numFmtId="0" fontId="7" fillId="0" borderId="88" xfId="58" applyFont="1" applyBorder="1" applyAlignment="1">
      <alignment vertical="center"/>
    </xf>
    <xf numFmtId="0" fontId="6" fillId="0" borderId="11" xfId="58" applyFont="1" applyFill="1" applyBorder="1" applyAlignment="1">
      <alignment horizontal="right" vertical="center"/>
    </xf>
    <xf numFmtId="0" fontId="6" fillId="0" borderId="113" xfId="58" applyFont="1" applyFill="1" applyBorder="1" applyAlignment="1">
      <alignment horizontal="right" vertical="center"/>
    </xf>
    <xf numFmtId="38" fontId="11" fillId="0" borderId="100" xfId="41" applyFont="1" applyBorder="1" applyAlignment="1">
      <alignment horizontal="right" vertical="center"/>
    </xf>
    <xf numFmtId="0" fontId="3" fillId="0" borderId="8" xfId="58" applyFont="1" applyBorder="1" applyAlignment="1">
      <alignment horizontal="left" vertical="center"/>
    </xf>
    <xf numFmtId="0" fontId="11" fillId="0" borderId="8" xfId="47" applyFont="1" applyBorder="1">
      <alignment vertical="center"/>
    </xf>
    <xf numFmtId="38" fontId="11" fillId="0" borderId="0" xfId="47" applyNumberFormat="1" applyFont="1" applyBorder="1">
      <alignment vertical="center"/>
    </xf>
    <xf numFmtId="38" fontId="11" fillId="0" borderId="42" xfId="41" applyFont="1" applyBorder="1" applyAlignment="1">
      <alignment horizontal="right" vertical="center"/>
    </xf>
    <xf numFmtId="179" fontId="4" fillId="0" borderId="0" xfId="58" applyNumberFormat="1" applyFont="1" applyBorder="1" applyAlignment="1">
      <alignment horizontal="right" vertical="center"/>
    </xf>
    <xf numFmtId="179" fontId="11" fillId="0" borderId="0" xfId="58" applyNumberFormat="1" applyFont="1" applyBorder="1" applyAlignment="1">
      <alignment vertical="center"/>
    </xf>
    <xf numFmtId="179" fontId="11" fillId="0" borderId="0" xfId="58" applyNumberFormat="1" applyFont="1" applyBorder="1" applyAlignment="1">
      <alignment horizontal="center" vertical="top"/>
    </xf>
    <xf numFmtId="179" fontId="4" fillId="0" borderId="0" xfId="58" applyNumberFormat="1" applyFont="1" applyBorder="1" applyAlignment="1">
      <alignment vertical="center"/>
    </xf>
    <xf numFmtId="0" fontId="11" fillId="0" borderId="0" xfId="57" applyFont="1">
      <alignment vertical="center"/>
    </xf>
    <xf numFmtId="0" fontId="7" fillId="0" borderId="0" xfId="57" applyFont="1">
      <alignment vertical="center"/>
    </xf>
    <xf numFmtId="0" fontId="11" fillId="0" borderId="0" xfId="57" applyFont="1" applyAlignment="1">
      <alignment horizontal="left" vertical="center"/>
    </xf>
    <xf numFmtId="0" fontId="11" fillId="0" borderId="0" xfId="57" applyFont="1" applyAlignment="1">
      <alignment vertical="center"/>
    </xf>
    <xf numFmtId="179" fontId="11" fillId="0" borderId="42" xfId="57" applyNumberFormat="1" applyFont="1" applyBorder="1">
      <alignment vertical="center"/>
    </xf>
    <xf numFmtId="179" fontId="11" fillId="0" borderId="0" xfId="57" applyNumberFormat="1" applyFont="1" applyBorder="1">
      <alignment vertical="center"/>
    </xf>
    <xf numFmtId="0" fontId="6" fillId="0" borderId="0" xfId="57" applyFont="1">
      <alignment vertical="center"/>
    </xf>
    <xf numFmtId="190" fontId="28" fillId="0" borderId="0" xfId="58" applyNumberFormat="1" applyFont="1" applyFill="1" applyBorder="1" applyAlignment="1">
      <alignment horizontal="right" vertical="center"/>
    </xf>
    <xf numFmtId="0" fontId="11" fillId="0" borderId="0" xfId="0" applyFont="1" applyFill="1" applyAlignment="1">
      <alignment horizontal="right"/>
    </xf>
    <xf numFmtId="0" fontId="11" fillId="0" borderId="0" xfId="0" applyFont="1" applyFill="1" applyAlignment="1">
      <alignment horizontal="left"/>
    </xf>
    <xf numFmtId="0" fontId="11" fillId="0" borderId="0" xfId="0" applyFont="1" applyFill="1" applyAlignment="1">
      <alignment horizontal="center"/>
    </xf>
    <xf numFmtId="0" fontId="11" fillId="0" borderId="27" xfId="0" applyFont="1" applyFill="1" applyBorder="1" applyAlignment="1">
      <alignment horizontal="center"/>
    </xf>
    <xf numFmtId="191" fontId="11" fillId="0" borderId="0" xfId="0" applyNumberFormat="1" applyFont="1" applyFill="1" applyAlignment="1"/>
    <xf numFmtId="0" fontId="11" fillId="0" borderId="0" xfId="0" applyFont="1" applyFill="1" applyAlignment="1"/>
    <xf numFmtId="191" fontId="11" fillId="0" borderId="0" xfId="0" applyNumberFormat="1" applyFont="1" applyFill="1" applyAlignment="1">
      <alignment horizontal="left"/>
    </xf>
    <xf numFmtId="0" fontId="11" fillId="0" borderId="4" xfId="0" applyFont="1" applyFill="1" applyBorder="1" applyAlignment="1">
      <alignment horizontal="center"/>
    </xf>
    <xf numFmtId="0" fontId="11" fillId="0" borderId="0" xfId="0" applyFont="1" applyFill="1" applyBorder="1" applyAlignment="1"/>
    <xf numFmtId="0" fontId="11" fillId="0" borderId="0" xfId="56" applyFont="1">
      <alignment vertical="center"/>
    </xf>
    <xf numFmtId="0" fontId="76" fillId="0" borderId="0" xfId="56" applyFont="1" applyAlignment="1">
      <alignment horizontal="right" vertical="center"/>
    </xf>
    <xf numFmtId="189" fontId="17" fillId="3" borderId="43" xfId="56" applyNumberFormat="1" applyFont="1" applyFill="1" applyBorder="1" applyAlignment="1">
      <alignment horizontal="center" vertical="center"/>
    </xf>
    <xf numFmtId="0" fontId="11" fillId="0" borderId="44" xfId="56" applyFont="1" applyBorder="1" applyAlignment="1">
      <alignment horizontal="justify" vertical="center"/>
    </xf>
    <xf numFmtId="179" fontId="11" fillId="3" borderId="105" xfId="56" applyNumberFormat="1" applyFont="1" applyFill="1" applyBorder="1" applyAlignment="1">
      <alignment horizontal="right" vertical="center"/>
    </xf>
    <xf numFmtId="179" fontId="11" fillId="0" borderId="45" xfId="56" applyNumberFormat="1" applyFont="1" applyBorder="1" applyAlignment="1">
      <alignment horizontal="right" vertical="center"/>
    </xf>
    <xf numFmtId="0" fontId="11" fillId="0" borderId="46" xfId="56" applyFont="1" applyBorder="1" applyAlignment="1">
      <alignment horizontal="justify" vertical="center"/>
    </xf>
    <xf numFmtId="179" fontId="11" fillId="3" borderId="47" xfId="56" applyNumberFormat="1" applyFont="1" applyFill="1" applyBorder="1" applyAlignment="1">
      <alignment horizontal="right" vertical="center"/>
    </xf>
    <xf numFmtId="179" fontId="11" fillId="0" borderId="47" xfId="56" applyNumberFormat="1" applyFont="1" applyBorder="1" applyAlignment="1">
      <alignment horizontal="right" vertical="center"/>
    </xf>
    <xf numFmtId="0" fontId="26" fillId="0" borderId="0" xfId="56" applyFont="1" applyBorder="1" applyAlignment="1">
      <alignment horizontal="center" vertical="center"/>
    </xf>
    <xf numFmtId="179" fontId="26" fillId="0" borderId="41" xfId="56" applyNumberFormat="1" applyFont="1" applyBorder="1" applyAlignment="1">
      <alignment horizontal="right" vertical="center"/>
    </xf>
    <xf numFmtId="0" fontId="11" fillId="0" borderId="31" xfId="0" applyFont="1" applyBorder="1" applyAlignment="1">
      <alignment horizontal="center" vertical="center"/>
    </xf>
    <xf numFmtId="14" fontId="11" fillId="0" borderId="81" xfId="0" applyNumberFormat="1" applyFont="1" applyFill="1" applyBorder="1" applyAlignment="1">
      <alignment horizontal="right" vertical="center"/>
    </xf>
    <xf numFmtId="14" fontId="11" fillId="0" borderId="27" xfId="0" applyNumberFormat="1" applyFont="1" applyFill="1" applyBorder="1" applyAlignment="1">
      <alignment horizontal="right" vertical="center"/>
    </xf>
    <xf numFmtId="0" fontId="11" fillId="0" borderId="22" xfId="0" applyFont="1" applyFill="1" applyBorder="1">
      <alignment vertical="center"/>
    </xf>
    <xf numFmtId="179" fontId="11" fillId="3" borderId="34" xfId="0" applyNumberFormat="1" applyFont="1" applyFill="1" applyBorder="1">
      <alignment vertical="center"/>
    </xf>
    <xf numFmtId="0" fontId="11" fillId="0" borderId="81" xfId="0" applyFont="1" applyFill="1" applyBorder="1">
      <alignment vertical="center"/>
    </xf>
    <xf numFmtId="0" fontId="11" fillId="0" borderId="22" xfId="0" applyFont="1" applyBorder="1">
      <alignment vertical="center"/>
    </xf>
    <xf numFmtId="14" fontId="11" fillId="0" borderId="76" xfId="0" applyNumberFormat="1" applyFont="1" applyFill="1" applyBorder="1" applyAlignment="1">
      <alignment horizontal="right" vertical="center"/>
    </xf>
    <xf numFmtId="14" fontId="11" fillId="0" borderId="4" xfId="0" applyNumberFormat="1" applyFont="1" applyFill="1" applyBorder="1" applyAlignment="1">
      <alignment horizontal="right" vertical="center"/>
    </xf>
    <xf numFmtId="179" fontId="11" fillId="3" borderId="67" xfId="0" applyNumberFormat="1" applyFont="1" applyFill="1" applyBorder="1">
      <alignment vertical="center"/>
    </xf>
    <xf numFmtId="0" fontId="11" fillId="0" borderId="76" xfId="0" applyFont="1" applyFill="1" applyBorder="1">
      <alignment vertical="center"/>
    </xf>
    <xf numFmtId="0" fontId="11" fillId="0" borderId="76" xfId="0" applyFont="1" applyBorder="1" applyAlignment="1">
      <alignment horizontal="left" vertical="center" wrapText="1"/>
    </xf>
    <xf numFmtId="0" fontId="11" fillId="0" borderId="76" xfId="0" applyFont="1" applyBorder="1" applyAlignment="1">
      <alignment horizontal="center" vertical="center" wrapText="1"/>
    </xf>
    <xf numFmtId="0" fontId="24" fillId="0" borderId="90" xfId="0" applyFont="1" applyBorder="1" applyAlignment="1">
      <alignment horizontal="left" vertical="center"/>
    </xf>
    <xf numFmtId="0" fontId="24" fillId="0" borderId="24" xfId="0" applyFont="1" applyBorder="1" applyAlignment="1">
      <alignment horizontal="left" vertical="center"/>
    </xf>
    <xf numFmtId="0" fontId="24" fillId="0" borderId="62" xfId="0" applyFont="1" applyBorder="1" applyAlignment="1">
      <alignment horizontal="center" vertical="center"/>
    </xf>
    <xf numFmtId="14" fontId="11" fillId="0" borderId="90" xfId="0" applyNumberFormat="1" applyFont="1" applyFill="1" applyBorder="1" applyAlignment="1">
      <alignment horizontal="right" vertical="center"/>
    </xf>
    <xf numFmtId="14" fontId="11" fillId="0" borderId="36" xfId="0" applyNumberFormat="1" applyFont="1" applyFill="1" applyBorder="1" applyAlignment="1">
      <alignment horizontal="right" vertical="center"/>
    </xf>
    <xf numFmtId="179" fontId="11" fillId="3" borderId="62" xfId="0" applyNumberFormat="1" applyFont="1" applyFill="1" applyBorder="1">
      <alignment vertical="center"/>
    </xf>
    <xf numFmtId="0" fontId="11" fillId="0" borderId="90" xfId="0" applyFont="1" applyFill="1" applyBorder="1">
      <alignment vertical="center"/>
    </xf>
    <xf numFmtId="179" fontId="26" fillId="0" borderId="41" xfId="0" applyNumberFormat="1" applyFont="1" applyBorder="1" applyAlignment="1">
      <alignment horizontal="right" vertical="center"/>
    </xf>
    <xf numFmtId="179" fontId="26" fillId="0" borderId="42" xfId="0" applyNumberFormat="1" applyFont="1" applyBorder="1" applyAlignment="1">
      <alignment horizontal="right" vertical="center"/>
    </xf>
    <xf numFmtId="0" fontId="68" fillId="0" borderId="0" xfId="0" applyFont="1" applyBorder="1" applyAlignment="1">
      <alignment horizontal="center" vertical="center"/>
    </xf>
    <xf numFmtId="0" fontId="68" fillId="0" borderId="0" xfId="0" applyFont="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7" xfId="0" applyFont="1" applyFill="1" applyBorder="1">
      <alignment vertical="center"/>
    </xf>
    <xf numFmtId="0" fontId="11" fillId="0" borderId="27" xfId="0" applyFont="1" applyBorder="1">
      <alignment vertical="center"/>
    </xf>
    <xf numFmtId="182" fontId="11" fillId="3" borderId="27" xfId="0" applyNumberFormat="1" applyFont="1" applyFill="1" applyBorder="1" applyAlignment="1">
      <alignment horizontal="right" vertical="center"/>
    </xf>
    <xf numFmtId="0" fontId="97" fillId="0" borderId="0" xfId="0" applyFont="1" applyAlignment="1">
      <alignment horizontal="right" vertical="center"/>
    </xf>
    <xf numFmtId="182" fontId="97"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9" xfId="0" applyFont="1" applyBorder="1">
      <alignment vertical="center"/>
    </xf>
    <xf numFmtId="0" fontId="7" fillId="0" borderId="12" xfId="0" applyFont="1" applyBorder="1" applyAlignment="1">
      <alignment horizontal="left" vertical="center"/>
    </xf>
    <xf numFmtId="0" fontId="11" fillId="0" borderId="20" xfId="0" applyFont="1" applyBorder="1">
      <alignment vertical="center"/>
    </xf>
    <xf numFmtId="0" fontId="11" fillId="0" borderId="28"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8" xfId="0" applyFont="1" applyBorder="1" applyAlignment="1">
      <alignment vertical="center" wrapText="1"/>
    </xf>
    <xf numFmtId="0" fontId="11" fillId="0" borderId="12" xfId="0" applyFont="1" applyBorder="1" applyAlignment="1">
      <alignment vertical="top"/>
    </xf>
    <xf numFmtId="0" fontId="11" fillId="0" borderId="29" xfId="0" applyFont="1" applyBorder="1" applyAlignment="1">
      <alignment vertical="top"/>
    </xf>
    <xf numFmtId="0" fontId="11" fillId="0" borderId="34" xfId="0" applyFont="1" applyBorder="1" applyAlignment="1">
      <alignment vertical="top"/>
    </xf>
    <xf numFmtId="0" fontId="11" fillId="0" borderId="27" xfId="0" applyFont="1" applyBorder="1" applyAlignment="1">
      <alignment vertical="top"/>
    </xf>
    <xf numFmtId="0" fontId="11" fillId="0" borderId="20" xfId="0" applyFont="1" applyBorder="1" applyAlignment="1">
      <alignment vertical="top"/>
    </xf>
    <xf numFmtId="179" fontId="11" fillId="3" borderId="21" xfId="0" applyNumberFormat="1" applyFont="1" applyFill="1" applyBorder="1">
      <alignment vertical="center"/>
    </xf>
    <xf numFmtId="179" fontId="24" fillId="4" borderId="45" xfId="0" applyNumberFormat="1" applyFont="1" applyFill="1" applyBorder="1">
      <alignment vertical="center"/>
    </xf>
    <xf numFmtId="38" fontId="24" fillId="0" borderId="147" xfId="41" applyFont="1" applyBorder="1" applyAlignment="1">
      <alignment vertical="center"/>
    </xf>
    <xf numFmtId="179" fontId="11" fillId="3" borderId="3" xfId="0" applyNumberFormat="1" applyFont="1" applyFill="1" applyBorder="1">
      <alignment vertical="center"/>
    </xf>
    <xf numFmtId="0" fontId="11" fillId="0" borderId="2" xfId="0" applyFont="1" applyFill="1" applyBorder="1">
      <alignment vertical="center"/>
    </xf>
    <xf numFmtId="3" fontId="83" fillId="0" borderId="2" xfId="0" applyNumberFormat="1" applyFont="1" applyBorder="1">
      <alignment vertical="center"/>
    </xf>
    <xf numFmtId="38" fontId="24" fillId="0" borderId="76" xfId="41" applyFont="1" applyBorder="1" applyAlignment="1">
      <alignment vertical="center"/>
    </xf>
    <xf numFmtId="179" fontId="11" fillId="3" borderId="24" xfId="0" applyNumberFormat="1" applyFont="1" applyFill="1" applyBorder="1">
      <alignment vertical="center"/>
    </xf>
    <xf numFmtId="0" fontId="11" fillId="0" borderId="25" xfId="0" applyFont="1" applyFill="1" applyBorder="1">
      <alignment vertical="center"/>
    </xf>
    <xf numFmtId="179" fontId="24" fillId="4" borderId="112" xfId="0" applyNumberFormat="1" applyFont="1" applyFill="1" applyBorder="1">
      <alignment vertical="center"/>
    </xf>
    <xf numFmtId="38" fontId="24" fillId="0" borderId="88" xfId="41" applyFont="1" applyBorder="1" applyAlignment="1">
      <alignment vertical="center"/>
    </xf>
    <xf numFmtId="179" fontId="26" fillId="0" borderId="41" xfId="0" applyNumberFormat="1" applyFont="1" applyFill="1" applyBorder="1">
      <alignment vertical="center"/>
    </xf>
    <xf numFmtId="38" fontId="26" fillId="0" borderId="40" xfId="41" applyFont="1" applyFill="1" applyBorder="1" applyAlignment="1">
      <alignment horizontal="right" vertical="center"/>
    </xf>
    <xf numFmtId="0" fontId="76" fillId="0" borderId="8" xfId="0" applyFont="1" applyBorder="1">
      <alignment vertical="center"/>
    </xf>
    <xf numFmtId="0" fontId="84" fillId="0" borderId="0" xfId="0" applyFont="1" applyBorder="1" applyAlignment="1">
      <alignment horizontal="center" vertical="center" wrapText="1"/>
    </xf>
    <xf numFmtId="0" fontId="80" fillId="0" borderId="0" xfId="0" applyFont="1" applyBorder="1" applyAlignment="1">
      <alignment vertical="center"/>
    </xf>
    <xf numFmtId="179" fontId="26" fillId="0" borderId="41" xfId="0" applyNumberFormat="1" applyFont="1" applyBorder="1">
      <alignment vertical="center"/>
    </xf>
    <xf numFmtId="179" fontId="26" fillId="0" borderId="42" xfId="0" applyNumberFormat="1" applyFont="1" applyBorder="1">
      <alignment vertical="center"/>
    </xf>
    <xf numFmtId="179" fontId="26" fillId="0" borderId="0" xfId="0" applyNumberFormat="1" applyFont="1" applyBorder="1">
      <alignment vertical="center"/>
    </xf>
    <xf numFmtId="0" fontId="80" fillId="0" borderId="0" xfId="0" applyFont="1" applyBorder="1" applyAlignment="1">
      <alignment vertical="center" wrapText="1"/>
    </xf>
    <xf numFmtId="0" fontId="84" fillId="0" borderId="0" xfId="0" applyFont="1" applyBorder="1" applyAlignment="1">
      <alignment vertical="center" wrapText="1"/>
    </xf>
    <xf numFmtId="55" fontId="52" fillId="0" borderId="3" xfId="0" applyNumberFormat="1" applyFont="1" applyBorder="1" applyAlignment="1">
      <alignment horizontal="left" vertical="center" wrapText="1"/>
    </xf>
    <xf numFmtId="0" fontId="47" fillId="0" borderId="35" xfId="0" applyFont="1" applyBorder="1">
      <alignment vertical="center"/>
    </xf>
    <xf numFmtId="0" fontId="47" fillId="0" borderId="36" xfId="0" applyFont="1" applyBorder="1" applyAlignment="1">
      <alignment horizontal="left" vertical="center"/>
    </xf>
    <xf numFmtId="0" fontId="47" fillId="0" borderId="26" xfId="0" applyFont="1" applyBorder="1" applyAlignment="1">
      <alignment horizontal="left" vertical="center" wrapText="1"/>
    </xf>
    <xf numFmtId="179" fontId="47" fillId="3" borderId="24" xfId="0" applyNumberFormat="1" applyFont="1" applyFill="1" applyBorder="1" applyAlignment="1">
      <alignment horizontal="right" vertical="center" wrapText="1"/>
    </xf>
    <xf numFmtId="179" fontId="47" fillId="0" borderId="161" xfId="0" applyNumberFormat="1" applyFont="1" applyFill="1" applyBorder="1" applyAlignment="1">
      <alignment horizontal="right" vertical="center" wrapText="1"/>
    </xf>
    <xf numFmtId="38" fontId="47" fillId="3" borderId="24" xfId="41" applyFont="1" applyFill="1" applyBorder="1" applyAlignment="1">
      <alignment horizontal="right" vertical="center" wrapText="1"/>
    </xf>
    <xf numFmtId="38" fontId="47" fillId="0" borderId="25" xfId="41" applyFont="1" applyFill="1" applyBorder="1" applyAlignment="1">
      <alignment horizontal="right" vertical="center" wrapText="1"/>
    </xf>
    <xf numFmtId="0" fontId="11" fillId="0" borderId="162" xfId="48" applyFont="1" applyBorder="1" applyAlignment="1">
      <alignment horizontal="center" vertical="center"/>
    </xf>
    <xf numFmtId="0" fontId="11" fillId="0" borderId="3" xfId="48" applyFont="1" applyFill="1" applyBorder="1" applyAlignment="1">
      <alignment horizontal="center" vertical="center" wrapText="1"/>
    </xf>
    <xf numFmtId="0" fontId="17" fillId="0" borderId="0" xfId="56" applyFont="1">
      <alignment vertical="center"/>
    </xf>
    <xf numFmtId="179" fontId="11" fillId="0" borderId="163" xfId="56" applyNumberFormat="1" applyFont="1" applyBorder="1" applyAlignment="1">
      <alignment horizontal="right" vertical="center"/>
    </xf>
    <xf numFmtId="179" fontId="11" fillId="0" borderId="164" xfId="56" applyNumberFormat="1" applyFont="1" applyBorder="1" applyAlignment="1">
      <alignment horizontal="right" vertical="center"/>
    </xf>
    <xf numFmtId="179" fontId="11" fillId="0" borderId="0" xfId="56" applyNumberFormat="1" applyFont="1">
      <alignment vertical="center"/>
    </xf>
    <xf numFmtId="0" fontId="11" fillId="0" borderId="41" xfId="56" applyFont="1" applyBorder="1">
      <alignment vertical="center"/>
    </xf>
    <xf numFmtId="179" fontId="11" fillId="3" borderId="112" xfId="56" applyNumberFormat="1" applyFont="1" applyFill="1" applyBorder="1" applyAlignment="1">
      <alignment horizontal="right" vertical="center"/>
    </xf>
    <xf numFmtId="179" fontId="11" fillId="0" borderId="165" xfId="56" applyNumberFormat="1" applyFont="1" applyBorder="1" applyAlignment="1">
      <alignment horizontal="right" vertical="center"/>
    </xf>
    <xf numFmtId="179" fontId="11" fillId="0" borderId="112" xfId="56" applyNumberFormat="1" applyFont="1" applyBorder="1" applyAlignment="1">
      <alignment horizontal="right" vertical="center"/>
    </xf>
    <xf numFmtId="0" fontId="11" fillId="0" borderId="46" xfId="56" applyFont="1" applyBorder="1">
      <alignment vertical="center"/>
    </xf>
    <xf numFmtId="0" fontId="61" fillId="0" borderId="0" xfId="0" applyFont="1" applyAlignment="1">
      <alignment horizontal="left" vertical="center" wrapText="1"/>
    </xf>
    <xf numFmtId="0" fontId="3" fillId="0" borderId="0" xfId="0" applyFont="1" applyBorder="1" applyAlignment="1">
      <alignment horizontal="left" vertical="center" wrapText="1"/>
    </xf>
    <xf numFmtId="0" fontId="26" fillId="0" borderId="0" xfId="0" applyFont="1" applyAlignment="1">
      <alignment horizontal="center" vertical="center"/>
    </xf>
    <xf numFmtId="0" fontId="47" fillId="0" borderId="60"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26" xfId="0" applyFont="1" applyBorder="1" applyAlignment="1">
      <alignment horizontal="center" vertical="center" wrapText="1"/>
    </xf>
    <xf numFmtId="0" fontId="47" fillId="0" borderId="88"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115" xfId="0" applyFont="1" applyBorder="1" applyAlignment="1">
      <alignment horizontal="center" vertical="center" wrapText="1"/>
    </xf>
    <xf numFmtId="0" fontId="47" fillId="0" borderId="56" xfId="0" applyFont="1" applyBorder="1" applyAlignment="1">
      <alignment horizontal="center" vertical="center"/>
    </xf>
    <xf numFmtId="0" fontId="47" fillId="0" borderId="57" xfId="0" applyFont="1" applyBorder="1" applyAlignment="1">
      <alignment horizontal="center" vertical="center"/>
    </xf>
    <xf numFmtId="0" fontId="47" fillId="0" borderId="54" xfId="0" applyFont="1" applyBorder="1" applyAlignment="1">
      <alignment horizontal="center" vertical="center"/>
    </xf>
    <xf numFmtId="0" fontId="47" fillId="0" borderId="56" xfId="0" applyFont="1" applyBorder="1" applyAlignment="1">
      <alignment horizontal="center" vertical="center" wrapText="1"/>
    </xf>
    <xf numFmtId="0" fontId="47" fillId="0" borderId="57" xfId="0" applyFont="1" applyBorder="1" applyAlignment="1">
      <alignment horizontal="center" vertical="center" wrapText="1"/>
    </xf>
    <xf numFmtId="0" fontId="47" fillId="0" borderId="54" xfId="0" applyFont="1" applyBorder="1" applyAlignment="1">
      <alignment horizontal="center" vertical="center" wrapText="1"/>
    </xf>
    <xf numFmtId="0" fontId="47" fillId="0" borderId="55"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26" xfId="0" applyFont="1" applyBorder="1" applyAlignment="1">
      <alignment horizontal="center" vertical="center" wrapText="1"/>
    </xf>
    <xf numFmtId="0" fontId="32" fillId="0" borderId="60" xfId="0" applyFont="1" applyBorder="1" applyAlignment="1">
      <alignment horizontal="center" vertical="center"/>
    </xf>
    <xf numFmtId="0" fontId="32" fillId="0" borderId="8" xfId="0" applyFont="1" applyBorder="1" applyAlignment="1">
      <alignment horizontal="center" vertical="center"/>
    </xf>
    <xf numFmtId="0" fontId="32" fillId="0" borderId="88" xfId="0" applyFont="1" applyBorder="1" applyAlignment="1">
      <alignment horizontal="center" vertical="center"/>
    </xf>
    <xf numFmtId="0" fontId="32" fillId="0" borderId="1" xfId="0" applyFont="1" applyBorder="1" applyAlignment="1">
      <alignment horizontal="center" vertical="center"/>
    </xf>
    <xf numFmtId="0" fontId="17" fillId="0" borderId="0" xfId="0" applyFont="1" applyAlignment="1">
      <alignment vertical="top" wrapText="1"/>
    </xf>
    <xf numFmtId="0" fontId="53" fillId="0" borderId="0" xfId="0" applyFont="1" applyAlignment="1">
      <alignment horizontal="center" vertical="center" wrapText="1"/>
    </xf>
    <xf numFmtId="0" fontId="47" fillId="0" borderId="58" xfId="0" applyFont="1" applyBorder="1" applyAlignment="1">
      <alignment horizontal="center" vertical="center" wrapText="1"/>
    </xf>
    <xf numFmtId="0" fontId="47" fillId="0" borderId="2" xfId="0" applyFont="1" applyBorder="1" applyAlignment="1">
      <alignment horizontal="center" vertical="center" wrapText="1"/>
    </xf>
    <xf numFmtId="0" fontId="52" fillId="0" borderId="0" xfId="0" applyFont="1" applyBorder="1" applyAlignment="1">
      <alignment horizontal="left" vertical="center"/>
    </xf>
    <xf numFmtId="181" fontId="62" fillId="0" borderId="1" xfId="0" applyNumberFormat="1" applyFont="1" applyBorder="1" applyAlignment="1">
      <alignment horizontal="center" vertical="center"/>
    </xf>
    <xf numFmtId="181" fontId="53" fillId="0" borderId="100" xfId="0" applyNumberFormat="1" applyFont="1" applyBorder="1" applyAlignment="1">
      <alignment horizontal="center" vertical="center"/>
    </xf>
    <xf numFmtId="181" fontId="53" fillId="0" borderId="136" xfId="0" applyNumberFormat="1" applyFont="1" applyBorder="1" applyAlignment="1">
      <alignment horizontal="center" vertical="center"/>
    </xf>
    <xf numFmtId="181" fontId="0" fillId="0" borderId="100" xfId="0" applyNumberFormat="1" applyBorder="1" applyAlignment="1">
      <alignment horizontal="center" vertical="center" wrapText="1"/>
    </xf>
    <xf numFmtId="181" fontId="0" fillId="0" borderId="136" xfId="0" applyNumberFormat="1" applyBorder="1" applyAlignment="1">
      <alignment horizontal="center" vertical="center" wrapText="1"/>
    </xf>
    <xf numFmtId="181" fontId="0" fillId="0" borderId="100" xfId="0" applyNumberFormat="1" applyFont="1" applyBorder="1" applyAlignment="1">
      <alignment horizontal="center" vertical="center" wrapText="1"/>
    </xf>
    <xf numFmtId="181" fontId="46" fillId="0" borderId="136" xfId="0" applyNumberFormat="1" applyFont="1" applyBorder="1" applyAlignment="1">
      <alignment horizontal="center" vertical="center"/>
    </xf>
    <xf numFmtId="181" fontId="0" fillId="0" borderId="127"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50" xfId="0" applyNumberFormat="1" applyBorder="1" applyAlignment="1">
      <alignment horizontal="center" vertical="center"/>
    </xf>
    <xf numFmtId="181" fontId="0" fillId="0" borderId="65" xfId="0" applyNumberFormat="1" applyBorder="1" applyAlignment="1">
      <alignment horizontal="center" vertical="center"/>
    </xf>
    <xf numFmtId="181" fontId="0" fillId="0" borderId="57" xfId="0" applyNumberFormat="1" applyBorder="1" applyAlignment="1">
      <alignment horizontal="center" vertical="center"/>
    </xf>
    <xf numFmtId="181" fontId="0" fillId="0" borderId="98" xfId="0" applyNumberFormat="1" applyBorder="1" applyAlignment="1">
      <alignment horizontal="center" vertical="center"/>
    </xf>
    <xf numFmtId="181" fontId="0" fillId="0" borderId="53" xfId="0" applyNumberFormat="1" applyBorder="1" applyAlignment="1">
      <alignment horizontal="center" vertical="center" wrapText="1"/>
    </xf>
    <xf numFmtId="181" fontId="0" fillId="0" borderId="57" xfId="0" applyNumberFormat="1" applyBorder="1" applyAlignment="1">
      <alignment horizontal="center" vertical="center" wrapText="1"/>
    </xf>
    <xf numFmtId="181" fontId="11" fillId="0" borderId="127" xfId="0" applyNumberFormat="1" applyFont="1" applyBorder="1" applyAlignment="1">
      <alignment horizontal="center" vertical="center"/>
    </xf>
    <xf numFmtId="181" fontId="11" fillId="0" borderId="50" xfId="0" applyNumberFormat="1" applyFont="1" applyBorder="1" applyAlignment="1">
      <alignment horizontal="center" vertical="center"/>
    </xf>
    <xf numFmtId="181" fontId="11" fillId="0" borderId="58" xfId="0" applyNumberFormat="1" applyFont="1" applyBorder="1" applyAlignment="1">
      <alignment horizontal="center" vertical="center"/>
    </xf>
    <xf numFmtId="38" fontId="26" fillId="0" borderId="35" xfId="41" applyFont="1" applyFill="1" applyBorder="1" applyAlignment="1">
      <alignment horizontal="center" vertical="center"/>
    </xf>
    <xf numFmtId="38" fontId="26" fillId="0" borderId="26" xfId="41" applyFont="1" applyFill="1" applyBorder="1" applyAlignment="1">
      <alignment horizontal="center" vertical="center"/>
    </xf>
    <xf numFmtId="181" fontId="11" fillId="0" borderId="53" xfId="0" applyNumberFormat="1" applyFont="1" applyBorder="1" applyAlignment="1">
      <alignment horizontal="center" vertical="center"/>
    </xf>
    <xf numFmtId="181" fontId="11" fillId="0" borderId="57" xfId="0" applyNumberFormat="1" applyFont="1" applyBorder="1" applyAlignment="1">
      <alignment horizontal="center" vertical="center"/>
    </xf>
    <xf numFmtId="181" fontId="11" fillId="0" borderId="55" xfId="0" applyNumberFormat="1" applyFont="1" applyBorder="1" applyAlignment="1">
      <alignment horizontal="center" vertical="center"/>
    </xf>
    <xf numFmtId="0" fontId="53" fillId="0" borderId="0" xfId="0" applyFont="1" applyBorder="1" applyAlignment="1">
      <alignment horizontal="center" vertical="center" wrapText="1"/>
    </xf>
    <xf numFmtId="181" fontId="17" fillId="0" borderId="0" xfId="0" applyNumberFormat="1" applyFont="1" applyAlignment="1">
      <alignment horizontal="left" vertical="center" wrapText="1"/>
    </xf>
    <xf numFmtId="181" fontId="17" fillId="0" borderId="0" xfId="0" applyNumberFormat="1" applyFont="1" applyAlignment="1">
      <alignment horizontal="left" vertical="center"/>
    </xf>
    <xf numFmtId="38" fontId="77" fillId="0" borderId="34" xfId="41" applyFont="1" applyBorder="1" applyAlignment="1">
      <alignment horizontal="center" vertical="center"/>
    </xf>
    <xf numFmtId="38" fontId="77" fillId="0" borderId="20" xfId="41" applyFont="1" applyBorder="1" applyAlignment="1">
      <alignment horizontal="center" vertical="center"/>
    </xf>
    <xf numFmtId="38" fontId="77" fillId="3" borderId="33" xfId="41" applyFont="1" applyFill="1" applyBorder="1" applyAlignment="1">
      <alignment horizontal="right" vertical="center"/>
    </xf>
    <xf numFmtId="38" fontId="77" fillId="3" borderId="20" xfId="41" applyFont="1" applyFill="1" applyBorder="1" applyAlignment="1">
      <alignment horizontal="right" vertical="center"/>
    </xf>
    <xf numFmtId="38" fontId="77" fillId="0" borderId="107" xfId="41" applyFont="1" applyBorder="1" applyAlignment="1">
      <alignment horizontal="right" vertical="center"/>
    </xf>
    <xf numFmtId="38" fontId="77" fillId="0" borderId="23" xfId="41" applyFont="1" applyBorder="1" applyAlignment="1">
      <alignment horizontal="right" vertical="center"/>
    </xf>
    <xf numFmtId="38" fontId="68" fillId="0" borderId="35" xfId="41" applyFont="1" applyBorder="1" applyAlignment="1">
      <alignment horizontal="right" vertical="center"/>
    </xf>
    <xf numFmtId="38" fontId="68" fillId="0" borderId="26" xfId="41" applyFont="1" applyBorder="1" applyAlignment="1">
      <alignment horizontal="right" vertical="center"/>
    </xf>
    <xf numFmtId="181" fontId="11" fillId="0" borderId="62" xfId="0" applyNumberFormat="1" applyFont="1" applyBorder="1" applyAlignment="1">
      <alignment horizontal="center" vertical="center"/>
    </xf>
    <xf numFmtId="181" fontId="11" fillId="0" borderId="26" xfId="0" applyNumberFormat="1" applyFont="1" applyBorder="1" applyAlignment="1">
      <alignment horizontal="center" vertical="center"/>
    </xf>
    <xf numFmtId="38" fontId="77" fillId="0" borderId="67" xfId="41" applyFont="1" applyBorder="1" applyAlignment="1">
      <alignment horizontal="right" vertical="center"/>
    </xf>
    <xf numFmtId="38" fontId="68" fillId="0" borderId="62" xfId="41" applyFont="1" applyBorder="1" applyAlignment="1">
      <alignment horizontal="right" vertical="center"/>
    </xf>
    <xf numFmtId="181" fontId="68" fillId="0" borderId="39" xfId="0" applyNumberFormat="1" applyFont="1" applyBorder="1" applyAlignment="1">
      <alignment horizontal="center" vertical="center"/>
    </xf>
    <xf numFmtId="181" fontId="68" fillId="0" borderId="40" xfId="0" applyNumberFormat="1" applyFont="1" applyBorder="1" applyAlignment="1">
      <alignment horizontal="center" vertical="center"/>
    </xf>
    <xf numFmtId="0" fontId="76" fillId="0" borderId="8" xfId="0" applyFont="1" applyBorder="1" applyAlignment="1">
      <alignment horizontal="center" vertical="center"/>
    </xf>
    <xf numFmtId="0" fontId="76" fillId="0" borderId="1" xfId="0" applyFont="1" applyBorder="1" applyAlignment="1">
      <alignment horizontal="center" vertical="center"/>
    </xf>
    <xf numFmtId="0" fontId="11" fillId="0" borderId="135" xfId="0" applyFont="1" applyBorder="1" applyAlignment="1">
      <alignment horizontal="center" vertical="center"/>
    </xf>
    <xf numFmtId="0" fontId="11" fillId="0" borderId="48" xfId="0" applyFont="1" applyBorder="1" applyAlignment="1">
      <alignment horizontal="center" vertical="center"/>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0" fontId="26" fillId="0" borderId="1" xfId="0" applyFont="1" applyBorder="1" applyAlignment="1">
      <alignment horizontal="left" wrapText="1"/>
    </xf>
    <xf numFmtId="0" fontId="11" fillId="0" borderId="10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27" xfId="0" applyFont="1" applyBorder="1" applyAlignment="1">
      <alignment horizontal="center" vertical="center"/>
    </xf>
    <xf numFmtId="0" fontId="11" fillId="0" borderId="90" xfId="0" applyFont="1" applyBorder="1" applyAlignment="1">
      <alignment horizontal="center" vertical="center"/>
    </xf>
    <xf numFmtId="0" fontId="11" fillId="0" borderId="50" xfId="0" applyFont="1" applyBorder="1" applyAlignment="1">
      <alignment horizontal="center" vertical="center"/>
    </xf>
    <xf numFmtId="0" fontId="11" fillId="0" borderId="24" xfId="0" applyFont="1" applyBorder="1" applyAlignment="1">
      <alignment horizontal="center" vertical="center"/>
    </xf>
    <xf numFmtId="0" fontId="11" fillId="0" borderId="57" xfId="0" applyFont="1" applyBorder="1" applyAlignment="1">
      <alignment horizontal="center" vertical="center"/>
    </xf>
    <xf numFmtId="0" fontId="11" fillId="0" borderId="36" xfId="0" applyFont="1" applyBorder="1" applyAlignment="1">
      <alignment horizontal="center" vertical="center"/>
    </xf>
    <xf numFmtId="179" fontId="4" fillId="0" borderId="38" xfId="0" applyNumberFormat="1" applyFont="1" applyBorder="1" applyAlignment="1">
      <alignment horizontal="center" vertical="center" wrapText="1"/>
    </xf>
    <xf numFmtId="179" fontId="4" fillId="0" borderId="39" xfId="0" applyNumberFormat="1" applyFont="1" applyBorder="1" applyAlignment="1">
      <alignment horizontal="center" vertical="center" wrapText="1"/>
    </xf>
    <xf numFmtId="181" fontId="68" fillId="0" borderId="117" xfId="0" applyNumberFormat="1" applyFont="1" applyBorder="1" applyAlignment="1">
      <alignment horizontal="center" vertical="center" wrapText="1"/>
    </xf>
    <xf numFmtId="181" fontId="68" fillId="0" borderId="118" xfId="0" applyNumberFormat="1" applyFont="1" applyBorder="1" applyAlignment="1">
      <alignment horizontal="center" vertical="center" wrapText="1"/>
    </xf>
    <xf numFmtId="181" fontId="68" fillId="0" borderId="120" xfId="0" applyNumberFormat="1" applyFont="1" applyBorder="1" applyAlignment="1">
      <alignment horizontal="center" vertical="center" wrapText="1"/>
    </xf>
    <xf numFmtId="0" fontId="11" fillId="0" borderId="1" xfId="48" applyFont="1" applyBorder="1" applyAlignment="1">
      <alignment horizontal="center" vertical="center"/>
    </xf>
    <xf numFmtId="0" fontId="26" fillId="0" borderId="0" xfId="48" applyFont="1" applyAlignment="1">
      <alignment horizontal="center" vertical="center" wrapText="1"/>
    </xf>
    <xf numFmtId="0" fontId="17" fillId="0" borderId="8" xfId="48" applyFont="1" applyBorder="1" applyAlignment="1">
      <alignment horizontal="left" vertical="center" wrapText="1"/>
    </xf>
    <xf numFmtId="0" fontId="17" fillId="0" borderId="8" xfId="48" applyFont="1" applyBorder="1" applyAlignment="1">
      <alignment horizontal="left" vertical="center"/>
    </xf>
    <xf numFmtId="0" fontId="63" fillId="0" borderId="0" xfId="48" applyFont="1" applyFill="1" applyAlignment="1">
      <alignment horizontal="center" vertical="center"/>
    </xf>
    <xf numFmtId="38" fontId="19" fillId="0" borderId="67" xfId="41" applyFont="1" applyFill="1" applyBorder="1" applyAlignment="1">
      <alignment vertical="center"/>
    </xf>
    <xf numFmtId="38" fontId="19" fillId="0" borderId="23" xfId="41" applyFont="1" applyFill="1" applyBorder="1" applyAlignment="1">
      <alignment vertical="center"/>
    </xf>
    <xf numFmtId="38" fontId="19" fillId="0" borderId="67" xfId="41" applyFont="1" applyFill="1" applyBorder="1" applyAlignment="1">
      <alignment horizontal="right" vertical="center"/>
    </xf>
    <xf numFmtId="38" fontId="19" fillId="0" borderId="23" xfId="41" applyFont="1" applyFill="1" applyBorder="1" applyAlignment="1">
      <alignment horizontal="right" vertical="center"/>
    </xf>
    <xf numFmtId="38" fontId="19" fillId="3" borderId="11" xfId="41" applyFont="1" applyFill="1" applyBorder="1" applyAlignment="1">
      <alignment horizontal="right" vertical="center"/>
    </xf>
    <xf numFmtId="38" fontId="19" fillId="3" borderId="28" xfId="41" applyFont="1" applyFill="1" applyBorder="1" applyAlignment="1">
      <alignment horizontal="right" vertical="center"/>
    </xf>
    <xf numFmtId="38" fontId="36" fillId="5" borderId="38" xfId="41" applyNumberFormat="1" applyFont="1" applyFill="1" applyBorder="1" applyAlignment="1">
      <alignment horizontal="right" vertical="center"/>
    </xf>
    <xf numFmtId="38" fontId="36" fillId="5" borderId="40" xfId="41" applyNumberFormat="1" applyFont="1" applyFill="1" applyBorder="1" applyAlignment="1">
      <alignment horizontal="right" vertical="center"/>
    </xf>
    <xf numFmtId="38" fontId="19" fillId="0" borderId="11" xfId="41" applyFont="1" applyFill="1" applyBorder="1" applyAlignment="1">
      <alignment horizontal="right" vertical="center"/>
    </xf>
    <xf numFmtId="38" fontId="19" fillId="0" borderId="28" xfId="41" applyFont="1" applyFill="1" applyBorder="1" applyAlignment="1">
      <alignment horizontal="right" vertical="center"/>
    </xf>
    <xf numFmtId="38" fontId="20" fillId="0" borderId="156" xfId="41" applyFont="1" applyFill="1" applyBorder="1" applyAlignment="1">
      <alignment horizontal="right" vertical="center"/>
    </xf>
    <xf numFmtId="38" fontId="20" fillId="0" borderId="40" xfId="41" applyFont="1" applyFill="1" applyBorder="1" applyAlignment="1">
      <alignment horizontal="right" vertical="center"/>
    </xf>
    <xf numFmtId="38" fontId="36" fillId="5" borderId="67" xfId="41" applyFont="1" applyFill="1" applyBorder="1" applyAlignment="1">
      <alignment horizontal="right" vertical="center"/>
    </xf>
    <xf numFmtId="38" fontId="36" fillId="5" borderId="23" xfId="41" applyFont="1" applyFill="1" applyBorder="1" applyAlignment="1">
      <alignment horizontal="right" vertical="center"/>
    </xf>
    <xf numFmtId="38" fontId="36" fillId="3" borderId="11" xfId="41" applyNumberFormat="1" applyFont="1" applyFill="1" applyBorder="1" applyAlignment="1">
      <alignment horizontal="right" vertical="center"/>
    </xf>
    <xf numFmtId="38" fontId="36" fillId="3" borderId="28" xfId="41" applyNumberFormat="1" applyFont="1" applyFill="1" applyBorder="1" applyAlignment="1">
      <alignment horizontal="right" vertical="center"/>
    </xf>
    <xf numFmtId="0" fontId="19" fillId="0" borderId="0" xfId="48" applyFont="1" applyFill="1" applyBorder="1" applyAlignment="1">
      <alignment horizontal="center" vertical="top"/>
    </xf>
    <xf numFmtId="0" fontId="36" fillId="5" borderId="9" xfId="48" applyFont="1" applyFill="1" applyBorder="1" applyAlignment="1">
      <alignment horizontal="center" vertical="center"/>
    </xf>
    <xf numFmtId="0" fontId="36" fillId="5" borderId="0" xfId="48" applyFont="1" applyFill="1" applyBorder="1" applyAlignment="1">
      <alignment horizontal="center" vertical="center"/>
    </xf>
    <xf numFmtId="0" fontId="19" fillId="0" borderId="0" xfId="48" applyFont="1" applyFill="1" applyAlignment="1">
      <alignment horizontal="center" vertical="top"/>
    </xf>
    <xf numFmtId="0" fontId="70" fillId="0" borderId="0" xfId="48" applyFont="1" applyFill="1" applyAlignment="1">
      <alignment horizontal="left" vertical="center"/>
    </xf>
    <xf numFmtId="38" fontId="19" fillId="0" borderId="67" xfId="48" applyNumberFormat="1" applyFont="1" applyFill="1" applyBorder="1" applyAlignment="1">
      <alignment horizontal="right" vertical="center"/>
    </xf>
    <xf numFmtId="0" fontId="19" fillId="0" borderId="23" xfId="48" applyFont="1" applyFill="1" applyBorder="1" applyAlignment="1">
      <alignment horizontal="right" vertical="center"/>
    </xf>
    <xf numFmtId="0" fontId="36" fillId="5" borderId="60" xfId="48" applyFont="1" applyFill="1" applyBorder="1" applyAlignment="1">
      <alignment horizontal="left" vertical="center"/>
    </xf>
    <xf numFmtId="0" fontId="36" fillId="5" borderId="8" xfId="48" applyFont="1" applyFill="1" applyBorder="1" applyAlignment="1">
      <alignment horizontal="left" vertical="center"/>
    </xf>
    <xf numFmtId="0" fontId="36" fillId="5" borderId="15" xfId="48" applyFont="1" applyFill="1" applyBorder="1" applyAlignment="1">
      <alignment horizontal="left" vertical="center"/>
    </xf>
    <xf numFmtId="0" fontId="70" fillId="0" borderId="0" xfId="48" applyFont="1" applyFill="1" applyBorder="1" applyAlignment="1">
      <alignment horizontal="left" vertical="center"/>
    </xf>
    <xf numFmtId="0" fontId="70" fillId="0" borderId="0" xfId="48" applyFont="1" applyFill="1" applyAlignment="1">
      <alignment horizontal="left"/>
    </xf>
    <xf numFmtId="0" fontId="19" fillId="0" borderId="0" xfId="48" applyFont="1" applyFill="1" applyAlignment="1">
      <alignment horizontal="left" vertical="center" wrapText="1"/>
    </xf>
    <xf numFmtId="0" fontId="19" fillId="0" borderId="157" xfId="48" applyFont="1" applyFill="1" applyBorder="1" applyAlignment="1">
      <alignment horizontal="center" vertical="top"/>
    </xf>
    <xf numFmtId="0" fontId="19" fillId="0" borderId="0" xfId="48" applyFont="1" applyFill="1" applyAlignment="1">
      <alignment horizontal="left" vertical="center"/>
    </xf>
    <xf numFmtId="38" fontId="19" fillId="3" borderId="11" xfId="41" applyNumberFormat="1" applyFont="1" applyFill="1" applyBorder="1" applyAlignment="1">
      <alignment horizontal="right" vertical="center"/>
    </xf>
    <xf numFmtId="38" fontId="19" fillId="3" borderId="28" xfId="41" applyNumberFormat="1" applyFont="1" applyFill="1" applyBorder="1" applyAlignment="1">
      <alignment horizontal="right" vertical="center"/>
    </xf>
    <xf numFmtId="38" fontId="19" fillId="0" borderId="140" xfId="41" applyNumberFormat="1" applyFont="1" applyFill="1" applyBorder="1" applyAlignment="1">
      <alignment horizontal="right" vertical="center"/>
    </xf>
    <xf numFmtId="38" fontId="19" fillId="0" borderId="141" xfId="41" applyNumberFormat="1" applyFont="1" applyFill="1" applyBorder="1" applyAlignment="1">
      <alignment horizontal="right" vertical="center"/>
    </xf>
    <xf numFmtId="38" fontId="20" fillId="0" borderId="142" xfId="41" applyNumberFormat="1" applyFont="1" applyFill="1" applyBorder="1" applyAlignment="1">
      <alignment horizontal="right" vertical="center"/>
    </xf>
    <xf numFmtId="38" fontId="20" fillId="0" borderId="143" xfId="41" applyNumberFormat="1" applyFont="1" applyFill="1" applyBorder="1" applyAlignment="1">
      <alignment horizontal="right" vertical="center"/>
    </xf>
    <xf numFmtId="0" fontId="36" fillId="5" borderId="1" xfId="48" applyFont="1" applyFill="1" applyBorder="1" applyAlignment="1">
      <alignment horizontal="center" vertical="top"/>
    </xf>
    <xf numFmtId="0" fontId="26" fillId="0" borderId="8" xfId="0" applyFont="1" applyBorder="1" applyAlignment="1">
      <alignment horizontal="right" vertical="center"/>
    </xf>
    <xf numFmtId="0" fontId="26" fillId="0" borderId="15" xfId="0" applyFont="1" applyBorder="1" applyAlignment="1">
      <alignment horizontal="right" vertical="center"/>
    </xf>
    <xf numFmtId="0" fontId="11" fillId="0" borderId="102" xfId="0" applyFont="1" applyBorder="1" applyAlignment="1">
      <alignment horizontal="center" vertical="center"/>
    </xf>
    <xf numFmtId="0" fontId="11" fillId="0" borderId="30" xfId="0" applyFont="1" applyBorder="1" applyAlignment="1">
      <alignment horizontal="center" vertical="center"/>
    </xf>
    <xf numFmtId="0" fontId="11" fillId="0" borderId="52" xfId="0" applyFont="1" applyBorder="1" applyAlignment="1">
      <alignment horizontal="center" vertical="center"/>
    </xf>
    <xf numFmtId="0" fontId="11" fillId="0" borderId="19" xfId="0" applyFont="1" applyBorder="1" applyAlignment="1">
      <alignment horizontal="center" vertical="center"/>
    </xf>
    <xf numFmtId="0" fontId="11" fillId="0" borderId="144" xfId="0" applyFont="1" applyBorder="1" applyAlignment="1">
      <alignment horizontal="center" vertical="center"/>
    </xf>
    <xf numFmtId="0" fontId="11" fillId="0" borderId="3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144" xfId="0" applyFont="1" applyBorder="1" applyAlignment="1">
      <alignment horizontal="center" vertical="center" wrapText="1"/>
    </xf>
    <xf numFmtId="0" fontId="11" fillId="0" borderId="32" xfId="0" applyFont="1" applyBorder="1" applyAlignment="1">
      <alignment horizontal="center" vertical="center" wrapText="1"/>
    </xf>
    <xf numFmtId="0" fontId="19" fillId="0" borderId="100" xfId="0" applyFont="1" applyBorder="1" applyAlignment="1">
      <alignment horizontal="center" vertical="center" wrapText="1"/>
    </xf>
    <xf numFmtId="0" fontId="19" fillId="0" borderId="136" xfId="0" applyFont="1" applyBorder="1" applyAlignment="1">
      <alignment horizontal="center" vertical="center" wrapText="1"/>
    </xf>
    <xf numFmtId="0" fontId="24" fillId="0" borderId="97" xfId="0" applyFont="1" applyBorder="1" applyAlignment="1">
      <alignment horizontal="center" vertical="center"/>
    </xf>
    <xf numFmtId="0" fontId="24" fillId="0" borderId="98" xfId="0" applyFont="1" applyBorder="1" applyAlignment="1">
      <alignment horizontal="center" vertical="center"/>
    </xf>
    <xf numFmtId="0" fontId="24" fillId="0" borderId="99" xfId="0" applyFont="1" applyBorder="1" applyAlignment="1">
      <alignment horizontal="center" vertical="center"/>
    </xf>
    <xf numFmtId="0" fontId="11" fillId="0" borderId="8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24" fillId="0" borderId="53" xfId="0" applyFont="1" applyBorder="1" applyAlignment="1">
      <alignment horizontal="center" vertical="center"/>
    </xf>
    <xf numFmtId="0" fontId="24" fillId="0" borderId="57" xfId="0" applyFont="1" applyBorder="1" applyAlignment="1">
      <alignment horizontal="center" vertical="center"/>
    </xf>
    <xf numFmtId="0" fontId="24" fillId="0" borderId="55" xfId="0" applyFont="1" applyBorder="1" applyAlignment="1">
      <alignment horizontal="center" vertical="center"/>
    </xf>
    <xf numFmtId="0" fontId="11" fillId="0" borderId="136" xfId="0" applyFont="1" applyBorder="1" applyAlignment="1">
      <alignment horizontal="center" vertical="center" wrapText="1"/>
    </xf>
    <xf numFmtId="0" fontId="76" fillId="0" borderId="100" xfId="0" applyFont="1" applyBorder="1" applyAlignment="1">
      <alignment horizontal="center" vertical="center"/>
    </xf>
    <xf numFmtId="0" fontId="76" fillId="0" borderId="136" xfId="0" applyFont="1" applyBorder="1" applyAlignment="1">
      <alignment horizontal="center" vertical="center"/>
    </xf>
    <xf numFmtId="0" fontId="26" fillId="0" borderId="0" xfId="0" applyFont="1" applyBorder="1" applyAlignment="1">
      <alignment horizontal="right" vertical="center"/>
    </xf>
    <xf numFmtId="0" fontId="26" fillId="0" borderId="61" xfId="0" applyFont="1" applyBorder="1" applyAlignment="1">
      <alignment horizontal="right" vertical="center"/>
    </xf>
    <xf numFmtId="0" fontId="11" fillId="0" borderId="0" xfId="0" applyFont="1" applyAlignment="1">
      <alignment horizontal="left" vertical="top" wrapText="1"/>
    </xf>
    <xf numFmtId="0" fontId="26" fillId="0" borderId="0" xfId="0" applyFont="1" applyBorder="1" applyAlignment="1">
      <alignment horizontal="right" vertical="center" wrapText="1"/>
    </xf>
    <xf numFmtId="0" fontId="26" fillId="0" borderId="61" xfId="0" applyFont="1" applyBorder="1" applyAlignment="1">
      <alignment horizontal="right" vertical="center" wrapText="1"/>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56" xfId="0" applyFont="1" applyBorder="1" applyAlignment="1">
      <alignment horizontal="center" vertical="center"/>
    </xf>
    <xf numFmtId="0" fontId="19" fillId="0" borderId="135" xfId="0" applyFont="1" applyBorder="1" applyAlignment="1">
      <alignment horizontal="center" vertical="center" wrapText="1"/>
    </xf>
    <xf numFmtId="0" fontId="19" fillId="0" borderId="110" xfId="0" applyFont="1" applyBorder="1" applyAlignment="1">
      <alignment horizontal="center" vertical="center" wrapText="1"/>
    </xf>
    <xf numFmtId="0" fontId="99" fillId="0" borderId="136" xfId="0" applyFont="1" applyBorder="1" applyAlignment="1">
      <alignment horizontal="center" vertical="center"/>
    </xf>
    <xf numFmtId="0" fontId="24" fillId="0" borderId="123" xfId="0" applyFont="1" applyBorder="1" applyAlignment="1">
      <alignment horizontal="center" vertical="center"/>
    </xf>
    <xf numFmtId="0" fontId="24" fillId="0" borderId="31" xfId="0" applyFont="1" applyBorder="1" applyAlignment="1">
      <alignment horizontal="center" vertical="center"/>
    </xf>
    <xf numFmtId="0" fontId="24" fillId="0" borderId="18" xfId="0" applyFont="1" applyBorder="1" applyAlignment="1">
      <alignment horizontal="center" vertical="center"/>
    </xf>
    <xf numFmtId="0" fontId="11" fillId="0" borderId="0" xfId="0" applyFont="1" applyAlignment="1">
      <alignment horizontal="left" vertical="center" wrapText="1"/>
    </xf>
    <xf numFmtId="0" fontId="20" fillId="0" borderId="0" xfId="0" applyFont="1" applyBorder="1" applyAlignment="1">
      <alignment horizontal="right" vertical="center"/>
    </xf>
    <xf numFmtId="0" fontId="80" fillId="0" borderId="0" xfId="0" applyFont="1" applyBorder="1" applyAlignment="1">
      <alignment horizontal="right" vertical="center"/>
    </xf>
    <xf numFmtId="0" fontId="80" fillId="0" borderId="0" xfId="0" applyFont="1" applyBorder="1" applyAlignment="1">
      <alignment horizontal="right" vertical="center" wrapText="1"/>
    </xf>
    <xf numFmtId="0" fontId="11" fillId="0" borderId="11" xfId="0" applyFont="1" applyBorder="1" applyAlignment="1">
      <alignment horizontal="center" vertical="center" wrapText="1"/>
    </xf>
    <xf numFmtId="0" fontId="11" fillId="0" borderId="28" xfId="0" applyFont="1" applyBorder="1" applyAlignment="1">
      <alignment horizontal="center" vertical="center"/>
    </xf>
    <xf numFmtId="0" fontId="11" fillId="0" borderId="12" xfId="0" applyFont="1" applyBorder="1" applyAlignment="1">
      <alignment horizontal="center" vertical="center"/>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177" fontId="11" fillId="3" borderId="27" xfId="0" applyNumberFormat="1" applyFont="1" applyFill="1" applyBorder="1" applyAlignment="1">
      <alignment horizontal="left" vertical="center"/>
    </xf>
    <xf numFmtId="0" fontId="11" fillId="0" borderId="27" xfId="0" applyFont="1" applyBorder="1" applyAlignment="1">
      <alignment horizontal="left" vertical="center" wrapText="1"/>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11"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0" xfId="0" applyFont="1" applyBorder="1" applyAlignment="1">
      <alignment horizontal="center" vertical="center" wrapText="1"/>
    </xf>
    <xf numFmtId="0" fontId="80" fillId="6" borderId="0" xfId="0" applyFont="1" applyFill="1" applyBorder="1" applyAlignment="1">
      <alignment horizontal="center" vertical="center"/>
    </xf>
    <xf numFmtId="0" fontId="80" fillId="6" borderId="0" xfId="0" applyFont="1" applyFill="1" applyBorder="1" applyAlignment="1">
      <alignment horizontal="center" vertical="center" wrapText="1"/>
    </xf>
    <xf numFmtId="0" fontId="84" fillId="6" borderId="0" xfId="0" applyFont="1" applyFill="1" applyBorder="1" applyAlignment="1">
      <alignment horizontal="center" vertical="center" wrapText="1"/>
    </xf>
    <xf numFmtId="0" fontId="65" fillId="0" borderId="0" xfId="0" applyFont="1" applyAlignment="1">
      <alignment horizontal="center" vertical="center" wrapText="1"/>
    </xf>
    <xf numFmtId="0" fontId="56" fillId="0" borderId="0" xfId="0" applyFont="1" applyAlignment="1">
      <alignment horizontal="center" vertical="center"/>
    </xf>
    <xf numFmtId="0" fontId="80" fillId="6" borderId="0" xfId="0" applyFont="1" applyFill="1" applyBorder="1" applyAlignment="1">
      <alignment horizontal="right" vertical="center"/>
    </xf>
    <xf numFmtId="0" fontId="24" fillId="6" borderId="123" xfId="0" applyFont="1" applyFill="1" applyBorder="1" applyAlignment="1">
      <alignment horizontal="center" vertical="center"/>
    </xf>
    <xf numFmtId="0" fontId="24" fillId="6" borderId="31" xfId="0" applyFont="1" applyFill="1" applyBorder="1" applyAlignment="1">
      <alignment horizontal="center" vertical="center"/>
    </xf>
    <xf numFmtId="0" fontId="24" fillId="6" borderId="18" xfId="0" applyFont="1" applyFill="1" applyBorder="1" applyAlignment="1">
      <alignment horizontal="center" vertical="center"/>
    </xf>
    <xf numFmtId="0" fontId="11" fillId="6" borderId="145"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18" xfId="0" applyFont="1" applyFill="1" applyBorder="1" applyAlignment="1">
      <alignment horizontal="center" vertical="center"/>
    </xf>
    <xf numFmtId="0" fontId="24" fillId="6" borderId="53" xfId="0" applyFont="1" applyFill="1" applyBorder="1" applyAlignment="1">
      <alignment horizontal="center" vertical="center"/>
    </xf>
    <xf numFmtId="0" fontId="24" fillId="6" borderId="57" xfId="0" applyFont="1" applyFill="1" applyBorder="1" applyAlignment="1">
      <alignment horizontal="center" vertical="center"/>
    </xf>
    <xf numFmtId="0" fontId="24" fillId="6" borderId="55" xfId="0" applyFont="1" applyFill="1" applyBorder="1" applyAlignment="1">
      <alignment horizontal="center" vertical="center"/>
    </xf>
    <xf numFmtId="0" fontId="11" fillId="6" borderId="43" xfId="0" applyFont="1" applyFill="1" applyBorder="1" applyAlignment="1">
      <alignment horizontal="center" vertical="center"/>
    </xf>
    <xf numFmtId="0" fontId="80" fillId="6" borderId="39" xfId="0" applyFont="1" applyFill="1" applyBorder="1" applyAlignment="1">
      <alignment horizontal="right" vertical="center"/>
    </xf>
    <xf numFmtId="0" fontId="80" fillId="6" borderId="40" xfId="0" applyFont="1" applyFill="1" applyBorder="1" applyAlignment="1">
      <alignment horizontal="right" vertical="center"/>
    </xf>
    <xf numFmtId="0" fontId="24" fillId="6" borderId="127" xfId="0" applyFont="1" applyFill="1" applyBorder="1" applyAlignment="1">
      <alignment horizontal="center" vertical="center"/>
    </xf>
    <xf numFmtId="0" fontId="24" fillId="6" borderId="30"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19" xfId="0" applyFont="1" applyFill="1" applyBorder="1" applyAlignment="1">
      <alignment horizontal="center" vertical="center"/>
    </xf>
    <xf numFmtId="0" fontId="24" fillId="6" borderId="56" xfId="0" applyFont="1" applyFill="1" applyBorder="1" applyAlignment="1">
      <alignment horizontal="center" vertical="center"/>
    </xf>
    <xf numFmtId="0" fontId="24" fillId="6" borderId="145" xfId="0" applyFont="1" applyFill="1" applyBorder="1" applyAlignment="1">
      <alignment horizontal="center" vertical="center"/>
    </xf>
    <xf numFmtId="0" fontId="11" fillId="6" borderId="53" xfId="0" applyFont="1" applyFill="1" applyBorder="1" applyAlignment="1">
      <alignment horizontal="center" vertical="center"/>
    </xf>
    <xf numFmtId="0" fontId="82" fillId="6" borderId="60" xfId="0" applyFont="1" applyFill="1" applyBorder="1" applyAlignment="1">
      <alignment horizontal="center" vertical="center"/>
    </xf>
    <xf numFmtId="0" fontId="82" fillId="6" borderId="123"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6" fillId="0" borderId="38" xfId="0" applyFont="1" applyBorder="1" applyAlignment="1">
      <alignment horizontal="right" vertical="center" wrapText="1"/>
    </xf>
    <xf numFmtId="0" fontId="26" fillId="0" borderId="39" xfId="0" applyFont="1" applyBorder="1" applyAlignment="1">
      <alignment horizontal="right" vertical="center" wrapText="1"/>
    </xf>
    <xf numFmtId="0" fontId="26" fillId="0" borderId="40" xfId="0" applyFont="1" applyBorder="1" applyAlignment="1">
      <alignment horizontal="right" vertical="center" wrapText="1"/>
    </xf>
    <xf numFmtId="0" fontId="26" fillId="0" borderId="38" xfId="0" applyFont="1" applyBorder="1" applyAlignment="1">
      <alignment horizontal="right" vertical="center"/>
    </xf>
    <xf numFmtId="0" fontId="26" fillId="0" borderId="39" xfId="0" applyFont="1" applyBorder="1" applyAlignment="1">
      <alignment horizontal="right" vertical="center"/>
    </xf>
    <xf numFmtId="0" fontId="26" fillId="0" borderId="40" xfId="0" applyFont="1" applyBorder="1" applyAlignment="1">
      <alignment horizontal="right" vertical="center"/>
    </xf>
    <xf numFmtId="0" fontId="11" fillId="0" borderId="5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55" xfId="0" applyFont="1" applyBorder="1" applyAlignment="1">
      <alignment horizontal="center" vertical="center"/>
    </xf>
    <xf numFmtId="0" fontId="11" fillId="0" borderId="60" xfId="0" applyFont="1" applyBorder="1" applyAlignment="1">
      <alignment horizontal="center" vertical="center" wrapText="1"/>
    </xf>
    <xf numFmtId="0" fontId="11" fillId="0" borderId="123" xfId="0" applyFont="1" applyBorder="1" applyAlignment="1">
      <alignment horizontal="center" vertical="center"/>
    </xf>
    <xf numFmtId="0" fontId="11" fillId="0" borderId="102" xfId="0" applyFont="1" applyBorder="1" applyAlignment="1">
      <alignment horizontal="center" vertical="center" wrapText="1"/>
    </xf>
    <xf numFmtId="0" fontId="26" fillId="0" borderId="100" xfId="56" applyFont="1" applyBorder="1" applyAlignment="1">
      <alignment horizontal="center" vertical="center" wrapText="1"/>
    </xf>
    <xf numFmtId="0" fontId="26" fillId="0" borderId="136" xfId="56" applyFont="1" applyBorder="1" applyAlignment="1">
      <alignment horizontal="center" vertical="center"/>
    </xf>
    <xf numFmtId="0" fontId="71" fillId="0" borderId="38" xfId="56" applyFont="1" applyBorder="1" applyAlignment="1">
      <alignment horizontal="center" vertical="center"/>
    </xf>
    <xf numFmtId="0" fontId="26" fillId="0" borderId="39" xfId="56" applyFont="1" applyBorder="1" applyAlignment="1">
      <alignment horizontal="center" vertical="center"/>
    </xf>
    <xf numFmtId="0" fontId="26" fillId="0" borderId="40" xfId="56" applyFont="1" applyBorder="1" applyAlignment="1">
      <alignment horizontal="center" vertical="center"/>
    </xf>
    <xf numFmtId="179" fontId="68" fillId="0" borderId="38" xfId="56" applyNumberFormat="1" applyFont="1" applyBorder="1" applyAlignment="1">
      <alignment horizontal="right" vertical="center"/>
    </xf>
    <xf numFmtId="0" fontId="68" fillId="0" borderId="40" xfId="56" applyFont="1" applyBorder="1" applyAlignment="1">
      <alignment horizontal="right" vertical="center"/>
    </xf>
    <xf numFmtId="0" fontId="26" fillId="0" borderId="0" xfId="56" applyFont="1" applyAlignment="1">
      <alignment horizontal="center" vertical="center"/>
    </xf>
    <xf numFmtId="0" fontId="17" fillId="0" borderId="0" xfId="56" applyFont="1" applyAlignment="1">
      <alignment horizontal="left" vertical="center"/>
    </xf>
    <xf numFmtId="0" fontId="26" fillId="0" borderId="100" xfId="56" applyFont="1" applyBorder="1" applyAlignment="1">
      <alignment horizontal="center" vertical="center"/>
    </xf>
    <xf numFmtId="0" fontId="11" fillId="0" borderId="38" xfId="56" applyFont="1" applyBorder="1" applyAlignment="1">
      <alignment horizontal="center" vertical="center"/>
    </xf>
    <xf numFmtId="0" fontId="11" fillId="0" borderId="39" xfId="56" applyFont="1" applyBorder="1" applyAlignment="1">
      <alignment horizontal="center" vertical="center"/>
    </xf>
    <xf numFmtId="0" fontId="11" fillId="0" borderId="40" xfId="56" applyFont="1" applyBorder="1" applyAlignment="1">
      <alignment horizontal="center" vertical="center"/>
    </xf>
    <xf numFmtId="0" fontId="26" fillId="0" borderId="38" xfId="56" applyFont="1" applyBorder="1" applyAlignment="1">
      <alignment horizontal="center" vertical="center"/>
    </xf>
    <xf numFmtId="0" fontId="74" fillId="0" borderId="0" xfId="56" applyFont="1" applyAlignment="1">
      <alignment horizontal="left" vertical="center"/>
    </xf>
    <xf numFmtId="179" fontId="11" fillId="0" borderId="38" xfId="58" applyNumberFormat="1" applyFont="1" applyFill="1" applyBorder="1" applyAlignment="1">
      <alignment horizontal="right" vertical="center"/>
    </xf>
    <xf numFmtId="179" fontId="11" fillId="0" borderId="39" xfId="58" applyNumberFormat="1" applyFont="1" applyFill="1" applyBorder="1" applyAlignment="1">
      <alignment horizontal="right" vertical="center"/>
    </xf>
    <xf numFmtId="179" fontId="11" fillId="0" borderId="40" xfId="58" applyNumberFormat="1" applyFont="1" applyFill="1" applyBorder="1" applyAlignment="1">
      <alignment horizontal="right" vertical="center"/>
    </xf>
    <xf numFmtId="0" fontId="7" fillId="0" borderId="0" xfId="58" applyFont="1" applyBorder="1" applyAlignment="1">
      <alignment horizontal="left" vertical="center" wrapText="1"/>
    </xf>
    <xf numFmtId="0" fontId="7" fillId="0" borderId="0" xfId="58" applyFont="1" applyBorder="1" applyAlignment="1">
      <alignment horizontal="left" vertical="center"/>
    </xf>
    <xf numFmtId="0" fontId="26" fillId="0" borderId="0" xfId="58" applyFont="1" applyFill="1" applyBorder="1" applyAlignment="1">
      <alignment horizontal="center" vertical="center"/>
    </xf>
    <xf numFmtId="0" fontId="7" fillId="0" borderId="60" xfId="58" applyFont="1" applyFill="1" applyBorder="1" applyAlignment="1">
      <alignment horizontal="center" vertical="center"/>
    </xf>
    <xf numFmtId="0" fontId="7" fillId="0" borderId="123" xfId="58" applyFont="1" applyFill="1" applyBorder="1" applyAlignment="1">
      <alignment horizontal="center" vertical="center"/>
    </xf>
    <xf numFmtId="0" fontId="7" fillId="0" borderId="52" xfId="58" applyFont="1" applyFill="1" applyBorder="1" applyAlignment="1">
      <alignment horizontal="center" vertical="center"/>
    </xf>
    <xf numFmtId="0" fontId="7" fillId="0" borderId="19" xfId="58" applyFont="1" applyFill="1" applyBorder="1" applyAlignment="1">
      <alignment horizontal="center" vertical="center"/>
    </xf>
    <xf numFmtId="0" fontId="7" fillId="0" borderId="13" xfId="58" applyFont="1" applyFill="1" applyBorder="1" applyAlignment="1">
      <alignment horizontal="center" vertical="center" wrapText="1"/>
    </xf>
    <xf numFmtId="0" fontId="7" fillId="0" borderId="145" xfId="58" applyFont="1" applyFill="1" applyBorder="1" applyAlignment="1">
      <alignment horizontal="center" vertical="center"/>
    </xf>
    <xf numFmtId="0" fontId="7" fillId="0" borderId="53" xfId="58" applyFont="1" applyFill="1" applyBorder="1" applyAlignment="1">
      <alignment horizontal="center" vertical="center"/>
    </xf>
    <xf numFmtId="0" fontId="7" fillId="0" borderId="57" xfId="58" applyFont="1" applyFill="1" applyBorder="1" applyAlignment="1">
      <alignment horizontal="center" vertical="center"/>
    </xf>
    <xf numFmtId="0" fontId="7" fillId="0" borderId="55" xfId="58" applyFont="1" applyFill="1" applyBorder="1" applyAlignment="1">
      <alignment horizontal="center" vertical="center"/>
    </xf>
    <xf numFmtId="0" fontId="7" fillId="0" borderId="15" xfId="58" applyFont="1" applyFill="1" applyBorder="1" applyAlignment="1">
      <alignment horizontal="center" vertical="center"/>
    </xf>
    <xf numFmtId="0" fontId="7" fillId="0" borderId="43" xfId="58" applyFont="1" applyFill="1" applyBorder="1" applyAlignment="1">
      <alignment horizontal="center" vertical="center"/>
    </xf>
    <xf numFmtId="0" fontId="53" fillId="6" borderId="0" xfId="0" applyFont="1" applyFill="1" applyAlignment="1">
      <alignment horizontal="center" vertical="center" wrapText="1"/>
    </xf>
    <xf numFmtId="0" fontId="0" fillId="6" borderId="0" xfId="0" applyFill="1" applyAlignment="1">
      <alignment horizontal="center" vertical="center"/>
    </xf>
    <xf numFmtId="0" fontId="17" fillId="0" borderId="0" xfId="57" applyFont="1" applyAlignment="1">
      <alignment horizontal="left" vertical="center" wrapText="1"/>
    </xf>
    <xf numFmtId="0" fontId="26" fillId="0" borderId="0" xfId="58" applyFont="1" applyBorder="1" applyAlignment="1">
      <alignment horizontal="center" vertical="center"/>
    </xf>
    <xf numFmtId="0" fontId="4" fillId="0" borderId="38" xfId="58" applyFont="1" applyBorder="1" applyAlignment="1">
      <alignment horizontal="right" vertical="center"/>
    </xf>
    <xf numFmtId="0" fontId="4" fillId="0" borderId="39" xfId="58" applyFont="1" applyBorder="1" applyAlignment="1">
      <alignment horizontal="right" vertical="center"/>
    </xf>
    <xf numFmtId="0" fontId="4" fillId="0" borderId="40" xfId="58" applyFont="1" applyBorder="1" applyAlignment="1">
      <alignment horizontal="right" vertical="center"/>
    </xf>
    <xf numFmtId="179" fontId="11" fillId="0" borderId="89" xfId="58" applyNumberFormat="1" applyFont="1" applyBorder="1" applyAlignment="1">
      <alignment horizontal="center" vertical="center"/>
    </xf>
    <xf numFmtId="179" fontId="11" fillId="0" borderId="10" xfId="58" applyNumberFormat="1" applyFont="1" applyBorder="1" applyAlignment="1">
      <alignment horizontal="center" vertical="center"/>
    </xf>
    <xf numFmtId="179" fontId="11" fillId="0" borderId="113" xfId="58" applyNumberFormat="1" applyFont="1" applyBorder="1" applyAlignment="1">
      <alignment horizontal="center" vertical="center"/>
    </xf>
    <xf numFmtId="179" fontId="11" fillId="0" borderId="8" xfId="58" applyNumberFormat="1" applyFont="1" applyBorder="1" applyAlignment="1">
      <alignment horizontal="center" vertical="center"/>
    </xf>
    <xf numFmtId="179" fontId="76" fillId="0" borderId="9" xfId="58" applyNumberFormat="1" applyFont="1" applyBorder="1" applyAlignment="1">
      <alignment horizontal="left" vertical="center"/>
    </xf>
    <xf numFmtId="179" fontId="76" fillId="0" borderId="0" xfId="58" applyNumberFormat="1" applyFont="1" applyBorder="1" applyAlignment="1">
      <alignment horizontal="left" vertical="center"/>
    </xf>
    <xf numFmtId="0" fontId="7" fillId="0" borderId="100" xfId="58" applyFont="1" applyBorder="1" applyAlignment="1">
      <alignment horizontal="center" vertical="center"/>
    </xf>
    <xf numFmtId="0" fontId="7" fillId="0" borderId="136" xfId="58" applyFont="1" applyBorder="1" applyAlignment="1">
      <alignment horizontal="center" vertical="center"/>
    </xf>
    <xf numFmtId="0" fontId="7" fillId="0" borderId="60" xfId="58" applyFont="1" applyBorder="1" applyAlignment="1">
      <alignment horizontal="center" vertical="center" wrapText="1"/>
    </xf>
    <xf numFmtId="0" fontId="7" fillId="0" borderId="8" xfId="58" applyFont="1" applyBorder="1" applyAlignment="1">
      <alignment horizontal="center" vertical="center" wrapText="1"/>
    </xf>
    <xf numFmtId="0" fontId="7" fillId="0" borderId="15" xfId="58" applyFont="1" applyBorder="1" applyAlignment="1">
      <alignment horizontal="center" vertical="center" wrapText="1"/>
    </xf>
    <xf numFmtId="0" fontId="7" fillId="0" borderId="123" xfId="58" applyFont="1" applyBorder="1" applyAlignment="1">
      <alignment horizontal="center" vertical="center" wrapText="1"/>
    </xf>
    <xf numFmtId="0" fontId="7" fillId="0" borderId="31" xfId="58" applyFont="1" applyBorder="1" applyAlignment="1">
      <alignment horizontal="center" vertical="center" wrapText="1"/>
    </xf>
    <xf numFmtId="0" fontId="7" fillId="0" borderId="43" xfId="58" applyFont="1" applyBorder="1" applyAlignment="1">
      <alignment horizontal="center" vertical="center" wrapText="1"/>
    </xf>
    <xf numFmtId="179" fontId="11" fillId="0" borderId="9" xfId="58" applyNumberFormat="1" applyFont="1" applyBorder="1" applyAlignment="1">
      <alignment horizontal="center" vertical="center"/>
    </xf>
    <xf numFmtId="179" fontId="11" fillId="0" borderId="0" xfId="58" applyNumberFormat="1" applyFont="1" applyBorder="1" applyAlignment="1">
      <alignment horizontal="center" vertical="center"/>
    </xf>
    <xf numFmtId="179" fontId="11" fillId="0" borderId="61" xfId="58" applyNumberFormat="1" applyFont="1" applyBorder="1" applyAlignment="1">
      <alignment horizontal="center" vertical="center"/>
    </xf>
    <xf numFmtId="0" fontId="7" fillId="0" borderId="102" xfId="58" applyFont="1" applyBorder="1" applyAlignment="1">
      <alignment horizontal="center" vertical="center"/>
    </xf>
    <xf numFmtId="0" fontId="7" fillId="0" borderId="30" xfId="58" applyFont="1" applyBorder="1" applyAlignment="1">
      <alignment horizontal="center" vertical="center"/>
    </xf>
    <xf numFmtId="0" fontId="7" fillId="0" borderId="52" xfId="58" applyFont="1" applyBorder="1" applyAlignment="1">
      <alignment horizontal="center" vertical="center"/>
    </xf>
    <xf numFmtId="0" fontId="7" fillId="0" borderId="19" xfId="58" applyFont="1" applyBorder="1" applyAlignment="1">
      <alignment horizontal="center" vertical="center"/>
    </xf>
    <xf numFmtId="0" fontId="7" fillId="0" borderId="13" xfId="58" applyFont="1" applyBorder="1" applyAlignment="1">
      <alignment horizontal="center" vertical="center" wrapText="1"/>
    </xf>
    <xf numFmtId="0" fontId="7" fillId="0" borderId="145" xfId="58" applyFont="1" applyBorder="1" applyAlignment="1">
      <alignment horizontal="center" vertical="center"/>
    </xf>
    <xf numFmtId="0" fontId="68" fillId="0" borderId="0" xfId="58" applyFont="1" applyBorder="1" applyAlignment="1">
      <alignment horizontal="center" vertical="center"/>
    </xf>
    <xf numFmtId="0" fontId="4" fillId="0" borderId="117" xfId="58" applyFont="1" applyBorder="1" applyAlignment="1">
      <alignment horizontal="right" vertical="center"/>
    </xf>
    <xf numFmtId="0" fontId="4" fillId="0" borderId="118" xfId="58" applyFont="1" applyBorder="1" applyAlignment="1">
      <alignment horizontal="right" vertical="center"/>
    </xf>
    <xf numFmtId="0" fontId="4" fillId="0" borderId="120" xfId="58" applyFont="1" applyBorder="1" applyAlignment="1">
      <alignment horizontal="right" vertical="center"/>
    </xf>
    <xf numFmtId="0" fontId="7" fillId="0" borderId="15" xfId="58" applyFont="1" applyBorder="1" applyAlignment="1">
      <alignment horizontal="center" vertical="center"/>
    </xf>
    <xf numFmtId="0" fontId="7" fillId="0" borderId="43" xfId="58" applyFont="1" applyBorder="1" applyAlignment="1">
      <alignment horizontal="center" vertical="center"/>
    </xf>
    <xf numFmtId="0" fontId="3" fillId="0" borderId="15" xfId="58" applyFont="1" applyBorder="1" applyAlignment="1">
      <alignment horizontal="center" vertical="center" wrapText="1"/>
    </xf>
    <xf numFmtId="0" fontId="3" fillId="0" borderId="43" xfId="58" applyFont="1" applyBorder="1" applyAlignment="1">
      <alignment horizontal="center" vertical="center"/>
    </xf>
    <xf numFmtId="0" fontId="7" fillId="0" borderId="100" xfId="58" applyFont="1" applyBorder="1" applyAlignment="1">
      <alignment horizontal="center" vertical="center" wrapText="1"/>
    </xf>
    <xf numFmtId="0" fontId="7" fillId="0" borderId="136" xfId="58" applyFont="1" applyBorder="1" applyAlignment="1">
      <alignment horizontal="center" vertical="center" wrapText="1"/>
    </xf>
    <xf numFmtId="0" fontId="3" fillId="0" borderId="9" xfId="58" applyFont="1" applyBorder="1" applyAlignment="1">
      <alignment horizontal="center" vertical="center"/>
    </xf>
    <xf numFmtId="0" fontId="3" fillId="0" borderId="0" xfId="58" applyFont="1" applyBorder="1" applyAlignment="1">
      <alignment horizontal="center" vertical="center"/>
    </xf>
    <xf numFmtId="0" fontId="3" fillId="0" borderId="61" xfId="58" applyFont="1" applyBorder="1" applyAlignment="1">
      <alignment horizontal="center" vertical="center"/>
    </xf>
    <xf numFmtId="0" fontId="3" fillId="0" borderId="88" xfId="58" applyFont="1" applyBorder="1" applyAlignment="1">
      <alignment horizontal="center" vertical="center"/>
    </xf>
    <xf numFmtId="0" fontId="3" fillId="0" borderId="1" xfId="58" applyFont="1" applyBorder="1" applyAlignment="1">
      <alignment horizontal="center" vertical="center"/>
    </xf>
    <xf numFmtId="0" fontId="3" fillId="0" borderId="112" xfId="58" applyFont="1" applyBorder="1" applyAlignment="1">
      <alignment horizontal="center" vertical="center"/>
    </xf>
    <xf numFmtId="0" fontId="3" fillId="0" borderId="147" xfId="58" applyFont="1" applyBorder="1" applyAlignment="1">
      <alignment horizontal="center" vertical="center"/>
    </xf>
    <xf numFmtId="0" fontId="3" fillId="0" borderId="148" xfId="58" applyFont="1" applyBorder="1" applyAlignment="1">
      <alignment horizontal="center" vertical="center"/>
    </xf>
    <xf numFmtId="0" fontId="3" fillId="0" borderId="149" xfId="58" applyFont="1" applyBorder="1" applyAlignment="1">
      <alignment horizontal="center" vertical="center"/>
    </xf>
    <xf numFmtId="0" fontId="3" fillId="0" borderId="60" xfId="58" applyFont="1" applyBorder="1" applyAlignment="1">
      <alignment horizontal="center" vertical="center"/>
    </xf>
    <xf numFmtId="0" fontId="3" fillId="0" borderId="8" xfId="58" applyFont="1" applyBorder="1" applyAlignment="1">
      <alignment horizontal="center" vertical="center"/>
    </xf>
    <xf numFmtId="0" fontId="3" fillId="0" borderId="15" xfId="58" applyFont="1" applyBorder="1" applyAlignment="1">
      <alignment horizontal="center" vertical="center"/>
    </xf>
    <xf numFmtId="0" fontId="7" fillId="0" borderId="53" xfId="58" applyFont="1" applyBorder="1" applyAlignment="1">
      <alignment horizontal="center" vertical="center"/>
    </xf>
    <xf numFmtId="0" fontId="7" fillId="0" borderId="57" xfId="58" applyFont="1" applyBorder="1" applyAlignment="1">
      <alignment horizontal="center" vertical="center"/>
    </xf>
    <xf numFmtId="0" fontId="7" fillId="0" borderId="55" xfId="58" applyFont="1" applyBorder="1" applyAlignment="1">
      <alignment horizontal="center" vertical="center"/>
    </xf>
    <xf numFmtId="0" fontId="4" fillId="0" borderId="35" xfId="58" applyFont="1" applyFill="1" applyBorder="1" applyAlignment="1">
      <alignment horizontal="right" vertical="center"/>
    </xf>
    <xf numFmtId="0" fontId="11" fillId="0" borderId="36" xfId="58" applyFont="1" applyFill="1" applyBorder="1" applyAlignment="1">
      <alignment horizontal="right" vertical="center"/>
    </xf>
    <xf numFmtId="0" fontId="11" fillId="0" borderId="139" xfId="58" applyFont="1" applyFill="1" applyBorder="1" applyAlignment="1">
      <alignment horizontal="right" vertical="center"/>
    </xf>
    <xf numFmtId="0" fontId="4" fillId="0" borderId="0" xfId="58" applyFont="1" applyBorder="1" applyAlignment="1">
      <alignment horizontal="center" vertical="center"/>
    </xf>
    <xf numFmtId="0" fontId="4" fillId="0" borderId="0" xfId="58" applyFont="1" applyBorder="1" applyAlignment="1">
      <alignment vertical="center"/>
    </xf>
    <xf numFmtId="0" fontId="4" fillId="0" borderId="150" xfId="58" applyFont="1" applyBorder="1" applyAlignment="1">
      <alignment horizontal="right" vertical="center"/>
    </xf>
    <xf numFmtId="0" fontId="4" fillId="0" borderId="0" xfId="58" applyFont="1" applyBorder="1" applyAlignment="1">
      <alignment horizontal="center" vertical="center" wrapText="1"/>
    </xf>
    <xf numFmtId="0" fontId="7" fillId="0" borderId="60" xfId="58" applyFont="1" applyBorder="1" applyAlignment="1">
      <alignment horizontal="center" vertical="center"/>
    </xf>
    <xf numFmtId="0" fontId="7" fillId="0" borderId="8" xfId="58" applyFont="1" applyBorder="1" applyAlignment="1">
      <alignment horizontal="center" vertical="center"/>
    </xf>
    <xf numFmtId="0" fontId="7" fillId="0" borderId="123" xfId="58" applyFont="1" applyBorder="1" applyAlignment="1">
      <alignment horizontal="center" vertical="center"/>
    </xf>
    <xf numFmtId="0" fontId="7" fillId="0" borderId="31" xfId="58" applyFont="1" applyBorder="1" applyAlignment="1">
      <alignment horizontal="center" vertical="center"/>
    </xf>
    <xf numFmtId="0" fontId="76" fillId="0" borderId="9" xfId="58" applyFont="1" applyBorder="1" applyAlignment="1">
      <alignment horizontal="center" vertical="center"/>
    </xf>
    <xf numFmtId="0" fontId="76" fillId="0" borderId="0" xfId="58" applyFont="1" applyBorder="1" applyAlignment="1">
      <alignment horizontal="center" vertical="center"/>
    </xf>
    <xf numFmtId="0" fontId="11" fillId="0" borderId="0" xfId="47" applyFont="1" applyAlignment="1">
      <alignment horizontal="left" vertical="center" wrapText="1"/>
    </xf>
    <xf numFmtId="179" fontId="11" fillId="0" borderId="0" xfId="58" applyNumberFormat="1" applyFont="1" applyBorder="1" applyAlignment="1">
      <alignment horizontal="center" vertical="top"/>
    </xf>
    <xf numFmtId="0" fontId="4" fillId="0" borderId="38" xfId="58" applyFont="1" applyBorder="1" applyAlignment="1">
      <alignment horizontal="right" vertical="center" wrapText="1"/>
    </xf>
    <xf numFmtId="0" fontId="3" fillId="0" borderId="51" xfId="58" applyFont="1" applyFill="1" applyBorder="1" applyAlignment="1">
      <alignment horizontal="left" vertical="center"/>
    </xf>
    <xf numFmtId="0" fontId="3" fillId="0" borderId="37" xfId="58" applyFont="1" applyFill="1" applyBorder="1" applyAlignment="1">
      <alignment horizontal="left" vertical="center"/>
    </xf>
    <xf numFmtId="0" fontId="4" fillId="0" borderId="36" xfId="58" applyFont="1" applyFill="1" applyBorder="1" applyAlignment="1">
      <alignment horizontal="right" vertical="center"/>
    </xf>
    <xf numFmtId="0" fontId="4" fillId="0" borderId="139" xfId="58" applyFont="1" applyFill="1" applyBorder="1" applyAlignment="1">
      <alignment horizontal="right" vertical="center"/>
    </xf>
    <xf numFmtId="0" fontId="7" fillId="0" borderId="126" xfId="58" applyFont="1" applyBorder="1" applyAlignment="1">
      <alignment horizontal="center" vertical="center"/>
    </xf>
    <xf numFmtId="0" fontId="7" fillId="0" borderId="18" xfId="58" applyFont="1" applyBorder="1" applyAlignment="1">
      <alignment horizontal="center" vertical="center"/>
    </xf>
    <xf numFmtId="0" fontId="3" fillId="0" borderId="158" xfId="58" applyFont="1" applyFill="1" applyBorder="1" applyAlignment="1">
      <alignment horizontal="left" vertical="center"/>
    </xf>
    <xf numFmtId="0" fontId="26" fillId="0" borderId="0" xfId="47" applyFont="1" applyAlignment="1">
      <alignment horizontal="center" vertical="center"/>
    </xf>
    <xf numFmtId="0" fontId="11" fillId="0" borderId="72" xfId="47" applyFont="1" applyBorder="1" applyAlignment="1">
      <alignment horizontal="center" vertical="center"/>
    </xf>
    <xf numFmtId="0" fontId="11" fillId="0" borderId="122" xfId="47" applyFont="1" applyBorder="1" applyAlignment="1">
      <alignment horizontal="center" vertical="center"/>
    </xf>
    <xf numFmtId="0" fontId="11" fillId="0" borderId="151" xfId="47" applyFont="1" applyBorder="1" applyAlignment="1">
      <alignment horizontal="center" vertical="center"/>
    </xf>
    <xf numFmtId="0" fontId="11" fillId="0" borderId="146" xfId="47" applyFont="1" applyBorder="1" applyAlignment="1">
      <alignment horizontal="left" vertical="center"/>
    </xf>
    <xf numFmtId="0" fontId="11" fillId="0" borderId="137" xfId="47" applyFont="1" applyBorder="1" applyAlignment="1">
      <alignment horizontal="left" vertical="center"/>
    </xf>
    <xf numFmtId="0" fontId="11" fillId="0" borderId="138" xfId="47" applyFont="1" applyBorder="1" applyAlignment="1">
      <alignment horizontal="left" vertical="center"/>
    </xf>
    <xf numFmtId="0" fontId="11" fillId="0" borderId="103" xfId="47" applyFont="1" applyBorder="1" applyAlignment="1">
      <alignment horizontal="left" vertical="center"/>
    </xf>
    <xf numFmtId="0" fontId="11" fillId="0" borderId="105" xfId="47" applyFont="1" applyBorder="1" applyAlignment="1">
      <alignment horizontal="left" vertical="center"/>
    </xf>
    <xf numFmtId="0" fontId="11" fillId="0" borderId="107" xfId="47" applyFont="1" applyBorder="1" applyAlignment="1">
      <alignment horizontal="left" vertical="center"/>
    </xf>
    <xf numFmtId="0" fontId="11" fillId="0" borderId="47" xfId="47" applyFont="1" applyBorder="1" applyAlignment="1">
      <alignment horizontal="left" vertical="center"/>
    </xf>
    <xf numFmtId="0" fontId="11" fillId="0" borderId="97" xfId="47" applyFont="1" applyBorder="1" applyAlignment="1">
      <alignment horizontal="left" vertical="center"/>
    </xf>
    <xf numFmtId="0" fontId="11" fillId="0" borderId="68" xfId="47" applyFont="1" applyBorder="1" applyAlignment="1">
      <alignment horizontal="left" vertical="center"/>
    </xf>
    <xf numFmtId="0" fontId="11" fillId="0" borderId="88" xfId="47" applyFont="1" applyBorder="1" applyAlignment="1">
      <alignment horizontal="left" vertical="center"/>
    </xf>
    <xf numFmtId="0" fontId="11" fillId="0" borderId="112" xfId="47" applyFont="1" applyBorder="1" applyAlignment="1">
      <alignment horizontal="left" vertical="center"/>
    </xf>
    <xf numFmtId="0" fontId="11" fillId="0" borderId="9" xfId="47" applyFont="1" applyBorder="1" applyAlignment="1">
      <alignment horizontal="left" vertical="center"/>
    </xf>
    <xf numFmtId="0" fontId="11" fillId="0" borderId="53" xfId="47" applyFont="1" applyBorder="1" applyAlignment="1">
      <alignment horizontal="left" vertical="center"/>
    </xf>
    <xf numFmtId="0" fontId="11" fillId="0" borderId="55" xfId="47" applyFont="1" applyBorder="1" applyAlignment="1">
      <alignment horizontal="left" vertical="center"/>
    </xf>
    <xf numFmtId="0" fontId="11" fillId="0" borderId="102" xfId="47" applyFont="1" applyBorder="1" applyAlignment="1">
      <alignment horizontal="left" vertical="center"/>
    </xf>
    <xf numFmtId="0" fontId="26" fillId="0" borderId="9" xfId="58" applyFont="1" applyBorder="1" applyAlignment="1">
      <alignment horizontal="left" vertical="center"/>
    </xf>
    <xf numFmtId="0" fontId="26" fillId="0" borderId="0" xfId="58" applyFont="1" applyBorder="1" applyAlignment="1">
      <alignment horizontal="left" vertical="center"/>
    </xf>
    <xf numFmtId="0" fontId="7" fillId="0" borderId="0" xfId="47" applyFont="1" applyAlignment="1">
      <alignment horizontal="left" vertical="center" wrapText="1"/>
    </xf>
    <xf numFmtId="0" fontId="11" fillId="0" borderId="147" xfId="47" applyFont="1" applyFill="1" applyBorder="1" applyAlignment="1">
      <alignment horizontal="left" vertical="center"/>
    </xf>
    <xf numFmtId="0" fontId="11" fillId="0" borderId="149" xfId="47" applyFont="1" applyFill="1" applyBorder="1" applyAlignment="1">
      <alignment horizontal="left" vertical="center"/>
    </xf>
    <xf numFmtId="0" fontId="11" fillId="0" borderId="89" xfId="47" applyFont="1" applyFill="1" applyBorder="1" applyAlignment="1">
      <alignment horizontal="left" vertical="center"/>
    </xf>
    <xf numFmtId="0" fontId="11" fillId="0" borderId="113" xfId="47" applyFont="1" applyFill="1" applyBorder="1" applyAlignment="1">
      <alignment horizontal="left" vertical="center"/>
    </xf>
    <xf numFmtId="0" fontId="11" fillId="0" borderId="35" xfId="47" applyFont="1" applyFill="1" applyBorder="1" applyAlignment="1">
      <alignment horizontal="left" vertical="center"/>
    </xf>
    <xf numFmtId="0" fontId="11" fillId="0" borderId="49" xfId="47" applyFont="1" applyFill="1" applyBorder="1" applyAlignment="1">
      <alignment horizontal="left" vertical="center"/>
    </xf>
    <xf numFmtId="181" fontId="53" fillId="0" borderId="100" xfId="0" applyNumberFormat="1" applyFont="1" applyFill="1" applyBorder="1" applyAlignment="1">
      <alignment horizontal="center" vertical="center"/>
    </xf>
    <xf numFmtId="181" fontId="53" fillId="0" borderId="136" xfId="0" applyNumberFormat="1" applyFont="1" applyFill="1" applyBorder="1" applyAlignment="1">
      <alignment horizontal="center" vertical="center"/>
    </xf>
    <xf numFmtId="38" fontId="0" fillId="0" borderId="0" xfId="41" applyFont="1" applyFill="1" applyAlignment="1">
      <alignment horizontal="left" vertical="top" wrapText="1"/>
    </xf>
    <xf numFmtId="38" fontId="0" fillId="0" borderId="0" xfId="41" applyFont="1" applyFill="1" applyAlignment="1">
      <alignment horizontal="left" vertical="top"/>
    </xf>
    <xf numFmtId="0" fontId="4" fillId="0" borderId="38" xfId="100" applyFont="1" applyFill="1" applyBorder="1" applyAlignment="1">
      <alignment horizontal="right" vertical="center"/>
    </xf>
    <xf numFmtId="0" fontId="4" fillId="0" borderId="39" xfId="100" applyFont="1" applyFill="1" applyBorder="1" applyAlignment="1">
      <alignment horizontal="right" vertical="center"/>
    </xf>
    <xf numFmtId="0" fontId="4" fillId="0" borderId="40" xfId="100" applyFont="1" applyFill="1" applyBorder="1" applyAlignment="1">
      <alignment horizontal="right" vertical="center"/>
    </xf>
    <xf numFmtId="179" fontId="11" fillId="0" borderId="0" xfId="99" applyNumberFormat="1" applyFont="1" applyFill="1" applyBorder="1" applyAlignment="1">
      <alignment horizontal="center" vertical="center"/>
    </xf>
    <xf numFmtId="181" fontId="41" fillId="0" borderId="127" xfId="0" applyNumberFormat="1" applyFont="1" applyFill="1" applyBorder="1" applyAlignment="1">
      <alignment horizontal="center" vertical="center"/>
    </xf>
    <xf numFmtId="181" fontId="0" fillId="0" borderId="64" xfId="0" applyNumberFormat="1" applyFill="1" applyBorder="1" applyAlignment="1">
      <alignment horizontal="center" vertical="center"/>
    </xf>
    <xf numFmtId="181" fontId="41" fillId="0" borderId="56" xfId="0" applyNumberFormat="1" applyFont="1" applyFill="1" applyBorder="1" applyAlignment="1">
      <alignment horizontal="center" vertical="center"/>
    </xf>
    <xf numFmtId="181" fontId="0" fillId="0" borderId="87" xfId="0" applyNumberFormat="1" applyFill="1" applyBorder="1" applyAlignment="1">
      <alignment horizontal="center" vertical="center"/>
    </xf>
    <xf numFmtId="181" fontId="0" fillId="0" borderId="50" xfId="0" applyNumberFormat="1" applyFill="1" applyBorder="1" applyAlignment="1">
      <alignment horizontal="center" vertical="center"/>
    </xf>
    <xf numFmtId="181" fontId="0" fillId="0" borderId="65" xfId="0" applyNumberFormat="1" applyFill="1" applyBorder="1" applyAlignment="1">
      <alignment horizontal="center" vertical="center"/>
    </xf>
    <xf numFmtId="179" fontId="11" fillId="0" borderId="50" xfId="99" applyNumberFormat="1" applyFont="1" applyFill="1" applyBorder="1" applyAlignment="1">
      <alignment horizontal="center" vertical="center"/>
    </xf>
    <xf numFmtId="179" fontId="11" fillId="0" borderId="56" xfId="99" applyNumberFormat="1" applyFont="1" applyFill="1" applyBorder="1" applyAlignment="1">
      <alignment horizontal="center" vertical="center"/>
    </xf>
    <xf numFmtId="0" fontId="4" fillId="0" borderId="88" xfId="100" applyFont="1" applyFill="1" applyBorder="1" applyAlignment="1">
      <alignment horizontal="right" vertical="center"/>
    </xf>
    <xf numFmtId="0" fontId="4" fillId="0" borderId="1" xfId="100" applyFont="1" applyFill="1" applyBorder="1" applyAlignment="1">
      <alignment horizontal="right" vertical="center"/>
    </xf>
    <xf numFmtId="0" fontId="4" fillId="0" borderId="112" xfId="100" applyFont="1" applyFill="1" applyBorder="1" applyAlignment="1">
      <alignment horizontal="right" vertical="center"/>
    </xf>
    <xf numFmtId="188" fontId="53" fillId="0" borderId="88" xfId="0" applyNumberFormat="1" applyFont="1" applyFill="1" applyBorder="1" applyAlignment="1">
      <alignment horizontal="right" vertical="center"/>
    </xf>
    <xf numFmtId="188" fontId="53" fillId="0" borderId="112" xfId="0" applyNumberFormat="1" applyFont="1" applyFill="1" applyBorder="1" applyAlignment="1">
      <alignment horizontal="right" vertical="center"/>
    </xf>
    <xf numFmtId="181" fontId="53" fillId="0" borderId="38" xfId="0" applyNumberFormat="1" applyFont="1" applyFill="1" applyBorder="1" applyAlignment="1">
      <alignment horizontal="right" vertical="center"/>
    </xf>
    <xf numFmtId="181" fontId="53" fillId="0" borderId="40" xfId="0" applyNumberFormat="1" applyFont="1" applyFill="1" applyBorder="1" applyAlignment="1">
      <alignment horizontal="right" vertical="center"/>
    </xf>
    <xf numFmtId="38" fontId="51" fillId="0" borderId="0" xfId="41" applyFont="1" applyFill="1" applyAlignment="1">
      <alignment horizontal="left" vertical="center" wrapText="1"/>
    </xf>
    <xf numFmtId="0" fontId="7" fillId="0" borderId="102" xfId="99" applyFont="1" applyFill="1" applyBorder="1" applyAlignment="1">
      <alignment horizontal="center" vertical="center"/>
    </xf>
    <xf numFmtId="0" fontId="7" fillId="0" borderId="30" xfId="99" applyFont="1" applyFill="1" applyBorder="1" applyAlignment="1">
      <alignment horizontal="center" vertical="center"/>
    </xf>
    <xf numFmtId="0" fontId="7" fillId="0" borderId="52" xfId="99" applyFont="1" applyFill="1" applyBorder="1" applyAlignment="1">
      <alignment horizontal="center" vertical="center"/>
    </xf>
    <xf numFmtId="0" fontId="7" fillId="0" borderId="19" xfId="99" applyFont="1" applyFill="1" applyBorder="1" applyAlignment="1">
      <alignment horizontal="center" vertical="center"/>
    </xf>
    <xf numFmtId="0" fontId="7" fillId="0" borderId="13" xfId="99" applyFont="1" applyFill="1" applyBorder="1" applyAlignment="1">
      <alignment horizontal="center" vertical="center" wrapText="1"/>
    </xf>
    <xf numFmtId="0" fontId="7" fillId="0" borderId="145" xfId="99" applyFont="1" applyFill="1" applyBorder="1" applyAlignment="1">
      <alignment horizontal="center" vertical="center"/>
    </xf>
    <xf numFmtId="0" fontId="7" fillId="0" borderId="100" xfId="99" applyFont="1" applyFill="1" applyBorder="1" applyAlignment="1">
      <alignment horizontal="center" vertical="center"/>
    </xf>
    <xf numFmtId="0" fontId="7" fillId="0" borderId="136" xfId="99" applyFont="1" applyFill="1" applyBorder="1" applyAlignment="1">
      <alignment horizontal="center" vertical="center"/>
    </xf>
    <xf numFmtId="0" fontId="7" fillId="0" borderId="60" xfId="99" applyFont="1" applyFill="1" applyBorder="1" applyAlignment="1">
      <alignment horizontal="center" vertical="center" wrapText="1"/>
    </xf>
    <xf numFmtId="0" fontId="7" fillId="0" borderId="15" xfId="99" applyFont="1" applyFill="1" applyBorder="1" applyAlignment="1">
      <alignment horizontal="center" vertical="center" wrapText="1"/>
    </xf>
    <xf numFmtId="0" fontId="7" fillId="0" borderId="123" xfId="99" applyFont="1" applyFill="1" applyBorder="1" applyAlignment="1">
      <alignment horizontal="center" vertical="center" wrapText="1"/>
    </xf>
    <xf numFmtId="0" fontId="7" fillId="0" borderId="43" xfId="99" applyFont="1" applyFill="1" applyBorder="1" applyAlignment="1">
      <alignment horizontal="center" vertical="center" wrapText="1"/>
    </xf>
    <xf numFmtId="179" fontId="11" fillId="0" borderId="103" xfId="99" applyNumberFormat="1" applyFont="1" applyFill="1" applyBorder="1" applyAlignment="1">
      <alignment horizontal="center" vertical="center"/>
    </xf>
    <xf numFmtId="179" fontId="11" fillId="0" borderId="105" xfId="99" applyNumberFormat="1" applyFont="1" applyFill="1" applyBorder="1" applyAlignment="1">
      <alignment horizontal="center" vertical="center"/>
    </xf>
    <xf numFmtId="179" fontId="11" fillId="0" borderId="107" xfId="99" applyNumberFormat="1" applyFont="1" applyFill="1" applyBorder="1" applyAlignment="1">
      <alignment horizontal="center" vertical="center"/>
    </xf>
    <xf numFmtId="179" fontId="11" fillId="0" borderId="47" xfId="99" applyNumberFormat="1" applyFont="1" applyFill="1" applyBorder="1" applyAlignment="1">
      <alignment horizontal="center" vertical="center"/>
    </xf>
    <xf numFmtId="179" fontId="11" fillId="0" borderId="35" xfId="99" applyNumberFormat="1" applyFont="1" applyFill="1" applyBorder="1" applyAlignment="1">
      <alignment horizontal="center" vertical="center"/>
    </xf>
    <xf numFmtId="179" fontId="11" fillId="0" borderId="49" xfId="99" applyNumberFormat="1" applyFont="1" applyFill="1" applyBorder="1" applyAlignment="1">
      <alignment horizontal="center" vertical="center"/>
    </xf>
    <xf numFmtId="0" fontId="71" fillId="0" borderId="0" xfId="47" applyFont="1" applyFill="1" applyAlignment="1">
      <alignment horizontal="center" vertical="center"/>
    </xf>
    <xf numFmtId="181" fontId="0" fillId="0" borderId="127" xfId="0" applyNumberFormat="1" applyFill="1" applyBorder="1" applyAlignment="1">
      <alignment horizontal="center" vertical="center"/>
    </xf>
    <xf numFmtId="181" fontId="0" fillId="0" borderId="56" xfId="0" applyNumberFormat="1" applyFill="1" applyBorder="1" applyAlignment="1">
      <alignment horizontal="center" vertical="center"/>
    </xf>
    <xf numFmtId="181" fontId="41" fillId="0" borderId="55" xfId="0" applyNumberFormat="1" applyFont="1" applyFill="1" applyBorder="1" applyAlignment="1">
      <alignment horizontal="center" vertical="center" wrapText="1"/>
    </xf>
    <xf numFmtId="181" fontId="0" fillId="0" borderId="68" xfId="0" applyNumberFormat="1" applyFill="1" applyBorder="1" applyAlignment="1">
      <alignment horizontal="center" vertical="center"/>
    </xf>
    <xf numFmtId="0" fontId="7" fillId="0" borderId="135" xfId="99" applyFont="1" applyFill="1" applyBorder="1" applyAlignment="1">
      <alignment horizontal="center" vertical="center" wrapText="1"/>
    </xf>
    <xf numFmtId="0" fontId="7" fillId="0" borderId="110" xfId="99" applyFont="1" applyFill="1" applyBorder="1" applyAlignment="1">
      <alignment horizontal="center" vertical="center"/>
    </xf>
    <xf numFmtId="38" fontId="41" fillId="0" borderId="0" xfId="41" applyFont="1" applyFill="1" applyAlignment="1">
      <alignment horizontal="left" vertical="top" wrapText="1"/>
    </xf>
    <xf numFmtId="0" fontId="4" fillId="0" borderId="117" xfId="100" applyFont="1" applyFill="1" applyBorder="1" applyAlignment="1">
      <alignment horizontal="right" vertical="center"/>
    </xf>
    <xf numFmtId="0" fontId="4" fillId="0" borderId="118" xfId="100" applyFont="1" applyFill="1" applyBorder="1" applyAlignment="1">
      <alignment horizontal="right" vertical="center"/>
    </xf>
    <xf numFmtId="0" fontId="4" fillId="0" borderId="120" xfId="100" applyFont="1" applyFill="1" applyBorder="1" applyAlignment="1">
      <alignment horizontal="right" vertical="center"/>
    </xf>
    <xf numFmtId="179" fontId="11" fillId="0" borderId="8" xfId="99" applyNumberFormat="1" applyFont="1" applyFill="1" applyBorder="1" applyAlignment="1">
      <alignment horizontal="center" vertical="center"/>
    </xf>
    <xf numFmtId="0" fontId="74" fillId="0" borderId="0" xfId="0" applyFont="1" applyFill="1" applyAlignment="1">
      <alignment horizontal="left" vertical="center" wrapText="1"/>
    </xf>
    <xf numFmtId="55" fontId="17" fillId="0" borderId="67" xfId="0" applyNumberFormat="1" applyFont="1" applyFill="1" applyBorder="1" applyAlignment="1">
      <alignment horizontal="right" vertical="center"/>
    </xf>
    <xf numFmtId="55" fontId="17" fillId="0" borderId="23" xfId="0" applyNumberFormat="1" applyFont="1" applyFill="1" applyBorder="1" applyAlignment="1">
      <alignment horizontal="right" vertical="center"/>
    </xf>
    <xf numFmtId="55" fontId="52" fillId="0" borderId="67" xfId="0" applyNumberFormat="1" applyFont="1" applyBorder="1" applyAlignment="1">
      <alignment horizontal="right" vertical="center"/>
    </xf>
    <xf numFmtId="55" fontId="52" fillId="0" borderId="23" xfId="0" applyNumberFormat="1" applyFont="1" applyBorder="1" applyAlignment="1">
      <alignment horizontal="right" vertical="center"/>
    </xf>
    <xf numFmtId="0" fontId="52" fillId="0" borderId="17" xfId="0" applyFont="1" applyBorder="1" applyAlignment="1">
      <alignment horizontal="left" vertical="center" wrapText="1"/>
    </xf>
    <xf numFmtId="0" fontId="52" fillId="0" borderId="21" xfId="0" applyFont="1" applyBorder="1" applyAlignment="1">
      <alignment horizontal="left" vertical="center" wrapText="1"/>
    </xf>
    <xf numFmtId="55" fontId="52" fillId="0" borderId="3" xfId="0" applyNumberFormat="1" applyFont="1" applyBorder="1" applyAlignment="1">
      <alignment horizontal="left" vertical="center" wrapText="1"/>
    </xf>
    <xf numFmtId="0" fontId="52" fillId="0" borderId="3" xfId="0" applyFont="1" applyBorder="1" applyAlignment="1">
      <alignment horizontal="left" vertical="center"/>
    </xf>
  </cellXfs>
  <cellStyles count="101">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標準" xfId="0" builtinId="0"/>
    <cellStyle name="標準 10" xfId="47" xr:uid="{00000000-0005-0000-0000-00002F000000}"/>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9" xfId="57" xr:uid="{00000000-0005-0000-0000-000039000000}"/>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nt-seki05\Desktop\&#31934;&#31639;&#27096;&#24335;&#12288;&#20206;&#32622;&#12365;\&#12463;&#12522;&#12540;&#12531;&#29256;_&#27096;&#24335;4-22_seisan_20210226_ECFA03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_ECFA0308_J_E0315_J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9313;&#12463;&#12522;&#12540;&#12531;&#29256;_&#27096;&#24335;4-22_seisan_202102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ECFA案)"/>
      <sheetName val="様式22 削除"/>
    </sheetNames>
    <sheetDataSet>
      <sheetData sheetId="0" refreshError="1"/>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
      <sheetName val="様式22 削除"/>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FA＋JICAコメント"/>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row r="4">
          <cell r="A4">
            <v>1</v>
          </cell>
          <cell r="B4" t="str">
            <v>交差点設計</v>
          </cell>
          <cell r="C4" t="str">
            <v>□原　×子</v>
          </cell>
          <cell r="D4" t="str">
            <v>新宿プラニング</v>
          </cell>
          <cell r="E4">
            <v>2</v>
          </cell>
          <cell r="F4" t="str">
            <v>　○○工業大学卒
　△△△大学院修了</v>
          </cell>
          <cell r="G4" t="str">
            <v>19**年3月
200*年9月</v>
          </cell>
        </row>
        <row r="5">
          <cell r="A5">
            <v>2</v>
          </cell>
          <cell r="B5" t="str">
            <v>交通計画Ⅱ</v>
          </cell>
          <cell r="C5" t="str">
            <v>○山　△男</v>
          </cell>
          <cell r="D5" t="str">
            <v>麹町設計(補強：○×企画)</v>
          </cell>
          <cell r="E5">
            <v>2</v>
          </cell>
          <cell r="F5" t="str">
            <v>　○○工業高校卒</v>
          </cell>
          <cell r="G5" t="str">
            <v>19**年3月</v>
          </cell>
        </row>
        <row r="6">
          <cell r="A6">
            <v>3</v>
          </cell>
          <cell r="B6" t="str">
            <v>ジェンダー分析</v>
          </cell>
          <cell r="C6" t="str">
            <v>○野　△子（前任）</v>
          </cell>
          <cell r="D6" t="str">
            <v>３Ｊコンサルタンツ（株）</v>
          </cell>
          <cell r="E6">
            <v>3</v>
          </cell>
          <cell r="F6" t="str">
            <v xml:space="preserve"> ○○○○○○大学卒</v>
          </cell>
          <cell r="G6" t="str">
            <v>19**年3月</v>
          </cell>
          <cell r="I6">
            <v>1</v>
          </cell>
          <cell r="K6">
            <v>5100</v>
          </cell>
          <cell r="L6">
            <v>15500</v>
          </cell>
        </row>
        <row r="7">
          <cell r="A7">
            <v>4</v>
          </cell>
          <cell r="B7" t="str">
            <v>ジェンダー分析</v>
          </cell>
          <cell r="C7" t="str">
            <v>▽田　□美（後任）</v>
          </cell>
          <cell r="D7" t="str">
            <v>３Ｊコンサルタンツ（株）</v>
          </cell>
          <cell r="E7">
            <v>4</v>
          </cell>
          <cell r="F7" t="str">
            <v xml:space="preserve"> ○○○○○○大学卒</v>
          </cell>
          <cell r="G7" t="str">
            <v>19**年3月</v>
          </cell>
          <cell r="I7">
            <v>2</v>
          </cell>
          <cell r="K7">
            <v>4500</v>
          </cell>
          <cell r="L7">
            <v>13500</v>
          </cell>
        </row>
        <row r="8">
          <cell r="A8">
            <v>5</v>
          </cell>
          <cell r="B8" t="str">
            <v>道路計画</v>
          </cell>
          <cell r="C8" t="str">
            <v>×木　〇子</v>
          </cell>
          <cell r="D8" t="str">
            <v>新宿プラニング</v>
          </cell>
          <cell r="E8">
            <v>4</v>
          </cell>
          <cell r="F8" t="str">
            <v>○○○○○○大学卒</v>
          </cell>
          <cell r="G8" t="str">
            <v>19**年3月</v>
          </cell>
          <cell r="I8">
            <v>3</v>
          </cell>
          <cell r="K8">
            <v>4500</v>
          </cell>
          <cell r="L8">
            <v>13500</v>
          </cell>
        </row>
        <row r="9">
          <cell r="A9">
            <v>6</v>
          </cell>
          <cell r="B9" t="str">
            <v>道路計画（D枠）</v>
          </cell>
          <cell r="C9" t="str">
            <v>□川　×代</v>
          </cell>
          <cell r="D9" t="str">
            <v>新宿プラニング</v>
          </cell>
          <cell r="E9">
            <v>4</v>
          </cell>
          <cell r="F9" t="str">
            <v>○○○○○○大学卒</v>
          </cell>
          <cell r="G9" t="str">
            <v>200*年3月</v>
          </cell>
          <cell r="I9">
            <v>4</v>
          </cell>
          <cell r="K9">
            <v>3800</v>
          </cell>
          <cell r="L9">
            <v>11600</v>
          </cell>
        </row>
        <row r="10">
          <cell r="A10">
            <v>7</v>
          </cell>
          <cell r="I10">
            <v>5</v>
          </cell>
          <cell r="K10">
            <v>3800</v>
          </cell>
          <cell r="L10">
            <v>11600</v>
          </cell>
        </row>
        <row r="11">
          <cell r="A11">
            <v>8</v>
          </cell>
          <cell r="I11">
            <v>6</v>
          </cell>
          <cell r="K11">
            <v>3200</v>
          </cell>
          <cell r="L11">
            <v>9700</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O42"/>
  <sheetViews>
    <sheetView tabSelected="1" zoomScale="70" zoomScaleNormal="70" zoomScaleSheetLayoutView="80" zoomScalePageLayoutView="80" workbookViewId="0">
      <selection activeCell="C33" sqref="C33:D33"/>
    </sheetView>
  </sheetViews>
  <sheetFormatPr defaultRowHeight="14.4"/>
  <cols>
    <col min="1" max="1" width="11.3984375" customWidth="1"/>
    <col min="2" max="2" width="25" bestFit="1" customWidth="1"/>
    <col min="3" max="3" width="23.8984375" bestFit="1" customWidth="1"/>
    <col min="4" max="4" width="25.69921875" bestFit="1" customWidth="1"/>
    <col min="5" max="5" width="9.09765625" bestFit="1" customWidth="1"/>
    <col min="6" max="6" width="19.19921875" bestFit="1" customWidth="1"/>
    <col min="7" max="7" width="12.8984375" bestFit="1" customWidth="1"/>
    <col min="8" max="8" width="12.8984375" style="76" customWidth="1"/>
    <col min="10" max="10" width="7.8984375" bestFit="1" customWidth="1"/>
    <col min="11" max="13" width="12.59765625" bestFit="1" customWidth="1"/>
    <col min="14" max="14" width="12.69921875" customWidth="1"/>
    <col min="15" max="15" width="12.59765625" customWidth="1"/>
  </cols>
  <sheetData>
    <row r="1" spans="1:15" ht="43.5" customHeight="1">
      <c r="A1" s="82" t="s">
        <v>0</v>
      </c>
      <c r="B1" s="82"/>
      <c r="C1" s="82"/>
      <c r="D1" s="82"/>
      <c r="E1" s="82"/>
      <c r="F1" s="82"/>
      <c r="G1" s="82"/>
      <c r="H1" s="82"/>
      <c r="I1" s="76"/>
      <c r="J1" s="76"/>
      <c r="K1" s="76"/>
      <c r="L1" s="76"/>
      <c r="M1" s="76"/>
      <c r="N1" s="76"/>
      <c r="O1" s="76"/>
    </row>
    <row r="2" spans="1:15" ht="25.5" customHeight="1">
      <c r="A2" s="649" t="s">
        <v>1</v>
      </c>
      <c r="B2" s="649"/>
      <c r="C2" s="649"/>
      <c r="D2" s="649"/>
      <c r="E2" s="650"/>
      <c r="F2" s="650"/>
      <c r="G2" s="650"/>
      <c r="H2" s="650"/>
      <c r="I2" s="76"/>
      <c r="J2" s="76"/>
      <c r="K2" s="76"/>
      <c r="L2" s="76"/>
      <c r="M2" s="76"/>
      <c r="N2" s="76"/>
      <c r="O2" s="76"/>
    </row>
    <row r="3" spans="1:15" ht="28.8">
      <c r="A3" s="649" t="s">
        <v>2</v>
      </c>
      <c r="B3" s="649" t="s">
        <v>3</v>
      </c>
      <c r="C3" s="649" t="s">
        <v>4</v>
      </c>
      <c r="D3" s="649" t="s">
        <v>5</v>
      </c>
      <c r="E3" s="650" t="s">
        <v>6</v>
      </c>
      <c r="F3" s="651" t="s">
        <v>328</v>
      </c>
      <c r="G3" s="651" t="s">
        <v>329</v>
      </c>
      <c r="H3" s="652" t="s">
        <v>220</v>
      </c>
      <c r="I3" s="76"/>
      <c r="J3" s="76" t="s">
        <v>7</v>
      </c>
      <c r="K3" s="76"/>
      <c r="L3" s="76"/>
      <c r="M3" s="76"/>
      <c r="N3" s="76"/>
      <c r="O3" s="76"/>
    </row>
    <row r="4" spans="1:15" ht="24" customHeight="1">
      <c r="A4" s="75">
        <v>1</v>
      </c>
      <c r="B4" s="103" t="s">
        <v>8</v>
      </c>
      <c r="C4" s="105" t="s">
        <v>9</v>
      </c>
      <c r="D4" s="105" t="s">
        <v>10</v>
      </c>
      <c r="E4" s="106">
        <v>2</v>
      </c>
      <c r="F4" s="107" t="s">
        <v>11</v>
      </c>
      <c r="G4" s="108" t="s">
        <v>12</v>
      </c>
      <c r="H4" s="108" t="s">
        <v>239</v>
      </c>
      <c r="I4" s="76"/>
      <c r="J4" s="176" t="s">
        <v>18</v>
      </c>
      <c r="K4" s="176" t="s">
        <v>19</v>
      </c>
      <c r="L4" s="80" t="s">
        <v>20</v>
      </c>
      <c r="M4" s="80" t="s">
        <v>21</v>
      </c>
      <c r="N4" s="76"/>
      <c r="O4" s="76"/>
    </row>
    <row r="5" spans="1:15" ht="18" customHeight="1">
      <c r="A5" s="75">
        <v>2</v>
      </c>
      <c r="B5" s="103" t="s">
        <v>13</v>
      </c>
      <c r="C5" s="105" t="s">
        <v>14</v>
      </c>
      <c r="D5" s="105" t="s">
        <v>15</v>
      </c>
      <c r="E5" s="106">
        <v>2</v>
      </c>
      <c r="F5" s="109" t="s">
        <v>16</v>
      </c>
      <c r="G5" s="163" t="s">
        <v>17</v>
      </c>
      <c r="H5" s="108" t="s">
        <v>221</v>
      </c>
      <c r="I5" s="76"/>
      <c r="J5" s="81">
        <v>1</v>
      </c>
      <c r="K5" s="104"/>
      <c r="L5" s="111">
        <v>4500</v>
      </c>
      <c r="M5" s="111">
        <v>13500</v>
      </c>
      <c r="N5" s="76"/>
      <c r="O5" s="76"/>
    </row>
    <row r="6" spans="1:15" ht="18" customHeight="1">
      <c r="A6" s="75">
        <v>3</v>
      </c>
      <c r="B6" s="110" t="s">
        <v>22</v>
      </c>
      <c r="C6" s="105" t="s">
        <v>23</v>
      </c>
      <c r="D6" s="105" t="s">
        <v>24</v>
      </c>
      <c r="E6" s="106">
        <v>3</v>
      </c>
      <c r="F6" s="109" t="s">
        <v>25</v>
      </c>
      <c r="G6" s="163" t="s">
        <v>17</v>
      </c>
      <c r="H6" s="108" t="s">
        <v>221</v>
      </c>
      <c r="I6" s="76"/>
      <c r="J6" s="81">
        <v>2</v>
      </c>
      <c r="K6" s="104"/>
      <c r="L6" s="111">
        <v>4500</v>
      </c>
      <c r="M6" s="111">
        <v>13500</v>
      </c>
      <c r="N6" s="76"/>
      <c r="O6" s="76"/>
    </row>
    <row r="7" spans="1:15" ht="18" customHeight="1">
      <c r="A7" s="75">
        <v>4</v>
      </c>
      <c r="B7" s="105" t="s">
        <v>429</v>
      </c>
      <c r="C7" s="826" t="s">
        <v>430</v>
      </c>
      <c r="D7" s="105" t="s">
        <v>433</v>
      </c>
      <c r="E7" s="106">
        <v>4</v>
      </c>
      <c r="F7" s="108" t="s">
        <v>434</v>
      </c>
      <c r="G7" s="106" t="s">
        <v>17</v>
      </c>
      <c r="H7" s="108" t="s">
        <v>221</v>
      </c>
      <c r="I7" s="76"/>
      <c r="J7" s="81">
        <v>3</v>
      </c>
      <c r="K7" s="104"/>
      <c r="L7" s="111">
        <v>3800</v>
      </c>
      <c r="M7" s="111">
        <v>11600</v>
      </c>
      <c r="N7" s="76"/>
      <c r="O7" s="76"/>
    </row>
    <row r="8" spans="1:15" ht="18" customHeight="1">
      <c r="A8" s="75">
        <v>5</v>
      </c>
      <c r="B8" s="105" t="s">
        <v>431</v>
      </c>
      <c r="C8" s="826" t="s">
        <v>432</v>
      </c>
      <c r="D8" s="105" t="s">
        <v>433</v>
      </c>
      <c r="E8" s="106">
        <v>4</v>
      </c>
      <c r="F8" s="106" t="s">
        <v>434</v>
      </c>
      <c r="G8" s="106" t="s">
        <v>435</v>
      </c>
      <c r="H8" s="108" t="s">
        <v>221</v>
      </c>
      <c r="I8" s="76"/>
      <c r="J8" s="81">
        <v>4</v>
      </c>
      <c r="K8" s="104"/>
      <c r="L8" s="111">
        <v>3800</v>
      </c>
      <c r="M8" s="111">
        <v>11600</v>
      </c>
      <c r="N8" s="76"/>
      <c r="O8" s="76"/>
    </row>
    <row r="9" spans="1:15" ht="18" customHeight="1">
      <c r="A9" s="75">
        <v>6</v>
      </c>
      <c r="B9" s="103"/>
      <c r="C9" s="105"/>
      <c r="D9" s="105"/>
      <c r="E9" s="106"/>
      <c r="F9" s="108"/>
      <c r="G9" s="106"/>
      <c r="H9" s="108" t="s">
        <v>221</v>
      </c>
      <c r="I9" s="76"/>
      <c r="J9" s="81">
        <v>5</v>
      </c>
      <c r="K9" s="104"/>
      <c r="L9" s="111">
        <v>3800</v>
      </c>
      <c r="M9" s="111">
        <v>11600</v>
      </c>
      <c r="N9" s="76"/>
      <c r="O9" s="76"/>
    </row>
    <row r="10" spans="1:15" ht="18" hidden="1" customHeight="1">
      <c r="A10" s="75">
        <v>7</v>
      </c>
      <c r="B10" s="103"/>
      <c r="C10" s="105"/>
      <c r="D10" s="105"/>
      <c r="E10" s="106"/>
      <c r="F10" s="106"/>
      <c r="G10" s="106"/>
      <c r="H10" s="108" t="s">
        <v>221</v>
      </c>
      <c r="I10" s="76"/>
      <c r="J10" s="81">
        <v>6</v>
      </c>
      <c r="K10" s="104"/>
      <c r="L10" s="111">
        <v>3200</v>
      </c>
      <c r="M10" s="111">
        <v>9700</v>
      </c>
      <c r="N10" s="76"/>
      <c r="O10" s="76"/>
    </row>
    <row r="11" spans="1:15" ht="18" hidden="1" customHeight="1">
      <c r="A11" s="75">
        <v>8</v>
      </c>
      <c r="B11" s="103"/>
      <c r="C11" s="105"/>
      <c r="D11" s="105"/>
      <c r="E11" s="106"/>
      <c r="F11" s="106"/>
      <c r="G11" s="106"/>
      <c r="H11" s="108" t="s">
        <v>221</v>
      </c>
      <c r="I11" s="76"/>
      <c r="J11" s="76"/>
      <c r="K11" s="76"/>
      <c r="L11" s="76"/>
      <c r="M11" s="76"/>
      <c r="N11" s="76"/>
      <c r="O11" s="76"/>
    </row>
    <row r="12" spans="1:15" ht="18" hidden="1" customHeight="1">
      <c r="A12" s="75">
        <v>9</v>
      </c>
      <c r="B12" s="103"/>
      <c r="C12" s="105"/>
      <c r="D12" s="105"/>
      <c r="E12" s="106"/>
      <c r="F12" s="106"/>
      <c r="G12" s="106"/>
      <c r="H12" s="108" t="s">
        <v>221</v>
      </c>
      <c r="I12" s="76"/>
    </row>
    <row r="13" spans="1:15" ht="18" hidden="1" customHeight="1">
      <c r="A13" s="75">
        <v>10</v>
      </c>
      <c r="B13" s="103"/>
      <c r="C13" s="105"/>
      <c r="D13" s="105"/>
      <c r="E13" s="106"/>
      <c r="F13" s="106"/>
      <c r="G13" s="106"/>
      <c r="H13" s="108" t="s">
        <v>221</v>
      </c>
      <c r="I13" s="76"/>
    </row>
    <row r="14" spans="1:15" ht="18" hidden="1" customHeight="1">
      <c r="A14" s="75">
        <v>11</v>
      </c>
      <c r="B14" s="103"/>
      <c r="C14" s="105"/>
      <c r="D14" s="105"/>
      <c r="E14" s="106"/>
      <c r="F14" s="106"/>
      <c r="G14" s="106"/>
      <c r="H14" s="108" t="s">
        <v>221</v>
      </c>
      <c r="I14" s="76"/>
    </row>
    <row r="15" spans="1:15" ht="18" hidden="1" customHeight="1">
      <c r="A15" s="75">
        <v>12</v>
      </c>
      <c r="B15" s="103"/>
      <c r="C15" s="105"/>
      <c r="D15" s="105"/>
      <c r="E15" s="106"/>
      <c r="F15" s="106"/>
      <c r="G15" s="106"/>
      <c r="H15" s="108" t="s">
        <v>221</v>
      </c>
      <c r="I15" s="76"/>
    </row>
    <row r="16" spans="1:15" ht="18" hidden="1" customHeight="1">
      <c r="A16" s="75">
        <v>13</v>
      </c>
      <c r="B16" s="103"/>
      <c r="C16" s="105"/>
      <c r="D16" s="105"/>
      <c r="E16" s="106"/>
      <c r="F16" s="106"/>
      <c r="G16" s="106"/>
      <c r="H16" s="108" t="s">
        <v>221</v>
      </c>
      <c r="I16" s="76"/>
    </row>
    <row r="17" spans="1:15" ht="18" hidden="1" customHeight="1">
      <c r="A17" s="75">
        <v>14</v>
      </c>
      <c r="B17" s="103"/>
      <c r="C17" s="105"/>
      <c r="D17" s="105"/>
      <c r="E17" s="106"/>
      <c r="F17" s="106"/>
      <c r="G17" s="106"/>
      <c r="H17" s="108" t="s">
        <v>221</v>
      </c>
      <c r="I17" s="76"/>
    </row>
    <row r="18" spans="1:15" ht="18" hidden="1" customHeight="1">
      <c r="A18" s="75">
        <v>15</v>
      </c>
      <c r="B18" s="103"/>
      <c r="C18" s="105"/>
      <c r="D18" s="105"/>
      <c r="E18" s="106"/>
      <c r="F18" s="106"/>
      <c r="G18" s="106"/>
      <c r="H18" s="108" t="s">
        <v>221</v>
      </c>
      <c r="I18" s="76"/>
    </row>
    <row r="19" spans="1:15" ht="18" hidden="1" customHeight="1">
      <c r="A19" s="75">
        <v>16</v>
      </c>
      <c r="B19" s="103"/>
      <c r="C19" s="105"/>
      <c r="D19" s="105"/>
      <c r="E19" s="106"/>
      <c r="F19" s="106"/>
      <c r="G19" s="106"/>
      <c r="H19" s="108" t="s">
        <v>221</v>
      </c>
      <c r="I19" s="76"/>
    </row>
    <row r="20" spans="1:15" ht="18" hidden="1" customHeight="1">
      <c r="A20" s="75">
        <v>17</v>
      </c>
      <c r="B20" s="103"/>
      <c r="C20" s="105"/>
      <c r="D20" s="105"/>
      <c r="E20" s="106"/>
      <c r="F20" s="106"/>
      <c r="G20" s="106"/>
      <c r="H20" s="108" t="s">
        <v>221</v>
      </c>
      <c r="I20" s="76"/>
      <c r="J20" s="76"/>
      <c r="K20" s="76"/>
      <c r="L20" s="76"/>
      <c r="M20" s="76"/>
      <c r="N20" s="76"/>
      <c r="O20" s="76"/>
    </row>
    <row r="21" spans="1:15" ht="18" hidden="1" customHeight="1">
      <c r="A21" s="75">
        <v>18</v>
      </c>
      <c r="B21" s="103"/>
      <c r="C21" s="105"/>
      <c r="D21" s="105"/>
      <c r="E21" s="106"/>
      <c r="F21" s="106"/>
      <c r="G21" s="106"/>
      <c r="H21" s="108" t="s">
        <v>221</v>
      </c>
      <c r="I21" s="76"/>
      <c r="J21" s="76"/>
      <c r="K21" s="76"/>
      <c r="L21" s="76"/>
      <c r="M21" s="76"/>
      <c r="N21" s="76"/>
      <c r="O21" s="76"/>
    </row>
    <row r="22" spans="1:15" ht="18" hidden="1" customHeight="1">
      <c r="A22" s="75">
        <v>19</v>
      </c>
      <c r="B22" s="103"/>
      <c r="C22" s="105"/>
      <c r="D22" s="105"/>
      <c r="E22" s="106"/>
      <c r="F22" s="106"/>
      <c r="G22" s="106"/>
      <c r="H22" s="108" t="s">
        <v>221</v>
      </c>
      <c r="I22" s="76"/>
      <c r="J22" s="76"/>
      <c r="K22" s="76"/>
      <c r="L22" s="76"/>
      <c r="M22" s="76"/>
      <c r="N22" s="76"/>
      <c r="O22" s="76"/>
    </row>
    <row r="23" spans="1:15" ht="18" customHeight="1">
      <c r="A23" s="75">
        <v>20</v>
      </c>
      <c r="B23" s="103" t="s">
        <v>26</v>
      </c>
      <c r="C23" s="105" t="s">
        <v>27</v>
      </c>
      <c r="D23" s="105" t="s">
        <v>28</v>
      </c>
      <c r="E23" s="106">
        <v>4</v>
      </c>
      <c r="F23" s="106"/>
      <c r="G23" s="163" t="s">
        <v>17</v>
      </c>
      <c r="H23" s="108" t="s">
        <v>221</v>
      </c>
      <c r="I23" s="76"/>
      <c r="J23" s="76"/>
      <c r="K23" s="76"/>
      <c r="L23" s="76"/>
      <c r="M23" s="76"/>
      <c r="N23" s="76"/>
      <c r="O23" s="76"/>
    </row>
    <row r="24" spans="1:15" ht="18" customHeight="1">
      <c r="A24" s="76"/>
      <c r="B24" s="76"/>
      <c r="C24" s="76"/>
      <c r="D24" s="76"/>
      <c r="E24" s="76"/>
      <c r="F24" s="76"/>
      <c r="G24" s="76"/>
      <c r="I24" s="76"/>
      <c r="J24" s="76"/>
      <c r="K24" s="76"/>
      <c r="L24" s="76"/>
      <c r="M24" s="76"/>
      <c r="N24" s="76"/>
      <c r="O24" s="76"/>
    </row>
    <row r="25" spans="1:15" ht="18" customHeight="1">
      <c r="A25" s="76"/>
      <c r="B25" s="76"/>
      <c r="C25" s="76"/>
      <c r="D25" s="76"/>
      <c r="E25" s="76"/>
      <c r="F25" s="76"/>
      <c r="G25" s="76"/>
      <c r="I25" s="76"/>
      <c r="J25" s="76"/>
      <c r="K25" s="76"/>
      <c r="L25" s="76"/>
      <c r="M25" s="76"/>
      <c r="N25" s="76"/>
      <c r="O25" s="76"/>
    </row>
    <row r="26" spans="1:15" ht="18" customHeight="1">
      <c r="A26" s="76" t="s">
        <v>266</v>
      </c>
      <c r="B26" s="76"/>
      <c r="C26" s="76"/>
      <c r="D26" s="76"/>
      <c r="E26" s="76"/>
      <c r="F26" s="76"/>
      <c r="G26" s="76"/>
      <c r="I26" s="76"/>
      <c r="J26" s="76"/>
      <c r="K26" s="76"/>
      <c r="L26" s="76"/>
      <c r="M26" s="76"/>
      <c r="N26" s="76"/>
      <c r="O26" s="76"/>
    </row>
    <row r="27" spans="1:15" ht="18" customHeight="1">
      <c r="A27" s="76" t="s">
        <v>265</v>
      </c>
      <c r="B27" s="76"/>
      <c r="C27" s="76"/>
      <c r="D27" s="76"/>
      <c r="E27" s="76"/>
      <c r="F27" s="76"/>
      <c r="G27" s="76"/>
      <c r="I27" s="76"/>
      <c r="J27" s="375"/>
      <c r="K27" s="375"/>
      <c r="L27" s="375"/>
      <c r="M27" s="375"/>
      <c r="N27" s="375"/>
      <c r="O27" s="375"/>
    </row>
    <row r="28" spans="1:15" ht="48.75" customHeight="1">
      <c r="A28" s="1032" t="s">
        <v>327</v>
      </c>
      <c r="B28" s="1032"/>
      <c r="C28" s="1032"/>
      <c r="D28" s="1032"/>
      <c r="E28" s="1032"/>
      <c r="F28" s="1032"/>
      <c r="G28" s="1032"/>
      <c r="H28" s="1032"/>
      <c r="I28" s="1032"/>
      <c r="J28" s="1032"/>
      <c r="K28" s="1032"/>
    </row>
    <row r="42" spans="7:8">
      <c r="G42" s="1"/>
      <c r="H42" s="1"/>
    </row>
  </sheetData>
  <mergeCells count="1">
    <mergeCell ref="A28:K28"/>
  </mergeCells>
  <phoneticPr fontId="1"/>
  <dataValidations count="1">
    <dataValidation type="list" allowBlank="1" showInputMessage="1" showErrorMessage="1" sqref="H4:H23" xr:uid="{00000000-0002-0000-0000-000000000000}">
      <formula1>"　,本邦外居住者"</formula1>
    </dataValidation>
  </dataValidations>
  <printOptions horizontalCentered="1"/>
  <pageMargins left="0.31496062992125984" right="0.43307086614173229" top="0.55118110236220474" bottom="0.35433070866141736" header="0.31496062992125984" footer="0.31496062992125984"/>
  <pageSetup paperSize="9" scale="66"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G50"/>
  <sheetViews>
    <sheetView zoomScale="75" zoomScaleNormal="75" zoomScalePageLayoutView="80" workbookViewId="0">
      <selection activeCell="C33" sqref="C33:D33"/>
    </sheetView>
  </sheetViews>
  <sheetFormatPr defaultColWidth="9" defaultRowHeight="15"/>
  <cols>
    <col min="1" max="1" width="9.09765625" style="77" bestFit="1" customWidth="1"/>
    <col min="2" max="2" width="20.59765625" style="77" customWidth="1"/>
    <col min="3" max="3" width="24.59765625" style="77" customWidth="1"/>
    <col min="4" max="4" width="6.59765625" style="77" customWidth="1"/>
    <col min="5" max="6" width="12.59765625" style="77" customWidth="1"/>
    <col min="7" max="7" width="6.59765625" style="77" customWidth="1"/>
    <col min="8" max="8" width="6.69921875" style="77" customWidth="1"/>
    <col min="9" max="9" width="4.59765625" style="77" customWidth="1"/>
    <col min="10" max="10" width="8.59765625" style="77" customWidth="1"/>
    <col min="11" max="11" width="4.59765625" style="77" customWidth="1"/>
    <col min="12" max="12" width="8.69921875" style="77" customWidth="1"/>
    <col min="13" max="13" width="6.69921875" style="77" customWidth="1"/>
    <col min="14" max="14" width="10.59765625" style="77" customWidth="1"/>
    <col min="15" max="15" width="7.59765625" style="77" customWidth="1"/>
    <col min="16" max="16" width="4.59765625" style="77" customWidth="1"/>
    <col min="17" max="17" width="9.59765625" style="77" customWidth="1"/>
    <col min="18" max="18" width="4.59765625" style="77" customWidth="1"/>
    <col min="19" max="19" width="9.69921875" style="77" customWidth="1"/>
    <col min="20" max="20" width="4.59765625" style="77" customWidth="1"/>
    <col min="21" max="21" width="10.59765625" style="77" customWidth="1"/>
    <col min="22" max="22" width="9.59765625" style="77" customWidth="1"/>
    <col min="23" max="24" width="6.59765625" style="100" hidden="1" customWidth="1"/>
    <col min="25" max="25" width="9.59765625" style="100" hidden="1" customWidth="1"/>
    <col min="26" max="26" width="16.59765625" style="77" customWidth="1"/>
    <col min="27" max="27" width="6.69921875" style="77" customWidth="1"/>
    <col min="28" max="28" width="18" style="77" customWidth="1"/>
    <col min="29" max="29" width="6.59765625" style="77" customWidth="1"/>
    <col min="30" max="30" width="4.59765625" style="77" customWidth="1"/>
    <col min="31" max="31" width="2.59765625" style="77" customWidth="1"/>
    <col min="32" max="32" width="12.59765625" style="77" customWidth="1"/>
    <col min="33" max="33" width="16.59765625" style="77" customWidth="1"/>
    <col min="34" max="16384" width="9" style="77"/>
  </cols>
  <sheetData>
    <row r="1" spans="1:28" s="100" customFormat="1" ht="24" customHeight="1">
      <c r="Z1" s="191"/>
      <c r="AB1" s="704" t="s">
        <v>388</v>
      </c>
    </row>
    <row r="2" spans="1:28" ht="82.95" customHeight="1">
      <c r="A2" s="100"/>
      <c r="B2" s="1230" t="s">
        <v>316</v>
      </c>
      <c r="C2" s="1231"/>
      <c r="D2" s="1231"/>
      <c r="E2" s="1231"/>
      <c r="F2" s="1231"/>
      <c r="G2" s="1231"/>
      <c r="H2" s="1231"/>
      <c r="I2" s="1231"/>
      <c r="J2" s="1231"/>
      <c r="K2" s="1231"/>
      <c r="L2" s="1231"/>
      <c r="M2" s="1231"/>
      <c r="N2" s="1231"/>
      <c r="O2" s="1231"/>
      <c r="P2" s="1231"/>
      <c r="Q2" s="1231"/>
      <c r="R2" s="1231"/>
      <c r="S2" s="1231"/>
      <c r="T2" s="1231"/>
      <c r="U2" s="1231"/>
      <c r="V2" s="1231"/>
      <c r="W2" s="1231"/>
      <c r="X2" s="1231"/>
      <c r="Y2" s="1231"/>
      <c r="Z2" s="1231"/>
    </row>
    <row r="3" spans="1:28" ht="15" customHeight="1" thickBot="1">
      <c r="A3" s="544"/>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row>
    <row r="4" spans="1:28" s="78" customFormat="1" ht="39" customHeight="1">
      <c r="A4" s="546" t="s">
        <v>60</v>
      </c>
      <c r="B4" s="1245" t="s">
        <v>304</v>
      </c>
      <c r="C4" s="1247" t="s">
        <v>305</v>
      </c>
      <c r="D4" s="1249" t="s">
        <v>306</v>
      </c>
      <c r="E4" s="1251" t="s">
        <v>307</v>
      </c>
      <c r="F4" s="1240"/>
      <c r="G4" s="1241"/>
      <c r="H4" s="1239" t="s">
        <v>308</v>
      </c>
      <c r="I4" s="1240"/>
      <c r="J4" s="1240"/>
      <c r="K4" s="1240"/>
      <c r="L4" s="1240"/>
      <c r="M4" s="1240"/>
      <c r="N4" s="1240"/>
      <c r="O4" s="1240"/>
      <c r="P4" s="1240"/>
      <c r="Q4" s="1240"/>
      <c r="R4" s="1240"/>
      <c r="S4" s="1240"/>
      <c r="T4" s="1240"/>
      <c r="U4" s="1240"/>
      <c r="V4" s="1240"/>
      <c r="W4" s="1240"/>
      <c r="X4" s="1240"/>
      <c r="Y4" s="1241"/>
      <c r="Z4" s="1252" t="s">
        <v>309</v>
      </c>
      <c r="AA4" s="547" t="s">
        <v>295</v>
      </c>
      <c r="AB4" s="548" t="s">
        <v>231</v>
      </c>
    </row>
    <row r="5" spans="1:28" s="78" customFormat="1" ht="24" customHeight="1" thickBot="1">
      <c r="A5" s="549"/>
      <c r="B5" s="1246"/>
      <c r="C5" s="1248"/>
      <c r="D5" s="1250"/>
      <c r="E5" s="550" t="s">
        <v>310</v>
      </c>
      <c r="F5" s="551" t="s">
        <v>311</v>
      </c>
      <c r="G5" s="552" t="s">
        <v>312</v>
      </c>
      <c r="H5" s="1233" t="s">
        <v>313</v>
      </c>
      <c r="I5" s="1234"/>
      <c r="J5" s="1234"/>
      <c r="K5" s="1234"/>
      <c r="L5" s="1234"/>
      <c r="M5" s="1234"/>
      <c r="N5" s="1235"/>
      <c r="O5" s="1236" t="s">
        <v>314</v>
      </c>
      <c r="P5" s="1237"/>
      <c r="Q5" s="1237"/>
      <c r="R5" s="1237"/>
      <c r="S5" s="1237"/>
      <c r="T5" s="1237"/>
      <c r="U5" s="1238"/>
      <c r="V5" s="553" t="s">
        <v>132</v>
      </c>
      <c r="W5" s="1236" t="s">
        <v>315</v>
      </c>
      <c r="X5" s="1237"/>
      <c r="Y5" s="1242"/>
      <c r="Z5" s="1253"/>
      <c r="AA5" s="554" t="s">
        <v>229</v>
      </c>
      <c r="AB5" s="555" t="s">
        <v>296</v>
      </c>
    </row>
    <row r="6" spans="1:28" ht="24" customHeight="1" thickTop="1">
      <c r="A6" s="556">
        <f>IF(ISBLANK('様式９（航空賃 、旅費（その他））'!A6), "", '様式９（航空賃 、旅費（その他））'!A6)</f>
        <v>1</v>
      </c>
      <c r="B6" s="557"/>
      <c r="C6" s="558"/>
      <c r="D6" s="559"/>
      <c r="E6" s="560"/>
      <c r="F6" s="561"/>
      <c r="G6" s="562"/>
      <c r="H6" s="563"/>
      <c r="I6" s="564"/>
      <c r="J6" s="565"/>
      <c r="K6" s="566"/>
      <c r="L6" s="565"/>
      <c r="M6" s="567"/>
      <c r="N6" s="568"/>
      <c r="O6" s="569"/>
      <c r="P6" s="564"/>
      <c r="Q6" s="565"/>
      <c r="R6" s="566"/>
      <c r="S6" s="565"/>
      <c r="T6" s="570"/>
      <c r="U6" s="568"/>
      <c r="V6" s="571"/>
      <c r="W6" s="569"/>
      <c r="X6" s="572"/>
      <c r="Y6" s="573"/>
      <c r="Z6" s="574"/>
      <c r="AA6" s="575"/>
      <c r="AB6" s="576"/>
    </row>
    <row r="7" spans="1:28" ht="24" customHeight="1">
      <c r="A7" s="556">
        <f>IF(ISBLANK('様式９（航空賃 、旅費（その他））'!A7), "", '様式９（航空賃 、旅費（その他））'!A7)</f>
        <v>2</v>
      </c>
      <c r="B7" s="577"/>
      <c r="C7" s="578"/>
      <c r="D7" s="579"/>
      <c r="E7" s="560"/>
      <c r="F7" s="561"/>
      <c r="G7" s="562"/>
      <c r="H7" s="563"/>
      <c r="I7" s="564"/>
      <c r="J7" s="565"/>
      <c r="K7" s="566"/>
      <c r="L7" s="565"/>
      <c r="M7" s="567"/>
      <c r="N7" s="580"/>
      <c r="O7" s="581"/>
      <c r="P7" s="564"/>
      <c r="Q7" s="565"/>
      <c r="R7" s="566"/>
      <c r="S7" s="565"/>
      <c r="T7" s="570"/>
      <c r="U7" s="568"/>
      <c r="V7" s="582"/>
      <c r="W7" s="583"/>
      <c r="X7" s="572"/>
      <c r="Y7" s="573"/>
      <c r="Z7" s="584"/>
      <c r="AA7" s="575"/>
      <c r="AB7" s="585"/>
    </row>
    <row r="8" spans="1:28" ht="24" customHeight="1">
      <c r="A8" s="556">
        <f>IF(ISBLANK('様式９（航空賃 、旅費（その他））'!A8), "", '様式９（航空賃 、旅費（その他））'!A8)</f>
        <v>2</v>
      </c>
      <c r="B8" s="586"/>
      <c r="C8" s="578"/>
      <c r="D8" s="579"/>
      <c r="E8" s="560"/>
      <c r="F8" s="561"/>
      <c r="G8" s="562"/>
      <c r="H8" s="563"/>
      <c r="I8" s="564"/>
      <c r="J8" s="565"/>
      <c r="K8" s="566"/>
      <c r="L8" s="565"/>
      <c r="M8" s="567"/>
      <c r="N8" s="580"/>
      <c r="O8" s="581"/>
      <c r="P8" s="564"/>
      <c r="Q8" s="565"/>
      <c r="R8" s="566"/>
      <c r="S8" s="565"/>
      <c r="T8" s="570"/>
      <c r="U8" s="568"/>
      <c r="V8" s="571"/>
      <c r="W8" s="583"/>
      <c r="X8" s="572"/>
      <c r="Y8" s="573"/>
      <c r="Z8" s="584"/>
      <c r="AA8" s="575"/>
      <c r="AB8" s="585"/>
    </row>
    <row r="9" spans="1:28" ht="24" customHeight="1">
      <c r="A9" s="556">
        <f>IF(ISBLANK('様式９（航空賃 、旅費（その他））'!A9), "", '様式９（航空賃 、旅費（その他））'!A9)</f>
        <v>3</v>
      </c>
      <c r="B9" s="586"/>
      <c r="C9" s="578"/>
      <c r="D9" s="579"/>
      <c r="E9" s="560"/>
      <c r="F9" s="561"/>
      <c r="G9" s="562"/>
      <c r="H9" s="563"/>
      <c r="I9" s="564"/>
      <c r="J9" s="565"/>
      <c r="K9" s="566"/>
      <c r="L9" s="565"/>
      <c r="M9" s="567"/>
      <c r="N9" s="580"/>
      <c r="O9" s="581"/>
      <c r="P9" s="564"/>
      <c r="Q9" s="565"/>
      <c r="R9" s="566"/>
      <c r="S9" s="565"/>
      <c r="T9" s="570"/>
      <c r="U9" s="568"/>
      <c r="V9" s="582"/>
      <c r="W9" s="583"/>
      <c r="X9" s="572"/>
      <c r="Y9" s="573"/>
      <c r="Z9" s="584"/>
      <c r="AA9" s="575"/>
      <c r="AB9" s="585"/>
    </row>
    <row r="10" spans="1:28" ht="24" customHeight="1">
      <c r="A10" s="556">
        <f>IF(ISBLANK('様式９（航空賃 、旅費（その他））'!A10), "", '様式９（航空賃 、旅費（その他））'!A10)</f>
        <v>4</v>
      </c>
      <c r="B10" s="586"/>
      <c r="C10" s="578"/>
      <c r="D10" s="579"/>
      <c r="E10" s="560"/>
      <c r="F10" s="561"/>
      <c r="G10" s="562"/>
      <c r="H10" s="563"/>
      <c r="I10" s="564"/>
      <c r="J10" s="565"/>
      <c r="K10" s="566"/>
      <c r="L10" s="565"/>
      <c r="M10" s="567"/>
      <c r="N10" s="580"/>
      <c r="O10" s="581"/>
      <c r="P10" s="564"/>
      <c r="Q10" s="565"/>
      <c r="R10" s="566"/>
      <c r="S10" s="565"/>
      <c r="T10" s="570"/>
      <c r="U10" s="568"/>
      <c r="V10" s="571"/>
      <c r="W10" s="583"/>
      <c r="X10" s="572"/>
      <c r="Y10" s="573"/>
      <c r="Z10" s="584"/>
      <c r="AA10" s="575"/>
      <c r="AB10" s="585"/>
    </row>
    <row r="11" spans="1:28" ht="24" customHeight="1">
      <c r="A11" s="556" t="str">
        <f>IF(ISBLANK('様式９（航空賃 、旅費（その他））'!A11), "", '様式９（航空賃 、旅費（その他））'!A11)</f>
        <v/>
      </c>
      <c r="B11" s="586"/>
      <c r="C11" s="578"/>
      <c r="D11" s="579"/>
      <c r="E11" s="560"/>
      <c r="F11" s="561"/>
      <c r="G11" s="562"/>
      <c r="H11" s="563"/>
      <c r="I11" s="564"/>
      <c r="J11" s="565"/>
      <c r="K11" s="566"/>
      <c r="L11" s="565"/>
      <c r="M11" s="567"/>
      <c r="N11" s="580"/>
      <c r="O11" s="581"/>
      <c r="P11" s="564"/>
      <c r="Q11" s="565"/>
      <c r="R11" s="566"/>
      <c r="S11" s="565"/>
      <c r="T11" s="570"/>
      <c r="U11" s="568"/>
      <c r="V11" s="571"/>
      <c r="W11" s="583"/>
      <c r="X11" s="572"/>
      <c r="Y11" s="573"/>
      <c r="Z11" s="584"/>
      <c r="AA11" s="575"/>
      <c r="AB11" s="585"/>
    </row>
    <row r="12" spans="1:28" ht="24" customHeight="1">
      <c r="A12" s="556" t="str">
        <f>IF(ISBLANK('様式９（航空賃 、旅費（その他））'!A12), "", '様式９（航空賃 、旅費（その他））'!A12)</f>
        <v/>
      </c>
      <c r="B12" s="586"/>
      <c r="C12" s="578"/>
      <c r="D12" s="579"/>
      <c r="E12" s="560"/>
      <c r="F12" s="561"/>
      <c r="G12" s="562"/>
      <c r="H12" s="563"/>
      <c r="I12" s="564"/>
      <c r="J12" s="565"/>
      <c r="K12" s="566"/>
      <c r="L12" s="565"/>
      <c r="M12" s="567"/>
      <c r="N12" s="580"/>
      <c r="O12" s="581"/>
      <c r="P12" s="564"/>
      <c r="Q12" s="565"/>
      <c r="R12" s="566"/>
      <c r="S12" s="565"/>
      <c r="T12" s="570"/>
      <c r="U12" s="568"/>
      <c r="V12" s="571"/>
      <c r="W12" s="583"/>
      <c r="X12" s="572"/>
      <c r="Y12" s="573"/>
      <c r="Z12" s="584"/>
      <c r="AA12" s="575"/>
      <c r="AB12" s="585"/>
    </row>
    <row r="13" spans="1:28" ht="24" customHeight="1">
      <c r="A13" s="556" t="str">
        <f>IF(ISBLANK('様式９（航空賃 、旅費（その他））'!A13), "", '様式９（航空賃 、旅費（その他））'!A13)</f>
        <v/>
      </c>
      <c r="B13" s="586"/>
      <c r="C13" s="578"/>
      <c r="D13" s="579"/>
      <c r="E13" s="560"/>
      <c r="F13" s="561"/>
      <c r="G13" s="562"/>
      <c r="H13" s="563"/>
      <c r="I13" s="564"/>
      <c r="J13" s="565"/>
      <c r="K13" s="566"/>
      <c r="L13" s="565"/>
      <c r="M13" s="567"/>
      <c r="N13" s="580"/>
      <c r="O13" s="581"/>
      <c r="P13" s="564"/>
      <c r="Q13" s="565"/>
      <c r="R13" s="566"/>
      <c r="S13" s="565"/>
      <c r="T13" s="570"/>
      <c r="U13" s="568"/>
      <c r="V13" s="571"/>
      <c r="W13" s="583"/>
      <c r="X13" s="572"/>
      <c r="Y13" s="573"/>
      <c r="Z13" s="584"/>
      <c r="AA13" s="575"/>
      <c r="AB13" s="585"/>
    </row>
    <row r="14" spans="1:28" ht="24" customHeight="1">
      <c r="A14" s="556" t="str">
        <f>IF(ISBLANK('様式９（航空賃 、旅費（その他））'!A14), "", '様式９（航空賃 、旅費（その他））'!A14)</f>
        <v/>
      </c>
      <c r="B14" s="586"/>
      <c r="C14" s="578"/>
      <c r="D14" s="579"/>
      <c r="E14" s="560"/>
      <c r="F14" s="561"/>
      <c r="G14" s="562"/>
      <c r="H14" s="563"/>
      <c r="I14" s="564"/>
      <c r="J14" s="565"/>
      <c r="K14" s="566"/>
      <c r="L14" s="565"/>
      <c r="M14" s="567"/>
      <c r="N14" s="580"/>
      <c r="O14" s="581"/>
      <c r="P14" s="564"/>
      <c r="Q14" s="565"/>
      <c r="R14" s="566"/>
      <c r="S14" s="565"/>
      <c r="T14" s="570"/>
      <c r="U14" s="568"/>
      <c r="V14" s="571"/>
      <c r="W14" s="583"/>
      <c r="X14" s="572"/>
      <c r="Y14" s="573"/>
      <c r="Z14" s="584"/>
      <c r="AA14" s="575"/>
      <c r="AB14" s="585"/>
    </row>
    <row r="15" spans="1:28" ht="24" customHeight="1">
      <c r="A15" s="556"/>
      <c r="B15" s="586"/>
      <c r="C15" s="578"/>
      <c r="D15" s="579"/>
      <c r="E15" s="560"/>
      <c r="F15" s="561"/>
      <c r="G15" s="562"/>
      <c r="H15" s="563"/>
      <c r="I15" s="564"/>
      <c r="J15" s="565"/>
      <c r="K15" s="566"/>
      <c r="L15" s="565"/>
      <c r="M15" s="567"/>
      <c r="N15" s="580"/>
      <c r="O15" s="581"/>
      <c r="P15" s="564"/>
      <c r="Q15" s="565"/>
      <c r="R15" s="566"/>
      <c r="S15" s="565"/>
      <c r="T15" s="570"/>
      <c r="U15" s="568"/>
      <c r="V15" s="571"/>
      <c r="W15" s="583"/>
      <c r="X15" s="572"/>
      <c r="Y15" s="573"/>
      <c r="Z15" s="584"/>
      <c r="AA15" s="575"/>
      <c r="AB15" s="585"/>
    </row>
    <row r="16" spans="1:28" ht="24" hidden="1" customHeight="1">
      <c r="A16" s="556" t="str">
        <f>IF(ISBLANK('様式９（航空賃 、旅費（その他））'!A16), "", '様式９（航空賃 、旅費（その他））'!A16)</f>
        <v/>
      </c>
      <c r="B16" s="586"/>
      <c r="C16" s="578"/>
      <c r="D16" s="579"/>
      <c r="E16" s="560"/>
      <c r="F16" s="561"/>
      <c r="G16" s="562"/>
      <c r="H16" s="563"/>
      <c r="I16" s="564"/>
      <c r="J16" s="565"/>
      <c r="K16" s="566"/>
      <c r="L16" s="565"/>
      <c r="M16" s="567"/>
      <c r="N16" s="580"/>
      <c r="O16" s="581"/>
      <c r="P16" s="564"/>
      <c r="Q16" s="565"/>
      <c r="R16" s="566"/>
      <c r="S16" s="565"/>
      <c r="T16" s="570"/>
      <c r="U16" s="568"/>
      <c r="V16" s="571"/>
      <c r="W16" s="583"/>
      <c r="X16" s="572"/>
      <c r="Y16" s="573"/>
      <c r="Z16" s="584"/>
      <c r="AA16" s="575"/>
      <c r="AB16" s="585"/>
    </row>
    <row r="17" spans="1:28" ht="24" hidden="1" customHeight="1">
      <c r="A17" s="556" t="str">
        <f>IF(ISBLANK('様式９（航空賃 、旅費（その他））'!A17), "", '様式９（航空賃 、旅費（その他））'!A17)</f>
        <v/>
      </c>
      <c r="B17" s="586"/>
      <c r="C17" s="578"/>
      <c r="D17" s="579"/>
      <c r="E17" s="560"/>
      <c r="F17" s="561"/>
      <c r="G17" s="562"/>
      <c r="H17" s="563"/>
      <c r="I17" s="564"/>
      <c r="J17" s="565"/>
      <c r="K17" s="566"/>
      <c r="L17" s="565"/>
      <c r="M17" s="567"/>
      <c r="N17" s="580"/>
      <c r="O17" s="581"/>
      <c r="P17" s="564"/>
      <c r="Q17" s="565"/>
      <c r="R17" s="566"/>
      <c r="S17" s="565"/>
      <c r="T17" s="570"/>
      <c r="U17" s="568"/>
      <c r="V17" s="571"/>
      <c r="W17" s="583"/>
      <c r="X17" s="572"/>
      <c r="Y17" s="573"/>
      <c r="Z17" s="584"/>
      <c r="AA17" s="575"/>
      <c r="AB17" s="585"/>
    </row>
    <row r="18" spans="1:28" ht="24" hidden="1" customHeight="1">
      <c r="A18" s="556" t="str">
        <f>IF(ISBLANK('様式９（航空賃 、旅費（その他））'!A18), "", '様式９（航空賃 、旅費（その他））'!A18)</f>
        <v/>
      </c>
      <c r="B18" s="586"/>
      <c r="C18" s="578"/>
      <c r="D18" s="579"/>
      <c r="E18" s="560"/>
      <c r="F18" s="561"/>
      <c r="G18" s="562"/>
      <c r="H18" s="563"/>
      <c r="I18" s="564"/>
      <c r="J18" s="565"/>
      <c r="K18" s="566"/>
      <c r="L18" s="565"/>
      <c r="M18" s="567"/>
      <c r="N18" s="580"/>
      <c r="O18" s="581"/>
      <c r="P18" s="564"/>
      <c r="Q18" s="565"/>
      <c r="R18" s="566"/>
      <c r="S18" s="565"/>
      <c r="T18" s="570"/>
      <c r="U18" s="568"/>
      <c r="V18" s="571"/>
      <c r="W18" s="583"/>
      <c r="X18" s="572"/>
      <c r="Y18" s="573"/>
      <c r="Z18" s="584"/>
      <c r="AA18" s="575"/>
      <c r="AB18" s="585"/>
    </row>
    <row r="19" spans="1:28" s="100" customFormat="1" ht="24" hidden="1" customHeight="1">
      <c r="A19" s="556" t="str">
        <f>IF(ISBLANK('様式９（航空賃 、旅費（その他））'!A19), "", '様式９（航空賃 、旅費（その他））'!A19)</f>
        <v/>
      </c>
      <c r="B19" s="586"/>
      <c r="C19" s="578"/>
      <c r="D19" s="579"/>
      <c r="E19" s="560"/>
      <c r="F19" s="561"/>
      <c r="G19" s="562"/>
      <c r="H19" s="563"/>
      <c r="I19" s="564"/>
      <c r="J19" s="565"/>
      <c r="K19" s="566"/>
      <c r="L19" s="565"/>
      <c r="M19" s="567"/>
      <c r="N19" s="580"/>
      <c r="O19" s="581"/>
      <c r="P19" s="564"/>
      <c r="Q19" s="565"/>
      <c r="R19" s="566"/>
      <c r="S19" s="565"/>
      <c r="T19" s="570"/>
      <c r="U19" s="568"/>
      <c r="V19" s="571"/>
      <c r="W19" s="583"/>
      <c r="X19" s="572"/>
      <c r="Y19" s="573"/>
      <c r="Z19" s="584"/>
      <c r="AA19" s="575"/>
      <c r="AB19" s="585"/>
    </row>
    <row r="20" spans="1:28" s="100" customFormat="1" ht="24" hidden="1" customHeight="1">
      <c r="A20" s="556" t="str">
        <f>IF(ISBLANK('様式９（航空賃 、旅費（その他））'!A20), "", '様式９（航空賃 、旅費（その他））'!A20)</f>
        <v/>
      </c>
      <c r="B20" s="586"/>
      <c r="C20" s="578"/>
      <c r="D20" s="579"/>
      <c r="E20" s="560"/>
      <c r="F20" s="561"/>
      <c r="G20" s="562"/>
      <c r="H20" s="563"/>
      <c r="I20" s="564"/>
      <c r="J20" s="565"/>
      <c r="K20" s="566"/>
      <c r="L20" s="565"/>
      <c r="M20" s="567"/>
      <c r="N20" s="580"/>
      <c r="O20" s="581"/>
      <c r="P20" s="564"/>
      <c r="Q20" s="565"/>
      <c r="R20" s="566"/>
      <c r="S20" s="565"/>
      <c r="T20" s="570"/>
      <c r="U20" s="568"/>
      <c r="V20" s="571"/>
      <c r="W20" s="583"/>
      <c r="X20" s="572"/>
      <c r="Y20" s="573"/>
      <c r="Z20" s="584"/>
      <c r="AA20" s="575"/>
      <c r="AB20" s="585"/>
    </row>
    <row r="21" spans="1:28" s="100" customFormat="1" ht="24" hidden="1" customHeight="1">
      <c r="A21" s="556" t="str">
        <f>IF(ISBLANK('様式９（航空賃 、旅費（その他））'!A21), "", '様式９（航空賃 、旅費（その他））'!A21)</f>
        <v/>
      </c>
      <c r="B21" s="586"/>
      <c r="C21" s="578"/>
      <c r="D21" s="579"/>
      <c r="E21" s="560"/>
      <c r="F21" s="561"/>
      <c r="G21" s="562"/>
      <c r="H21" s="563"/>
      <c r="I21" s="564"/>
      <c r="J21" s="565"/>
      <c r="K21" s="566"/>
      <c r="L21" s="565"/>
      <c r="M21" s="567"/>
      <c r="N21" s="580"/>
      <c r="O21" s="581"/>
      <c r="P21" s="564"/>
      <c r="Q21" s="565"/>
      <c r="R21" s="566"/>
      <c r="S21" s="565"/>
      <c r="T21" s="570"/>
      <c r="U21" s="568"/>
      <c r="V21" s="571"/>
      <c r="W21" s="583"/>
      <c r="X21" s="572"/>
      <c r="Y21" s="573"/>
      <c r="Z21" s="584"/>
      <c r="AA21" s="575"/>
      <c r="AB21" s="585"/>
    </row>
    <row r="22" spans="1:28" s="100" customFormat="1" ht="24" hidden="1" customHeight="1">
      <c r="A22" s="556" t="str">
        <f>IF(ISBLANK('様式９（航空賃 、旅費（その他））'!A22), "", '様式９（航空賃 、旅費（その他））'!A22)</f>
        <v/>
      </c>
      <c r="B22" s="586"/>
      <c r="C22" s="578"/>
      <c r="D22" s="579"/>
      <c r="E22" s="560"/>
      <c r="F22" s="561"/>
      <c r="G22" s="562"/>
      <c r="H22" s="563"/>
      <c r="I22" s="564"/>
      <c r="J22" s="565"/>
      <c r="K22" s="566"/>
      <c r="L22" s="565"/>
      <c r="M22" s="567"/>
      <c r="N22" s="580"/>
      <c r="O22" s="581"/>
      <c r="P22" s="564"/>
      <c r="Q22" s="565"/>
      <c r="R22" s="566"/>
      <c r="S22" s="565"/>
      <c r="T22" s="570"/>
      <c r="U22" s="568"/>
      <c r="V22" s="571"/>
      <c r="W22" s="583"/>
      <c r="X22" s="572"/>
      <c r="Y22" s="573"/>
      <c r="Z22" s="584"/>
      <c r="AA22" s="575"/>
      <c r="AB22" s="585"/>
    </row>
    <row r="23" spans="1:28" s="100" customFormat="1" ht="24" hidden="1" customHeight="1">
      <c r="A23" s="556" t="str">
        <f>IF(ISBLANK('様式９（航空賃 、旅費（その他））'!A23), "", '様式９（航空賃 、旅費（その他））'!A23)</f>
        <v/>
      </c>
      <c r="B23" s="586"/>
      <c r="C23" s="578"/>
      <c r="D23" s="579"/>
      <c r="E23" s="560"/>
      <c r="F23" s="561"/>
      <c r="G23" s="562"/>
      <c r="H23" s="563"/>
      <c r="I23" s="564"/>
      <c r="J23" s="565"/>
      <c r="K23" s="566"/>
      <c r="L23" s="565"/>
      <c r="M23" s="567"/>
      <c r="N23" s="580"/>
      <c r="O23" s="581"/>
      <c r="P23" s="564"/>
      <c r="Q23" s="565"/>
      <c r="R23" s="566"/>
      <c r="S23" s="565"/>
      <c r="T23" s="570"/>
      <c r="U23" s="568"/>
      <c r="V23" s="571"/>
      <c r="W23" s="583"/>
      <c r="X23" s="572"/>
      <c r="Y23" s="573"/>
      <c r="Z23" s="584"/>
      <c r="AA23" s="575"/>
      <c r="AB23" s="585"/>
    </row>
    <row r="24" spans="1:28" s="100" customFormat="1" ht="24" hidden="1" customHeight="1">
      <c r="A24" s="556" t="str">
        <f>IF(ISBLANK('様式９（航空賃 、旅費（その他））'!A24), "", '様式９（航空賃 、旅費（その他））'!A24)</f>
        <v/>
      </c>
      <c r="B24" s="586"/>
      <c r="C24" s="578"/>
      <c r="D24" s="579"/>
      <c r="E24" s="560"/>
      <c r="F24" s="561"/>
      <c r="G24" s="562"/>
      <c r="H24" s="563"/>
      <c r="I24" s="564"/>
      <c r="J24" s="565"/>
      <c r="K24" s="566"/>
      <c r="L24" s="565"/>
      <c r="M24" s="567"/>
      <c r="N24" s="580"/>
      <c r="O24" s="581"/>
      <c r="P24" s="564"/>
      <c r="Q24" s="565"/>
      <c r="R24" s="566"/>
      <c r="S24" s="565"/>
      <c r="T24" s="570"/>
      <c r="U24" s="568"/>
      <c r="V24" s="571"/>
      <c r="W24" s="583"/>
      <c r="X24" s="572"/>
      <c r="Y24" s="573"/>
      <c r="Z24" s="584"/>
      <c r="AA24" s="575"/>
      <c r="AB24" s="585"/>
    </row>
    <row r="25" spans="1:28" s="100" customFormat="1" ht="24" hidden="1" customHeight="1">
      <c r="A25" s="556" t="str">
        <f>IF(ISBLANK('様式９（航空賃 、旅費（その他））'!A25), "", '様式９（航空賃 、旅費（その他））'!A25)</f>
        <v/>
      </c>
      <c r="B25" s="586"/>
      <c r="C25" s="578"/>
      <c r="D25" s="579"/>
      <c r="E25" s="560"/>
      <c r="F25" s="561"/>
      <c r="G25" s="562"/>
      <c r="H25" s="563"/>
      <c r="I25" s="564"/>
      <c r="J25" s="565"/>
      <c r="K25" s="566"/>
      <c r="L25" s="565"/>
      <c r="M25" s="567"/>
      <c r="N25" s="580"/>
      <c r="O25" s="581"/>
      <c r="P25" s="564"/>
      <c r="Q25" s="565"/>
      <c r="R25" s="566"/>
      <c r="S25" s="565"/>
      <c r="T25" s="570"/>
      <c r="U25" s="568"/>
      <c r="V25" s="571"/>
      <c r="W25" s="583"/>
      <c r="X25" s="572"/>
      <c r="Y25" s="573"/>
      <c r="Z25" s="584"/>
      <c r="AA25" s="575"/>
      <c r="AB25" s="585"/>
    </row>
    <row r="26" spans="1:28" s="100" customFormat="1" ht="24" hidden="1" customHeight="1">
      <c r="A26" s="556" t="str">
        <f>IF(ISBLANK('様式９（航空賃 、旅費（その他））'!A26), "", '様式９（航空賃 、旅費（その他））'!A26)</f>
        <v/>
      </c>
      <c r="B26" s="586"/>
      <c r="C26" s="578"/>
      <c r="D26" s="579"/>
      <c r="E26" s="560"/>
      <c r="F26" s="561"/>
      <c r="G26" s="562"/>
      <c r="H26" s="563"/>
      <c r="I26" s="564"/>
      <c r="J26" s="565"/>
      <c r="K26" s="566"/>
      <c r="L26" s="565"/>
      <c r="M26" s="567"/>
      <c r="N26" s="580"/>
      <c r="O26" s="581"/>
      <c r="P26" s="564"/>
      <c r="Q26" s="565"/>
      <c r="R26" s="566"/>
      <c r="S26" s="565"/>
      <c r="T26" s="570"/>
      <c r="U26" s="568"/>
      <c r="V26" s="571"/>
      <c r="W26" s="583"/>
      <c r="X26" s="572"/>
      <c r="Y26" s="573"/>
      <c r="Z26" s="584"/>
      <c r="AA26" s="575"/>
      <c r="AB26" s="585"/>
    </row>
    <row r="27" spans="1:28" s="100" customFormat="1" ht="24" hidden="1" customHeight="1">
      <c r="A27" s="556" t="str">
        <f>IF(ISBLANK('様式９（航空賃 、旅費（その他））'!A27), "", '様式９（航空賃 、旅費（その他））'!A27)</f>
        <v/>
      </c>
      <c r="B27" s="586"/>
      <c r="C27" s="578"/>
      <c r="D27" s="579"/>
      <c r="E27" s="560"/>
      <c r="F27" s="561"/>
      <c r="G27" s="562"/>
      <c r="H27" s="563"/>
      <c r="I27" s="564"/>
      <c r="J27" s="565"/>
      <c r="K27" s="566"/>
      <c r="L27" s="565"/>
      <c r="M27" s="567"/>
      <c r="N27" s="580"/>
      <c r="O27" s="581"/>
      <c r="P27" s="564"/>
      <c r="Q27" s="565"/>
      <c r="R27" s="566"/>
      <c r="S27" s="565"/>
      <c r="T27" s="570"/>
      <c r="U27" s="568"/>
      <c r="V27" s="571"/>
      <c r="W27" s="583"/>
      <c r="X27" s="572"/>
      <c r="Y27" s="573"/>
      <c r="Z27" s="584"/>
      <c r="AA27" s="575"/>
      <c r="AB27" s="585"/>
    </row>
    <row r="28" spans="1:28" s="100" customFormat="1" ht="24" hidden="1" customHeight="1">
      <c r="A28" s="556" t="str">
        <f>IF(ISBLANK('様式９（航空賃 、旅費（その他））'!A28), "", '様式９（航空賃 、旅費（その他））'!A28)</f>
        <v/>
      </c>
      <c r="B28" s="586"/>
      <c r="C28" s="578"/>
      <c r="D28" s="579"/>
      <c r="E28" s="560"/>
      <c r="F28" s="561"/>
      <c r="G28" s="562"/>
      <c r="H28" s="563"/>
      <c r="I28" s="564"/>
      <c r="J28" s="565"/>
      <c r="K28" s="566"/>
      <c r="L28" s="565"/>
      <c r="M28" s="567"/>
      <c r="N28" s="580"/>
      <c r="O28" s="581"/>
      <c r="P28" s="564"/>
      <c r="Q28" s="565"/>
      <c r="R28" s="566"/>
      <c r="S28" s="565"/>
      <c r="T28" s="570"/>
      <c r="U28" s="568"/>
      <c r="V28" s="571"/>
      <c r="W28" s="583"/>
      <c r="X28" s="572"/>
      <c r="Y28" s="573"/>
      <c r="Z28" s="584"/>
      <c r="AA28" s="575"/>
      <c r="AB28" s="585"/>
    </row>
    <row r="29" spans="1:28" s="100" customFormat="1" ht="24" hidden="1" customHeight="1">
      <c r="A29" s="556" t="str">
        <f>IF(ISBLANK('様式９（航空賃 、旅費（その他））'!A29), "", '様式９（航空賃 、旅費（その他））'!A29)</f>
        <v/>
      </c>
      <c r="B29" s="586"/>
      <c r="C29" s="578"/>
      <c r="D29" s="579"/>
      <c r="E29" s="560"/>
      <c r="F29" s="561"/>
      <c r="G29" s="562"/>
      <c r="H29" s="563"/>
      <c r="I29" s="564"/>
      <c r="J29" s="565"/>
      <c r="K29" s="566"/>
      <c r="L29" s="565"/>
      <c r="M29" s="567"/>
      <c r="N29" s="580"/>
      <c r="O29" s="581"/>
      <c r="P29" s="564"/>
      <c r="Q29" s="565"/>
      <c r="R29" s="566"/>
      <c r="S29" s="565"/>
      <c r="T29" s="570"/>
      <c r="U29" s="568"/>
      <c r="V29" s="571"/>
      <c r="W29" s="583"/>
      <c r="X29" s="572"/>
      <c r="Y29" s="573"/>
      <c r="Z29" s="584"/>
      <c r="AA29" s="575"/>
      <c r="AB29" s="585"/>
    </row>
    <row r="30" spans="1:28" s="100" customFormat="1" ht="24" hidden="1" customHeight="1">
      <c r="A30" s="556" t="str">
        <f>IF(ISBLANK('様式９（航空賃 、旅費（その他））'!A30), "", '様式９（航空賃 、旅費（その他））'!A30)</f>
        <v/>
      </c>
      <c r="B30" s="586"/>
      <c r="C30" s="578"/>
      <c r="D30" s="579"/>
      <c r="E30" s="560"/>
      <c r="F30" s="561"/>
      <c r="G30" s="562"/>
      <c r="H30" s="563"/>
      <c r="I30" s="564"/>
      <c r="J30" s="565"/>
      <c r="K30" s="566"/>
      <c r="L30" s="565"/>
      <c r="M30" s="567"/>
      <c r="N30" s="580"/>
      <c r="O30" s="581"/>
      <c r="P30" s="564"/>
      <c r="Q30" s="565"/>
      <c r="R30" s="566"/>
      <c r="S30" s="565"/>
      <c r="T30" s="570"/>
      <c r="U30" s="568"/>
      <c r="V30" s="571"/>
      <c r="W30" s="583"/>
      <c r="X30" s="572"/>
      <c r="Y30" s="573"/>
      <c r="Z30" s="584"/>
      <c r="AA30" s="575"/>
      <c r="AB30" s="585"/>
    </row>
    <row r="31" spans="1:28" s="100" customFormat="1" ht="24" hidden="1" customHeight="1">
      <c r="A31" s="556" t="str">
        <f>IF(ISBLANK('様式９（航空賃 、旅費（その他））'!A31), "", '様式９（航空賃 、旅費（その他））'!A31)</f>
        <v/>
      </c>
      <c r="B31" s="586"/>
      <c r="C31" s="578"/>
      <c r="D31" s="579"/>
      <c r="E31" s="560"/>
      <c r="F31" s="561"/>
      <c r="G31" s="562"/>
      <c r="H31" s="563"/>
      <c r="I31" s="564"/>
      <c r="J31" s="565"/>
      <c r="K31" s="566"/>
      <c r="L31" s="565"/>
      <c r="M31" s="567"/>
      <c r="N31" s="580"/>
      <c r="O31" s="581"/>
      <c r="P31" s="564"/>
      <c r="Q31" s="565"/>
      <c r="R31" s="566"/>
      <c r="S31" s="565"/>
      <c r="T31" s="570"/>
      <c r="U31" s="568"/>
      <c r="V31" s="571"/>
      <c r="W31" s="583"/>
      <c r="X31" s="572"/>
      <c r="Y31" s="573"/>
      <c r="Z31" s="584"/>
      <c r="AA31" s="575"/>
      <c r="AB31" s="585"/>
    </row>
    <row r="32" spans="1:28" s="100" customFormat="1" ht="24" hidden="1" customHeight="1">
      <c r="A32" s="556" t="str">
        <f>IF(ISBLANK('様式９（航空賃 、旅費（その他））'!A32), "", '様式９（航空賃 、旅費（その他））'!A32)</f>
        <v/>
      </c>
      <c r="B32" s="586"/>
      <c r="C32" s="578"/>
      <c r="D32" s="579"/>
      <c r="E32" s="560"/>
      <c r="F32" s="561"/>
      <c r="G32" s="562"/>
      <c r="H32" s="563"/>
      <c r="I32" s="564"/>
      <c r="J32" s="565"/>
      <c r="K32" s="566"/>
      <c r="L32" s="565"/>
      <c r="M32" s="567"/>
      <c r="N32" s="580"/>
      <c r="O32" s="581"/>
      <c r="P32" s="564"/>
      <c r="Q32" s="565"/>
      <c r="R32" s="566"/>
      <c r="S32" s="565"/>
      <c r="T32" s="570"/>
      <c r="U32" s="568"/>
      <c r="V32" s="571"/>
      <c r="W32" s="583"/>
      <c r="X32" s="572"/>
      <c r="Y32" s="573"/>
      <c r="Z32" s="584"/>
      <c r="AA32" s="575"/>
      <c r="AB32" s="585"/>
    </row>
    <row r="33" spans="1:33" s="100" customFormat="1" ht="24" hidden="1" customHeight="1">
      <c r="A33" s="556" t="str">
        <f>IF(ISBLANK('様式９（航空賃 、旅費（その他））'!A33), "", '様式９（航空賃 、旅費（その他））'!A33)</f>
        <v/>
      </c>
      <c r="B33" s="586"/>
      <c r="C33" s="578"/>
      <c r="D33" s="579"/>
      <c r="E33" s="560"/>
      <c r="F33" s="561"/>
      <c r="G33" s="562"/>
      <c r="H33" s="563"/>
      <c r="I33" s="564"/>
      <c r="J33" s="565"/>
      <c r="K33" s="566"/>
      <c r="L33" s="565"/>
      <c r="M33" s="567"/>
      <c r="N33" s="580"/>
      <c r="O33" s="581"/>
      <c r="P33" s="564"/>
      <c r="Q33" s="565"/>
      <c r="R33" s="566"/>
      <c r="S33" s="565"/>
      <c r="T33" s="570"/>
      <c r="U33" s="568"/>
      <c r="V33" s="571"/>
      <c r="W33" s="583"/>
      <c r="X33" s="572"/>
      <c r="Y33" s="573"/>
      <c r="Z33" s="584"/>
      <c r="AA33" s="575"/>
      <c r="AB33" s="585"/>
    </row>
    <row r="34" spans="1:33" s="100" customFormat="1" ht="24" hidden="1" customHeight="1">
      <c r="A34" s="556" t="str">
        <f>IF(ISBLANK('様式９（航空賃 、旅費（その他））'!A34), "", '様式９（航空賃 、旅費（その他））'!A34)</f>
        <v/>
      </c>
      <c r="B34" s="586"/>
      <c r="C34" s="578"/>
      <c r="D34" s="579"/>
      <c r="E34" s="560"/>
      <c r="F34" s="561"/>
      <c r="G34" s="562"/>
      <c r="H34" s="563"/>
      <c r="I34" s="564"/>
      <c r="J34" s="565"/>
      <c r="K34" s="566"/>
      <c r="L34" s="565"/>
      <c r="M34" s="567"/>
      <c r="N34" s="580"/>
      <c r="O34" s="581"/>
      <c r="P34" s="564"/>
      <c r="Q34" s="565"/>
      <c r="R34" s="566"/>
      <c r="S34" s="565"/>
      <c r="T34" s="570"/>
      <c r="U34" s="568"/>
      <c r="V34" s="571"/>
      <c r="W34" s="583"/>
      <c r="X34" s="572"/>
      <c r="Y34" s="573"/>
      <c r="Z34" s="584"/>
      <c r="AA34" s="575"/>
      <c r="AB34" s="585"/>
    </row>
    <row r="35" spans="1:33" s="100" customFormat="1" ht="24" hidden="1" customHeight="1">
      <c r="A35" s="556" t="str">
        <f>IF(ISBLANK('様式９（航空賃 、旅費（その他））'!A35), "", '様式９（航空賃 、旅費（その他））'!A35)</f>
        <v/>
      </c>
      <c r="B35" s="586"/>
      <c r="C35" s="578"/>
      <c r="D35" s="579"/>
      <c r="E35" s="560"/>
      <c r="F35" s="561"/>
      <c r="G35" s="562"/>
      <c r="H35" s="563"/>
      <c r="I35" s="564"/>
      <c r="J35" s="565"/>
      <c r="K35" s="566"/>
      <c r="L35" s="565"/>
      <c r="M35" s="567"/>
      <c r="N35" s="580"/>
      <c r="O35" s="581"/>
      <c r="P35" s="564"/>
      <c r="Q35" s="565"/>
      <c r="R35" s="566"/>
      <c r="S35" s="565"/>
      <c r="T35" s="570"/>
      <c r="U35" s="568"/>
      <c r="V35" s="571"/>
      <c r="W35" s="583"/>
      <c r="X35" s="572"/>
      <c r="Y35" s="573"/>
      <c r="Z35" s="584"/>
      <c r="AA35" s="575"/>
      <c r="AB35" s="585"/>
    </row>
    <row r="36" spans="1:33" s="100" customFormat="1" ht="24" hidden="1" customHeight="1">
      <c r="A36" s="556" t="str">
        <f>IF(ISBLANK('様式９（航空賃 、旅費（その他））'!A36), "", '様式９（航空賃 、旅費（その他））'!A36)</f>
        <v/>
      </c>
      <c r="B36" s="586"/>
      <c r="C36" s="578"/>
      <c r="D36" s="579"/>
      <c r="E36" s="560"/>
      <c r="F36" s="561"/>
      <c r="G36" s="562"/>
      <c r="H36" s="563"/>
      <c r="I36" s="564"/>
      <c r="J36" s="565"/>
      <c r="K36" s="566"/>
      <c r="L36" s="565"/>
      <c r="M36" s="567"/>
      <c r="N36" s="580"/>
      <c r="O36" s="581"/>
      <c r="P36" s="564"/>
      <c r="Q36" s="565"/>
      <c r="R36" s="566"/>
      <c r="S36" s="565"/>
      <c r="T36" s="570"/>
      <c r="U36" s="568"/>
      <c r="V36" s="571"/>
      <c r="W36" s="583"/>
      <c r="X36" s="572"/>
      <c r="Y36" s="573"/>
      <c r="Z36" s="584"/>
      <c r="AA36" s="575"/>
      <c r="AB36" s="585"/>
    </row>
    <row r="37" spans="1:33" ht="24" hidden="1" customHeight="1">
      <c r="A37" s="556" t="str">
        <f>IF(ISBLANK('様式９（航空賃 、旅費（その他））'!A37), "", '様式９（航空賃 、旅費（その他））'!A37)</f>
        <v/>
      </c>
      <c r="B37" s="586"/>
      <c r="C37" s="578"/>
      <c r="D37" s="579"/>
      <c r="E37" s="560"/>
      <c r="F37" s="561"/>
      <c r="G37" s="562"/>
      <c r="H37" s="563"/>
      <c r="I37" s="564"/>
      <c r="J37" s="565"/>
      <c r="K37" s="566"/>
      <c r="L37" s="565"/>
      <c r="M37" s="567"/>
      <c r="N37" s="580"/>
      <c r="O37" s="581"/>
      <c r="P37" s="564"/>
      <c r="Q37" s="565"/>
      <c r="R37" s="566"/>
      <c r="S37" s="565"/>
      <c r="T37" s="570"/>
      <c r="U37" s="568"/>
      <c r="V37" s="571"/>
      <c r="W37" s="583"/>
      <c r="X37" s="572"/>
      <c r="Y37" s="573"/>
      <c r="Z37" s="584"/>
      <c r="AA37" s="575"/>
      <c r="AB37" s="585"/>
    </row>
    <row r="38" spans="1:33" ht="24" hidden="1" customHeight="1">
      <c r="A38" s="556" t="str">
        <f>IF(ISBLANK('様式９（航空賃 、旅費（その他））'!A38), "", '様式９（航空賃 、旅費（その他））'!A38)</f>
        <v/>
      </c>
      <c r="B38" s="586"/>
      <c r="C38" s="578"/>
      <c r="D38" s="579"/>
      <c r="E38" s="560"/>
      <c r="F38" s="561"/>
      <c r="G38" s="562"/>
      <c r="H38" s="563"/>
      <c r="I38" s="564"/>
      <c r="J38" s="565"/>
      <c r="K38" s="566"/>
      <c r="L38" s="565"/>
      <c r="M38" s="567"/>
      <c r="N38" s="580"/>
      <c r="O38" s="581"/>
      <c r="P38" s="564"/>
      <c r="Q38" s="565"/>
      <c r="R38" s="566"/>
      <c r="S38" s="565"/>
      <c r="T38" s="570"/>
      <c r="U38" s="568"/>
      <c r="V38" s="571"/>
      <c r="W38" s="583"/>
      <c r="X38" s="572"/>
      <c r="Y38" s="573"/>
      <c r="Z38" s="584"/>
      <c r="AA38" s="575"/>
      <c r="AB38" s="585"/>
    </row>
    <row r="39" spans="1:33" ht="24" hidden="1" customHeight="1">
      <c r="A39" s="556" t="str">
        <f>IF(ISBLANK('様式９（航空賃 、旅費（その他））'!A39), "", '様式９（航空賃 、旅費（その他））'!A39)</f>
        <v/>
      </c>
      <c r="B39" s="586"/>
      <c r="C39" s="578"/>
      <c r="D39" s="579"/>
      <c r="E39" s="560"/>
      <c r="F39" s="561"/>
      <c r="G39" s="562"/>
      <c r="H39" s="563"/>
      <c r="I39" s="564"/>
      <c r="J39" s="565"/>
      <c r="K39" s="566"/>
      <c r="L39" s="565"/>
      <c r="M39" s="567"/>
      <c r="N39" s="580"/>
      <c r="O39" s="581"/>
      <c r="P39" s="564"/>
      <c r="Q39" s="565"/>
      <c r="R39" s="566"/>
      <c r="S39" s="565"/>
      <c r="T39" s="570"/>
      <c r="U39" s="568"/>
      <c r="V39" s="571"/>
      <c r="W39" s="583"/>
      <c r="X39" s="572"/>
      <c r="Y39" s="573"/>
      <c r="Z39" s="584"/>
      <c r="AA39" s="575"/>
      <c r="AB39" s="585"/>
    </row>
    <row r="40" spans="1:33" ht="24" hidden="1" customHeight="1">
      <c r="A40" s="556" t="str">
        <f>IF(ISBLANK('様式９（航空賃 、旅費（その他））'!A40), "", '様式９（航空賃 、旅費（その他））'!A40)</f>
        <v/>
      </c>
      <c r="B40" s="586"/>
      <c r="C40" s="578"/>
      <c r="D40" s="579"/>
      <c r="E40" s="560"/>
      <c r="F40" s="561"/>
      <c r="G40" s="562"/>
      <c r="H40" s="563"/>
      <c r="I40" s="564"/>
      <c r="J40" s="565"/>
      <c r="K40" s="566"/>
      <c r="L40" s="565"/>
      <c r="M40" s="567"/>
      <c r="N40" s="580"/>
      <c r="O40" s="581"/>
      <c r="P40" s="564"/>
      <c r="Q40" s="565"/>
      <c r="R40" s="566"/>
      <c r="S40" s="565"/>
      <c r="T40" s="570"/>
      <c r="U40" s="568"/>
      <c r="V40" s="571"/>
      <c r="W40" s="583"/>
      <c r="X40" s="572"/>
      <c r="Y40" s="573"/>
      <c r="Z40" s="584"/>
      <c r="AA40" s="575"/>
      <c r="AB40" s="585"/>
    </row>
    <row r="41" spans="1:33" ht="24" hidden="1" customHeight="1">
      <c r="A41" s="556" t="str">
        <f>IF(ISBLANK('様式９（航空賃 、旅費（その他））'!A41), "", '様式９（航空賃 、旅費（その他））'!A41)</f>
        <v/>
      </c>
      <c r="B41" s="586"/>
      <c r="C41" s="578"/>
      <c r="D41" s="579"/>
      <c r="E41" s="560"/>
      <c r="F41" s="561"/>
      <c r="G41" s="562"/>
      <c r="H41" s="563"/>
      <c r="I41" s="564"/>
      <c r="J41" s="565"/>
      <c r="K41" s="566"/>
      <c r="L41" s="565"/>
      <c r="M41" s="567"/>
      <c r="N41" s="580"/>
      <c r="O41" s="581"/>
      <c r="P41" s="564"/>
      <c r="Q41" s="565"/>
      <c r="R41" s="566"/>
      <c r="S41" s="565"/>
      <c r="T41" s="570"/>
      <c r="U41" s="568"/>
      <c r="V41" s="571"/>
      <c r="W41" s="583"/>
      <c r="X41" s="572"/>
      <c r="Y41" s="573"/>
      <c r="Z41" s="584"/>
      <c r="AA41" s="575"/>
      <c r="AB41" s="585"/>
    </row>
    <row r="42" spans="1:33" ht="24" hidden="1" customHeight="1">
      <c r="A42" s="556" t="str">
        <f>IF(ISBLANK('様式９（航空賃 、旅費（その他））'!A42), "", '様式９（航空賃 、旅費（その他））'!A42)</f>
        <v/>
      </c>
      <c r="B42" s="586"/>
      <c r="C42" s="578"/>
      <c r="D42" s="579"/>
      <c r="E42" s="560"/>
      <c r="F42" s="561"/>
      <c r="G42" s="562"/>
      <c r="H42" s="563"/>
      <c r="I42" s="564"/>
      <c r="J42" s="565"/>
      <c r="K42" s="566"/>
      <c r="L42" s="565"/>
      <c r="M42" s="567"/>
      <c r="N42" s="580"/>
      <c r="O42" s="581"/>
      <c r="P42" s="564"/>
      <c r="Q42" s="565"/>
      <c r="R42" s="566"/>
      <c r="S42" s="565"/>
      <c r="T42" s="570"/>
      <c r="U42" s="568"/>
      <c r="V42" s="571"/>
      <c r="W42" s="583"/>
      <c r="X42" s="572"/>
      <c r="Y42" s="573"/>
      <c r="Z42" s="584"/>
      <c r="AA42" s="575"/>
      <c r="AB42" s="585"/>
    </row>
    <row r="43" spans="1:33" ht="24" customHeight="1">
      <c r="A43" s="556" t="str">
        <f>IF(ISBLANK('様式９（航空賃 、旅費（その他））'!A43), "", '様式９（航空賃 、旅費（その他））'!A43)</f>
        <v/>
      </c>
      <c r="B43" s="586"/>
      <c r="C43" s="578"/>
      <c r="D43" s="579"/>
      <c r="E43" s="560"/>
      <c r="F43" s="561"/>
      <c r="G43" s="562"/>
      <c r="H43" s="563"/>
      <c r="I43" s="566"/>
      <c r="J43" s="565"/>
      <c r="K43" s="566"/>
      <c r="L43" s="565"/>
      <c r="M43" s="567"/>
      <c r="N43" s="580"/>
      <c r="O43" s="581"/>
      <c r="P43" s="564"/>
      <c r="Q43" s="565"/>
      <c r="R43" s="566"/>
      <c r="S43" s="565"/>
      <c r="T43" s="566"/>
      <c r="U43" s="568"/>
      <c r="V43" s="571"/>
      <c r="W43" s="583"/>
      <c r="X43" s="572"/>
      <c r="Y43" s="573"/>
      <c r="Z43" s="584"/>
      <c r="AA43" s="575"/>
      <c r="AB43" s="585"/>
    </row>
    <row r="44" spans="1:33" ht="24" customHeight="1">
      <c r="A44" s="556" t="str">
        <f>IF(ISBLANK('様式９（航空賃 、旅費（その他））'!A44), "", '様式９（航空賃 、旅費（その他））'!A44)</f>
        <v/>
      </c>
      <c r="B44" s="586"/>
      <c r="C44" s="578"/>
      <c r="D44" s="579"/>
      <c r="E44" s="560"/>
      <c r="F44" s="561"/>
      <c r="G44" s="562"/>
      <c r="H44" s="563"/>
      <c r="I44" s="566"/>
      <c r="J44" s="565"/>
      <c r="K44" s="566"/>
      <c r="L44" s="565"/>
      <c r="M44" s="567"/>
      <c r="N44" s="580"/>
      <c r="O44" s="581"/>
      <c r="P44" s="564"/>
      <c r="Q44" s="565"/>
      <c r="R44" s="566"/>
      <c r="S44" s="565"/>
      <c r="T44" s="566"/>
      <c r="U44" s="568"/>
      <c r="V44" s="571"/>
      <c r="W44" s="583"/>
      <c r="X44" s="572"/>
      <c r="Y44" s="573"/>
      <c r="Z44" s="584"/>
      <c r="AA44" s="575"/>
      <c r="AB44" s="585"/>
    </row>
    <row r="45" spans="1:33" ht="24" customHeight="1" thickBot="1">
      <c r="A45" s="556" t="str">
        <f>IF(ISBLANK('様式９（航空賃 、旅費（その他））'!A45), "", '様式９（航空賃 、旅費（その他））'!A45)</f>
        <v/>
      </c>
      <c r="B45" s="587"/>
      <c r="C45" s="588"/>
      <c r="D45" s="589"/>
      <c r="E45" s="590"/>
      <c r="F45" s="591"/>
      <c r="G45" s="592"/>
      <c r="H45" s="593"/>
      <c r="I45" s="594"/>
      <c r="J45" s="595"/>
      <c r="K45" s="596"/>
      <c r="L45" s="595"/>
      <c r="M45" s="597"/>
      <c r="N45" s="598"/>
      <c r="O45" s="599"/>
      <c r="P45" s="600"/>
      <c r="Q45" s="594"/>
      <c r="R45" s="594"/>
      <c r="S45" s="594"/>
      <c r="T45" s="594"/>
      <c r="U45" s="568"/>
      <c r="V45" s="601"/>
      <c r="W45" s="583"/>
      <c r="X45" s="572"/>
      <c r="Y45" s="573"/>
      <c r="Z45" s="602"/>
      <c r="AA45" s="603"/>
      <c r="AB45" s="604"/>
    </row>
    <row r="46" spans="1:33" ht="30" customHeight="1" thickBot="1">
      <c r="A46" s="545"/>
      <c r="B46" s="605"/>
      <c r="C46" s="606"/>
      <c r="D46" s="606"/>
      <c r="E46" s="606"/>
      <c r="F46" s="606"/>
      <c r="G46" s="606"/>
      <c r="H46" s="606"/>
      <c r="I46" s="606"/>
      <c r="J46" s="606"/>
      <c r="K46" s="606"/>
      <c r="L46" s="606"/>
      <c r="M46" s="606"/>
      <c r="N46" s="606"/>
      <c r="O46" s="606"/>
      <c r="P46" s="607"/>
      <c r="Q46" s="607"/>
      <c r="R46" s="607"/>
      <c r="S46" s="1243"/>
      <c r="T46" s="1243"/>
      <c r="U46" s="1243"/>
      <c r="V46" s="1243"/>
      <c r="W46" s="1243"/>
      <c r="X46" s="1243"/>
      <c r="Y46" s="1244"/>
      <c r="Z46" s="608"/>
      <c r="AA46" s="609"/>
      <c r="AB46" s="610"/>
    </row>
    <row r="47" spans="1:33" ht="30" customHeight="1" thickBot="1">
      <c r="A47" s="545"/>
      <c r="B47" s="611"/>
      <c r="C47" s="611"/>
      <c r="D47" s="611"/>
      <c r="E47" s="611"/>
      <c r="F47" s="611"/>
      <c r="G47" s="611"/>
      <c r="H47" s="611"/>
      <c r="I47" s="611"/>
      <c r="J47" s="611"/>
      <c r="K47" s="611"/>
      <c r="L47" s="611"/>
      <c r="M47" s="611"/>
      <c r="N47" s="611"/>
      <c r="O47" s="611"/>
      <c r="P47" s="612"/>
      <c r="Q47" s="612"/>
      <c r="R47" s="612"/>
      <c r="S47" s="1232"/>
      <c r="T47" s="1232"/>
      <c r="U47" s="1232"/>
      <c r="V47" s="1232"/>
      <c r="W47" s="613"/>
      <c r="X47" s="613"/>
      <c r="Y47" s="614"/>
      <c r="Z47" s="615"/>
      <c r="AA47" s="611"/>
      <c r="AB47" s="616"/>
      <c r="AC47" s="100"/>
      <c r="AD47" s="100"/>
      <c r="AE47" s="100"/>
      <c r="AF47" s="100"/>
      <c r="AG47" s="100"/>
    </row>
    <row r="48" spans="1:33" s="100" customFormat="1" ht="30" customHeight="1" thickBot="1">
      <c r="A48" s="545"/>
      <c r="B48" s="611"/>
      <c r="C48" s="611"/>
      <c r="D48" s="611"/>
      <c r="E48" s="611"/>
      <c r="F48" s="611"/>
      <c r="G48" s="611"/>
      <c r="H48" s="611"/>
      <c r="I48" s="611"/>
      <c r="J48" s="611"/>
      <c r="K48" s="611"/>
      <c r="L48" s="611"/>
      <c r="M48" s="611"/>
      <c r="N48" s="611"/>
      <c r="O48" s="611"/>
      <c r="P48" s="612"/>
      <c r="Q48" s="612"/>
      <c r="R48" s="1227"/>
      <c r="S48" s="1227"/>
      <c r="T48" s="1227"/>
      <c r="U48" s="1227"/>
      <c r="V48" s="1227"/>
      <c r="W48" s="613"/>
      <c r="X48" s="613"/>
      <c r="Y48" s="613"/>
      <c r="Z48" s="608"/>
      <c r="AA48" s="611"/>
      <c r="AB48" s="617"/>
    </row>
    <row r="49" spans="1:28" s="100" customFormat="1" ht="30" customHeight="1" thickBot="1">
      <c r="A49" s="545"/>
      <c r="B49" s="611"/>
      <c r="C49" s="611"/>
      <c r="D49" s="611"/>
      <c r="E49" s="611"/>
      <c r="F49" s="611"/>
      <c r="G49" s="611"/>
      <c r="H49" s="611"/>
      <c r="I49" s="611"/>
      <c r="J49" s="611"/>
      <c r="K49" s="611"/>
      <c r="L49" s="611"/>
      <c r="M49" s="611"/>
      <c r="N49" s="611"/>
      <c r="O49" s="611"/>
      <c r="P49" s="612"/>
      <c r="Q49" s="612"/>
      <c r="R49" s="1228"/>
      <c r="S49" s="1229"/>
      <c r="T49" s="1229"/>
      <c r="U49" s="1229"/>
      <c r="V49" s="1229"/>
      <c r="W49" s="613"/>
      <c r="X49" s="613"/>
      <c r="Y49" s="613"/>
      <c r="Z49" s="608"/>
      <c r="AA49" s="611"/>
      <c r="AB49" s="617"/>
    </row>
    <row r="50" spans="1:28">
      <c r="B50" s="370"/>
    </row>
  </sheetData>
  <mergeCells count="14">
    <mergeCell ref="R48:V48"/>
    <mergeCell ref="R49:V49"/>
    <mergeCell ref="B2:Z2"/>
    <mergeCell ref="S47:V47"/>
    <mergeCell ref="H5:N5"/>
    <mergeCell ref="O5:U5"/>
    <mergeCell ref="H4:Y4"/>
    <mergeCell ref="W5:Y5"/>
    <mergeCell ref="S46:Y46"/>
    <mergeCell ref="B4:B5"/>
    <mergeCell ref="C4:C5"/>
    <mergeCell ref="D4:D5"/>
    <mergeCell ref="E4:G4"/>
    <mergeCell ref="Z4:Z5"/>
  </mergeCells>
  <phoneticPr fontId="1"/>
  <dataValidations count="1">
    <dataValidation type="list" imeMode="on" allowBlank="1" showInputMessage="1" showErrorMessage="1" sqref="AA6:AA45" xr:uid="{00000000-0002-0000-09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52"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8"/>
  <sheetViews>
    <sheetView zoomScaleNormal="100" zoomScaleSheetLayoutView="80" workbookViewId="0">
      <selection activeCell="C33" sqref="C33:D33"/>
    </sheetView>
  </sheetViews>
  <sheetFormatPr defaultColWidth="8.69921875" defaultRowHeight="14.4"/>
  <cols>
    <col min="1" max="1" width="9" style="827" customWidth="1"/>
    <col min="2" max="2" width="20.59765625" style="827" customWidth="1"/>
    <col min="3" max="3" width="24.59765625" style="827" customWidth="1"/>
    <col min="4" max="4" width="6.59765625" style="827" customWidth="1"/>
    <col min="5" max="6" width="12.59765625" style="827" customWidth="1"/>
    <col min="7" max="7" width="6.59765625" style="827" customWidth="1"/>
    <col min="8" max="8" width="18.59765625" style="827" customWidth="1"/>
    <col min="9" max="9" width="10.59765625" style="827" customWidth="1"/>
    <col min="10" max="10" width="30.59765625" style="827" customWidth="1"/>
    <col min="11" max="11" width="12.59765625" style="827" customWidth="1"/>
    <col min="12" max="16384" width="8.69921875" style="827"/>
  </cols>
  <sheetData>
    <row r="1" spans="1:10" ht="18" customHeight="1">
      <c r="J1" s="936" t="s">
        <v>383</v>
      </c>
    </row>
    <row r="2" spans="1:10" ht="24" customHeight="1">
      <c r="A2" s="532"/>
      <c r="B2" s="1034" t="s">
        <v>453</v>
      </c>
      <c r="C2" s="1034"/>
      <c r="D2" s="1034"/>
      <c r="E2" s="1034"/>
      <c r="F2" s="1034"/>
      <c r="G2" s="1034"/>
      <c r="H2" s="1034"/>
      <c r="I2" s="1034"/>
      <c r="J2" s="1034"/>
    </row>
    <row r="3" spans="1:10" ht="15" customHeight="1" thickBot="1">
      <c r="A3" s="893"/>
    </row>
    <row r="4" spans="1:10" s="829" customFormat="1" ht="21" customHeight="1">
      <c r="A4" s="703" t="s">
        <v>60</v>
      </c>
      <c r="B4" s="1109" t="s">
        <v>61</v>
      </c>
      <c r="C4" s="1111" t="s">
        <v>4</v>
      </c>
      <c r="D4" s="1196" t="s">
        <v>62</v>
      </c>
      <c r="E4" s="1171" t="s">
        <v>454</v>
      </c>
      <c r="F4" s="1113"/>
      <c r="G4" s="1264"/>
      <c r="H4" s="1265" t="s">
        <v>133</v>
      </c>
      <c r="I4" s="1267" t="s">
        <v>109</v>
      </c>
      <c r="J4" s="1262" t="s">
        <v>455</v>
      </c>
    </row>
    <row r="5" spans="1:10" ht="21" customHeight="1" thickBot="1">
      <c r="A5" s="83"/>
      <c r="B5" s="1194"/>
      <c r="C5" s="1195"/>
      <c r="D5" s="1180"/>
      <c r="E5" s="830" t="s">
        <v>134</v>
      </c>
      <c r="F5" s="946" t="s">
        <v>135</v>
      </c>
      <c r="G5" s="833" t="s">
        <v>112</v>
      </c>
      <c r="H5" s="1266"/>
      <c r="I5" s="1166"/>
      <c r="J5" s="1263"/>
    </row>
    <row r="6" spans="1:10" ht="24" customHeight="1" thickTop="1">
      <c r="A6" s="84">
        <v>1</v>
      </c>
      <c r="B6" s="837" t="str">
        <f t="shared" ref="B6:B24" si="0">IF($A6="","",VLOOKUP($A6,従事者基礎情報,2))</f>
        <v>□原　×子</v>
      </c>
      <c r="C6" s="838" t="str">
        <f t="shared" ref="C6:C24" si="1">IF($A6="","",VLOOKUP($A6,従事者基礎情報,3))</f>
        <v>交差点設計</v>
      </c>
      <c r="D6" s="468">
        <f t="shared" ref="D6:D24" si="2">IF($A6="","",VLOOKUP($A6,従事者基礎情報,5))</f>
        <v>2</v>
      </c>
      <c r="E6" s="947"/>
      <c r="F6" s="948"/>
      <c r="G6" s="949" t="str">
        <f>IF(E6="", "", F6-E6+1)</f>
        <v/>
      </c>
      <c r="H6" s="950"/>
      <c r="I6" s="951"/>
      <c r="J6" s="952"/>
    </row>
    <row r="7" spans="1:10" ht="24" customHeight="1">
      <c r="A7" s="84">
        <v>2</v>
      </c>
      <c r="B7" s="850" t="str">
        <f t="shared" si="0"/>
        <v>○山　△男</v>
      </c>
      <c r="C7" s="851" t="str">
        <f t="shared" si="1"/>
        <v>交通計画Ⅱ</v>
      </c>
      <c r="D7" s="477">
        <f t="shared" si="2"/>
        <v>2</v>
      </c>
      <c r="E7" s="953"/>
      <c r="F7" s="954"/>
      <c r="G7" s="949" t="str">
        <f t="shared" ref="G7:G24" si="3">IF(E7="", "", F7-E7+1)</f>
        <v/>
      </c>
      <c r="H7" s="955"/>
      <c r="I7" s="956"/>
      <c r="J7" s="482"/>
    </row>
    <row r="8" spans="1:10" ht="24" customHeight="1">
      <c r="A8" s="84">
        <v>3</v>
      </c>
      <c r="B8" s="957" t="str">
        <f t="shared" si="0"/>
        <v>○野　△子（前任）</v>
      </c>
      <c r="C8" s="851" t="str">
        <f t="shared" si="1"/>
        <v>ジェンダー分析</v>
      </c>
      <c r="D8" s="477">
        <f t="shared" si="2"/>
        <v>3</v>
      </c>
      <c r="E8" s="953"/>
      <c r="F8" s="954"/>
      <c r="G8" s="949" t="str">
        <f t="shared" si="3"/>
        <v/>
      </c>
      <c r="H8" s="955"/>
      <c r="I8" s="956"/>
      <c r="J8" s="482"/>
    </row>
    <row r="9" spans="1:10" ht="24" customHeight="1">
      <c r="A9" s="84">
        <v>4</v>
      </c>
      <c r="B9" s="958" t="str">
        <f t="shared" si="0"/>
        <v>道路計画</v>
      </c>
      <c r="C9" s="851" t="str">
        <f t="shared" si="1"/>
        <v>×木　〇子</v>
      </c>
      <c r="D9" s="477">
        <f t="shared" si="2"/>
        <v>4</v>
      </c>
      <c r="E9" s="953"/>
      <c r="F9" s="954"/>
      <c r="G9" s="949" t="str">
        <f t="shared" si="3"/>
        <v/>
      </c>
      <c r="H9" s="955"/>
      <c r="I9" s="956"/>
      <c r="J9" s="482"/>
    </row>
    <row r="10" spans="1:10" ht="24" hidden="1" customHeight="1">
      <c r="A10" s="84"/>
      <c r="B10" s="958" t="str">
        <f t="shared" si="0"/>
        <v/>
      </c>
      <c r="C10" s="851" t="str">
        <f t="shared" si="1"/>
        <v/>
      </c>
      <c r="D10" s="477" t="str">
        <f t="shared" si="2"/>
        <v/>
      </c>
      <c r="E10" s="953"/>
      <c r="F10" s="954"/>
      <c r="G10" s="949" t="str">
        <f t="shared" si="3"/>
        <v/>
      </c>
      <c r="H10" s="955"/>
      <c r="I10" s="956"/>
      <c r="J10" s="482"/>
    </row>
    <row r="11" spans="1:10" ht="24" hidden="1" customHeight="1">
      <c r="A11" s="84"/>
      <c r="B11" s="958" t="str">
        <f t="shared" si="0"/>
        <v/>
      </c>
      <c r="C11" s="851" t="str">
        <f t="shared" si="1"/>
        <v/>
      </c>
      <c r="D11" s="477" t="str">
        <f t="shared" si="2"/>
        <v/>
      </c>
      <c r="E11" s="953"/>
      <c r="F11" s="954"/>
      <c r="G11" s="949" t="str">
        <f t="shared" si="3"/>
        <v/>
      </c>
      <c r="H11" s="955"/>
      <c r="I11" s="956"/>
      <c r="J11" s="482"/>
    </row>
    <row r="12" spans="1:10" ht="24" hidden="1" customHeight="1">
      <c r="A12" s="84"/>
      <c r="B12" s="958" t="str">
        <f t="shared" si="0"/>
        <v/>
      </c>
      <c r="C12" s="851" t="str">
        <f t="shared" si="1"/>
        <v/>
      </c>
      <c r="D12" s="477" t="str">
        <f t="shared" si="2"/>
        <v/>
      </c>
      <c r="E12" s="953"/>
      <c r="F12" s="954"/>
      <c r="G12" s="949" t="str">
        <f t="shared" si="3"/>
        <v/>
      </c>
      <c r="H12" s="955"/>
      <c r="I12" s="956"/>
      <c r="J12" s="482"/>
    </row>
    <row r="13" spans="1:10" ht="24" hidden="1" customHeight="1">
      <c r="A13" s="84"/>
      <c r="B13" s="958" t="str">
        <f t="shared" si="0"/>
        <v/>
      </c>
      <c r="C13" s="851" t="str">
        <f t="shared" si="1"/>
        <v/>
      </c>
      <c r="D13" s="477" t="str">
        <f t="shared" si="2"/>
        <v/>
      </c>
      <c r="E13" s="953"/>
      <c r="F13" s="954"/>
      <c r="G13" s="949" t="str">
        <f t="shared" si="3"/>
        <v/>
      </c>
      <c r="H13" s="955"/>
      <c r="I13" s="956"/>
      <c r="J13" s="482"/>
    </row>
    <row r="14" spans="1:10" ht="24" hidden="1" customHeight="1">
      <c r="A14" s="84"/>
      <c r="B14" s="958"/>
      <c r="C14" s="851"/>
      <c r="D14" s="477"/>
      <c r="E14" s="953"/>
      <c r="F14" s="954"/>
      <c r="G14" s="949"/>
      <c r="H14" s="955"/>
      <c r="I14" s="956"/>
      <c r="J14" s="482"/>
    </row>
    <row r="15" spans="1:10" ht="24" hidden="1" customHeight="1">
      <c r="A15" s="84"/>
      <c r="B15" s="958" t="str">
        <f t="shared" si="0"/>
        <v/>
      </c>
      <c r="C15" s="851" t="str">
        <f t="shared" si="1"/>
        <v/>
      </c>
      <c r="D15" s="477" t="str">
        <f t="shared" si="2"/>
        <v/>
      </c>
      <c r="E15" s="953"/>
      <c r="F15" s="954"/>
      <c r="G15" s="949" t="str">
        <f t="shared" si="3"/>
        <v/>
      </c>
      <c r="H15" s="955"/>
      <c r="I15" s="956"/>
      <c r="J15" s="482"/>
    </row>
    <row r="16" spans="1:10" ht="24" hidden="1" customHeight="1">
      <c r="A16" s="84"/>
      <c r="B16" s="958" t="str">
        <f t="shared" si="0"/>
        <v/>
      </c>
      <c r="C16" s="851" t="str">
        <f t="shared" si="1"/>
        <v/>
      </c>
      <c r="D16" s="477" t="str">
        <f t="shared" si="2"/>
        <v/>
      </c>
      <c r="E16" s="953"/>
      <c r="F16" s="954"/>
      <c r="G16" s="949" t="str">
        <f t="shared" si="3"/>
        <v/>
      </c>
      <c r="H16" s="955"/>
      <c r="I16" s="956"/>
      <c r="J16" s="482"/>
    </row>
    <row r="17" spans="1:10" ht="24" hidden="1" customHeight="1">
      <c r="A17" s="84"/>
      <c r="B17" s="958" t="str">
        <f t="shared" si="0"/>
        <v/>
      </c>
      <c r="C17" s="851" t="str">
        <f t="shared" si="1"/>
        <v/>
      </c>
      <c r="D17" s="477" t="str">
        <f t="shared" si="2"/>
        <v/>
      </c>
      <c r="E17" s="953"/>
      <c r="F17" s="954"/>
      <c r="G17" s="949" t="str">
        <f t="shared" si="3"/>
        <v/>
      </c>
      <c r="H17" s="955"/>
      <c r="I17" s="956"/>
      <c r="J17" s="482"/>
    </row>
    <row r="18" spans="1:10" ht="24" hidden="1" customHeight="1">
      <c r="A18" s="84"/>
      <c r="B18" s="958" t="str">
        <f t="shared" si="0"/>
        <v/>
      </c>
      <c r="C18" s="851" t="str">
        <f t="shared" si="1"/>
        <v/>
      </c>
      <c r="D18" s="477" t="str">
        <f t="shared" si="2"/>
        <v/>
      </c>
      <c r="E18" s="953"/>
      <c r="F18" s="954"/>
      <c r="G18" s="949" t="str">
        <f t="shared" si="3"/>
        <v/>
      </c>
      <c r="H18" s="955"/>
      <c r="I18" s="956"/>
      <c r="J18" s="482"/>
    </row>
    <row r="19" spans="1:10" ht="24" hidden="1" customHeight="1">
      <c r="A19" s="84"/>
      <c r="B19" s="958" t="str">
        <f t="shared" si="0"/>
        <v/>
      </c>
      <c r="C19" s="851" t="str">
        <f t="shared" si="1"/>
        <v/>
      </c>
      <c r="D19" s="477" t="str">
        <f t="shared" si="2"/>
        <v/>
      </c>
      <c r="E19" s="953"/>
      <c r="F19" s="954"/>
      <c r="G19" s="949" t="str">
        <f t="shared" si="3"/>
        <v/>
      </c>
      <c r="H19" s="955"/>
      <c r="I19" s="956"/>
      <c r="J19" s="482"/>
    </row>
    <row r="20" spans="1:10" ht="24" customHeight="1">
      <c r="A20" s="84"/>
      <c r="B20" s="958" t="str">
        <f t="shared" si="0"/>
        <v/>
      </c>
      <c r="C20" s="851" t="str">
        <f t="shared" si="1"/>
        <v/>
      </c>
      <c r="D20" s="477" t="str">
        <f t="shared" si="2"/>
        <v/>
      </c>
      <c r="E20" s="953"/>
      <c r="F20" s="954"/>
      <c r="G20" s="949" t="str">
        <f t="shared" si="3"/>
        <v/>
      </c>
      <c r="H20" s="955"/>
      <c r="I20" s="956"/>
      <c r="J20" s="482"/>
    </row>
    <row r="21" spans="1:10" ht="24" customHeight="1">
      <c r="A21" s="84"/>
      <c r="B21" s="958" t="str">
        <f t="shared" si="0"/>
        <v/>
      </c>
      <c r="C21" s="851" t="str">
        <f t="shared" si="1"/>
        <v/>
      </c>
      <c r="D21" s="477" t="str">
        <f t="shared" si="2"/>
        <v/>
      </c>
      <c r="E21" s="953"/>
      <c r="F21" s="954"/>
      <c r="G21" s="949" t="str">
        <f t="shared" si="3"/>
        <v/>
      </c>
      <c r="H21" s="955"/>
      <c r="I21" s="956"/>
      <c r="J21" s="482"/>
    </row>
    <row r="22" spans="1:10" ht="24" customHeight="1">
      <c r="A22" s="84"/>
      <c r="B22" s="958" t="str">
        <f t="shared" si="0"/>
        <v/>
      </c>
      <c r="C22" s="851" t="str">
        <f t="shared" si="1"/>
        <v/>
      </c>
      <c r="D22" s="477" t="str">
        <f t="shared" si="2"/>
        <v/>
      </c>
      <c r="E22" s="953"/>
      <c r="F22" s="954"/>
      <c r="G22" s="949" t="str">
        <f t="shared" si="3"/>
        <v/>
      </c>
      <c r="H22" s="955"/>
      <c r="I22" s="956"/>
      <c r="J22" s="482"/>
    </row>
    <row r="23" spans="1:10" ht="24" customHeight="1">
      <c r="A23" s="84"/>
      <c r="B23" s="958" t="str">
        <f t="shared" si="0"/>
        <v/>
      </c>
      <c r="C23" s="851" t="str">
        <f t="shared" si="1"/>
        <v/>
      </c>
      <c r="D23" s="477" t="str">
        <f t="shared" si="2"/>
        <v/>
      </c>
      <c r="E23" s="953"/>
      <c r="F23" s="954"/>
      <c r="G23" s="949" t="str">
        <f t="shared" si="3"/>
        <v/>
      </c>
      <c r="H23" s="955"/>
      <c r="I23" s="956"/>
      <c r="J23" s="482"/>
    </row>
    <row r="24" spans="1:10" ht="24" customHeight="1" thickBot="1">
      <c r="A24" s="84"/>
      <c r="B24" s="959" t="str">
        <f t="shared" si="0"/>
        <v/>
      </c>
      <c r="C24" s="960" t="str">
        <f t="shared" si="1"/>
        <v/>
      </c>
      <c r="D24" s="961" t="str">
        <f t="shared" si="2"/>
        <v/>
      </c>
      <c r="E24" s="962"/>
      <c r="F24" s="963"/>
      <c r="G24" s="949" t="str">
        <f t="shared" si="3"/>
        <v/>
      </c>
      <c r="H24" s="964"/>
      <c r="I24" s="965"/>
      <c r="J24" s="877"/>
    </row>
    <row r="25" spans="1:10" ht="30" customHeight="1" thickBot="1">
      <c r="C25" s="880"/>
      <c r="D25" s="1256" t="s">
        <v>74</v>
      </c>
      <c r="E25" s="1257"/>
      <c r="F25" s="1257"/>
      <c r="G25" s="1258"/>
      <c r="H25" s="966">
        <f>SUM(H6:H24)</f>
        <v>0</v>
      </c>
    </row>
    <row r="26" spans="1:10" ht="30" customHeight="1" thickBot="1">
      <c r="C26" s="880" t="s">
        <v>237</v>
      </c>
      <c r="D26" s="1259" t="s">
        <v>114</v>
      </c>
      <c r="E26" s="1260"/>
      <c r="F26" s="1260"/>
      <c r="G26" s="1261"/>
      <c r="H26" s="967">
        <f>ROUNDDOWN(H25,-3)</f>
        <v>0</v>
      </c>
    </row>
    <row r="27" spans="1:10" ht="24" customHeight="1">
      <c r="C27" s="880"/>
      <c r="D27" s="968"/>
      <c r="E27" s="968"/>
      <c r="F27" s="968"/>
      <c r="G27" s="968"/>
      <c r="H27" s="969"/>
    </row>
    <row r="28" spans="1:10" ht="78" customHeight="1">
      <c r="B28" s="1254" t="s">
        <v>136</v>
      </c>
      <c r="C28" s="1255"/>
      <c r="D28" s="1255"/>
      <c r="E28" s="1255"/>
      <c r="F28" s="1255"/>
      <c r="G28" s="1255"/>
      <c r="H28" s="1255"/>
      <c r="I28" s="1255"/>
      <c r="J28" s="1255"/>
    </row>
  </sheetData>
  <mergeCells count="11">
    <mergeCell ref="B2:J2"/>
    <mergeCell ref="B28:J28"/>
    <mergeCell ref="D25:G25"/>
    <mergeCell ref="D26:G26"/>
    <mergeCell ref="J4:J5"/>
    <mergeCell ref="B4:B5"/>
    <mergeCell ref="C4:C5"/>
    <mergeCell ref="D4:D5"/>
    <mergeCell ref="E4:G4"/>
    <mergeCell ref="H4:H5"/>
    <mergeCell ref="I4:I5"/>
  </mergeCells>
  <phoneticPr fontId="1"/>
  <printOptions horizontalCentered="1"/>
  <pageMargins left="0.31496062992125984" right="0.43307086614173229" top="0.55118110236220474" bottom="0.35433070866141736" header="0.31496062992125984" footer="0.31496062992125984"/>
  <pageSetup paperSize="9" scale="86" orientation="landscape" r:id="rId1"/>
  <headerFooter>
    <oddHeader>&amp;R一部不課税化（2021年6月版）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2"/>
  <sheetViews>
    <sheetView zoomScale="80" zoomScaleNormal="80" zoomScaleSheetLayoutView="80" workbookViewId="0">
      <selection activeCell="A19" sqref="A19"/>
    </sheetView>
  </sheetViews>
  <sheetFormatPr defaultColWidth="9" defaultRowHeight="14.4"/>
  <cols>
    <col min="1" max="1" width="25.5" style="935" customWidth="1"/>
    <col min="2" max="12" width="9.3984375" style="935" customWidth="1"/>
    <col min="13" max="13" width="15" style="935" customWidth="1"/>
    <col min="14" max="14" width="14" style="935" customWidth="1"/>
    <col min="15" max="16384" width="9" style="935"/>
  </cols>
  <sheetData>
    <row r="1" spans="1:14" ht="18" customHeight="1">
      <c r="M1" s="936" t="s">
        <v>137</v>
      </c>
    </row>
    <row r="2" spans="1:14" ht="24" customHeight="1">
      <c r="A2" s="1275" t="s">
        <v>138</v>
      </c>
      <c r="B2" s="1275"/>
      <c r="C2" s="1275"/>
      <c r="D2" s="1275"/>
      <c r="E2" s="1275"/>
      <c r="F2" s="1275"/>
      <c r="G2" s="1275"/>
      <c r="H2" s="1275"/>
      <c r="I2" s="1275"/>
      <c r="J2" s="1275"/>
      <c r="K2" s="1275"/>
      <c r="L2" s="1275"/>
      <c r="M2" s="1275"/>
    </row>
    <row r="3" spans="1:14" ht="15" customHeight="1" thickBot="1"/>
    <row r="4" spans="1:14" ht="24" customHeight="1" thickBot="1">
      <c r="A4" s="1277" t="s">
        <v>452</v>
      </c>
      <c r="B4" s="1278" t="s">
        <v>139</v>
      </c>
      <c r="C4" s="1279"/>
      <c r="D4" s="1279"/>
      <c r="E4" s="1279"/>
      <c r="F4" s="1279"/>
      <c r="G4" s="1279"/>
      <c r="H4" s="1279"/>
      <c r="I4" s="1279"/>
      <c r="J4" s="1279"/>
      <c r="K4" s="1279"/>
      <c r="L4" s="1280"/>
      <c r="M4" s="1268" t="s">
        <v>492</v>
      </c>
      <c r="N4" s="1268" t="s">
        <v>491</v>
      </c>
    </row>
    <row r="5" spans="1:14" ht="24" customHeight="1" thickBot="1">
      <c r="A5" s="1269"/>
      <c r="B5" s="937" t="s">
        <v>280</v>
      </c>
      <c r="C5" s="937"/>
      <c r="D5" s="937"/>
      <c r="E5" s="937"/>
      <c r="F5" s="937"/>
      <c r="G5" s="937"/>
      <c r="H5" s="937"/>
      <c r="I5" s="937"/>
      <c r="J5" s="937"/>
      <c r="K5" s="937"/>
      <c r="L5" s="937"/>
      <c r="M5" s="1269"/>
      <c r="N5" s="1269"/>
    </row>
    <row r="6" spans="1:14" ht="24" customHeight="1" thickTop="1">
      <c r="A6" s="938" t="s">
        <v>140</v>
      </c>
      <c r="B6" s="939"/>
      <c r="C6" s="939"/>
      <c r="D6" s="939"/>
      <c r="E6" s="939"/>
      <c r="F6" s="939"/>
      <c r="G6" s="939"/>
      <c r="H6" s="939"/>
      <c r="I6" s="939"/>
      <c r="J6" s="939"/>
      <c r="K6" s="939"/>
      <c r="L6" s="939"/>
      <c r="M6" s="940">
        <f>SUM(B6:L6)</f>
        <v>0</v>
      </c>
      <c r="N6" s="1024"/>
    </row>
    <row r="7" spans="1:14" ht="24" customHeight="1">
      <c r="A7" s="941" t="s">
        <v>141</v>
      </c>
      <c r="B7" s="942"/>
      <c r="C7" s="942"/>
      <c r="D7" s="942"/>
      <c r="E7" s="942"/>
      <c r="F7" s="942"/>
      <c r="G7" s="942"/>
      <c r="H7" s="942"/>
      <c r="I7" s="942"/>
      <c r="J7" s="942"/>
      <c r="K7" s="942"/>
      <c r="L7" s="942"/>
      <c r="M7" s="943">
        <f t="shared" ref="M7:M15" si="0">SUM(B7:L7)</f>
        <v>0</v>
      </c>
      <c r="N7" s="1025"/>
    </row>
    <row r="8" spans="1:14" ht="24" customHeight="1">
      <c r="A8" s="941" t="s">
        <v>142</v>
      </c>
      <c r="B8" s="942"/>
      <c r="C8" s="942"/>
      <c r="D8" s="942"/>
      <c r="E8" s="942"/>
      <c r="F8" s="942"/>
      <c r="G8" s="942"/>
      <c r="H8" s="942"/>
      <c r="I8" s="942"/>
      <c r="J8" s="942"/>
      <c r="K8" s="942"/>
      <c r="L8" s="942"/>
      <c r="M8" s="943">
        <f t="shared" si="0"/>
        <v>0</v>
      </c>
      <c r="N8" s="1025"/>
    </row>
    <row r="9" spans="1:14" ht="24" customHeight="1">
      <c r="A9" s="941" t="s">
        <v>143</v>
      </c>
      <c r="B9" s="942"/>
      <c r="C9" s="942"/>
      <c r="D9" s="942"/>
      <c r="E9" s="942"/>
      <c r="F9" s="942"/>
      <c r="G9" s="942"/>
      <c r="H9" s="942"/>
      <c r="I9" s="942"/>
      <c r="J9" s="942"/>
      <c r="K9" s="942"/>
      <c r="L9" s="942"/>
      <c r="M9" s="943">
        <f t="shared" si="0"/>
        <v>0</v>
      </c>
      <c r="N9" s="1025"/>
    </row>
    <row r="10" spans="1:14" ht="24" customHeight="1">
      <c r="A10" s="941" t="s">
        <v>144</v>
      </c>
      <c r="B10" s="942"/>
      <c r="C10" s="942"/>
      <c r="D10" s="942"/>
      <c r="E10" s="942"/>
      <c r="F10" s="942"/>
      <c r="G10" s="942"/>
      <c r="H10" s="942"/>
      <c r="I10" s="942"/>
      <c r="J10" s="942"/>
      <c r="K10" s="942"/>
      <c r="L10" s="942"/>
      <c r="M10" s="943">
        <f t="shared" si="0"/>
        <v>0</v>
      </c>
      <c r="N10" s="1025"/>
    </row>
    <row r="11" spans="1:14" ht="24" customHeight="1">
      <c r="A11" s="941" t="s">
        <v>145</v>
      </c>
      <c r="B11" s="942"/>
      <c r="C11" s="942"/>
      <c r="D11" s="942"/>
      <c r="E11" s="942"/>
      <c r="F11" s="942"/>
      <c r="G11" s="942"/>
      <c r="H11" s="942"/>
      <c r="I11" s="942"/>
      <c r="J11" s="942"/>
      <c r="K11" s="942"/>
      <c r="L11" s="942"/>
      <c r="M11" s="943">
        <f t="shared" si="0"/>
        <v>0</v>
      </c>
      <c r="N11" s="1025"/>
    </row>
    <row r="12" spans="1:14" ht="24" customHeight="1">
      <c r="A12" s="941" t="s">
        <v>146</v>
      </c>
      <c r="B12" s="942"/>
      <c r="C12" s="942"/>
      <c r="D12" s="942"/>
      <c r="E12" s="942"/>
      <c r="F12" s="942"/>
      <c r="G12" s="942"/>
      <c r="H12" s="942"/>
      <c r="I12" s="942"/>
      <c r="J12" s="942"/>
      <c r="K12" s="942"/>
      <c r="L12" s="942"/>
      <c r="M12" s="943">
        <f t="shared" si="0"/>
        <v>0</v>
      </c>
      <c r="N12" s="1025"/>
    </row>
    <row r="13" spans="1:14" ht="24" customHeight="1">
      <c r="A13" s="941" t="s">
        <v>147</v>
      </c>
      <c r="B13" s="942"/>
      <c r="C13" s="942"/>
      <c r="D13" s="942"/>
      <c r="E13" s="942"/>
      <c r="F13" s="942"/>
      <c r="G13" s="942"/>
      <c r="H13" s="942"/>
      <c r="I13" s="942"/>
      <c r="J13" s="942"/>
      <c r="K13" s="942"/>
      <c r="L13" s="942"/>
      <c r="M13" s="943">
        <f t="shared" si="0"/>
        <v>0</v>
      </c>
      <c r="N13" s="1025"/>
    </row>
    <row r="14" spans="1:14" ht="24" customHeight="1">
      <c r="A14" s="941" t="s">
        <v>148</v>
      </c>
      <c r="B14" s="942"/>
      <c r="C14" s="942"/>
      <c r="D14" s="942"/>
      <c r="E14" s="942"/>
      <c r="F14" s="942"/>
      <c r="G14" s="942"/>
      <c r="H14" s="942"/>
      <c r="I14" s="942"/>
      <c r="J14" s="942"/>
      <c r="K14" s="942"/>
      <c r="L14" s="942"/>
      <c r="M14" s="943">
        <f t="shared" si="0"/>
        <v>0</v>
      </c>
      <c r="N14" s="1025"/>
    </row>
    <row r="15" spans="1:14" ht="24" customHeight="1">
      <c r="A15" s="941" t="s">
        <v>149</v>
      </c>
      <c r="B15" s="942"/>
      <c r="C15" s="942"/>
      <c r="D15" s="942"/>
      <c r="E15" s="942"/>
      <c r="F15" s="942"/>
      <c r="G15" s="942"/>
      <c r="H15" s="942"/>
      <c r="I15" s="942"/>
      <c r="J15" s="942"/>
      <c r="K15" s="942"/>
      <c r="L15" s="942"/>
      <c r="M15" s="943">
        <f t="shared" si="0"/>
        <v>0</v>
      </c>
      <c r="N15" s="1025"/>
    </row>
    <row r="16" spans="1:14" ht="24" customHeight="1">
      <c r="A16" s="1031" t="s">
        <v>496</v>
      </c>
      <c r="B16" s="942"/>
      <c r="C16" s="942"/>
      <c r="D16" s="942"/>
      <c r="E16" s="942"/>
      <c r="F16" s="942"/>
      <c r="G16" s="942"/>
      <c r="H16" s="942"/>
      <c r="I16" s="942"/>
      <c r="J16" s="942"/>
      <c r="K16" s="942"/>
      <c r="L16" s="942"/>
      <c r="M16" s="943">
        <f t="shared" ref="M16" si="1">SUM(B16:L16)</f>
        <v>0</v>
      </c>
      <c r="N16" s="1025"/>
    </row>
    <row r="17" spans="1:16" ht="24" customHeight="1" thickBot="1">
      <c r="A17" s="1027" t="s">
        <v>493</v>
      </c>
      <c r="B17" s="1028"/>
      <c r="C17" s="1028"/>
      <c r="D17" s="1028"/>
      <c r="E17" s="1028"/>
      <c r="F17" s="1028"/>
      <c r="G17" s="1028"/>
      <c r="H17" s="1028"/>
      <c r="I17" s="1028"/>
      <c r="J17" s="1028"/>
      <c r="K17" s="1028"/>
      <c r="L17" s="1028"/>
      <c r="M17" s="1029"/>
      <c r="N17" s="1030">
        <f>SUM(B17:L17)</f>
        <v>0</v>
      </c>
    </row>
    <row r="18" spans="1:16" ht="30" customHeight="1" thickBot="1">
      <c r="A18" s="944"/>
      <c r="B18" s="944"/>
      <c r="C18" s="944"/>
      <c r="D18" s="944"/>
      <c r="E18" s="944"/>
      <c r="F18" s="944"/>
      <c r="G18" s="944"/>
      <c r="H18" s="944"/>
      <c r="I18" s="1281" t="s">
        <v>150</v>
      </c>
      <c r="J18" s="1271"/>
      <c r="K18" s="1271"/>
      <c r="L18" s="1272"/>
      <c r="M18" s="945">
        <f>SUM(M6:M17)</f>
        <v>0</v>
      </c>
      <c r="N18" s="945">
        <f>SUM(N6:N17)</f>
        <v>0</v>
      </c>
      <c r="P18" s="1026"/>
    </row>
    <row r="19" spans="1:16" ht="30" customHeight="1" thickBot="1">
      <c r="A19" s="944"/>
      <c r="B19" s="944"/>
      <c r="C19" s="944"/>
      <c r="D19" s="944"/>
      <c r="E19" s="944"/>
      <c r="F19" s="944"/>
      <c r="G19" s="944"/>
      <c r="H19" s="944"/>
      <c r="I19" s="1281" t="s">
        <v>151</v>
      </c>
      <c r="J19" s="1271"/>
      <c r="K19" s="1271"/>
      <c r="L19" s="1272"/>
      <c r="M19" s="945">
        <f>ROUNDDOWN(M18, -3)</f>
        <v>0</v>
      </c>
      <c r="N19" s="945">
        <f>ROUNDDOWN(N18, -3)</f>
        <v>0</v>
      </c>
    </row>
    <row r="20" spans="1:16" ht="30" customHeight="1" thickBot="1">
      <c r="I20" s="1270" t="s">
        <v>494</v>
      </c>
      <c r="J20" s="1271"/>
      <c r="K20" s="1271"/>
      <c r="L20" s="1272"/>
      <c r="M20" s="1273">
        <f>M19+N19</f>
        <v>0</v>
      </c>
      <c r="N20" s="1274"/>
    </row>
    <row r="21" spans="1:16" s="1023" customFormat="1" ht="27.6" customHeight="1">
      <c r="A21" s="1282" t="s">
        <v>490</v>
      </c>
      <c r="B21" s="1282"/>
      <c r="C21" s="1282"/>
      <c r="D21" s="1282"/>
      <c r="E21" s="1282"/>
      <c r="F21" s="1282"/>
      <c r="G21" s="1282"/>
      <c r="H21" s="1282"/>
      <c r="I21" s="1282"/>
      <c r="J21" s="1282"/>
      <c r="K21" s="1282"/>
      <c r="L21" s="1282"/>
      <c r="M21" s="1282"/>
    </row>
    <row r="22" spans="1:16" s="1023" customFormat="1" ht="30" customHeight="1">
      <c r="A22" s="1276" t="s">
        <v>489</v>
      </c>
      <c r="B22" s="1276"/>
      <c r="C22" s="1276"/>
      <c r="D22" s="1276"/>
      <c r="E22" s="1276"/>
      <c r="F22" s="1276"/>
      <c r="G22" s="1276"/>
      <c r="H22" s="1276"/>
      <c r="I22" s="1276"/>
      <c r="J22" s="1276"/>
      <c r="K22" s="1276"/>
      <c r="L22" s="1276"/>
      <c r="M22" s="1276"/>
    </row>
  </sheetData>
  <mergeCells count="11">
    <mergeCell ref="N4:N5"/>
    <mergeCell ref="I20:L20"/>
    <mergeCell ref="M20:N20"/>
    <mergeCell ref="A2:M2"/>
    <mergeCell ref="A22:M22"/>
    <mergeCell ref="A4:A5"/>
    <mergeCell ref="B4:L4"/>
    <mergeCell ref="M4:M5"/>
    <mergeCell ref="I18:L18"/>
    <mergeCell ref="I19:L19"/>
    <mergeCell ref="A21:M21"/>
  </mergeCells>
  <phoneticPr fontId="1"/>
  <printOptions horizontalCentered="1"/>
  <pageMargins left="0.31496062992125984" right="0.43307086614173229" top="0.55118110236220474" bottom="0.35433070866141736" header="0.31496062992125984" footer="0.31496062992125984"/>
  <pageSetup paperSize="9" scale="82" orientation="landscape" r:id="rId1"/>
  <headerFooter>
    <oddHeader>&amp;R一部不課税化（2021年6月版）</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G40"/>
  <sheetViews>
    <sheetView zoomScaleNormal="100" zoomScaleSheetLayoutView="80" workbookViewId="0">
      <selection activeCell="C33" sqref="C33:D33"/>
    </sheetView>
  </sheetViews>
  <sheetFormatPr defaultColWidth="9" defaultRowHeight="14.4"/>
  <cols>
    <col min="1" max="1" width="8.59765625" style="918" customWidth="1"/>
    <col min="2" max="2" width="26.59765625" style="918" customWidth="1"/>
    <col min="3" max="3" width="8.59765625" style="918" customWidth="1"/>
    <col min="4" max="6" width="13.8984375" style="918" customWidth="1"/>
    <col min="7" max="7" width="24.59765625" style="918" customWidth="1"/>
    <col min="8" max="16384" width="9" style="918"/>
  </cols>
  <sheetData>
    <row r="1" spans="1:7" ht="18" customHeight="1">
      <c r="G1" s="896" t="s">
        <v>152</v>
      </c>
    </row>
    <row r="2" spans="1:7" ht="30" customHeight="1">
      <c r="A2" s="1288" t="s">
        <v>153</v>
      </c>
      <c r="B2" s="1288"/>
      <c r="C2" s="1288"/>
      <c r="D2" s="1288"/>
      <c r="E2" s="1288"/>
      <c r="F2" s="1288"/>
      <c r="G2" s="1288"/>
    </row>
    <row r="3" spans="1:7" ht="30" customHeight="1" thickBot="1">
      <c r="A3" s="192" t="s">
        <v>317</v>
      </c>
      <c r="B3" s="193"/>
      <c r="C3" s="193"/>
      <c r="D3" s="193"/>
      <c r="E3" s="193"/>
      <c r="F3" s="193"/>
      <c r="G3" s="925">
        <f>A6</f>
        <v>43832</v>
      </c>
    </row>
    <row r="4" spans="1:7" ht="18" customHeight="1">
      <c r="A4" s="1289" t="s">
        <v>154</v>
      </c>
      <c r="B4" s="1291" t="s">
        <v>155</v>
      </c>
      <c r="C4" s="1293" t="s">
        <v>156</v>
      </c>
      <c r="D4" s="1295" t="s">
        <v>157</v>
      </c>
      <c r="E4" s="1296"/>
      <c r="F4" s="1297"/>
      <c r="G4" s="1298" t="s">
        <v>158</v>
      </c>
    </row>
    <row r="5" spans="1:7" ht="18" customHeight="1" thickBot="1">
      <c r="A5" s="1290"/>
      <c r="B5" s="1292"/>
      <c r="C5" s="1294"/>
      <c r="D5" s="194" t="s">
        <v>159</v>
      </c>
      <c r="E5" s="812" t="s">
        <v>421</v>
      </c>
      <c r="F5" s="195" t="s">
        <v>160</v>
      </c>
      <c r="G5" s="1299"/>
    </row>
    <row r="6" spans="1:7" ht="24" customHeight="1" thickTop="1">
      <c r="A6" s="618">
        <v>43832</v>
      </c>
      <c r="B6" s="196"/>
      <c r="C6" s="197"/>
      <c r="D6" s="198">
        <v>140</v>
      </c>
      <c r="E6" s="619"/>
      <c r="F6" s="199"/>
      <c r="G6" s="200"/>
    </row>
    <row r="7" spans="1:7" ht="24" customHeight="1">
      <c r="A7" s="618">
        <v>43832</v>
      </c>
      <c r="B7" s="201"/>
      <c r="C7" s="202"/>
      <c r="D7" s="620"/>
      <c r="E7" s="621">
        <v>20000</v>
      </c>
      <c r="F7" s="622"/>
      <c r="G7" s="203"/>
    </row>
    <row r="8" spans="1:7" ht="24" customHeight="1">
      <c r="A8" s="618">
        <v>43834</v>
      </c>
      <c r="B8" s="201"/>
      <c r="C8" s="202"/>
      <c r="D8" s="620"/>
      <c r="E8" s="621"/>
      <c r="F8" s="622">
        <v>300500</v>
      </c>
      <c r="G8" s="203"/>
    </row>
    <row r="9" spans="1:7" ht="24" customHeight="1">
      <c r="A9" s="623"/>
      <c r="B9" s="201"/>
      <c r="C9" s="204"/>
      <c r="D9" s="620"/>
      <c r="E9" s="621"/>
      <c r="F9" s="622"/>
      <c r="G9" s="203"/>
    </row>
    <row r="10" spans="1:7" ht="24" customHeight="1">
      <c r="A10" s="623"/>
      <c r="B10" s="201"/>
      <c r="C10" s="204"/>
      <c r="D10" s="620"/>
      <c r="E10" s="621"/>
      <c r="F10" s="622"/>
      <c r="G10" s="203"/>
    </row>
    <row r="11" spans="1:7" ht="24" customHeight="1">
      <c r="A11" s="623"/>
      <c r="B11" s="201"/>
      <c r="C11" s="204"/>
      <c r="D11" s="620"/>
      <c r="E11" s="621"/>
      <c r="F11" s="622"/>
      <c r="G11" s="203"/>
    </row>
    <row r="12" spans="1:7" ht="24" customHeight="1">
      <c r="A12" s="623"/>
      <c r="B12" s="201"/>
      <c r="C12" s="204"/>
      <c r="D12" s="620"/>
      <c r="E12" s="621"/>
      <c r="F12" s="622"/>
      <c r="G12" s="203"/>
    </row>
    <row r="13" spans="1:7" ht="24" customHeight="1">
      <c r="A13" s="623"/>
      <c r="B13" s="201"/>
      <c r="C13" s="204"/>
      <c r="D13" s="620"/>
      <c r="E13" s="621"/>
      <c r="F13" s="622"/>
      <c r="G13" s="203"/>
    </row>
    <row r="14" spans="1:7" ht="24" customHeight="1">
      <c r="A14" s="623"/>
      <c r="B14" s="201"/>
      <c r="C14" s="204"/>
      <c r="D14" s="620"/>
      <c r="E14" s="621"/>
      <c r="F14" s="622"/>
      <c r="G14" s="203"/>
    </row>
    <row r="15" spans="1:7" ht="24" customHeight="1">
      <c r="A15" s="623"/>
      <c r="B15" s="201"/>
      <c r="C15" s="204"/>
      <c r="D15" s="620"/>
      <c r="E15" s="621"/>
      <c r="F15" s="622"/>
      <c r="G15" s="203"/>
    </row>
    <row r="16" spans="1:7" ht="24" customHeight="1">
      <c r="A16" s="623"/>
      <c r="B16" s="201"/>
      <c r="C16" s="202"/>
      <c r="D16" s="620"/>
      <c r="E16" s="621"/>
      <c r="F16" s="622"/>
      <c r="G16" s="203"/>
    </row>
    <row r="17" spans="1:7" ht="24" customHeight="1">
      <c r="A17" s="623"/>
      <c r="B17" s="201"/>
      <c r="C17" s="202"/>
      <c r="D17" s="620"/>
      <c r="E17" s="621"/>
      <c r="F17" s="622"/>
      <c r="G17" s="203"/>
    </row>
    <row r="18" spans="1:7" ht="24" customHeight="1">
      <c r="A18" s="623"/>
      <c r="B18" s="201"/>
      <c r="C18" s="202"/>
      <c r="D18" s="620"/>
      <c r="E18" s="621"/>
      <c r="F18" s="622"/>
      <c r="G18" s="203"/>
    </row>
    <row r="19" spans="1:7" ht="24" customHeight="1">
      <c r="A19" s="623"/>
      <c r="B19" s="201"/>
      <c r="C19" s="202"/>
      <c r="D19" s="620"/>
      <c r="E19" s="621"/>
      <c r="F19" s="622"/>
      <c r="G19" s="203"/>
    </row>
    <row r="20" spans="1:7" ht="24" customHeight="1">
      <c r="A20" s="623"/>
      <c r="B20" s="201"/>
      <c r="C20" s="204"/>
      <c r="D20" s="620"/>
      <c r="E20" s="621"/>
      <c r="F20" s="622"/>
      <c r="G20" s="203"/>
    </row>
    <row r="21" spans="1:7" ht="24" customHeight="1">
      <c r="A21" s="623"/>
      <c r="B21" s="201"/>
      <c r="C21" s="204"/>
      <c r="D21" s="620"/>
      <c r="E21" s="621"/>
      <c r="F21" s="622"/>
      <c r="G21" s="203"/>
    </row>
    <row r="22" spans="1:7" ht="24" customHeight="1">
      <c r="A22" s="623"/>
      <c r="B22" s="201"/>
      <c r="C22" s="204"/>
      <c r="D22" s="620"/>
      <c r="E22" s="621"/>
      <c r="F22" s="622"/>
      <c r="G22" s="203"/>
    </row>
    <row r="23" spans="1:7" ht="24" customHeight="1">
      <c r="A23" s="623"/>
      <c r="B23" s="201"/>
      <c r="C23" s="204"/>
      <c r="D23" s="620"/>
      <c r="E23" s="621"/>
      <c r="F23" s="622"/>
      <c r="G23" s="203"/>
    </row>
    <row r="24" spans="1:7" ht="24" customHeight="1">
      <c r="A24" s="623"/>
      <c r="B24" s="201"/>
      <c r="C24" s="204"/>
      <c r="D24" s="620"/>
      <c r="E24" s="621"/>
      <c r="F24" s="622"/>
      <c r="G24" s="203"/>
    </row>
    <row r="25" spans="1:7" ht="24" customHeight="1">
      <c r="A25" s="623"/>
      <c r="B25" s="201"/>
      <c r="C25" s="204"/>
      <c r="D25" s="620"/>
      <c r="E25" s="621"/>
      <c r="F25" s="622"/>
      <c r="G25" s="203"/>
    </row>
    <row r="26" spans="1:7" ht="24" customHeight="1">
      <c r="A26" s="623"/>
      <c r="B26" s="201"/>
      <c r="C26" s="204"/>
      <c r="D26" s="620"/>
      <c r="E26" s="621"/>
      <c r="F26" s="622"/>
      <c r="G26" s="203"/>
    </row>
    <row r="27" spans="1:7" ht="24" customHeight="1">
      <c r="A27" s="623"/>
      <c r="B27" s="201"/>
      <c r="C27" s="204"/>
      <c r="D27" s="620"/>
      <c r="E27" s="621"/>
      <c r="F27" s="622"/>
      <c r="G27" s="203"/>
    </row>
    <row r="28" spans="1:7" ht="24" customHeight="1" thickBot="1">
      <c r="A28" s="624"/>
      <c r="B28" s="205"/>
      <c r="C28" s="206"/>
      <c r="D28" s="625"/>
      <c r="E28" s="626"/>
      <c r="F28" s="627"/>
      <c r="G28" s="207"/>
    </row>
    <row r="29" spans="1:7" ht="15" thickTop="1">
      <c r="A29" s="208" t="s">
        <v>161</v>
      </c>
      <c r="B29" s="209"/>
      <c r="C29" s="210"/>
      <c r="D29" s="198">
        <f>SUM(D6:D28)</f>
        <v>140</v>
      </c>
      <c r="E29" s="619">
        <f>SUM(E6:E28)</f>
        <v>20000</v>
      </c>
      <c r="F29" s="199">
        <f>SUM(F6:F28)</f>
        <v>300500</v>
      </c>
      <c r="G29" s="211"/>
    </row>
    <row r="30" spans="1:7" ht="30" customHeight="1" thickBot="1">
      <c r="A30" s="212" t="s">
        <v>162</v>
      </c>
      <c r="B30" s="213"/>
      <c r="C30" s="214"/>
      <c r="D30" s="215">
        <f>ROUNDDOWN(D29*E33,0)</f>
        <v>14155</v>
      </c>
      <c r="E30" s="216">
        <f>ROUNDDOWN(E29*E34,0)</f>
        <v>21508</v>
      </c>
      <c r="F30" s="217"/>
      <c r="G30" s="218"/>
    </row>
    <row r="31" spans="1:7" ht="30" customHeight="1" thickBot="1">
      <c r="A31" s="219" t="s">
        <v>163</v>
      </c>
      <c r="B31" s="220"/>
      <c r="C31" s="221"/>
      <c r="D31" s="1283">
        <f>D30+E30+F29</f>
        <v>336163</v>
      </c>
      <c r="E31" s="1284"/>
      <c r="F31" s="1285"/>
      <c r="G31" s="222"/>
    </row>
    <row r="32" spans="1:7" ht="16.5" customHeight="1">
      <c r="A32" s="628"/>
      <c r="B32" s="628"/>
      <c r="C32" s="628"/>
      <c r="D32" s="629"/>
      <c r="E32" s="629"/>
      <c r="F32" s="629"/>
      <c r="G32" s="630"/>
    </row>
    <row r="33" spans="1:7" s="919" customFormat="1" ht="18" customHeight="1">
      <c r="A33" s="48"/>
      <c r="B33" s="926">
        <v>1</v>
      </c>
      <c r="C33" s="927" t="str">
        <f>D5</f>
        <v>US$</v>
      </c>
      <c r="D33" s="928" t="s">
        <v>318</v>
      </c>
      <c r="E33" s="929">
        <v>101.11</v>
      </c>
      <c r="F33" s="930" t="s">
        <v>319</v>
      </c>
      <c r="G33" s="931" t="s">
        <v>320</v>
      </c>
    </row>
    <row r="34" spans="1:7" s="919" customFormat="1" ht="18" customHeight="1">
      <c r="A34" s="48"/>
      <c r="B34" s="926">
        <v>1</v>
      </c>
      <c r="C34" s="932" t="str">
        <f>E5</f>
        <v>現地通貨注４</v>
      </c>
      <c r="D34" s="928" t="s">
        <v>318</v>
      </c>
      <c r="E34" s="933">
        <v>1.0754319999999999</v>
      </c>
      <c r="F34" s="930" t="s">
        <v>319</v>
      </c>
      <c r="G34" s="934" t="s">
        <v>164</v>
      </c>
    </row>
    <row r="35" spans="1:7" s="919" customFormat="1" ht="18" customHeight="1">
      <c r="A35" s="48"/>
      <c r="B35" s="48"/>
      <c r="C35" s="49"/>
      <c r="D35" s="48"/>
      <c r="E35" s="48"/>
      <c r="G35" s="48"/>
    </row>
    <row r="36" spans="1:7" s="919" customFormat="1" ht="18" customHeight="1">
      <c r="A36" s="48"/>
      <c r="B36" s="48"/>
      <c r="C36" s="48"/>
      <c r="D36" s="48"/>
      <c r="E36" s="50"/>
      <c r="F36" s="48"/>
      <c r="G36" s="48"/>
    </row>
    <row r="37" spans="1:7" s="919" customFormat="1" ht="70.5" customHeight="1">
      <c r="A37" s="1286" t="s">
        <v>165</v>
      </c>
      <c r="B37" s="1287"/>
      <c r="C37" s="1287"/>
      <c r="D37" s="1287"/>
      <c r="E37" s="1287"/>
      <c r="F37" s="1287"/>
      <c r="G37" s="1287"/>
    </row>
    <row r="38" spans="1:7" s="919" customFormat="1" ht="18" customHeight="1"/>
    <row r="39" spans="1:7" ht="18" customHeight="1"/>
    <row r="40" spans="1:7" ht="18" customHeight="1"/>
  </sheetData>
  <mergeCells count="8">
    <mergeCell ref="D31:F31"/>
    <mergeCell ref="A37:G37"/>
    <mergeCell ref="A2:G2"/>
    <mergeCell ref="A4:A5"/>
    <mergeCell ref="B4:B5"/>
    <mergeCell ref="C4:C5"/>
    <mergeCell ref="D4:F4"/>
    <mergeCell ref="G4:G5"/>
  </mergeCells>
  <phoneticPr fontId="1"/>
  <dataValidations count="1">
    <dataValidation type="list" allowBlank="1" showInputMessage="1" showErrorMessage="1" sqref="G34" xr:uid="{00000000-0002-0000-0C00-000000000000}">
      <formula1>"JICA指定レート,OANDAレート,その他のレート"</formula1>
    </dataValidation>
  </dataValidations>
  <printOptions horizontalCentered="1"/>
  <pageMargins left="0.31496062992125984" right="0.43307086614173229" top="0.55118110236220474" bottom="0.35433070866141736" header="0.31496062992125984" footer="0.31496062992125984"/>
  <pageSetup paperSize="9" scale="70" orientation="portrait" r:id="rId1"/>
  <headerFooter>
    <oddHeader>&amp;R一部不課税化（2021年6月版）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F25"/>
  <sheetViews>
    <sheetView zoomScaleNormal="100" zoomScaleSheetLayoutView="80" workbookViewId="0">
      <selection activeCell="C33" sqref="C33:D33"/>
    </sheetView>
  </sheetViews>
  <sheetFormatPr defaultRowHeight="14.4"/>
  <cols>
    <col min="1" max="1" width="22.19921875" customWidth="1"/>
    <col min="3" max="3" width="10" customWidth="1"/>
    <col min="4" max="4" width="2.5" bestFit="1" customWidth="1"/>
    <col min="5" max="5" width="28.19921875" customWidth="1"/>
    <col min="6" max="6" width="5.59765625" customWidth="1"/>
  </cols>
  <sheetData>
    <row r="1" spans="1:6" s="76" customFormat="1" ht="18" customHeight="1">
      <c r="E1" s="4"/>
      <c r="F1" s="4" t="s">
        <v>387</v>
      </c>
    </row>
    <row r="2" spans="1:6" ht="30" customHeight="1">
      <c r="A2" s="1300" t="s">
        <v>321</v>
      </c>
      <c r="B2" s="1300"/>
      <c r="C2" s="1300"/>
      <c r="D2" s="1300"/>
      <c r="E2" s="1300"/>
      <c r="F2" s="640"/>
    </row>
    <row r="3" spans="1:6" ht="18" customHeight="1">
      <c r="A3" s="632"/>
      <c r="B3" s="632"/>
      <c r="C3" s="632"/>
      <c r="D3" s="632"/>
      <c r="E3" s="632"/>
      <c r="F3" s="632"/>
    </row>
    <row r="4" spans="1:6" ht="18" customHeight="1">
      <c r="A4" s="631"/>
      <c r="B4" s="632"/>
      <c r="C4" s="632"/>
      <c r="D4" s="632"/>
      <c r="E4" s="632"/>
      <c r="F4" s="632"/>
    </row>
    <row r="5" spans="1:6" ht="18" customHeight="1">
      <c r="A5" s="632" t="s">
        <v>166</v>
      </c>
      <c r="B5" s="632"/>
      <c r="C5" s="632"/>
      <c r="D5" s="632"/>
      <c r="E5" s="632"/>
      <c r="F5" s="632"/>
    </row>
    <row r="6" spans="1:6" ht="18" customHeight="1">
      <c r="A6" s="632"/>
      <c r="B6" s="632"/>
      <c r="C6" s="632" t="s">
        <v>244</v>
      </c>
      <c r="D6" s="632"/>
      <c r="E6" s="633"/>
      <c r="F6" s="632" t="s">
        <v>167</v>
      </c>
    </row>
    <row r="7" spans="1:6" s="76" customFormat="1" ht="18" customHeight="1">
      <c r="A7" s="632"/>
      <c r="B7" s="632"/>
      <c r="C7" s="632"/>
      <c r="D7" s="632"/>
      <c r="E7" s="634"/>
      <c r="F7" s="632"/>
    </row>
    <row r="8" spans="1:6" s="76" customFormat="1" ht="18" customHeight="1">
      <c r="A8" s="632"/>
      <c r="B8" s="632"/>
      <c r="C8" s="1301" t="s">
        <v>245</v>
      </c>
      <c r="D8" s="1301"/>
      <c r="E8" s="633"/>
      <c r="F8" s="632" t="s">
        <v>247</v>
      </c>
    </row>
    <row r="9" spans="1:6" s="76" customFormat="1" ht="18" customHeight="1">
      <c r="A9" s="632"/>
      <c r="B9" s="632"/>
      <c r="C9" s="1301" t="s">
        <v>246</v>
      </c>
      <c r="D9" s="1301"/>
      <c r="E9" s="633"/>
      <c r="F9" s="632" t="s">
        <v>247</v>
      </c>
    </row>
    <row r="10" spans="1:6" ht="18" customHeight="1">
      <c r="A10" s="631"/>
      <c r="B10" s="632"/>
      <c r="C10" s="632"/>
      <c r="D10" s="632"/>
      <c r="E10" s="635"/>
      <c r="F10" s="632"/>
    </row>
    <row r="11" spans="1:6" ht="18" customHeight="1">
      <c r="A11" s="632" t="s">
        <v>168</v>
      </c>
      <c r="B11" s="632"/>
      <c r="C11" s="632"/>
      <c r="D11" s="632"/>
      <c r="E11" s="635"/>
      <c r="F11" s="632"/>
    </row>
    <row r="12" spans="1:6" s="76" customFormat="1" ht="18" customHeight="1">
      <c r="A12" s="636" t="s">
        <v>244</v>
      </c>
      <c r="B12" s="632"/>
      <c r="C12" s="632"/>
      <c r="D12" s="632"/>
      <c r="E12" s="635"/>
      <c r="F12" s="632"/>
    </row>
    <row r="13" spans="1:6" ht="18" customHeight="1">
      <c r="A13" s="635">
        <f>E6</f>
        <v>0</v>
      </c>
      <c r="B13" s="632" t="s">
        <v>169</v>
      </c>
      <c r="C13" s="637">
        <v>0</v>
      </c>
      <c r="D13" s="632" t="s">
        <v>170</v>
      </c>
      <c r="E13" s="633">
        <f>A13*C13</f>
        <v>0</v>
      </c>
      <c r="F13" s="632" t="s">
        <v>167</v>
      </c>
    </row>
    <row r="14" spans="1:6" ht="18" customHeight="1" thickBot="1">
      <c r="A14" s="632"/>
      <c r="B14" s="632"/>
      <c r="C14" s="632"/>
      <c r="D14" s="632"/>
      <c r="E14" s="635"/>
      <c r="F14" s="632"/>
    </row>
    <row r="15" spans="1:6" ht="18" customHeight="1" thickBot="1">
      <c r="A15" s="632"/>
      <c r="B15" s="632"/>
      <c r="C15" s="638" t="s">
        <v>171</v>
      </c>
      <c r="D15" s="632"/>
      <c r="E15" s="639">
        <f>ROUNDDOWN(E13,0)</f>
        <v>0</v>
      </c>
      <c r="F15" s="632" t="s">
        <v>167</v>
      </c>
    </row>
    <row r="16" spans="1:6">
      <c r="A16" s="632"/>
      <c r="B16" s="632"/>
      <c r="C16" s="632"/>
      <c r="D16" s="632"/>
      <c r="E16" s="635"/>
      <c r="F16" s="632"/>
    </row>
    <row r="17" spans="1:6">
      <c r="A17" s="636" t="s">
        <v>245</v>
      </c>
      <c r="B17" s="632"/>
      <c r="C17" s="632"/>
      <c r="D17" s="632"/>
      <c r="E17" s="635"/>
      <c r="F17" s="632"/>
    </row>
    <row r="18" spans="1:6">
      <c r="A18" s="635">
        <f>E11</f>
        <v>0</v>
      </c>
      <c r="B18" s="632" t="s">
        <v>169</v>
      </c>
      <c r="C18" s="637">
        <v>0</v>
      </c>
      <c r="D18" s="632" t="s">
        <v>170</v>
      </c>
      <c r="E18" s="633">
        <f>A18*C18</f>
        <v>0</v>
      </c>
      <c r="F18" s="632" t="s">
        <v>167</v>
      </c>
    </row>
    <row r="19" spans="1:6" ht="15" thickBot="1">
      <c r="A19" s="632"/>
      <c r="B19" s="632"/>
      <c r="C19" s="632"/>
      <c r="D19" s="632"/>
      <c r="E19" s="635"/>
      <c r="F19" s="632"/>
    </row>
    <row r="20" spans="1:6" ht="15" thickBot="1">
      <c r="A20" s="632"/>
      <c r="B20" s="632"/>
      <c r="C20" s="638" t="s">
        <v>171</v>
      </c>
      <c r="D20" s="632"/>
      <c r="E20" s="639">
        <f>ROUNDDOWN(E18,0)</f>
        <v>0</v>
      </c>
      <c r="F20" s="632" t="s">
        <v>167</v>
      </c>
    </row>
    <row r="21" spans="1:6">
      <c r="A21" s="632"/>
      <c r="B21" s="632"/>
      <c r="C21" s="632"/>
      <c r="D21" s="632"/>
      <c r="E21" s="632"/>
      <c r="F21" s="632"/>
    </row>
    <row r="22" spans="1:6">
      <c r="A22" s="636" t="s">
        <v>246</v>
      </c>
      <c r="B22" s="632"/>
      <c r="C22" s="632"/>
      <c r="D22" s="632"/>
      <c r="E22" s="632"/>
      <c r="F22" s="632"/>
    </row>
    <row r="23" spans="1:6">
      <c r="A23" s="635">
        <f>E16</f>
        <v>0</v>
      </c>
      <c r="B23" s="632" t="s">
        <v>169</v>
      </c>
      <c r="C23" s="637">
        <v>0</v>
      </c>
      <c r="D23" s="632" t="s">
        <v>170</v>
      </c>
      <c r="E23" s="633">
        <f>A23*C23</f>
        <v>0</v>
      </c>
      <c r="F23" s="632" t="s">
        <v>167</v>
      </c>
    </row>
    <row r="24" spans="1:6" ht="15" thickBot="1">
      <c r="A24" s="632"/>
      <c r="B24" s="632"/>
      <c r="C24" s="632"/>
      <c r="D24" s="632"/>
      <c r="E24" s="635"/>
      <c r="F24" s="632"/>
    </row>
    <row r="25" spans="1:6" ht="15" thickBot="1">
      <c r="A25" s="632"/>
      <c r="B25" s="632"/>
      <c r="C25" s="638" t="s">
        <v>171</v>
      </c>
      <c r="D25" s="632"/>
      <c r="E25" s="639">
        <f>ROUNDDOWN(E23,0)</f>
        <v>0</v>
      </c>
      <c r="F25" s="632" t="s">
        <v>167</v>
      </c>
    </row>
  </sheetData>
  <mergeCells count="3">
    <mergeCell ref="A2:E2"/>
    <mergeCell ref="C8:D8"/>
    <mergeCell ref="C9:D9"/>
  </mergeCells>
  <phoneticPr fontId="1"/>
  <printOptions horizontalCentered="1"/>
  <pageMargins left="0.31496062992125984" right="0.43307086614173229" top="0.55118110236220474"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I24"/>
  <sheetViews>
    <sheetView zoomScale="80" zoomScaleNormal="80" zoomScaleSheetLayoutView="80" workbookViewId="0">
      <selection activeCell="C33" sqref="C33:D33"/>
    </sheetView>
  </sheetViews>
  <sheetFormatPr defaultColWidth="9" defaultRowHeight="14.4"/>
  <cols>
    <col min="1" max="1" width="8.59765625" style="918" customWidth="1"/>
    <col min="2" max="2" width="27.5" style="918" customWidth="1"/>
    <col min="3" max="3" width="8.59765625" style="918" customWidth="1"/>
    <col min="4" max="4" width="16.59765625" style="918" customWidth="1"/>
    <col min="5" max="5" width="28.59765625" style="918" customWidth="1"/>
    <col min="6" max="16384" width="9" style="918"/>
  </cols>
  <sheetData>
    <row r="1" spans="1:5" ht="18" customHeight="1">
      <c r="E1" s="896" t="s">
        <v>384</v>
      </c>
    </row>
    <row r="2" spans="1:5" ht="27" customHeight="1">
      <c r="A2" s="1303" t="s">
        <v>253</v>
      </c>
      <c r="B2" s="1303"/>
      <c r="C2" s="1303"/>
      <c r="D2" s="1303"/>
      <c r="E2" s="1303"/>
    </row>
    <row r="3" spans="1:5" ht="15" customHeight="1" thickBot="1">
      <c r="A3" s="45"/>
      <c r="B3" s="44"/>
      <c r="C3" s="44"/>
      <c r="D3" s="532"/>
      <c r="E3" s="46"/>
    </row>
    <row r="4" spans="1:5" ht="30" customHeight="1" thickBot="1">
      <c r="A4" s="52" t="s">
        <v>154</v>
      </c>
      <c r="B4" s="53" t="s">
        <v>155</v>
      </c>
      <c r="C4" s="54" t="s">
        <v>156</v>
      </c>
      <c r="D4" s="55" t="s">
        <v>172</v>
      </c>
      <c r="E4" s="55" t="s">
        <v>158</v>
      </c>
    </row>
    <row r="5" spans="1:5" ht="24" customHeight="1" thickTop="1">
      <c r="A5" s="223"/>
      <c r="B5" s="224"/>
      <c r="C5" s="225"/>
      <c r="D5" s="325"/>
      <c r="E5" s="226"/>
    </row>
    <row r="6" spans="1:5" ht="24" customHeight="1">
      <c r="A6" s="227"/>
      <c r="B6" s="228"/>
      <c r="C6" s="229"/>
      <c r="D6" s="326"/>
      <c r="E6" s="230"/>
    </row>
    <row r="7" spans="1:5" ht="24" customHeight="1">
      <c r="A7" s="227"/>
      <c r="B7" s="228"/>
      <c r="C7" s="229"/>
      <c r="D7" s="326"/>
      <c r="E7" s="230"/>
    </row>
    <row r="8" spans="1:5" ht="24" customHeight="1">
      <c r="A8" s="231"/>
      <c r="B8" s="228"/>
      <c r="C8" s="232"/>
      <c r="D8" s="326"/>
      <c r="E8" s="230"/>
    </row>
    <row r="9" spans="1:5" ht="24" customHeight="1">
      <c r="A9" s="231"/>
      <c r="B9" s="228"/>
      <c r="C9" s="232"/>
      <c r="D9" s="326"/>
      <c r="E9" s="230"/>
    </row>
    <row r="10" spans="1:5" ht="24" customHeight="1">
      <c r="A10" s="231"/>
      <c r="B10" s="228"/>
      <c r="C10" s="232"/>
      <c r="D10" s="326"/>
      <c r="E10" s="230"/>
    </row>
    <row r="11" spans="1:5" ht="24" customHeight="1">
      <c r="A11" s="231"/>
      <c r="B11" s="228"/>
      <c r="C11" s="232"/>
      <c r="D11" s="326"/>
      <c r="E11" s="230"/>
    </row>
    <row r="12" spans="1:5" ht="24" customHeight="1">
      <c r="A12" s="231"/>
      <c r="B12" s="228"/>
      <c r="C12" s="232"/>
      <c r="D12" s="326"/>
      <c r="E12" s="230"/>
    </row>
    <row r="13" spans="1:5" ht="24" customHeight="1">
      <c r="A13" s="231"/>
      <c r="B13" s="228"/>
      <c r="C13" s="232"/>
      <c r="D13" s="326"/>
      <c r="E13" s="230"/>
    </row>
    <row r="14" spans="1:5" ht="24" customHeight="1">
      <c r="A14" s="231"/>
      <c r="B14" s="228"/>
      <c r="C14" s="232"/>
      <c r="D14" s="326"/>
      <c r="E14" s="230"/>
    </row>
    <row r="15" spans="1:5" ht="24" customHeight="1">
      <c r="A15" s="231"/>
      <c r="B15" s="228"/>
      <c r="C15" s="232"/>
      <c r="D15" s="326"/>
      <c r="E15" s="230"/>
    </row>
    <row r="16" spans="1:5" ht="24" customHeight="1" thickBot="1">
      <c r="A16" s="233"/>
      <c r="B16" s="234"/>
      <c r="C16" s="235"/>
      <c r="D16" s="327"/>
      <c r="E16" s="237"/>
    </row>
    <row r="17" spans="1:9" ht="30" customHeight="1" thickBot="1">
      <c r="A17" s="1304" t="s">
        <v>450</v>
      </c>
      <c r="B17" s="1305"/>
      <c r="C17" s="1306"/>
      <c r="D17" s="60">
        <f>SUM(D5:D16)</f>
        <v>0</v>
      </c>
      <c r="E17" s="57"/>
    </row>
    <row r="18" spans="1:9" ht="30" customHeight="1" thickBot="1">
      <c r="A18" s="1304" t="s">
        <v>322</v>
      </c>
      <c r="B18" s="1305"/>
      <c r="C18" s="1306"/>
      <c r="D18" s="59">
        <f>ROUNDDOWN(D17*100/108,0)</f>
        <v>0</v>
      </c>
      <c r="E18" s="694"/>
    </row>
    <row r="19" spans="1:9" ht="30" customHeight="1" thickBot="1">
      <c r="A19" s="1304" t="s">
        <v>173</v>
      </c>
      <c r="B19" s="1305"/>
      <c r="C19" s="1306"/>
      <c r="D19" s="60">
        <f>ROUNDDOWN(D18, -3)</f>
        <v>0</v>
      </c>
      <c r="E19" s="897" t="s">
        <v>238</v>
      </c>
    </row>
    <row r="20" spans="1:9" ht="30" customHeight="1">
      <c r="A20" s="712"/>
      <c r="B20" s="712"/>
      <c r="C20" s="711"/>
      <c r="D20" s="58"/>
      <c r="E20" s="57"/>
    </row>
    <row r="21" spans="1:9" s="919" customFormat="1" ht="90" customHeight="1">
      <c r="A21" s="1302" t="s">
        <v>451</v>
      </c>
      <c r="B21" s="1302"/>
      <c r="C21" s="1302"/>
      <c r="D21" s="1302"/>
      <c r="E21" s="1302"/>
      <c r="I21" s="924"/>
    </row>
    <row r="22" spans="1:9" s="919" customFormat="1" ht="18" customHeight="1"/>
    <row r="23" spans="1:9" ht="18" customHeight="1"/>
    <row r="24" spans="1:9" ht="18" customHeight="1"/>
  </sheetData>
  <mergeCells count="5">
    <mergeCell ref="A21:E21"/>
    <mergeCell ref="A2:E2"/>
    <mergeCell ref="A18:C18"/>
    <mergeCell ref="A19:C19"/>
    <mergeCell ref="A17:C17"/>
  </mergeCells>
  <phoneticPr fontId="1"/>
  <printOptions horizontalCentered="1"/>
  <pageMargins left="0.31496062992125984" right="0.43307086614173229" top="0.55118110236220474" bottom="0.35433070866141736" header="0.31496062992125984" footer="0.31496062992125984"/>
  <pageSetup paperSize="9" orientation="portrait" r:id="rId1"/>
  <headerFooter>
    <oddHeader>&amp;R一部不課税化（2021年6月版）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G28"/>
  <sheetViews>
    <sheetView zoomScale="80" zoomScaleNormal="80" zoomScaleSheetLayoutView="80" workbookViewId="0">
      <selection activeCell="C33" sqref="C33:D33"/>
    </sheetView>
  </sheetViews>
  <sheetFormatPr defaultColWidth="9" defaultRowHeight="14.4"/>
  <cols>
    <col min="1" max="1" width="6.69921875" style="918" customWidth="1"/>
    <col min="2" max="2" width="21.3984375" style="918" customWidth="1"/>
    <col min="3" max="3" width="8.59765625" style="918" customWidth="1"/>
    <col min="4" max="4" width="16.59765625" style="918" customWidth="1"/>
    <col min="5" max="5" width="8.59765625" style="918" customWidth="1"/>
    <col min="6" max="6" width="12.59765625" style="918" customWidth="1"/>
    <col min="7" max="7" width="24.59765625" style="918" customWidth="1"/>
    <col min="8" max="16384" width="9" style="918"/>
  </cols>
  <sheetData>
    <row r="1" spans="1:7" ht="18" customHeight="1">
      <c r="G1" s="896" t="s">
        <v>385</v>
      </c>
    </row>
    <row r="2" spans="1:7" ht="30" customHeight="1">
      <c r="A2" s="1330" t="s">
        <v>174</v>
      </c>
      <c r="B2" s="1330"/>
      <c r="C2" s="1330"/>
      <c r="D2" s="1330"/>
      <c r="E2" s="1330"/>
      <c r="F2" s="1330"/>
      <c r="G2" s="1330"/>
    </row>
    <row r="3" spans="1:7" ht="23.25" customHeight="1" thickBot="1">
      <c r="A3" s="61" t="s">
        <v>175</v>
      </c>
      <c r="B3" s="44"/>
      <c r="C3" s="44"/>
      <c r="D3" s="44"/>
      <c r="E3" s="44"/>
      <c r="F3" s="44"/>
      <c r="G3" s="46"/>
    </row>
    <row r="4" spans="1:7" ht="18" customHeight="1">
      <c r="A4" s="1324" t="s">
        <v>154</v>
      </c>
      <c r="B4" s="1326" t="s">
        <v>176</v>
      </c>
      <c r="C4" s="1328" t="s">
        <v>156</v>
      </c>
      <c r="D4" s="1313" t="s">
        <v>172</v>
      </c>
      <c r="E4" s="1336" t="s">
        <v>177</v>
      </c>
      <c r="F4" s="1338" t="s">
        <v>178</v>
      </c>
      <c r="G4" s="1334" t="s">
        <v>158</v>
      </c>
    </row>
    <row r="5" spans="1:7" ht="18" customHeight="1" thickBot="1">
      <c r="A5" s="1325"/>
      <c r="B5" s="1327"/>
      <c r="C5" s="1329"/>
      <c r="D5" s="1314"/>
      <c r="E5" s="1337"/>
      <c r="F5" s="1339"/>
      <c r="G5" s="1335"/>
    </row>
    <row r="6" spans="1:7" ht="24" customHeight="1" thickTop="1">
      <c r="A6" s="238"/>
      <c r="B6" s="239"/>
      <c r="C6" s="240"/>
      <c r="D6" s="328"/>
      <c r="E6" s="241"/>
      <c r="F6" s="242"/>
      <c r="G6" s="65"/>
    </row>
    <row r="7" spans="1:7" ht="24" customHeight="1">
      <c r="A7" s="243"/>
      <c r="B7" s="244"/>
      <c r="C7" s="197"/>
      <c r="D7" s="325"/>
      <c r="E7" s="245"/>
      <c r="F7" s="246"/>
      <c r="G7" s="56"/>
    </row>
    <row r="8" spans="1:7" ht="24" customHeight="1">
      <c r="A8" s="247"/>
      <c r="B8" s="248"/>
      <c r="C8" s="204"/>
      <c r="D8" s="326"/>
      <c r="E8" s="249"/>
      <c r="F8" s="249"/>
      <c r="G8" s="62"/>
    </row>
    <row r="9" spans="1:7" ht="24" customHeight="1">
      <c r="A9" s="247"/>
      <c r="B9" s="248"/>
      <c r="C9" s="204"/>
      <c r="D9" s="326"/>
      <c r="E9" s="249"/>
      <c r="F9" s="249"/>
      <c r="G9" s="62"/>
    </row>
    <row r="10" spans="1:7" ht="24" customHeight="1">
      <c r="A10" s="247"/>
      <c r="B10" s="248"/>
      <c r="C10" s="204"/>
      <c r="D10" s="326"/>
      <c r="E10" s="249"/>
      <c r="F10" s="249"/>
      <c r="G10" s="62"/>
    </row>
    <row r="11" spans="1:7" ht="24" customHeight="1">
      <c r="A11" s="243"/>
      <c r="B11" s="248"/>
      <c r="C11" s="204"/>
      <c r="D11" s="326"/>
      <c r="E11" s="249"/>
      <c r="F11" s="249"/>
      <c r="G11" s="47"/>
    </row>
    <row r="12" spans="1:7" ht="24" customHeight="1" thickBot="1">
      <c r="A12" s="250"/>
      <c r="B12" s="251"/>
      <c r="C12" s="206"/>
      <c r="D12" s="329"/>
      <c r="E12" s="236"/>
      <c r="F12" s="252"/>
      <c r="G12" s="63"/>
    </row>
    <row r="13" spans="1:7" ht="30" customHeight="1" thickTop="1" thickBot="1">
      <c r="A13" s="1331" t="s">
        <v>446</v>
      </c>
      <c r="B13" s="1332"/>
      <c r="C13" s="1333"/>
      <c r="D13" s="66">
        <f>SUM(D6:D12)</f>
        <v>0</v>
      </c>
      <c r="E13" s="64"/>
      <c r="F13" s="64"/>
      <c r="G13" s="57"/>
    </row>
    <row r="14" spans="1:7" ht="30" customHeight="1" thickBot="1">
      <c r="A14" s="1304" t="s">
        <v>447</v>
      </c>
      <c r="B14" s="1305"/>
      <c r="C14" s="1306"/>
      <c r="D14" s="60">
        <f>ROUNDDOWN(D13, -3)</f>
        <v>0</v>
      </c>
      <c r="E14" s="1311" t="s">
        <v>237</v>
      </c>
      <c r="F14" s="1312"/>
      <c r="G14" s="1312"/>
    </row>
    <row r="15" spans="1:7" s="919" customFormat="1" ht="12" customHeight="1">
      <c r="A15" s="707"/>
      <c r="B15" s="707"/>
      <c r="C15" s="707"/>
      <c r="D15" s="707"/>
      <c r="E15" s="707"/>
      <c r="F15" s="707"/>
      <c r="G15" s="707"/>
    </row>
    <row r="16" spans="1:7" ht="24" customHeight="1" thickBot="1">
      <c r="A16" s="920" t="s">
        <v>179</v>
      </c>
      <c r="B16" s="920"/>
      <c r="C16" s="921"/>
      <c r="D16" s="921"/>
      <c r="E16" s="921"/>
      <c r="F16" s="921"/>
      <c r="G16" s="921"/>
    </row>
    <row r="17" spans="1:7" s="919" customFormat="1" ht="18" customHeight="1">
      <c r="A17" s="1324" t="s">
        <v>154</v>
      </c>
      <c r="B17" s="1326" t="s">
        <v>176</v>
      </c>
      <c r="C17" s="1328" t="s">
        <v>156</v>
      </c>
      <c r="D17" s="1313" t="s">
        <v>157</v>
      </c>
      <c r="E17" s="1315" t="s">
        <v>180</v>
      </c>
      <c r="F17" s="1316"/>
      <c r="G17" s="1317"/>
    </row>
    <row r="18" spans="1:7" s="919" customFormat="1" ht="18" customHeight="1" thickBot="1">
      <c r="A18" s="1325"/>
      <c r="B18" s="1327"/>
      <c r="C18" s="1329"/>
      <c r="D18" s="1314"/>
      <c r="E18" s="1318"/>
      <c r="F18" s="1319"/>
      <c r="G18" s="1320"/>
    </row>
    <row r="19" spans="1:7" ht="24" customHeight="1" thickTop="1">
      <c r="A19" s="247"/>
      <c r="B19" s="248"/>
      <c r="C19" s="204"/>
      <c r="D19" s="326"/>
      <c r="E19" s="1321"/>
      <c r="F19" s="1322"/>
      <c r="G19" s="1323"/>
    </row>
    <row r="20" spans="1:7" ht="24" customHeight="1">
      <c r="A20" s="247"/>
      <c r="B20" s="248"/>
      <c r="C20" s="204"/>
      <c r="D20" s="326"/>
      <c r="E20" s="1307"/>
      <c r="F20" s="1308"/>
      <c r="G20" s="1309"/>
    </row>
    <row r="21" spans="1:7" ht="24" customHeight="1">
      <c r="A21" s="247"/>
      <c r="B21" s="248"/>
      <c r="C21" s="204"/>
      <c r="D21" s="326"/>
      <c r="E21" s="1307"/>
      <c r="F21" s="1308"/>
      <c r="G21" s="1309"/>
    </row>
    <row r="22" spans="1:7" ht="24" customHeight="1">
      <c r="A22" s="243"/>
      <c r="B22" s="248"/>
      <c r="C22" s="204"/>
      <c r="D22" s="326"/>
      <c r="E22" s="1307"/>
      <c r="F22" s="1308"/>
      <c r="G22" s="1309"/>
    </row>
    <row r="23" spans="1:7" ht="24" customHeight="1" thickBot="1">
      <c r="A23" s="250"/>
      <c r="B23" s="251"/>
      <c r="C23" s="206"/>
      <c r="D23" s="329"/>
      <c r="E23" s="1307"/>
      <c r="F23" s="1308"/>
      <c r="G23" s="1309"/>
    </row>
    <row r="24" spans="1:7" ht="30" customHeight="1" thickTop="1" thickBot="1">
      <c r="A24" s="1331" t="s">
        <v>448</v>
      </c>
      <c r="B24" s="1332"/>
      <c r="C24" s="1333"/>
      <c r="D24" s="66">
        <f>SUM(D19:D23)</f>
        <v>0</v>
      </c>
      <c r="E24" s="1310"/>
      <c r="F24" s="1310"/>
      <c r="G24" s="1310"/>
    </row>
    <row r="25" spans="1:7" ht="30" customHeight="1" thickBot="1">
      <c r="A25" s="1304" t="s">
        <v>447</v>
      </c>
      <c r="B25" s="1305"/>
      <c r="C25" s="1306"/>
      <c r="D25" s="60">
        <f>ROUNDDOWN(D24, -3)</f>
        <v>0</v>
      </c>
      <c r="E25" s="1311" t="s">
        <v>236</v>
      </c>
      <c r="F25" s="1312"/>
      <c r="G25" s="1312"/>
    </row>
    <row r="26" spans="1:7" ht="29.25" customHeight="1" thickBot="1">
      <c r="D26" s="918" t="s">
        <v>449</v>
      </c>
      <c r="G26" s="922">
        <f>D14+D25</f>
        <v>0</v>
      </c>
    </row>
    <row r="27" spans="1:7" ht="29.25" customHeight="1">
      <c r="G27" s="923"/>
    </row>
    <row r="28" spans="1:7" s="919" customFormat="1" ht="96" customHeight="1">
      <c r="A28" s="1286" t="s">
        <v>181</v>
      </c>
      <c r="B28" s="1286"/>
      <c r="C28" s="1286"/>
      <c r="D28" s="1286"/>
      <c r="E28" s="1286"/>
      <c r="F28" s="1286"/>
      <c r="G28" s="1286"/>
    </row>
  </sheetData>
  <mergeCells count="26">
    <mergeCell ref="E14:G14"/>
    <mergeCell ref="A2:G2"/>
    <mergeCell ref="A13:C13"/>
    <mergeCell ref="A14:C14"/>
    <mergeCell ref="A24:C24"/>
    <mergeCell ref="G4:G5"/>
    <mergeCell ref="A4:A5"/>
    <mergeCell ref="B4:B5"/>
    <mergeCell ref="C4:C5"/>
    <mergeCell ref="D4:D5"/>
    <mergeCell ref="E4:E5"/>
    <mergeCell ref="F4:F5"/>
    <mergeCell ref="A28:G28"/>
    <mergeCell ref="E23:G23"/>
    <mergeCell ref="E24:G24"/>
    <mergeCell ref="E25:G25"/>
    <mergeCell ref="D17:D18"/>
    <mergeCell ref="E17:G18"/>
    <mergeCell ref="E19:G19"/>
    <mergeCell ref="E20:G20"/>
    <mergeCell ref="E21:G21"/>
    <mergeCell ref="A25:C25"/>
    <mergeCell ref="E22:G22"/>
    <mergeCell ref="A17:A18"/>
    <mergeCell ref="B17:B18"/>
    <mergeCell ref="C17:C18"/>
  </mergeCells>
  <phoneticPr fontId="1"/>
  <printOptions horizontalCentered="1"/>
  <pageMargins left="0.31496062992125984" right="0.43307086614173229" top="0.55118110236220474" bottom="0.35433070866141736" header="0.31496062992125984" footer="0.31496062992125984"/>
  <pageSetup paperSize="9" scale="90" orientation="portrait" r:id="rId1"/>
  <headerFooter>
    <oddHeader>&amp;R一部不課税化（2021年6月版）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H41"/>
  <sheetViews>
    <sheetView zoomScale="80" zoomScaleNormal="80" zoomScaleSheetLayoutView="80" workbookViewId="0">
      <selection activeCell="C33" sqref="C33:D33"/>
    </sheetView>
  </sheetViews>
  <sheetFormatPr defaultColWidth="9" defaultRowHeight="14.4"/>
  <cols>
    <col min="1" max="1" width="9.09765625" style="94" customWidth="1"/>
    <col min="2" max="2" width="25.59765625" style="94" customWidth="1"/>
    <col min="3" max="3" width="8.59765625" style="94" customWidth="1"/>
    <col min="4" max="6" width="12.59765625" style="94" customWidth="1"/>
    <col min="7" max="7" width="16.19921875" style="94" customWidth="1"/>
    <col min="8" max="8" width="24.59765625" style="94" customWidth="1"/>
    <col min="9" max="16384" width="9" style="94"/>
  </cols>
  <sheetData>
    <row r="1" spans="1:8" ht="18" customHeight="1">
      <c r="H1" s="896" t="s">
        <v>386</v>
      </c>
    </row>
    <row r="2" spans="1:8" ht="30" customHeight="1">
      <c r="A2" s="1330" t="s">
        <v>182</v>
      </c>
      <c r="B2" s="1330"/>
      <c r="C2" s="1330"/>
      <c r="D2" s="1330"/>
      <c r="E2" s="1330"/>
      <c r="F2" s="1330"/>
      <c r="G2" s="1330"/>
      <c r="H2" s="1330"/>
    </row>
    <row r="3" spans="1:8" ht="24" customHeight="1" thickBot="1">
      <c r="A3" s="61" t="s">
        <v>183</v>
      </c>
      <c r="B3" s="44"/>
      <c r="C3" s="44"/>
      <c r="D3" s="44"/>
      <c r="E3" s="44"/>
      <c r="F3" s="44"/>
      <c r="G3" s="44"/>
      <c r="H3" s="46"/>
    </row>
    <row r="4" spans="1:8" ht="18" customHeight="1">
      <c r="A4" s="1324" t="s">
        <v>184</v>
      </c>
      <c r="B4" s="1375" t="s">
        <v>155</v>
      </c>
      <c r="C4" s="1328" t="s">
        <v>156</v>
      </c>
      <c r="D4" s="1352" t="s">
        <v>172</v>
      </c>
      <c r="E4" s="1353"/>
      <c r="F4" s="1353"/>
      <c r="G4" s="1354"/>
      <c r="H4" s="1334" t="s">
        <v>158</v>
      </c>
    </row>
    <row r="5" spans="1:8" ht="18" customHeight="1" thickBot="1">
      <c r="A5" s="1325"/>
      <c r="B5" s="1376"/>
      <c r="C5" s="1329"/>
      <c r="D5" s="709" t="s">
        <v>159</v>
      </c>
      <c r="E5" s="67" t="s">
        <v>185</v>
      </c>
      <c r="F5" s="68" t="s">
        <v>160</v>
      </c>
      <c r="G5" s="708" t="s">
        <v>186</v>
      </c>
      <c r="H5" s="1335"/>
    </row>
    <row r="6" spans="1:8" ht="24" customHeight="1" thickTop="1">
      <c r="A6" s="238"/>
      <c r="B6" s="253"/>
      <c r="C6" s="240"/>
      <c r="D6" s="337"/>
      <c r="E6" s="338"/>
      <c r="F6" s="339"/>
      <c r="G6" s="352"/>
      <c r="H6" s="69"/>
    </row>
    <row r="7" spans="1:8" ht="24" customHeight="1">
      <c r="A7" s="254"/>
      <c r="B7" s="255"/>
      <c r="C7" s="197"/>
      <c r="D7" s="340"/>
      <c r="E7" s="341"/>
      <c r="F7" s="342"/>
      <c r="G7" s="353"/>
      <c r="H7" s="70"/>
    </row>
    <row r="8" spans="1:8" ht="24" customHeight="1">
      <c r="A8" s="243"/>
      <c r="B8" s="255"/>
      <c r="C8" s="202"/>
      <c r="D8" s="343"/>
      <c r="E8" s="344"/>
      <c r="F8" s="345"/>
      <c r="G8" s="354"/>
      <c r="H8" s="70"/>
    </row>
    <row r="9" spans="1:8" ht="24" customHeight="1" thickBot="1">
      <c r="A9" s="256"/>
      <c r="B9" s="257"/>
      <c r="C9" s="258"/>
      <c r="D9" s="1355" t="s">
        <v>187</v>
      </c>
      <c r="E9" s="1373"/>
      <c r="F9" s="1374"/>
      <c r="G9" s="355">
        <f>SUM(G6:G8)</f>
        <v>0</v>
      </c>
      <c r="H9" s="71"/>
    </row>
    <row r="10" spans="1:8" ht="24" customHeight="1">
      <c r="A10" s="254"/>
      <c r="B10" s="255"/>
      <c r="C10" s="259"/>
      <c r="D10" s="346"/>
      <c r="E10" s="347"/>
      <c r="F10" s="348"/>
      <c r="G10" s="353"/>
      <c r="H10" s="72"/>
    </row>
    <row r="11" spans="1:8" ht="24" customHeight="1">
      <c r="A11" s="243"/>
      <c r="B11" s="255"/>
      <c r="C11" s="204"/>
      <c r="D11" s="349"/>
      <c r="E11" s="350"/>
      <c r="F11" s="351"/>
      <c r="G11" s="356"/>
      <c r="H11" s="70"/>
    </row>
    <row r="12" spans="1:8" ht="24" customHeight="1" thickBot="1">
      <c r="A12" s="256"/>
      <c r="B12" s="257"/>
      <c r="C12" s="258"/>
      <c r="D12" s="1355" t="s">
        <v>188</v>
      </c>
      <c r="E12" s="1373"/>
      <c r="F12" s="1374"/>
      <c r="G12" s="357">
        <f>SUM(G10:G11)</f>
        <v>0</v>
      </c>
      <c r="H12" s="71"/>
    </row>
    <row r="13" spans="1:8" ht="24" customHeight="1">
      <c r="A13" s="254"/>
      <c r="B13" s="255"/>
      <c r="C13" s="259"/>
      <c r="D13" s="346"/>
      <c r="E13" s="347"/>
      <c r="F13" s="348"/>
      <c r="G13" s="358"/>
      <c r="H13" s="72"/>
    </row>
    <row r="14" spans="1:8" ht="24" customHeight="1">
      <c r="A14" s="243"/>
      <c r="B14" s="255"/>
      <c r="C14" s="204"/>
      <c r="D14" s="349"/>
      <c r="E14" s="350"/>
      <c r="F14" s="351"/>
      <c r="G14" s="356"/>
      <c r="H14" s="70"/>
    </row>
    <row r="15" spans="1:8" ht="24" customHeight="1" thickBot="1">
      <c r="A15" s="256"/>
      <c r="B15" s="257"/>
      <c r="C15" s="260"/>
      <c r="D15" s="1355" t="s">
        <v>188</v>
      </c>
      <c r="E15" s="1373"/>
      <c r="F15" s="1374"/>
      <c r="G15" s="355">
        <f>SUM(G13:G14)</f>
        <v>0</v>
      </c>
      <c r="H15" s="71"/>
    </row>
    <row r="16" spans="1:8" ht="24" customHeight="1">
      <c r="A16" s="254"/>
      <c r="B16" s="255"/>
      <c r="C16" s="259"/>
      <c r="D16" s="346"/>
      <c r="E16" s="347"/>
      <c r="F16" s="348"/>
      <c r="G16" s="353"/>
      <c r="H16" s="73"/>
    </row>
    <row r="17" spans="1:8" ht="24" customHeight="1">
      <c r="A17" s="243"/>
      <c r="B17" s="255"/>
      <c r="C17" s="204"/>
      <c r="D17" s="349"/>
      <c r="E17" s="350"/>
      <c r="F17" s="351"/>
      <c r="G17" s="356"/>
      <c r="H17" s="72"/>
    </row>
    <row r="18" spans="1:8" ht="24" customHeight="1" thickBot="1">
      <c r="A18" s="261"/>
      <c r="B18" s="257"/>
      <c r="C18" s="262"/>
      <c r="D18" s="1355" t="s">
        <v>188</v>
      </c>
      <c r="E18" s="1356"/>
      <c r="F18" s="1357"/>
      <c r="G18" s="357">
        <f>SUM(G16:G17)</f>
        <v>0</v>
      </c>
      <c r="H18" s="71"/>
    </row>
    <row r="19" spans="1:8" ht="30" customHeight="1" thickBot="1">
      <c r="A19" s="1358"/>
      <c r="B19" s="1358"/>
      <c r="C19" s="1359"/>
      <c r="D19" s="1304" t="s">
        <v>443</v>
      </c>
      <c r="E19" s="1305"/>
      <c r="F19" s="1360"/>
      <c r="G19" s="359">
        <f>G9+G12+G15+G18</f>
        <v>0</v>
      </c>
      <c r="H19" s="57"/>
    </row>
    <row r="20" spans="1:8" ht="30" customHeight="1" thickBot="1">
      <c r="A20" s="1361"/>
      <c r="B20" s="1361"/>
      <c r="C20" s="1359"/>
      <c r="D20" s="1304" t="s">
        <v>444</v>
      </c>
      <c r="E20" s="1305"/>
      <c r="F20" s="1360"/>
      <c r="G20" s="360">
        <f>ROUNDDOWN(G19, -3)</f>
        <v>0</v>
      </c>
      <c r="H20" s="897" t="s">
        <v>236</v>
      </c>
    </row>
    <row r="21" spans="1:8" ht="15" customHeight="1">
      <c r="A21" s="712"/>
      <c r="B21" s="712"/>
      <c r="C21" s="711"/>
      <c r="D21" s="710"/>
      <c r="E21" s="710"/>
      <c r="F21" s="710"/>
      <c r="G21" s="64"/>
      <c r="H21" s="57"/>
    </row>
    <row r="22" spans="1:8" ht="24" customHeight="1" thickBot="1">
      <c r="A22" s="61" t="s">
        <v>189</v>
      </c>
      <c r="B22" s="44"/>
      <c r="C22" s="44"/>
      <c r="D22" s="44"/>
      <c r="E22" s="44"/>
      <c r="F22" s="44"/>
      <c r="G22" s="44"/>
      <c r="H22" s="46"/>
    </row>
    <row r="23" spans="1:8" ht="18" customHeight="1">
      <c r="A23" s="1324" t="s">
        <v>154</v>
      </c>
      <c r="B23" s="1326" t="s">
        <v>176</v>
      </c>
      <c r="C23" s="1328" t="s">
        <v>156</v>
      </c>
      <c r="D23" s="1338" t="s">
        <v>190</v>
      </c>
      <c r="E23" s="1313" t="s">
        <v>275</v>
      </c>
      <c r="F23" s="1362" t="s">
        <v>158</v>
      </c>
      <c r="G23" s="1363"/>
      <c r="H23" s="1334"/>
    </row>
    <row r="24" spans="1:8" ht="18" customHeight="1" thickBot="1">
      <c r="A24" s="1325"/>
      <c r="B24" s="1327"/>
      <c r="C24" s="1329"/>
      <c r="D24" s="1314"/>
      <c r="E24" s="1314"/>
      <c r="F24" s="1364"/>
      <c r="G24" s="1365"/>
      <c r="H24" s="1335"/>
    </row>
    <row r="25" spans="1:8" ht="24" customHeight="1" thickTop="1">
      <c r="A25" s="239"/>
      <c r="B25" s="1377"/>
      <c r="C25" s="898"/>
      <c r="D25" s="330"/>
      <c r="E25" s="899" t="s">
        <v>276</v>
      </c>
      <c r="F25" s="1346"/>
      <c r="G25" s="1347"/>
      <c r="H25" s="1348"/>
    </row>
    <row r="26" spans="1:8" ht="24" customHeight="1">
      <c r="A26" s="244"/>
      <c r="B26" s="1371"/>
      <c r="C26" s="900"/>
      <c r="D26" s="331"/>
      <c r="E26" s="901" t="s">
        <v>221</v>
      </c>
      <c r="F26" s="1340"/>
      <c r="G26" s="1341"/>
      <c r="H26" s="1342"/>
    </row>
    <row r="27" spans="1:8" ht="24" customHeight="1">
      <c r="A27" s="248"/>
      <c r="B27" s="1371"/>
      <c r="C27" s="902"/>
      <c r="D27" s="336"/>
      <c r="E27" s="901" t="s">
        <v>221</v>
      </c>
      <c r="F27" s="1340"/>
      <c r="G27" s="1341"/>
      <c r="H27" s="1342"/>
    </row>
    <row r="28" spans="1:8" ht="24" customHeight="1" thickBot="1">
      <c r="A28" s="903"/>
      <c r="B28" s="1372"/>
      <c r="C28" s="904" t="s">
        <v>191</v>
      </c>
      <c r="D28" s="905">
        <f>SUM(D25:D27)</f>
        <v>0</v>
      </c>
      <c r="E28" s="906"/>
      <c r="F28" s="1343"/>
      <c r="G28" s="1344"/>
      <c r="H28" s="1345"/>
    </row>
    <row r="29" spans="1:8" ht="24" customHeight="1" thickTop="1">
      <c r="A29" s="244"/>
      <c r="B29" s="1371"/>
      <c r="C29" s="259"/>
      <c r="D29" s="331"/>
      <c r="E29" s="899"/>
      <c r="F29" s="1349"/>
      <c r="G29" s="1350"/>
      <c r="H29" s="1351"/>
    </row>
    <row r="30" spans="1:8" ht="24" customHeight="1">
      <c r="A30" s="248"/>
      <c r="B30" s="1371"/>
      <c r="C30" s="204"/>
      <c r="D30" s="332"/>
      <c r="E30" s="901"/>
      <c r="F30" s="1340"/>
      <c r="G30" s="1341"/>
      <c r="H30" s="1342"/>
    </row>
    <row r="31" spans="1:8" ht="24" customHeight="1" thickBot="1">
      <c r="A31" s="907"/>
      <c r="B31" s="1372"/>
      <c r="C31" s="908" t="s">
        <v>191</v>
      </c>
      <c r="D31" s="905">
        <f>SUM(D29:D30)</f>
        <v>0</v>
      </c>
      <c r="E31" s="906"/>
      <c r="F31" s="1343"/>
      <c r="G31" s="1344"/>
      <c r="H31" s="1345"/>
    </row>
    <row r="32" spans="1:8" ht="30" customHeight="1" thickBot="1">
      <c r="A32" s="1304" t="s">
        <v>277</v>
      </c>
      <c r="B32" s="1305"/>
      <c r="C32" s="1305"/>
      <c r="D32" s="909">
        <f>D28+D31-SUMIF(E25:E30,"不課税",D25:D30)</f>
        <v>0</v>
      </c>
      <c r="E32" s="910"/>
      <c r="F32" s="911"/>
      <c r="G32" s="911"/>
    </row>
    <row r="33" spans="1:8" ht="45.75" customHeight="1" thickBot="1">
      <c r="A33" s="1370" t="s">
        <v>445</v>
      </c>
      <c r="B33" s="1305"/>
      <c r="C33" s="1306"/>
      <c r="D33" s="909">
        <f>D32*100/108+SUMIF(E25:E30,"不課税",D25:D30)</f>
        <v>0</v>
      </c>
      <c r="E33" s="61"/>
      <c r="F33" s="270"/>
      <c r="G33" s="912"/>
    </row>
    <row r="34" spans="1:8" ht="30" customHeight="1" thickBot="1">
      <c r="A34" s="1304" t="s">
        <v>192</v>
      </c>
      <c r="B34" s="1305"/>
      <c r="C34" s="1305"/>
      <c r="D34" s="913">
        <f>ROUNDDOWN(D33, -3)</f>
        <v>0</v>
      </c>
      <c r="E34" s="1366"/>
      <c r="F34" s="1367"/>
    </row>
    <row r="35" spans="1:8" ht="30" customHeight="1" thickBot="1">
      <c r="A35" s="710"/>
      <c r="B35" s="710"/>
      <c r="C35" s="710"/>
      <c r="D35" s="913">
        <f>ROUNDDOWN(D32*100/108,-3)</f>
        <v>0</v>
      </c>
      <c r="E35" s="1366" t="s">
        <v>278</v>
      </c>
      <c r="F35" s="1367"/>
    </row>
    <row r="36" spans="1:8" ht="30" customHeight="1" thickBot="1">
      <c r="A36" s="710"/>
      <c r="B36" s="710"/>
      <c r="C36" s="710"/>
      <c r="D36" s="913">
        <f>D34-D35</f>
        <v>0</v>
      </c>
      <c r="E36" s="1367" t="s">
        <v>279</v>
      </c>
      <c r="F36" s="1367"/>
    </row>
    <row r="37" spans="1:8" ht="30" customHeight="1" thickBot="1">
      <c r="A37" s="710"/>
      <c r="B37" s="710"/>
      <c r="C37" s="710"/>
      <c r="F37" s="914" t="s">
        <v>193</v>
      </c>
      <c r="G37" s="913">
        <f>SUM(G20,D34)</f>
        <v>0</v>
      </c>
    </row>
    <row r="38" spans="1:8" ht="30" customHeight="1" thickBot="1">
      <c r="A38" s="710"/>
      <c r="B38" s="915"/>
      <c r="C38" s="1369" t="s">
        <v>194</v>
      </c>
      <c r="D38" s="1369"/>
      <c r="E38" s="1369"/>
      <c r="F38" s="1369"/>
      <c r="G38" s="1369"/>
      <c r="H38" s="1369"/>
    </row>
    <row r="39" spans="1:8" ht="30" customHeight="1" thickBot="1">
      <c r="A39" s="710"/>
      <c r="B39" s="915"/>
      <c r="C39" s="916"/>
      <c r="D39" s="917" t="s">
        <v>233</v>
      </c>
      <c r="E39" s="916"/>
      <c r="F39" s="916"/>
      <c r="G39" s="913">
        <f>D35</f>
        <v>0</v>
      </c>
      <c r="H39" s="916"/>
    </row>
    <row r="40" spans="1:8" ht="30" customHeight="1" thickBot="1">
      <c r="A40" s="710"/>
      <c r="B40" s="915"/>
      <c r="C40" s="916"/>
      <c r="D40" s="917" t="s">
        <v>234</v>
      </c>
      <c r="E40" s="916"/>
      <c r="F40" s="916"/>
      <c r="G40" s="913">
        <f>G37-G39</f>
        <v>0</v>
      </c>
      <c r="H40" s="916"/>
    </row>
    <row r="41" spans="1:8" ht="99" customHeight="1">
      <c r="A41" s="1368" t="s">
        <v>282</v>
      </c>
      <c r="B41" s="1368"/>
      <c r="C41" s="1368"/>
      <c r="D41" s="1368"/>
      <c r="E41" s="1368"/>
      <c r="F41" s="1368"/>
      <c r="G41" s="1368"/>
      <c r="H41" s="1368"/>
    </row>
  </sheetData>
  <mergeCells count="37">
    <mergeCell ref="E34:F34"/>
    <mergeCell ref="A2:H2"/>
    <mergeCell ref="A41:H41"/>
    <mergeCell ref="C38:H38"/>
    <mergeCell ref="A33:C33"/>
    <mergeCell ref="A32:C32"/>
    <mergeCell ref="A34:C34"/>
    <mergeCell ref="B29:B31"/>
    <mergeCell ref="H4:H5"/>
    <mergeCell ref="D12:F12"/>
    <mergeCell ref="D15:F15"/>
    <mergeCell ref="D9:F9"/>
    <mergeCell ref="B4:B5"/>
    <mergeCell ref="B25:B28"/>
    <mergeCell ref="E35:F35"/>
    <mergeCell ref="E36:F36"/>
    <mergeCell ref="A4:A5"/>
    <mergeCell ref="C4:C5"/>
    <mergeCell ref="D4:G4"/>
    <mergeCell ref="A23:A24"/>
    <mergeCell ref="B23:B24"/>
    <mergeCell ref="C23:C24"/>
    <mergeCell ref="D23:D24"/>
    <mergeCell ref="D18:F18"/>
    <mergeCell ref="A19:C19"/>
    <mergeCell ref="D19:F19"/>
    <mergeCell ref="A20:C20"/>
    <mergeCell ref="D20:F20"/>
    <mergeCell ref="F23:H24"/>
    <mergeCell ref="F30:H30"/>
    <mergeCell ref="F31:H31"/>
    <mergeCell ref="E23:E24"/>
    <mergeCell ref="F25:H25"/>
    <mergeCell ref="F26:H26"/>
    <mergeCell ref="F27:H27"/>
    <mergeCell ref="F28:H28"/>
    <mergeCell ref="F29:H29"/>
  </mergeCells>
  <phoneticPr fontId="1"/>
  <dataValidations disablePrompts="1" count="1">
    <dataValidation type="list" allowBlank="1" showInputMessage="1" showErrorMessage="1" sqref="E25:E27 E29:E30" xr:uid="{00000000-0002-0000-1000-000000000000}">
      <formula1>"　,不課税"</formula1>
    </dataValidation>
  </dataValidations>
  <printOptions horizontalCentered="1"/>
  <pageMargins left="0.31496062992125984" right="0.43307086614173229" top="0.55118110236220474" bottom="0.35433070866141736" header="0.31496062992125984" footer="0.31496062992125984"/>
  <pageSetup paperSize="9" scale="72" orientation="portrait" r:id="rId1"/>
  <headerFooter>
    <oddHeader>&amp;R一部不課税化（2021年6月版）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A1:F37"/>
  <sheetViews>
    <sheetView zoomScale="90" zoomScaleNormal="90" zoomScaleSheetLayoutView="80" workbookViewId="0">
      <selection activeCell="C33" sqref="C33:D33"/>
    </sheetView>
  </sheetViews>
  <sheetFormatPr defaultColWidth="9" defaultRowHeight="14.4"/>
  <cols>
    <col min="1" max="1" width="14.59765625" style="94" customWidth="1"/>
    <col min="2" max="2" width="24.5" style="94" customWidth="1"/>
    <col min="3" max="3" width="14.59765625" style="264" customWidth="1"/>
    <col min="4" max="4" width="8.59765625" style="94" customWidth="1"/>
    <col min="5" max="5" width="25.5" style="94" customWidth="1"/>
    <col min="6" max="16384" width="9" style="94"/>
  </cols>
  <sheetData>
    <row r="1" spans="1:6">
      <c r="E1" s="265" t="s">
        <v>283</v>
      </c>
    </row>
    <row r="2" spans="1:6" ht="24" customHeight="1">
      <c r="A2" s="1378" t="s">
        <v>195</v>
      </c>
      <c r="B2" s="1378"/>
      <c r="C2" s="1378"/>
      <c r="D2" s="1378"/>
      <c r="E2" s="1378"/>
    </row>
    <row r="3" spans="1:6" ht="24" customHeight="1" thickBot="1">
      <c r="A3" s="94" t="s">
        <v>196</v>
      </c>
    </row>
    <row r="4" spans="1:6" ht="30" customHeight="1" thickBot="1">
      <c r="A4" s="1379" t="s">
        <v>197</v>
      </c>
      <c r="B4" s="1380"/>
      <c r="C4" s="266" t="s">
        <v>198</v>
      </c>
      <c r="D4" s="1379" t="s">
        <v>199</v>
      </c>
      <c r="E4" s="1381"/>
    </row>
    <row r="5" spans="1:6" ht="24" customHeight="1" thickTop="1">
      <c r="A5" s="1382" t="s">
        <v>200</v>
      </c>
      <c r="B5" s="267" t="s">
        <v>201</v>
      </c>
      <c r="C5" s="330"/>
      <c r="D5" s="1385"/>
      <c r="E5" s="1386"/>
    </row>
    <row r="6" spans="1:6" ht="24" customHeight="1">
      <c r="A6" s="1383"/>
      <c r="B6" s="268" t="s">
        <v>202</v>
      </c>
      <c r="C6" s="331"/>
      <c r="D6" s="1387"/>
      <c r="E6" s="1388"/>
    </row>
    <row r="7" spans="1:6" ht="24" customHeight="1">
      <c r="A7" s="1383"/>
      <c r="B7" s="269" t="s">
        <v>203</v>
      </c>
      <c r="C7" s="332"/>
      <c r="D7" s="1387"/>
      <c r="E7" s="1388"/>
    </row>
    <row r="8" spans="1:6" ht="24" customHeight="1">
      <c r="A8" s="1383"/>
      <c r="B8" s="270" t="s">
        <v>204</v>
      </c>
      <c r="C8" s="333"/>
      <c r="D8" s="1387"/>
      <c r="E8" s="1388"/>
    </row>
    <row r="9" spans="1:6" ht="24" customHeight="1" thickBot="1">
      <c r="A9" s="1383"/>
      <c r="B9" s="271"/>
      <c r="C9" s="334"/>
      <c r="D9" s="1389"/>
      <c r="E9" s="1390"/>
    </row>
    <row r="10" spans="1:6" ht="24" customHeight="1" thickTop="1" thickBot="1">
      <c r="A10" s="1384"/>
      <c r="B10" s="272" t="s">
        <v>187</v>
      </c>
      <c r="C10" s="273">
        <f>SUM(C5:C9)</f>
        <v>0</v>
      </c>
      <c r="D10" s="1391"/>
      <c r="E10" s="1392"/>
    </row>
    <row r="11" spans="1:6" ht="24" customHeight="1">
      <c r="A11" s="1396" t="s">
        <v>205</v>
      </c>
      <c r="B11" s="274" t="s">
        <v>206</v>
      </c>
      <c r="C11" s="335"/>
      <c r="D11" s="1394"/>
      <c r="E11" s="1395"/>
    </row>
    <row r="12" spans="1:6" ht="24" customHeight="1">
      <c r="A12" s="1383"/>
      <c r="B12" s="268" t="s">
        <v>207</v>
      </c>
      <c r="C12" s="331"/>
      <c r="D12" s="1387"/>
      <c r="E12" s="1388"/>
    </row>
    <row r="13" spans="1:6" ht="24" customHeight="1">
      <c r="A13" s="1383"/>
      <c r="B13" s="270" t="s">
        <v>208</v>
      </c>
      <c r="C13" s="333"/>
      <c r="D13" s="1387"/>
      <c r="E13" s="1388"/>
    </row>
    <row r="14" spans="1:6" ht="24" customHeight="1">
      <c r="A14" s="1383"/>
      <c r="B14" s="269" t="s">
        <v>209</v>
      </c>
      <c r="C14" s="332"/>
      <c r="D14" s="1387"/>
      <c r="E14" s="1388"/>
      <c r="F14" s="270"/>
    </row>
    <row r="15" spans="1:6" ht="24" customHeight="1">
      <c r="A15" s="1383"/>
      <c r="B15" s="275" t="s">
        <v>210</v>
      </c>
      <c r="C15" s="336"/>
      <c r="D15" s="1387"/>
      <c r="E15" s="1388"/>
      <c r="F15" s="270"/>
    </row>
    <row r="16" spans="1:6" ht="24" customHeight="1" thickBot="1">
      <c r="A16" s="1383"/>
      <c r="B16" s="271"/>
      <c r="C16" s="334"/>
      <c r="D16" s="1389"/>
      <c r="E16" s="1390"/>
    </row>
    <row r="17" spans="1:5" ht="24" customHeight="1" thickTop="1" thickBot="1">
      <c r="A17" s="1384"/>
      <c r="B17" s="272" t="s">
        <v>187</v>
      </c>
      <c r="C17" s="273">
        <f>SUM(C11:C16)</f>
        <v>0</v>
      </c>
      <c r="D17" s="1391"/>
      <c r="E17" s="1392"/>
    </row>
    <row r="18" spans="1:5" ht="24" customHeight="1">
      <c r="A18" s="1393" t="s">
        <v>211</v>
      </c>
      <c r="B18" s="274"/>
      <c r="C18" s="335"/>
      <c r="D18" s="1394"/>
      <c r="E18" s="1395"/>
    </row>
    <row r="19" spans="1:5" ht="24" customHeight="1">
      <c r="A19" s="1393"/>
      <c r="B19" s="276"/>
      <c r="C19" s="333"/>
      <c r="D19" s="1387"/>
      <c r="E19" s="1388"/>
    </row>
    <row r="20" spans="1:5" ht="24" customHeight="1" thickBot="1">
      <c r="A20" s="1393"/>
      <c r="B20" s="271"/>
      <c r="C20" s="334"/>
      <c r="D20" s="1389"/>
      <c r="E20" s="1390"/>
    </row>
    <row r="21" spans="1:5" ht="24" customHeight="1" thickTop="1" thickBot="1">
      <c r="A21" s="1391"/>
      <c r="B21" s="277" t="s">
        <v>187</v>
      </c>
      <c r="C21" s="278">
        <f>SUM(C18:C20)</f>
        <v>0</v>
      </c>
      <c r="D21" s="1391"/>
      <c r="E21" s="1392"/>
    </row>
    <row r="22" spans="1:5" ht="24" customHeight="1">
      <c r="A22" s="1393" t="s">
        <v>212</v>
      </c>
      <c r="B22" s="274"/>
      <c r="C22" s="335"/>
      <c r="D22" s="1394"/>
      <c r="E22" s="1395"/>
    </row>
    <row r="23" spans="1:5" ht="24" customHeight="1" thickBot="1">
      <c r="A23" s="1393"/>
      <c r="B23" s="271"/>
      <c r="C23" s="334"/>
      <c r="D23" s="1389"/>
      <c r="E23" s="1390"/>
    </row>
    <row r="24" spans="1:5" ht="24" customHeight="1" thickTop="1" thickBot="1">
      <c r="A24" s="1391"/>
      <c r="B24" s="277" t="s">
        <v>187</v>
      </c>
      <c r="C24" s="278">
        <f>SUM(C22:C23)</f>
        <v>0</v>
      </c>
      <c r="D24" s="1391"/>
      <c r="E24" s="1392"/>
    </row>
    <row r="25" spans="1:5" ht="30" customHeight="1" thickBot="1">
      <c r="A25" s="1304" t="s">
        <v>441</v>
      </c>
      <c r="B25" s="1306"/>
      <c r="C25" s="175">
        <f>C10+C17+C21+C24</f>
        <v>0</v>
      </c>
      <c r="D25" s="61"/>
    </row>
    <row r="26" spans="1:5" ht="30" customHeight="1" thickBot="1">
      <c r="A26" s="1304" t="s">
        <v>192</v>
      </c>
      <c r="B26" s="1305"/>
      <c r="C26" s="175">
        <f>ROUNDDOWN(C25, -3)</f>
        <v>0</v>
      </c>
      <c r="D26" s="1397" t="s">
        <v>232</v>
      </c>
      <c r="E26" s="1398"/>
    </row>
    <row r="27" spans="1:5" ht="15" customHeight="1"/>
    <row r="28" spans="1:5" ht="24" customHeight="1" thickBot="1">
      <c r="A28" s="94" t="s">
        <v>213</v>
      </c>
    </row>
    <row r="29" spans="1:5" ht="30" customHeight="1" thickBot="1">
      <c r="A29" s="1379" t="s">
        <v>197</v>
      </c>
      <c r="B29" s="1380"/>
      <c r="C29" s="266" t="s">
        <v>198</v>
      </c>
      <c r="D29" s="279" t="s">
        <v>214</v>
      </c>
      <c r="E29" s="280" t="s">
        <v>199</v>
      </c>
    </row>
    <row r="30" spans="1:5" ht="24" customHeight="1" thickTop="1">
      <c r="A30" s="1400"/>
      <c r="B30" s="1401"/>
      <c r="C30" s="330"/>
      <c r="D30" s="281"/>
      <c r="E30" s="282"/>
    </row>
    <row r="31" spans="1:5" ht="24" customHeight="1">
      <c r="A31" s="1402"/>
      <c r="B31" s="1403"/>
      <c r="C31" s="331"/>
      <c r="D31" s="283"/>
      <c r="E31" s="284"/>
    </row>
    <row r="32" spans="1:5" ht="24" customHeight="1">
      <c r="A32" s="1402"/>
      <c r="B32" s="1403"/>
      <c r="C32" s="333"/>
      <c r="D32" s="285"/>
      <c r="E32" s="286"/>
    </row>
    <row r="33" spans="1:5" ht="24" customHeight="1" thickBot="1">
      <c r="A33" s="1404"/>
      <c r="B33" s="1405"/>
      <c r="C33" s="374"/>
      <c r="D33" s="287"/>
      <c r="E33" s="288"/>
    </row>
    <row r="34" spans="1:5" ht="30" customHeight="1" thickBot="1">
      <c r="A34" s="1304" t="s">
        <v>441</v>
      </c>
      <c r="B34" s="1306"/>
      <c r="C34" s="175">
        <f>SUM(C30:C33)</f>
        <v>0</v>
      </c>
      <c r="D34" s="61"/>
    </row>
    <row r="35" spans="1:5" ht="30" customHeight="1" thickBot="1">
      <c r="A35" s="1304" t="s">
        <v>192</v>
      </c>
      <c r="B35" s="1305"/>
      <c r="C35" s="175">
        <f>ROUNDDOWN(C34, -3)</f>
        <v>0</v>
      </c>
      <c r="D35" s="1397" t="s">
        <v>232</v>
      </c>
      <c r="E35" s="1398"/>
    </row>
    <row r="36" spans="1:5" ht="18.75" customHeight="1">
      <c r="C36" s="289"/>
      <c r="E36" s="290"/>
    </row>
    <row r="37" spans="1:5" ht="95.25" customHeight="1">
      <c r="A37" s="1399" t="s">
        <v>323</v>
      </c>
      <c r="B37" s="1399"/>
      <c r="C37" s="1399"/>
      <c r="D37" s="1399"/>
      <c r="E37" s="1399"/>
    </row>
  </sheetData>
  <mergeCells count="39">
    <mergeCell ref="D26:E26"/>
    <mergeCell ref="D35:E35"/>
    <mergeCell ref="D23:E23"/>
    <mergeCell ref="A37:E37"/>
    <mergeCell ref="A25:B25"/>
    <mergeCell ref="A26:B26"/>
    <mergeCell ref="A29:B29"/>
    <mergeCell ref="A30:B30"/>
    <mergeCell ref="A31:B31"/>
    <mergeCell ref="A32:B32"/>
    <mergeCell ref="A33:B33"/>
    <mergeCell ref="A34:B34"/>
    <mergeCell ref="A35:B35"/>
    <mergeCell ref="D24:E24"/>
    <mergeCell ref="A22:A24"/>
    <mergeCell ref="D22:E22"/>
    <mergeCell ref="A11:A17"/>
    <mergeCell ref="D11:E11"/>
    <mergeCell ref="D12:E12"/>
    <mergeCell ref="D13:E13"/>
    <mergeCell ref="D14:E14"/>
    <mergeCell ref="D15:E15"/>
    <mergeCell ref="D16:E16"/>
    <mergeCell ref="D17:E17"/>
    <mergeCell ref="A18:A21"/>
    <mergeCell ref="D18:E18"/>
    <mergeCell ref="D19:E19"/>
    <mergeCell ref="D20:E20"/>
    <mergeCell ref="D21:E21"/>
    <mergeCell ref="A2:E2"/>
    <mergeCell ref="A4:B4"/>
    <mergeCell ref="D4:E4"/>
    <mergeCell ref="A5:A10"/>
    <mergeCell ref="D5:E5"/>
    <mergeCell ref="D6:E6"/>
    <mergeCell ref="D7:E7"/>
    <mergeCell ref="D8:E8"/>
    <mergeCell ref="D9:E9"/>
    <mergeCell ref="D10:E10"/>
  </mergeCells>
  <phoneticPr fontId="1"/>
  <printOptions horizontalCentered="1"/>
  <pageMargins left="0.31496062992125984" right="0.43307086614173229" top="0.55118110236220474" bottom="0.35433070866141736" header="0.31496062992125984" footer="0.31496062992125984"/>
  <pageSetup paperSize="9" scale="86" orientation="portrait" r:id="rId1"/>
  <headerFooter>
    <oddHeader>&amp;R一部不課税化（2021年6月版）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F37"/>
  <sheetViews>
    <sheetView zoomScale="90" zoomScaleNormal="90" zoomScaleSheetLayoutView="80" workbookViewId="0">
      <selection activeCell="C33" sqref="C33:D33"/>
    </sheetView>
  </sheetViews>
  <sheetFormatPr defaultColWidth="9" defaultRowHeight="14.4"/>
  <cols>
    <col min="1" max="1" width="14.59765625" style="94" customWidth="1"/>
    <col min="2" max="2" width="24.5" style="94" customWidth="1"/>
    <col min="3" max="3" width="14.59765625" style="264" customWidth="1"/>
    <col min="4" max="4" width="8.59765625" style="94" customWidth="1"/>
    <col min="5" max="5" width="29.3984375" style="94" customWidth="1"/>
    <col min="6" max="16384" width="9" style="94"/>
  </cols>
  <sheetData>
    <row r="1" spans="1:6" ht="18.75" customHeight="1">
      <c r="E1" s="265" t="s">
        <v>215</v>
      </c>
    </row>
    <row r="2" spans="1:6" ht="24" customHeight="1">
      <c r="A2" s="1378" t="s">
        <v>195</v>
      </c>
      <c r="B2" s="1378"/>
      <c r="C2" s="1378"/>
      <c r="D2" s="1378"/>
      <c r="E2" s="1378"/>
    </row>
    <row r="3" spans="1:6" ht="24" customHeight="1" thickBot="1">
      <c r="A3" s="94" t="s">
        <v>216</v>
      </c>
    </row>
    <row r="4" spans="1:6" ht="30" customHeight="1" thickBot="1">
      <c r="A4" s="1379" t="s">
        <v>197</v>
      </c>
      <c r="B4" s="1380"/>
      <c r="C4" s="266" t="s">
        <v>198</v>
      </c>
      <c r="D4" s="1379" t="s">
        <v>199</v>
      </c>
      <c r="E4" s="1381"/>
    </row>
    <row r="5" spans="1:6" ht="24" customHeight="1" thickTop="1">
      <c r="A5" s="1382" t="s">
        <v>200</v>
      </c>
      <c r="B5" s="267" t="s">
        <v>201</v>
      </c>
      <c r="C5" s="330"/>
      <c r="D5" s="1385"/>
      <c r="E5" s="1386"/>
    </row>
    <row r="6" spans="1:6" ht="24" customHeight="1">
      <c r="A6" s="1383"/>
      <c r="B6" s="268" t="s">
        <v>202</v>
      </c>
      <c r="C6" s="331"/>
      <c r="D6" s="1387"/>
      <c r="E6" s="1388"/>
    </row>
    <row r="7" spans="1:6" ht="24" customHeight="1">
      <c r="A7" s="1383"/>
      <c r="B7" s="269" t="s">
        <v>203</v>
      </c>
      <c r="C7" s="332"/>
      <c r="D7" s="1387"/>
      <c r="E7" s="1388"/>
    </row>
    <row r="8" spans="1:6" ht="24" customHeight="1">
      <c r="A8" s="1383"/>
      <c r="B8" s="270" t="s">
        <v>204</v>
      </c>
      <c r="C8" s="333"/>
      <c r="D8" s="1387"/>
      <c r="E8" s="1388"/>
    </row>
    <row r="9" spans="1:6" ht="24" customHeight="1" thickBot="1">
      <c r="A9" s="1383"/>
      <c r="B9" s="271"/>
      <c r="C9" s="334"/>
      <c r="D9" s="1389"/>
      <c r="E9" s="1390"/>
    </row>
    <row r="10" spans="1:6" ht="24" customHeight="1" thickTop="1" thickBot="1">
      <c r="A10" s="1384"/>
      <c r="B10" s="272" t="s">
        <v>187</v>
      </c>
      <c r="C10" s="273">
        <f>SUM(C5:C9)</f>
        <v>0</v>
      </c>
      <c r="D10" s="1391"/>
      <c r="E10" s="1392"/>
    </row>
    <row r="11" spans="1:6" ht="24" customHeight="1">
      <c r="A11" s="1396" t="s">
        <v>205</v>
      </c>
      <c r="B11" s="274" t="s">
        <v>206</v>
      </c>
      <c r="C11" s="335"/>
      <c r="D11" s="1394"/>
      <c r="E11" s="1395"/>
    </row>
    <row r="12" spans="1:6" ht="24" customHeight="1">
      <c r="A12" s="1383"/>
      <c r="B12" s="268" t="s">
        <v>207</v>
      </c>
      <c r="C12" s="331"/>
      <c r="D12" s="1387"/>
      <c r="E12" s="1388"/>
    </row>
    <row r="13" spans="1:6" ht="24" customHeight="1">
      <c r="A13" s="1383"/>
      <c r="B13" s="270" t="s">
        <v>208</v>
      </c>
      <c r="C13" s="333"/>
      <c r="D13" s="1387"/>
      <c r="E13" s="1388"/>
    </row>
    <row r="14" spans="1:6" ht="24" customHeight="1">
      <c r="A14" s="1383"/>
      <c r="B14" s="269" t="s">
        <v>209</v>
      </c>
      <c r="C14" s="332"/>
      <c r="D14" s="1387"/>
      <c r="E14" s="1388"/>
      <c r="F14" s="270"/>
    </row>
    <row r="15" spans="1:6" ht="24" customHeight="1">
      <c r="A15" s="1383"/>
      <c r="B15" s="275" t="s">
        <v>210</v>
      </c>
      <c r="C15" s="336"/>
      <c r="D15" s="1387"/>
      <c r="E15" s="1388"/>
      <c r="F15" s="270"/>
    </row>
    <row r="16" spans="1:6" ht="24" customHeight="1" thickBot="1">
      <c r="A16" s="1383"/>
      <c r="B16" s="271"/>
      <c r="C16" s="334"/>
      <c r="D16" s="1389"/>
      <c r="E16" s="1390"/>
    </row>
    <row r="17" spans="1:5" ht="24" customHeight="1" thickTop="1" thickBot="1">
      <c r="A17" s="1384"/>
      <c r="B17" s="272" t="s">
        <v>187</v>
      </c>
      <c r="C17" s="273">
        <f>SUM(C11:C16)</f>
        <v>0</v>
      </c>
      <c r="D17" s="1391"/>
      <c r="E17" s="1392"/>
    </row>
    <row r="18" spans="1:5" ht="24" customHeight="1">
      <c r="A18" s="1393" t="s">
        <v>211</v>
      </c>
      <c r="B18" s="274"/>
      <c r="C18" s="335"/>
      <c r="D18" s="1394"/>
      <c r="E18" s="1395"/>
    </row>
    <row r="19" spans="1:5" ht="24" customHeight="1">
      <c r="A19" s="1393"/>
      <c r="B19" s="276"/>
      <c r="C19" s="333"/>
      <c r="D19" s="1387"/>
      <c r="E19" s="1388"/>
    </row>
    <row r="20" spans="1:5" ht="24" customHeight="1" thickBot="1">
      <c r="A20" s="1393"/>
      <c r="B20" s="271"/>
      <c r="C20" s="334"/>
      <c r="D20" s="1389"/>
      <c r="E20" s="1390"/>
    </row>
    <row r="21" spans="1:5" ht="24" customHeight="1" thickTop="1" thickBot="1">
      <c r="A21" s="1391"/>
      <c r="B21" s="277" t="s">
        <v>187</v>
      </c>
      <c r="C21" s="278">
        <f>SUM(C18:C20)</f>
        <v>0</v>
      </c>
      <c r="D21" s="1391"/>
      <c r="E21" s="1392"/>
    </row>
    <row r="22" spans="1:5" ht="24" customHeight="1">
      <c r="A22" s="1393" t="s">
        <v>212</v>
      </c>
      <c r="B22" s="274"/>
      <c r="C22" s="335"/>
      <c r="D22" s="1394"/>
      <c r="E22" s="1395"/>
    </row>
    <row r="23" spans="1:5" ht="24" customHeight="1" thickBot="1">
      <c r="A23" s="1393"/>
      <c r="B23" s="271"/>
      <c r="C23" s="334"/>
      <c r="D23" s="1389"/>
      <c r="E23" s="1390"/>
    </row>
    <row r="24" spans="1:5" ht="24" customHeight="1" thickTop="1" thickBot="1">
      <c r="A24" s="1391"/>
      <c r="B24" s="277" t="s">
        <v>187</v>
      </c>
      <c r="C24" s="278">
        <f>SUM(C22:C23)</f>
        <v>0</v>
      </c>
      <c r="D24" s="1391"/>
      <c r="E24" s="1392"/>
    </row>
    <row r="25" spans="1:5" ht="30" customHeight="1" thickBot="1">
      <c r="A25" s="1304" t="s">
        <v>441</v>
      </c>
      <c r="B25" s="1306"/>
      <c r="C25" s="175">
        <f>C10+C17+C21+C24</f>
        <v>0</v>
      </c>
      <c r="D25" s="61"/>
    </row>
    <row r="26" spans="1:5" ht="30" customHeight="1" thickBot="1">
      <c r="A26" s="1304" t="s">
        <v>192</v>
      </c>
      <c r="B26" s="1305"/>
      <c r="C26" s="175">
        <f>ROUNDDOWN(C25, -3)</f>
        <v>0</v>
      </c>
      <c r="D26" s="895" t="s">
        <v>238</v>
      </c>
    </row>
    <row r="27" spans="1:5" ht="15" customHeight="1"/>
    <row r="28" spans="1:5" ht="24" customHeight="1" thickBot="1">
      <c r="A28" s="94" t="s">
        <v>217</v>
      </c>
    </row>
    <row r="29" spans="1:5" ht="30" customHeight="1" thickBot="1">
      <c r="A29" s="1379" t="s">
        <v>197</v>
      </c>
      <c r="B29" s="1380"/>
      <c r="C29" s="266" t="s">
        <v>198</v>
      </c>
      <c r="D29" s="279" t="s">
        <v>214</v>
      </c>
      <c r="E29" s="280" t="s">
        <v>199</v>
      </c>
    </row>
    <row r="30" spans="1:5" ht="24" customHeight="1" thickTop="1">
      <c r="A30" s="1400"/>
      <c r="B30" s="1401"/>
      <c r="C30" s="330"/>
      <c r="D30" s="281"/>
      <c r="E30" s="282"/>
    </row>
    <row r="31" spans="1:5" ht="24" customHeight="1">
      <c r="A31" s="1402"/>
      <c r="B31" s="1403"/>
      <c r="C31" s="331"/>
      <c r="D31" s="283"/>
      <c r="E31" s="284"/>
    </row>
    <row r="32" spans="1:5" ht="24" customHeight="1">
      <c r="A32" s="1402"/>
      <c r="B32" s="1403"/>
      <c r="C32" s="333"/>
      <c r="D32" s="285"/>
      <c r="E32" s="286"/>
    </row>
    <row r="33" spans="1:5" ht="24" customHeight="1" thickBot="1">
      <c r="A33" s="1404"/>
      <c r="B33" s="1405"/>
      <c r="C33" s="374"/>
      <c r="D33" s="287"/>
      <c r="E33" s="288"/>
    </row>
    <row r="34" spans="1:5" ht="30" customHeight="1" thickBot="1">
      <c r="A34" s="1304" t="s">
        <v>441</v>
      </c>
      <c r="B34" s="1306"/>
      <c r="C34" s="175">
        <f>SUM(C30:C33)</f>
        <v>0</v>
      </c>
      <c r="D34" s="61"/>
    </row>
    <row r="35" spans="1:5" ht="30" customHeight="1" thickBot="1">
      <c r="A35" s="1304" t="s">
        <v>192</v>
      </c>
      <c r="B35" s="1305"/>
      <c r="C35" s="175">
        <f>ROUNDDOWN(C34, -3)</f>
        <v>0</v>
      </c>
      <c r="D35" s="895" t="s">
        <v>238</v>
      </c>
    </row>
    <row r="36" spans="1:5" ht="18.75" customHeight="1">
      <c r="C36" s="289"/>
      <c r="E36" s="290"/>
    </row>
    <row r="37" spans="1:5" ht="103.5" customHeight="1">
      <c r="A37" s="1399" t="s">
        <v>442</v>
      </c>
      <c r="B37" s="1399"/>
      <c r="C37" s="1399"/>
      <c r="D37" s="1399"/>
      <c r="E37" s="1399"/>
    </row>
  </sheetData>
  <mergeCells count="37">
    <mergeCell ref="A2:E2"/>
    <mergeCell ref="D8:E8"/>
    <mergeCell ref="D15:E15"/>
    <mergeCell ref="A18:A21"/>
    <mergeCell ref="D18:E18"/>
    <mergeCell ref="D19:E19"/>
    <mergeCell ref="D20:E20"/>
    <mergeCell ref="D21:E21"/>
    <mergeCell ref="A11:A17"/>
    <mergeCell ref="D11:E11"/>
    <mergeCell ref="D12:E12"/>
    <mergeCell ref="D13:E13"/>
    <mergeCell ref="D14:E14"/>
    <mergeCell ref="D16:E16"/>
    <mergeCell ref="D17:E17"/>
    <mergeCell ref="A4:B4"/>
    <mergeCell ref="D23:E23"/>
    <mergeCell ref="D24:E24"/>
    <mergeCell ref="A25:B25"/>
    <mergeCell ref="A37:E37"/>
    <mergeCell ref="A26:B26"/>
    <mergeCell ref="A22:A24"/>
    <mergeCell ref="D22:E22"/>
    <mergeCell ref="A34:B34"/>
    <mergeCell ref="A35:B35"/>
    <mergeCell ref="A29:B29"/>
    <mergeCell ref="A30:B30"/>
    <mergeCell ref="A31:B31"/>
    <mergeCell ref="A32:B32"/>
    <mergeCell ref="A33:B33"/>
    <mergeCell ref="D4:E4"/>
    <mergeCell ref="A5:A10"/>
    <mergeCell ref="D5:E5"/>
    <mergeCell ref="D6:E6"/>
    <mergeCell ref="D7:E7"/>
    <mergeCell ref="D9:E9"/>
    <mergeCell ref="D10:E10"/>
  </mergeCells>
  <phoneticPr fontId="1"/>
  <printOptions horizontalCentered="1"/>
  <pageMargins left="0.31496062992125984" right="0.43307086614173229" top="0.55118110236220474" bottom="0.35433070866141736" header="0.31496062992125984" footer="0.31496062992125984"/>
  <pageSetup paperSize="9" scale="85" orientation="portrait" r:id="rId1"/>
  <headerFooter>
    <oddHeader>&amp;R一部不課税化（2021年6月版）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7"/>
  <sheetViews>
    <sheetView zoomScale="85" zoomScaleNormal="85" zoomScaleSheetLayoutView="100" zoomScalePageLayoutView="80" workbookViewId="0">
      <selection activeCell="C33" sqref="C33:D33"/>
    </sheetView>
  </sheetViews>
  <sheetFormatPr defaultColWidth="9" defaultRowHeight="14.4"/>
  <cols>
    <col min="1" max="1" width="2.59765625" style="76" customWidth="1"/>
    <col min="2" max="2" width="3.3984375" style="76" customWidth="1"/>
    <col min="3" max="3" width="30" style="76" customWidth="1"/>
    <col min="4" max="16" width="16.09765625" style="76" customWidth="1"/>
    <col min="17" max="17" width="14.8984375" style="76" customWidth="1"/>
    <col min="18" max="16384" width="9" style="76"/>
  </cols>
  <sheetData>
    <row r="1" spans="1:16" ht="15" customHeight="1">
      <c r="L1" s="4" t="s">
        <v>29</v>
      </c>
    </row>
    <row r="2" spans="1:16" ht="24" customHeight="1">
      <c r="A2" s="1034" t="s">
        <v>30</v>
      </c>
      <c r="B2" s="1034"/>
      <c r="C2" s="1034"/>
      <c r="D2" s="1034"/>
      <c r="E2" s="1034"/>
      <c r="F2" s="1034"/>
      <c r="G2" s="1034"/>
      <c r="H2" s="1034"/>
      <c r="I2" s="1034"/>
      <c r="J2" s="1034"/>
      <c r="K2" s="1034"/>
      <c r="L2" s="1034"/>
      <c r="M2" s="299"/>
      <c r="N2" s="299"/>
      <c r="O2" s="299"/>
      <c r="P2" s="299"/>
    </row>
    <row r="3" spans="1:16" ht="18" customHeight="1" thickBot="1">
      <c r="A3" s="2"/>
      <c r="B3" s="2"/>
      <c r="C3" s="2"/>
      <c r="D3" s="140"/>
      <c r="E3" s="140"/>
      <c r="F3" s="140"/>
      <c r="G3" s="140"/>
      <c r="H3" s="140"/>
      <c r="I3" s="140"/>
      <c r="J3" s="140"/>
      <c r="K3" s="140"/>
      <c r="L3" s="177" t="s">
        <v>31</v>
      </c>
      <c r="M3" s="140"/>
      <c r="N3" s="140"/>
      <c r="O3" s="2"/>
      <c r="P3" s="177"/>
    </row>
    <row r="4" spans="1:16" ht="36" customHeight="1">
      <c r="A4" s="1035" t="s">
        <v>248</v>
      </c>
      <c r="B4" s="1036"/>
      <c r="C4" s="1037"/>
      <c r="D4" s="1041" t="s">
        <v>241</v>
      </c>
      <c r="E4" s="1042"/>
      <c r="F4" s="1043"/>
      <c r="G4" s="1044" t="s">
        <v>243</v>
      </c>
      <c r="H4" s="1045"/>
      <c r="I4" s="1046"/>
      <c r="J4" s="1044" t="s">
        <v>249</v>
      </c>
      <c r="K4" s="1045"/>
      <c r="L4" s="1047"/>
    </row>
    <row r="5" spans="1:16" s="37" customFormat="1" ht="36.75" customHeight="1" thickBot="1">
      <c r="A5" s="1038"/>
      <c r="B5" s="1039"/>
      <c r="C5" s="1040"/>
      <c r="D5" s="91" t="s">
        <v>242</v>
      </c>
      <c r="E5" s="377" t="s">
        <v>222</v>
      </c>
      <c r="F5" s="377" t="s">
        <v>223</v>
      </c>
      <c r="G5" s="378" t="s">
        <v>242</v>
      </c>
      <c r="H5" s="377" t="s">
        <v>222</v>
      </c>
      <c r="I5" s="377" t="s">
        <v>223</v>
      </c>
      <c r="J5" s="294" t="s">
        <v>242</v>
      </c>
      <c r="K5" s="91" t="s">
        <v>222</v>
      </c>
      <c r="L5" s="300" t="s">
        <v>223</v>
      </c>
    </row>
    <row r="6" spans="1:16" s="37" customFormat="1" ht="22.5" customHeight="1">
      <c r="A6" s="141" t="s">
        <v>32</v>
      </c>
      <c r="B6" s="142"/>
      <c r="C6" s="142"/>
      <c r="D6" s="138">
        <f>D7+D17+D18</f>
        <v>0</v>
      </c>
      <c r="E6" s="138">
        <f t="shared" ref="E6" si="0">E7+E17+E18</f>
        <v>0</v>
      </c>
      <c r="F6" s="138">
        <f>D6-E6</f>
        <v>0</v>
      </c>
      <c r="G6" s="139"/>
      <c r="H6" s="139"/>
      <c r="I6" s="139"/>
      <c r="J6" s="138">
        <f>J7+J17+J18</f>
        <v>0</v>
      </c>
      <c r="K6" s="138">
        <f>K7+K17+K18</f>
        <v>0</v>
      </c>
      <c r="L6" s="301">
        <f>J6-K6</f>
        <v>0</v>
      </c>
    </row>
    <row r="7" spans="1:16" s="37" customFormat="1" ht="22.5" customHeight="1">
      <c r="A7" s="143"/>
      <c r="B7" s="144" t="s">
        <v>33</v>
      </c>
      <c r="C7" s="145"/>
      <c r="D7" s="157">
        <f>SUM(D8:D14)</f>
        <v>0</v>
      </c>
      <c r="E7" s="157">
        <f>SUM(E8:E14)</f>
        <v>0</v>
      </c>
      <c r="F7" s="157">
        <f t="shared" ref="F7:F19" si="1">D7-E7</f>
        <v>0</v>
      </c>
      <c r="G7" s="158"/>
      <c r="H7" s="158"/>
      <c r="I7" s="158"/>
      <c r="J7" s="157">
        <f>SUM(J8:J14)</f>
        <v>0</v>
      </c>
      <c r="K7" s="157">
        <f>SUM(K8:K14)</f>
        <v>0</v>
      </c>
      <c r="L7" s="302">
        <f>J7-K7</f>
        <v>0</v>
      </c>
    </row>
    <row r="8" spans="1:16" s="37" customFormat="1" ht="22.5" customHeight="1">
      <c r="A8" s="143"/>
      <c r="B8" s="144"/>
      <c r="C8" s="145" t="s">
        <v>34</v>
      </c>
      <c r="D8" s="156"/>
      <c r="E8" s="156"/>
      <c r="F8" s="364">
        <f t="shared" si="1"/>
        <v>0</v>
      </c>
      <c r="G8" s="156"/>
      <c r="H8" s="156"/>
      <c r="I8" s="364">
        <f>G8-H8</f>
        <v>0</v>
      </c>
      <c r="J8" s="156"/>
      <c r="K8" s="156"/>
      <c r="L8" s="366">
        <f t="shared" ref="L8:L19" si="2">J8-K8</f>
        <v>0</v>
      </c>
    </row>
    <row r="9" spans="1:16" s="37" customFormat="1" ht="22.5" customHeight="1">
      <c r="A9" s="143"/>
      <c r="B9" s="146"/>
      <c r="C9" s="147" t="s">
        <v>35</v>
      </c>
      <c r="D9" s="156"/>
      <c r="E9" s="156"/>
      <c r="F9" s="364">
        <f t="shared" si="1"/>
        <v>0</v>
      </c>
      <c r="G9" s="156"/>
      <c r="H9" s="156"/>
      <c r="I9" s="364">
        <f t="shared" ref="I9:I16" si="3">G9-H9</f>
        <v>0</v>
      </c>
      <c r="J9" s="156"/>
      <c r="K9" s="156"/>
      <c r="L9" s="366">
        <f t="shared" si="2"/>
        <v>0</v>
      </c>
    </row>
    <row r="10" spans="1:16" s="37" customFormat="1" ht="22.5" customHeight="1">
      <c r="A10" s="143"/>
      <c r="B10" s="146"/>
      <c r="C10" s="147" t="s">
        <v>36</v>
      </c>
      <c r="D10" s="156"/>
      <c r="E10" s="156"/>
      <c r="F10" s="364">
        <f t="shared" si="1"/>
        <v>0</v>
      </c>
      <c r="G10" s="156"/>
      <c r="H10" s="156"/>
      <c r="I10" s="364">
        <f>G10-H10</f>
        <v>0</v>
      </c>
      <c r="J10" s="156"/>
      <c r="K10" s="156"/>
      <c r="L10" s="366">
        <f t="shared" si="2"/>
        <v>0</v>
      </c>
    </row>
    <row r="11" spans="1:16" s="37" customFormat="1" ht="22.5" customHeight="1">
      <c r="A11" s="143"/>
      <c r="B11" s="148"/>
      <c r="C11" s="149" t="s">
        <v>255</v>
      </c>
      <c r="D11" s="156"/>
      <c r="E11" s="156"/>
      <c r="F11" s="364">
        <f t="shared" si="1"/>
        <v>0</v>
      </c>
      <c r="G11" s="156"/>
      <c r="H11" s="156"/>
      <c r="I11" s="364">
        <f t="shared" si="3"/>
        <v>0</v>
      </c>
      <c r="J11" s="156"/>
      <c r="K11" s="156"/>
      <c r="L11" s="366">
        <f t="shared" si="2"/>
        <v>0</v>
      </c>
    </row>
    <row r="12" spans="1:16" s="37" customFormat="1" ht="22.5" customHeight="1">
      <c r="A12" s="150"/>
      <c r="B12" s="151"/>
      <c r="C12" s="152" t="s">
        <v>37</v>
      </c>
      <c r="D12" s="156"/>
      <c r="E12" s="156"/>
      <c r="F12" s="364">
        <f t="shared" si="1"/>
        <v>0</v>
      </c>
      <c r="G12" s="156"/>
      <c r="H12" s="156"/>
      <c r="I12" s="364">
        <f t="shared" si="3"/>
        <v>0</v>
      </c>
      <c r="J12" s="156"/>
      <c r="K12" s="291"/>
      <c r="L12" s="367">
        <f t="shared" si="2"/>
        <v>0</v>
      </c>
    </row>
    <row r="13" spans="1:16" s="37" customFormat="1" ht="22.5" customHeight="1">
      <c r="A13" s="150"/>
      <c r="B13" s="151"/>
      <c r="C13" s="152" t="s">
        <v>38</v>
      </c>
      <c r="D13" s="156"/>
      <c r="E13" s="156"/>
      <c r="F13" s="364">
        <f t="shared" si="1"/>
        <v>0</v>
      </c>
      <c r="G13" s="156"/>
      <c r="H13" s="156"/>
      <c r="I13" s="364">
        <f t="shared" si="3"/>
        <v>0</v>
      </c>
      <c r="J13" s="156"/>
      <c r="K13" s="291"/>
      <c r="L13" s="367">
        <f t="shared" si="2"/>
        <v>0</v>
      </c>
    </row>
    <row r="14" spans="1:16" s="37" customFormat="1" ht="22.5" customHeight="1">
      <c r="A14" s="150"/>
      <c r="B14" s="151"/>
      <c r="C14" s="263" t="s">
        <v>39</v>
      </c>
      <c r="D14" s="156"/>
      <c r="E14" s="156"/>
      <c r="F14" s="364">
        <f>D14-E14</f>
        <v>0</v>
      </c>
      <c r="G14" s="156"/>
      <c r="H14" s="156"/>
      <c r="I14" s="364">
        <f t="shared" si="3"/>
        <v>0</v>
      </c>
      <c r="J14" s="156"/>
      <c r="K14" s="291"/>
      <c r="L14" s="367">
        <f t="shared" si="2"/>
        <v>0</v>
      </c>
    </row>
    <row r="15" spans="1:16" s="37" customFormat="1" ht="22.5" customHeight="1">
      <c r="A15" s="150"/>
      <c r="B15" s="151"/>
      <c r="C15" s="813" t="s">
        <v>424</v>
      </c>
      <c r="D15" s="156"/>
      <c r="E15" s="291"/>
      <c r="F15" s="365">
        <f t="shared" ref="F15:F16" si="4">D15-E15</f>
        <v>0</v>
      </c>
      <c r="G15" s="291"/>
      <c r="H15" s="291"/>
      <c r="I15" s="365">
        <f t="shared" si="3"/>
        <v>0</v>
      </c>
      <c r="J15" s="156"/>
      <c r="K15" s="291"/>
      <c r="L15" s="367">
        <f t="shared" si="2"/>
        <v>0</v>
      </c>
    </row>
    <row r="16" spans="1:16" s="37" customFormat="1" ht="22.5" customHeight="1">
      <c r="A16" s="150"/>
      <c r="B16" s="151"/>
      <c r="C16" s="813" t="s">
        <v>425</v>
      </c>
      <c r="D16" s="156"/>
      <c r="E16" s="291"/>
      <c r="F16" s="365">
        <f t="shared" si="4"/>
        <v>0</v>
      </c>
      <c r="G16" s="291"/>
      <c r="H16" s="291"/>
      <c r="I16" s="365">
        <f t="shared" si="3"/>
        <v>0</v>
      </c>
      <c r="J16" s="156"/>
      <c r="K16" s="291"/>
      <c r="L16" s="367">
        <f>J16-K16</f>
        <v>0</v>
      </c>
    </row>
    <row r="17" spans="1:16" s="37" customFormat="1" ht="22.5" customHeight="1">
      <c r="A17" s="150"/>
      <c r="B17" s="151" t="s">
        <v>40</v>
      </c>
      <c r="C17" s="152"/>
      <c r="D17" s="156"/>
      <c r="E17" s="291"/>
      <c r="F17" s="365">
        <f t="shared" si="1"/>
        <v>0</v>
      </c>
      <c r="G17" s="159"/>
      <c r="H17" s="159"/>
      <c r="I17" s="159"/>
      <c r="J17" s="156"/>
      <c r="K17" s="291"/>
      <c r="L17" s="367">
        <f t="shared" si="2"/>
        <v>0</v>
      </c>
    </row>
    <row r="18" spans="1:16" s="37" customFormat="1" ht="22.5" customHeight="1">
      <c r="A18" s="150"/>
      <c r="B18" s="151" t="s">
        <v>41</v>
      </c>
      <c r="C18" s="152"/>
      <c r="D18" s="156"/>
      <c r="E18" s="291"/>
      <c r="F18" s="365">
        <f t="shared" si="1"/>
        <v>0</v>
      </c>
      <c r="G18" s="159"/>
      <c r="H18" s="159"/>
      <c r="I18" s="159"/>
      <c r="J18" s="156"/>
      <c r="K18" s="291"/>
      <c r="L18" s="367">
        <f t="shared" si="2"/>
        <v>0</v>
      </c>
    </row>
    <row r="19" spans="1:16" s="37" customFormat="1" ht="22.5" customHeight="1" thickBot="1">
      <c r="A19" s="1014" t="s">
        <v>42</v>
      </c>
      <c r="B19" s="1015"/>
      <c r="C19" s="1016"/>
      <c r="D19" s="1017"/>
      <c r="E19" s="1017"/>
      <c r="F19" s="372">
        <f t="shared" si="1"/>
        <v>0</v>
      </c>
      <c r="G19" s="1018"/>
      <c r="H19" s="1018"/>
      <c r="I19" s="1018"/>
      <c r="J19" s="1019"/>
      <c r="K19" s="1019"/>
      <c r="L19" s="1020">
        <f t="shared" si="2"/>
        <v>0</v>
      </c>
    </row>
    <row r="20" spans="1:16" s="37" customFormat="1" ht="22.5" customHeight="1" thickBot="1">
      <c r="A20" s="153" t="s">
        <v>43</v>
      </c>
      <c r="B20" s="154"/>
      <c r="C20" s="155"/>
      <c r="D20" s="160">
        <f>D6+D19</f>
        <v>0</v>
      </c>
      <c r="E20" s="160">
        <f>E6+E19</f>
        <v>0</v>
      </c>
      <c r="F20" s="160">
        <f>F6+F19</f>
        <v>0</v>
      </c>
      <c r="G20" s="161"/>
      <c r="H20" s="161"/>
      <c r="I20" s="161"/>
      <c r="J20" s="160">
        <f>J6+J19</f>
        <v>0</v>
      </c>
      <c r="K20" s="160">
        <f>K6+K19</f>
        <v>0</v>
      </c>
      <c r="L20" s="363"/>
    </row>
    <row r="21" spans="1:16" s="37" customFormat="1" ht="22.5" customHeight="1">
      <c r="A21" s="1051" t="s">
        <v>338</v>
      </c>
      <c r="B21" s="1052"/>
      <c r="C21" s="814" t="s">
        <v>287</v>
      </c>
      <c r="D21" s="680"/>
      <c r="E21" s="390">
        <f>D21</f>
        <v>0</v>
      </c>
      <c r="F21" s="391"/>
      <c r="G21" s="391"/>
      <c r="H21" s="391"/>
      <c r="I21" s="391"/>
      <c r="J21" s="680"/>
      <c r="K21" s="390">
        <f>J21</f>
        <v>0</v>
      </c>
      <c r="L21" s="391"/>
    </row>
    <row r="22" spans="1:16" s="37" customFormat="1" ht="22.5" customHeight="1" thickBot="1">
      <c r="A22" s="1053"/>
      <c r="B22" s="1054"/>
      <c r="C22" s="815" t="s">
        <v>288</v>
      </c>
      <c r="D22" s="681"/>
      <c r="E22" s="372">
        <f>D22</f>
        <v>0</v>
      </c>
      <c r="F22" s="373"/>
      <c r="G22" s="373"/>
      <c r="H22" s="373"/>
      <c r="I22" s="373"/>
      <c r="J22" s="681"/>
      <c r="K22" s="372">
        <f>J22</f>
        <v>0</v>
      </c>
      <c r="L22" s="373"/>
    </row>
    <row r="23" spans="1:16" s="37" customFormat="1" ht="22.5" customHeight="1" thickBot="1">
      <c r="A23" s="386" t="s">
        <v>250</v>
      </c>
      <c r="B23" s="387"/>
      <c r="C23" s="388"/>
      <c r="D23" s="160">
        <f>SUM(D20:D22)</f>
        <v>0</v>
      </c>
      <c r="E23" s="160">
        <f>SUM(E20:E22)</f>
        <v>0</v>
      </c>
      <c r="F23" s="160">
        <f>D23-E23</f>
        <v>0</v>
      </c>
      <c r="G23" s="161"/>
      <c r="H23" s="161"/>
      <c r="I23" s="161"/>
      <c r="J23" s="160">
        <f>SUM(J20:J22)</f>
        <v>0</v>
      </c>
      <c r="K23" s="160">
        <f>SUM(K20:K22)</f>
        <v>0</v>
      </c>
      <c r="L23" s="295"/>
      <c r="M23" s="303"/>
      <c r="N23" s="303"/>
      <c r="O23" s="303"/>
      <c r="P23" s="303"/>
    </row>
    <row r="24" spans="1:16" s="37" customFormat="1" ht="22.5" customHeight="1" thickBot="1">
      <c r="A24" s="816"/>
      <c r="B24" s="817"/>
      <c r="C24" s="387"/>
      <c r="D24" s="316"/>
      <c r="E24" s="316"/>
      <c r="F24" s="316"/>
      <c r="G24" s="316"/>
      <c r="H24" s="304"/>
      <c r="I24" s="304"/>
      <c r="J24" s="304"/>
      <c r="K24" s="304"/>
      <c r="L24" s="304"/>
      <c r="M24" s="303"/>
      <c r="N24" s="303"/>
      <c r="O24" s="303"/>
      <c r="P24" s="303"/>
    </row>
    <row r="25" spans="1:16" s="37" customFormat="1" ht="51.75" customHeight="1" thickBot="1">
      <c r="A25" s="1048" t="s">
        <v>284</v>
      </c>
      <c r="B25" s="1049"/>
      <c r="C25" s="1050"/>
      <c r="D25" s="379" t="s">
        <v>251</v>
      </c>
      <c r="E25" s="379" t="s">
        <v>285</v>
      </c>
      <c r="F25" s="379" t="s">
        <v>252</v>
      </c>
      <c r="G25" s="380" t="s">
        <v>286</v>
      </c>
      <c r="H25" s="305"/>
      <c r="I25" s="305"/>
      <c r="J25" s="305"/>
      <c r="K25" s="305"/>
      <c r="L25" s="305"/>
      <c r="M25" s="303"/>
      <c r="N25" s="303"/>
      <c r="O25" s="303"/>
      <c r="P25" s="303"/>
    </row>
    <row r="26" spans="1:16" s="303" customFormat="1" ht="22.5" customHeight="1" thickBot="1">
      <c r="A26" s="381" t="s">
        <v>43</v>
      </c>
      <c r="B26" s="382"/>
      <c r="C26" s="383"/>
      <c r="D26" s="384"/>
      <c r="E26" s="384"/>
      <c r="F26" s="384"/>
      <c r="G26" s="385">
        <f>J20-D26-E26-F26</f>
        <v>0</v>
      </c>
      <c r="H26" s="305"/>
      <c r="I26" s="305"/>
      <c r="J26" s="305"/>
      <c r="K26" s="305"/>
      <c r="L26" s="305"/>
    </row>
    <row r="27" spans="1:16" s="303" customFormat="1" ht="22.5" customHeight="1">
      <c r="A27" s="1051" t="s">
        <v>338</v>
      </c>
      <c r="B27" s="1052"/>
      <c r="C27" s="818" t="s">
        <v>287</v>
      </c>
      <c r="D27" s="391"/>
      <c r="E27" s="394"/>
      <c r="F27" s="394"/>
      <c r="G27" s="395"/>
      <c r="H27" s="305"/>
      <c r="I27" s="305"/>
      <c r="J27" s="305"/>
      <c r="K27" s="305"/>
      <c r="L27" s="305"/>
    </row>
    <row r="28" spans="1:16" s="303" customFormat="1" ht="22.5" customHeight="1" thickBot="1">
      <c r="A28" s="1053"/>
      <c r="B28" s="1054"/>
      <c r="C28" s="819" t="s">
        <v>288</v>
      </c>
      <c r="D28" s="373"/>
      <c r="E28" s="392"/>
      <c r="F28" s="392"/>
      <c r="G28" s="393"/>
      <c r="H28" s="305"/>
      <c r="I28" s="305"/>
      <c r="J28" s="305"/>
      <c r="K28" s="305"/>
      <c r="L28" s="305"/>
    </row>
    <row r="29" spans="1:16" s="303" customFormat="1" ht="22.5" customHeight="1" thickBot="1">
      <c r="A29" s="386" t="s">
        <v>250</v>
      </c>
      <c r="B29" s="387"/>
      <c r="C29" s="388"/>
      <c r="D29" s="160">
        <f>SUM(D26:D28)</f>
        <v>0</v>
      </c>
      <c r="E29" s="160">
        <f>SUM(E26:E28)</f>
        <v>0</v>
      </c>
      <c r="F29" s="160">
        <f>SUM(F26:F28)</f>
        <v>0</v>
      </c>
      <c r="G29" s="389">
        <f>SUM(G26:G28)</f>
        <v>0</v>
      </c>
      <c r="H29" s="305"/>
      <c r="I29" s="305"/>
      <c r="J29" s="305"/>
      <c r="K29" s="305"/>
      <c r="L29" s="305"/>
    </row>
    <row r="30" spans="1:16" s="303" customFormat="1" ht="22.5" customHeight="1">
      <c r="A30" s="306"/>
      <c r="B30" s="306"/>
      <c r="C30" s="306"/>
      <c r="D30" s="305"/>
      <c r="E30" s="305"/>
      <c r="F30" s="305"/>
      <c r="G30" s="305"/>
      <c r="H30" s="305"/>
      <c r="I30" s="305"/>
      <c r="J30" s="305"/>
      <c r="K30" s="305"/>
      <c r="L30" s="305"/>
    </row>
    <row r="31" spans="1:16" ht="87" customHeight="1">
      <c r="A31" s="1033" t="s">
        <v>289</v>
      </c>
      <c r="B31" s="1033"/>
      <c r="C31" s="1033"/>
      <c r="D31" s="1033"/>
      <c r="E31" s="1033"/>
      <c r="F31" s="1033"/>
      <c r="G31" s="1033"/>
      <c r="H31" s="1033"/>
      <c r="I31" s="1033"/>
      <c r="J31" s="1033"/>
      <c r="K31" s="1033"/>
      <c r="L31" s="1033"/>
      <c r="M31" s="307"/>
      <c r="N31" s="307"/>
      <c r="O31" s="307"/>
      <c r="P31" s="307"/>
    </row>
    <row r="32" spans="1:16" ht="14.4" customHeight="1">
      <c r="A32" s="5"/>
      <c r="B32" s="5"/>
      <c r="C32" s="5"/>
      <c r="D32" s="5"/>
      <c r="E32" s="5"/>
      <c r="F32" s="5"/>
      <c r="G32" s="5"/>
      <c r="H32" s="5"/>
      <c r="I32" s="5"/>
      <c r="J32" s="5"/>
      <c r="K32" s="5"/>
      <c r="L32" s="5"/>
      <c r="M32" s="5"/>
      <c r="N32" s="5"/>
      <c r="O32" s="5"/>
      <c r="P32" s="5"/>
    </row>
    <row r="33" ht="40.5" customHeight="1"/>
    <row r="35" ht="22.35" customHeight="1"/>
    <row r="36" ht="22.35" customHeight="1"/>
    <row r="37" ht="22.35" customHeight="1"/>
  </sheetData>
  <mergeCells count="9">
    <mergeCell ref="A31:L31"/>
    <mergeCell ref="A2:L2"/>
    <mergeCell ref="A4:C5"/>
    <mergeCell ref="D4:F4"/>
    <mergeCell ref="G4:I4"/>
    <mergeCell ref="J4:L4"/>
    <mergeCell ref="A25:C25"/>
    <mergeCell ref="A27:B28"/>
    <mergeCell ref="A21:B22"/>
  </mergeCells>
  <phoneticPr fontId="1"/>
  <printOptions horizontalCentered="1"/>
  <pageMargins left="0.31496062992125984" right="0.43307086614173229" top="0.55118110236220474" bottom="0.35433070866141736" header="0.31496062992125984" footer="0.31496062992125984"/>
  <pageSetup paperSize="9" scale="71" orientation="landscape" r:id="rId1"/>
  <headerFooter>
    <oddHeader>&amp;R一部不課税化（2021年6月版）</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I43"/>
  <sheetViews>
    <sheetView zoomScale="85" zoomScaleNormal="85" zoomScaleSheetLayoutView="100" workbookViewId="0">
      <selection activeCell="C33" sqref="C33:D33"/>
    </sheetView>
  </sheetViews>
  <sheetFormatPr defaultColWidth="9" defaultRowHeight="14.4"/>
  <cols>
    <col min="1" max="1" width="5.69921875" style="74" customWidth="1"/>
    <col min="2" max="2" width="14.59765625" style="791" customWidth="1"/>
    <col min="3" max="3" width="28" style="716" customWidth="1"/>
    <col min="4" max="4" width="8.09765625" style="716" customWidth="1"/>
    <col min="5" max="5" width="18.59765625" style="716" customWidth="1"/>
    <col min="6" max="6" width="9.69921875" style="716" customWidth="1"/>
    <col min="7" max="7" width="21.19921875" style="716" customWidth="1"/>
    <col min="8" max="8" width="8.8984375" style="716" customWidth="1"/>
    <col min="9" max="9" width="19.8984375" style="716" customWidth="1"/>
    <col min="10" max="16384" width="9" style="74"/>
  </cols>
  <sheetData>
    <row r="1" spans="1:9" ht="18.75" customHeight="1">
      <c r="A1" s="94"/>
      <c r="B1" s="713"/>
      <c r="C1" s="714"/>
      <c r="D1" s="715"/>
      <c r="G1" s="715"/>
      <c r="H1" s="715"/>
      <c r="I1" s="715" t="s">
        <v>488</v>
      </c>
    </row>
    <row r="2" spans="1:9" ht="24" customHeight="1">
      <c r="A2" s="717"/>
      <c r="B2" s="1448" t="s">
        <v>422</v>
      </c>
      <c r="C2" s="1448"/>
      <c r="D2" s="1448"/>
      <c r="E2" s="1448"/>
      <c r="F2" s="1448"/>
      <c r="G2" s="1448"/>
    </row>
    <row r="3" spans="1:9" ht="24" customHeight="1" thickBot="1">
      <c r="A3" s="94"/>
      <c r="B3" s="718" t="s">
        <v>389</v>
      </c>
      <c r="C3" s="714"/>
      <c r="D3" s="714"/>
    </row>
    <row r="4" spans="1:9" ht="30" customHeight="1">
      <c r="A4" s="719"/>
      <c r="B4" s="1449" t="s">
        <v>390</v>
      </c>
      <c r="C4" s="1450" t="s">
        <v>391</v>
      </c>
      <c r="D4" s="1418" t="s">
        <v>83</v>
      </c>
      <c r="E4" s="1451" t="s">
        <v>392</v>
      </c>
      <c r="F4" s="720" t="s">
        <v>393</v>
      </c>
      <c r="G4" s="1406" t="s">
        <v>394</v>
      </c>
      <c r="I4" s="809"/>
    </row>
    <row r="5" spans="1:9" ht="24" customHeight="1" thickBot="1">
      <c r="A5" s="721"/>
      <c r="B5" s="1415"/>
      <c r="C5" s="1417"/>
      <c r="D5" s="1419"/>
      <c r="E5" s="1452"/>
      <c r="F5" s="722" t="s">
        <v>395</v>
      </c>
      <c r="G5" s="1407"/>
      <c r="I5" s="810"/>
    </row>
    <row r="6" spans="1:9" ht="24" customHeight="1" thickTop="1">
      <c r="A6" s="723">
        <v>1</v>
      </c>
      <c r="B6" s="724" t="s">
        <v>482</v>
      </c>
      <c r="C6" s="725" t="s">
        <v>479</v>
      </c>
      <c r="D6" s="726">
        <v>2</v>
      </c>
      <c r="E6" s="727"/>
      <c r="F6" s="728"/>
      <c r="G6" s="729">
        <f>E6*F6</f>
        <v>0</v>
      </c>
      <c r="I6" s="811"/>
    </row>
    <row r="7" spans="1:9" ht="24" customHeight="1">
      <c r="A7" s="723">
        <v>2</v>
      </c>
      <c r="B7" s="724" t="s">
        <v>483</v>
      </c>
      <c r="C7" s="725" t="s">
        <v>480</v>
      </c>
      <c r="D7" s="726">
        <v>2</v>
      </c>
      <c r="E7" s="730"/>
      <c r="F7" s="728"/>
      <c r="G7" s="731">
        <f>E7*F7</f>
        <v>0</v>
      </c>
      <c r="I7" s="811"/>
    </row>
    <row r="8" spans="1:9" ht="24" customHeight="1">
      <c r="A8" s="723">
        <v>3</v>
      </c>
      <c r="B8" s="732" t="s">
        <v>484</v>
      </c>
      <c r="C8" s="733" t="s">
        <v>485</v>
      </c>
      <c r="D8" s="734">
        <v>3</v>
      </c>
      <c r="E8" s="730"/>
      <c r="F8" s="728"/>
      <c r="G8" s="731">
        <f>E8*F8</f>
        <v>0</v>
      </c>
      <c r="I8" s="811"/>
    </row>
    <row r="9" spans="1:9" ht="24" customHeight="1">
      <c r="A9" s="723">
        <v>4</v>
      </c>
      <c r="B9" s="732" t="s">
        <v>484</v>
      </c>
      <c r="C9" s="733" t="s">
        <v>486</v>
      </c>
      <c r="D9" s="734">
        <v>4</v>
      </c>
      <c r="E9" s="730"/>
      <c r="F9" s="728"/>
      <c r="G9" s="731">
        <f>E9*F9</f>
        <v>0</v>
      </c>
      <c r="I9" s="811"/>
    </row>
    <row r="10" spans="1:9" ht="24" customHeight="1">
      <c r="A10" s="723"/>
      <c r="B10" s="724" t="s">
        <v>481</v>
      </c>
      <c r="C10" s="725" t="s">
        <v>481</v>
      </c>
      <c r="D10" s="726" t="s">
        <v>481</v>
      </c>
      <c r="E10" s="727"/>
      <c r="F10" s="728"/>
      <c r="G10" s="731">
        <f>E10*F10</f>
        <v>0</v>
      </c>
      <c r="I10" s="811"/>
    </row>
    <row r="11" spans="1:9" ht="24" customHeight="1">
      <c r="A11" s="723"/>
      <c r="B11" s="732" t="s">
        <v>481</v>
      </c>
      <c r="C11" s="733" t="s">
        <v>481</v>
      </c>
      <c r="D11" s="734" t="s">
        <v>481</v>
      </c>
      <c r="E11" s="730"/>
      <c r="F11" s="728"/>
      <c r="G11" s="735">
        <f t="shared" ref="G11:G13" si="0">E11*F11</f>
        <v>0</v>
      </c>
      <c r="I11" s="811"/>
    </row>
    <row r="12" spans="1:9" ht="24" customHeight="1">
      <c r="A12" s="723"/>
      <c r="B12" s="732" t="s">
        <v>481</v>
      </c>
      <c r="C12" s="733" t="s">
        <v>481</v>
      </c>
      <c r="D12" s="734" t="s">
        <v>481</v>
      </c>
      <c r="E12" s="730"/>
      <c r="F12" s="728"/>
      <c r="G12" s="736">
        <f t="shared" si="0"/>
        <v>0</v>
      </c>
      <c r="I12" s="811"/>
    </row>
    <row r="13" spans="1:9" ht="24" customHeight="1">
      <c r="A13" s="723"/>
      <c r="B13" s="732" t="s">
        <v>481</v>
      </c>
      <c r="C13" s="733" t="s">
        <v>481</v>
      </c>
      <c r="D13" s="734" t="s">
        <v>481</v>
      </c>
      <c r="E13" s="730"/>
      <c r="F13" s="728"/>
      <c r="G13" s="736">
        <f t="shared" si="0"/>
        <v>0</v>
      </c>
      <c r="I13" s="811"/>
    </row>
    <row r="14" spans="1:9" ht="24" customHeight="1" thickBot="1">
      <c r="A14" s="723"/>
      <c r="B14" s="737" t="s">
        <v>481</v>
      </c>
      <c r="C14" s="738" t="s">
        <v>481</v>
      </c>
      <c r="D14" s="739" t="s">
        <v>481</v>
      </c>
      <c r="E14" s="740"/>
      <c r="F14" s="741"/>
      <c r="G14" s="742">
        <f>E14*F14</f>
        <v>0</v>
      </c>
      <c r="I14" s="811"/>
    </row>
    <row r="15" spans="1:9" ht="27.75" customHeight="1" thickBot="1">
      <c r="A15" s="743"/>
      <c r="B15" s="744"/>
      <c r="C15" s="745"/>
      <c r="D15" s="745"/>
      <c r="E15" s="1425" t="s">
        <v>396</v>
      </c>
      <c r="F15" s="1426"/>
      <c r="G15" s="746">
        <f>SUM(G6:G14)</f>
        <v>0</v>
      </c>
      <c r="I15" s="809"/>
    </row>
    <row r="16" spans="1:9" ht="30.6" customHeight="1" thickBot="1">
      <c r="A16" s="747"/>
      <c r="B16" s="748"/>
      <c r="C16" s="748"/>
      <c r="D16" s="748"/>
      <c r="E16" s="1427" t="s">
        <v>397</v>
      </c>
      <c r="F16" s="1428"/>
      <c r="G16" s="749">
        <f>ROUNDDOWN(G15,-3)</f>
        <v>0</v>
      </c>
    </row>
    <row r="17" spans="1:9" ht="45" customHeight="1">
      <c r="A17" s="94"/>
      <c r="B17" s="1429"/>
      <c r="C17" s="1429"/>
      <c r="D17" s="1429"/>
      <c r="E17" s="1429"/>
      <c r="F17" s="1429"/>
      <c r="G17" s="1429"/>
      <c r="H17" s="1429"/>
    </row>
    <row r="18" spans="1:9" ht="33.6" customHeight="1" thickBot="1">
      <c r="B18" s="718" t="s">
        <v>398</v>
      </c>
      <c r="C18" s="750"/>
      <c r="D18" s="751"/>
      <c r="E18" s="751"/>
      <c r="F18" s="751"/>
      <c r="G18" s="751"/>
      <c r="H18" s="751"/>
    </row>
    <row r="19" spans="1:9">
      <c r="B19" s="1430" t="s">
        <v>399</v>
      </c>
      <c r="C19" s="1432" t="s">
        <v>400</v>
      </c>
      <c r="D19" s="1434" t="s">
        <v>401</v>
      </c>
      <c r="E19" s="1436" t="s">
        <v>402</v>
      </c>
      <c r="F19" s="1438" t="s">
        <v>403</v>
      </c>
      <c r="G19" s="1439"/>
      <c r="H19" s="752"/>
    </row>
    <row r="20" spans="1:9" ht="31.2" customHeight="1" thickBot="1">
      <c r="B20" s="1431"/>
      <c r="C20" s="1433"/>
      <c r="D20" s="1435"/>
      <c r="E20" s="1437"/>
      <c r="F20" s="1440"/>
      <c r="G20" s="1441"/>
      <c r="H20" s="752"/>
    </row>
    <row r="21" spans="1:9" ht="24" customHeight="1" thickTop="1">
      <c r="B21" s="753"/>
      <c r="C21" s="754"/>
      <c r="D21" s="755"/>
      <c r="E21" s="756"/>
      <c r="F21" s="1442"/>
      <c r="G21" s="1443"/>
      <c r="H21" s="757"/>
    </row>
    <row r="22" spans="1:9" ht="24" customHeight="1">
      <c r="B22" s="753"/>
      <c r="C22" s="754"/>
      <c r="D22" s="755"/>
      <c r="E22" s="756"/>
      <c r="F22" s="1444"/>
      <c r="G22" s="1445"/>
      <c r="H22" s="757"/>
    </row>
    <row r="23" spans="1:9" ht="24" customHeight="1">
      <c r="B23" s="753"/>
      <c r="C23" s="754"/>
      <c r="D23" s="755"/>
      <c r="E23" s="756"/>
      <c r="F23" s="1444"/>
      <c r="G23" s="1445"/>
      <c r="H23" s="757"/>
    </row>
    <row r="24" spans="1:9" ht="24" customHeight="1">
      <c r="B24" s="758"/>
      <c r="C24" s="754"/>
      <c r="D24" s="755"/>
      <c r="E24" s="756"/>
      <c r="F24" s="1444"/>
      <c r="G24" s="1445"/>
      <c r="H24" s="757"/>
    </row>
    <row r="25" spans="1:9" ht="24" customHeight="1" thickBot="1">
      <c r="B25" s="759"/>
      <c r="C25" s="760"/>
      <c r="D25" s="761"/>
      <c r="E25" s="762"/>
      <c r="F25" s="1446"/>
      <c r="G25" s="1447"/>
      <c r="H25" s="757"/>
    </row>
    <row r="26" spans="1:9" ht="32.4" customHeight="1" thickBot="1">
      <c r="B26" s="1422" t="s">
        <v>404</v>
      </c>
      <c r="C26" s="1423"/>
      <c r="D26" s="1424"/>
      <c r="E26" s="763">
        <f>SUM(E21:E25)</f>
        <v>0</v>
      </c>
      <c r="F26" s="1413"/>
      <c r="G26" s="1413"/>
      <c r="H26" s="1413"/>
    </row>
    <row r="27" spans="1:9" ht="32.4" customHeight="1" thickBot="1">
      <c r="B27" s="1410" t="s">
        <v>405</v>
      </c>
      <c r="C27" s="1411"/>
      <c r="D27" s="1412"/>
      <c r="E27" s="764">
        <f>ROUNDDOWN(E26,-3)</f>
        <v>0</v>
      </c>
      <c r="F27" s="1413"/>
      <c r="G27" s="1413"/>
      <c r="H27" s="1413"/>
    </row>
    <row r="28" spans="1:9" ht="16.2" customHeight="1">
      <c r="B28" s="765"/>
      <c r="C28" s="765"/>
      <c r="D28" s="765"/>
      <c r="E28" s="766"/>
      <c r="F28" s="767"/>
      <c r="G28" s="767"/>
      <c r="H28" s="767"/>
    </row>
    <row r="29" spans="1:9" ht="32.4" customHeight="1" thickBot="1">
      <c r="B29" s="718" t="s">
        <v>406</v>
      </c>
      <c r="C29" s="765"/>
      <c r="D29" s="765"/>
      <c r="E29" s="766"/>
      <c r="F29" s="767"/>
      <c r="G29" s="767"/>
      <c r="H29" s="767"/>
    </row>
    <row r="30" spans="1:9" ht="23.4" customHeight="1">
      <c r="B30" s="1414" t="s">
        <v>407</v>
      </c>
      <c r="C30" s="1416" t="s">
        <v>408</v>
      </c>
      <c r="D30" s="1418" t="s">
        <v>83</v>
      </c>
      <c r="E30" s="1420" t="s">
        <v>409</v>
      </c>
      <c r="F30" s="1420"/>
      <c r="G30" s="1420" t="s">
        <v>410</v>
      </c>
      <c r="H30" s="1421"/>
      <c r="I30" s="1406" t="s">
        <v>394</v>
      </c>
    </row>
    <row r="31" spans="1:9" ht="23.4" customHeight="1" thickBot="1">
      <c r="B31" s="1415"/>
      <c r="C31" s="1417"/>
      <c r="D31" s="1419"/>
      <c r="E31" s="768" t="s">
        <v>411</v>
      </c>
      <c r="F31" s="768" t="s">
        <v>112</v>
      </c>
      <c r="G31" s="768" t="s">
        <v>411</v>
      </c>
      <c r="H31" s="769" t="s">
        <v>112</v>
      </c>
      <c r="I31" s="1407"/>
    </row>
    <row r="32" spans="1:9" ht="25.95" customHeight="1" thickTop="1">
      <c r="A32" s="770">
        <v>1</v>
      </c>
      <c r="B32" s="771" t="s">
        <v>412</v>
      </c>
      <c r="C32" s="725" t="s">
        <v>479</v>
      </c>
      <c r="D32" s="726">
        <v>2</v>
      </c>
      <c r="E32" s="772">
        <v>1000</v>
      </c>
      <c r="F32" s="773">
        <v>5</v>
      </c>
      <c r="G32" s="772">
        <v>13000</v>
      </c>
      <c r="H32" s="774">
        <v>5</v>
      </c>
      <c r="I32" s="775">
        <f>E32*F32+G32*H32</f>
        <v>70000</v>
      </c>
    </row>
    <row r="33" spans="1:9" ht="25.95" customHeight="1">
      <c r="A33" s="770">
        <v>2</v>
      </c>
      <c r="B33" s="776" t="s">
        <v>412</v>
      </c>
      <c r="C33" s="725" t="s">
        <v>480</v>
      </c>
      <c r="D33" s="726">
        <v>2</v>
      </c>
      <c r="E33" s="777"/>
      <c r="F33" s="778"/>
      <c r="G33" s="777"/>
      <c r="H33" s="779"/>
      <c r="I33" s="780">
        <f t="shared" ref="I33:I37" si="1">E33*F33+G33*H33</f>
        <v>0</v>
      </c>
    </row>
    <row r="34" spans="1:9" ht="25.95" customHeight="1">
      <c r="A34" s="770"/>
      <c r="B34" s="776" t="s">
        <v>412</v>
      </c>
      <c r="C34" s="725" t="s">
        <v>481</v>
      </c>
      <c r="D34" s="726" t="s">
        <v>481</v>
      </c>
      <c r="E34" s="777"/>
      <c r="F34" s="778"/>
      <c r="G34" s="777"/>
      <c r="H34" s="779"/>
      <c r="I34" s="780">
        <f t="shared" si="1"/>
        <v>0</v>
      </c>
    </row>
    <row r="35" spans="1:9" ht="25.95" customHeight="1">
      <c r="A35" s="770"/>
      <c r="B35" s="776" t="s">
        <v>412</v>
      </c>
      <c r="C35" s="725" t="s">
        <v>481</v>
      </c>
      <c r="D35" s="726" t="s">
        <v>481</v>
      </c>
      <c r="E35" s="777"/>
      <c r="F35" s="778"/>
      <c r="G35" s="777"/>
      <c r="H35" s="779"/>
      <c r="I35" s="780">
        <f t="shared" si="1"/>
        <v>0</v>
      </c>
    </row>
    <row r="36" spans="1:9" ht="25.95" customHeight="1">
      <c r="A36" s="770"/>
      <c r="B36" s="776" t="s">
        <v>412</v>
      </c>
      <c r="C36" s="725" t="s">
        <v>481</v>
      </c>
      <c r="D36" s="726" t="s">
        <v>481</v>
      </c>
      <c r="E36" s="777"/>
      <c r="F36" s="778"/>
      <c r="G36" s="777"/>
      <c r="H36" s="779"/>
      <c r="I36" s="780">
        <f t="shared" si="1"/>
        <v>0</v>
      </c>
    </row>
    <row r="37" spans="1:9" ht="25.95" customHeight="1" thickBot="1">
      <c r="A37" s="770"/>
      <c r="B37" s="781" t="s">
        <v>412</v>
      </c>
      <c r="C37" s="782" t="s">
        <v>481</v>
      </c>
      <c r="D37" s="783" t="s">
        <v>481</v>
      </c>
      <c r="E37" s="784"/>
      <c r="F37" s="785"/>
      <c r="G37" s="784"/>
      <c r="H37" s="786"/>
      <c r="I37" s="787">
        <f t="shared" si="1"/>
        <v>0</v>
      </c>
    </row>
    <row r="38" spans="1:9" ht="25.95" customHeight="1" thickBot="1">
      <c r="B38" s="788"/>
      <c r="C38" s="788"/>
      <c r="D38" s="788"/>
      <c r="E38" s="788"/>
      <c r="F38" s="788"/>
      <c r="G38" s="789"/>
      <c r="H38" s="790" t="s">
        <v>242</v>
      </c>
      <c r="I38" s="764">
        <f>SUM(I32:I37)</f>
        <v>70000</v>
      </c>
    </row>
    <row r="39" spans="1:9" ht="25.95" customHeight="1" thickBot="1">
      <c r="G39" s="792"/>
      <c r="H39" s="793" t="s">
        <v>397</v>
      </c>
      <c r="I39" s="764">
        <f>ROUNDDOWN(I38,-3)</f>
        <v>70000</v>
      </c>
    </row>
    <row r="40" spans="1:9" ht="16.2" customHeight="1" thickBot="1">
      <c r="G40" s="794"/>
      <c r="H40" s="795"/>
      <c r="I40" s="766"/>
    </row>
    <row r="41" spans="1:9" ht="39" customHeight="1" thickBot="1">
      <c r="E41" s="796"/>
      <c r="F41" s="797" t="s">
        <v>413</v>
      </c>
      <c r="G41" s="798">
        <f>G16+E27+I39</f>
        <v>70000</v>
      </c>
    </row>
    <row r="43" spans="1:9" ht="109.2" customHeight="1">
      <c r="B43" s="1408" t="s">
        <v>467</v>
      </c>
      <c r="C43" s="1409"/>
      <c r="D43" s="1409"/>
      <c r="E43" s="1409"/>
      <c r="F43" s="1409"/>
      <c r="G43" s="1409"/>
      <c r="H43" s="1409"/>
      <c r="I43" s="1409"/>
    </row>
  </sheetData>
  <mergeCells count="30">
    <mergeCell ref="B2:G2"/>
    <mergeCell ref="B4:B5"/>
    <mergeCell ref="C4:C5"/>
    <mergeCell ref="D4:D5"/>
    <mergeCell ref="E4:E5"/>
    <mergeCell ref="G4:G5"/>
    <mergeCell ref="B26:D26"/>
    <mergeCell ref="F26:H26"/>
    <mergeCell ref="E15:F15"/>
    <mergeCell ref="E16:F16"/>
    <mergeCell ref="B17:H17"/>
    <mergeCell ref="B19:B20"/>
    <mergeCell ref="C19:C20"/>
    <mergeCell ref="D19:D20"/>
    <mergeCell ref="E19:E20"/>
    <mergeCell ref="F19:G20"/>
    <mergeCell ref="F21:G21"/>
    <mergeCell ref="F22:G22"/>
    <mergeCell ref="F23:G23"/>
    <mergeCell ref="F24:G24"/>
    <mergeCell ref="F25:G25"/>
    <mergeCell ref="I30:I31"/>
    <mergeCell ref="B43:I43"/>
    <mergeCell ref="B27:D27"/>
    <mergeCell ref="F27:H27"/>
    <mergeCell ref="B30:B31"/>
    <mergeCell ref="C30:C31"/>
    <mergeCell ref="D30:D31"/>
    <mergeCell ref="E30:F30"/>
    <mergeCell ref="G30:H30"/>
  </mergeCells>
  <phoneticPr fontId="1"/>
  <printOptions horizontalCentered="1"/>
  <pageMargins left="0.31496062992125984" right="0.43307086614173229" top="0.55118110236220474" bottom="0.35433070866141736" header="0.31496062992125984" footer="0.31496062992125984"/>
  <pageSetup paperSize="9" scale="47" orientation="landscape" r:id="rId1"/>
  <headerFooter>
    <oddHeader>&amp;R一部不課税化（2021年6月版）</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K29"/>
  <sheetViews>
    <sheetView zoomScaleNormal="100" workbookViewId="0">
      <selection activeCell="C33" sqref="C33:D33"/>
    </sheetView>
  </sheetViews>
  <sheetFormatPr defaultColWidth="9" defaultRowHeight="14.4"/>
  <cols>
    <col min="1" max="1" width="2.5" style="74" customWidth="1"/>
    <col min="2" max="2" width="14.59765625" style="791" customWidth="1"/>
    <col min="3" max="3" width="25" style="716" customWidth="1"/>
    <col min="4" max="4" width="8.09765625" style="716" customWidth="1"/>
    <col min="5" max="5" width="18.59765625" style="716" customWidth="1"/>
    <col min="6" max="6" width="9" style="716"/>
    <col min="7" max="7" width="21.19921875" style="716" customWidth="1"/>
    <col min="8" max="8" width="9" style="716"/>
    <col min="9" max="9" width="11.19921875" style="716" customWidth="1"/>
    <col min="10" max="11" width="9" style="716"/>
    <col min="12" max="16384" width="9" style="74"/>
  </cols>
  <sheetData>
    <row r="1" spans="1:10" ht="18.75" customHeight="1">
      <c r="A1" s="94"/>
      <c r="B1" s="713"/>
      <c r="C1" s="714"/>
      <c r="D1" s="715"/>
      <c r="G1" s="715"/>
      <c r="H1" s="715"/>
      <c r="I1" s="715" t="s">
        <v>487</v>
      </c>
    </row>
    <row r="2" spans="1:10" ht="24" customHeight="1">
      <c r="A2" s="717"/>
      <c r="B2" s="1448" t="s">
        <v>423</v>
      </c>
      <c r="C2" s="1448"/>
      <c r="D2" s="1448"/>
      <c r="E2" s="1448"/>
      <c r="F2" s="1448"/>
      <c r="G2" s="1448"/>
    </row>
    <row r="3" spans="1:10">
      <c r="A3" s="94"/>
      <c r="B3" s="713"/>
      <c r="C3" s="714"/>
      <c r="D3" s="714"/>
    </row>
    <row r="4" spans="1:10" ht="27.6" customHeight="1" thickBot="1">
      <c r="B4" s="718" t="s">
        <v>414</v>
      </c>
      <c r="C4" s="750"/>
      <c r="D4" s="751"/>
      <c r="E4" s="751"/>
      <c r="F4" s="751"/>
      <c r="G4" s="751"/>
      <c r="H4" s="751"/>
    </row>
    <row r="5" spans="1:10">
      <c r="B5" s="1430" t="s">
        <v>399</v>
      </c>
      <c r="C5" s="1432" t="s">
        <v>400</v>
      </c>
      <c r="D5" s="1434" t="s">
        <v>401</v>
      </c>
      <c r="E5" s="1436" t="s">
        <v>402</v>
      </c>
      <c r="F5" s="1438" t="s">
        <v>403</v>
      </c>
      <c r="G5" s="1439"/>
      <c r="H5" s="752"/>
    </row>
    <row r="6" spans="1:10" ht="31.2" customHeight="1" thickBot="1">
      <c r="B6" s="1431"/>
      <c r="C6" s="1433"/>
      <c r="D6" s="1435"/>
      <c r="E6" s="1437"/>
      <c r="F6" s="1440"/>
      <c r="G6" s="1441"/>
      <c r="H6" s="752"/>
    </row>
    <row r="7" spans="1:10" ht="24" customHeight="1" thickTop="1">
      <c r="B7" s="753"/>
      <c r="C7" s="754"/>
      <c r="D7" s="755"/>
      <c r="E7" s="756"/>
      <c r="F7" s="1442"/>
      <c r="G7" s="1443"/>
      <c r="H7" s="757"/>
    </row>
    <row r="8" spans="1:10" ht="24" customHeight="1">
      <c r="B8" s="753"/>
      <c r="C8" s="754"/>
      <c r="D8" s="755"/>
      <c r="E8" s="756"/>
      <c r="F8" s="1444"/>
      <c r="G8" s="1445"/>
      <c r="H8" s="757"/>
    </row>
    <row r="9" spans="1:10" ht="24" customHeight="1">
      <c r="B9" s="753"/>
      <c r="C9" s="754"/>
      <c r="D9" s="755"/>
      <c r="E9" s="756"/>
      <c r="F9" s="1444"/>
      <c r="G9" s="1445"/>
      <c r="H9" s="757"/>
    </row>
    <row r="10" spans="1:10" ht="24" customHeight="1">
      <c r="B10" s="758"/>
      <c r="C10" s="754"/>
      <c r="D10" s="755"/>
      <c r="E10" s="756"/>
      <c r="F10" s="1444"/>
      <c r="G10" s="1445"/>
      <c r="H10" s="757"/>
    </row>
    <row r="11" spans="1:10" ht="24" customHeight="1" thickBot="1">
      <c r="B11" s="799"/>
      <c r="C11" s="800"/>
      <c r="D11" s="801"/>
      <c r="E11" s="802"/>
      <c r="F11" s="1446"/>
      <c r="G11" s="1447"/>
      <c r="H11" s="757"/>
    </row>
    <row r="12" spans="1:10" ht="32.4" customHeight="1" thickTop="1" thickBot="1">
      <c r="B12" s="1456" t="s">
        <v>404</v>
      </c>
      <c r="C12" s="1457"/>
      <c r="D12" s="1458"/>
      <c r="E12" s="803">
        <f>SUM(E7:E11)</f>
        <v>0</v>
      </c>
      <c r="F12" s="1459"/>
      <c r="G12" s="1459"/>
      <c r="H12" s="1413"/>
    </row>
    <row r="13" spans="1:10" ht="32.4" customHeight="1" thickBot="1">
      <c r="B13" s="1410" t="s">
        <v>405</v>
      </c>
      <c r="C13" s="1411"/>
      <c r="D13" s="1412"/>
      <c r="E13" s="764">
        <f>ROUNDDOWN(E12,-3)</f>
        <v>0</v>
      </c>
      <c r="F13" s="1413"/>
      <c r="G13" s="1413"/>
      <c r="H13" s="1413"/>
    </row>
    <row r="14" spans="1:10" ht="18" customHeight="1">
      <c r="B14" s="788"/>
      <c r="C14" s="788"/>
      <c r="D14" s="788"/>
      <c r="E14" s="788"/>
      <c r="F14" s="788"/>
      <c r="G14" s="804"/>
      <c r="H14" s="805"/>
    </row>
    <row r="15" spans="1:10" ht="39" customHeight="1" thickBot="1">
      <c r="B15" s="718" t="s">
        <v>415</v>
      </c>
      <c r="C15" s="765"/>
      <c r="D15" s="765"/>
      <c r="E15" s="766"/>
      <c r="F15" s="767"/>
      <c r="G15" s="767"/>
      <c r="H15" s="767"/>
    </row>
    <row r="16" spans="1:10">
      <c r="B16" s="1414" t="s">
        <v>416</v>
      </c>
      <c r="C16" s="1416" t="s">
        <v>408</v>
      </c>
      <c r="D16" s="1418" t="s">
        <v>83</v>
      </c>
      <c r="E16" s="1420" t="s">
        <v>409</v>
      </c>
      <c r="F16" s="1420"/>
      <c r="G16" s="1420" t="s">
        <v>410</v>
      </c>
      <c r="H16" s="1421"/>
      <c r="I16" s="1406" t="s">
        <v>417</v>
      </c>
      <c r="J16" s="1453" t="s">
        <v>418</v>
      </c>
    </row>
    <row r="17" spans="1:10" ht="15" thickBot="1">
      <c r="B17" s="1415"/>
      <c r="C17" s="1417"/>
      <c r="D17" s="1419"/>
      <c r="E17" s="768" t="s">
        <v>411</v>
      </c>
      <c r="F17" s="768" t="s">
        <v>112</v>
      </c>
      <c r="G17" s="768" t="s">
        <v>411</v>
      </c>
      <c r="H17" s="769" t="s">
        <v>112</v>
      </c>
      <c r="I17" s="1407"/>
      <c r="J17" s="1454"/>
    </row>
    <row r="18" spans="1:10" ht="21.6" customHeight="1" thickTop="1">
      <c r="A18" s="770">
        <v>1</v>
      </c>
      <c r="B18" s="771" t="s">
        <v>412</v>
      </c>
      <c r="C18" s="725" t="s">
        <v>479</v>
      </c>
      <c r="D18" s="726">
        <v>2</v>
      </c>
      <c r="E18" s="772"/>
      <c r="F18" s="773"/>
      <c r="G18" s="773"/>
      <c r="H18" s="774"/>
      <c r="I18" s="775">
        <f>E18*F18+G18*H18</f>
        <v>0</v>
      </c>
      <c r="J18" s="806"/>
    </row>
    <row r="19" spans="1:10" ht="21.6" customHeight="1">
      <c r="A19" s="770">
        <v>2</v>
      </c>
      <c r="B19" s="776" t="s">
        <v>412</v>
      </c>
      <c r="C19" s="725" t="s">
        <v>480</v>
      </c>
      <c r="D19" s="726">
        <v>2</v>
      </c>
      <c r="E19" s="777"/>
      <c r="F19" s="778"/>
      <c r="G19" s="778"/>
      <c r="H19" s="779"/>
      <c r="I19" s="780">
        <f t="shared" ref="I19:I23" si="0">E19*F19+G19*H19</f>
        <v>0</v>
      </c>
      <c r="J19" s="807"/>
    </row>
    <row r="20" spans="1:10" ht="21.6" customHeight="1">
      <c r="A20" s="770"/>
      <c r="B20" s="776" t="s">
        <v>412</v>
      </c>
      <c r="C20" s="725" t="s">
        <v>481</v>
      </c>
      <c r="D20" s="726" t="s">
        <v>481</v>
      </c>
      <c r="E20" s="777"/>
      <c r="F20" s="778"/>
      <c r="G20" s="778"/>
      <c r="H20" s="779"/>
      <c r="I20" s="780">
        <f t="shared" si="0"/>
        <v>0</v>
      </c>
      <c r="J20" s="807"/>
    </row>
    <row r="21" spans="1:10" ht="21.6" customHeight="1">
      <c r="A21" s="770"/>
      <c r="B21" s="776" t="s">
        <v>412</v>
      </c>
      <c r="C21" s="725" t="s">
        <v>481</v>
      </c>
      <c r="D21" s="726" t="s">
        <v>481</v>
      </c>
      <c r="E21" s="777"/>
      <c r="F21" s="778"/>
      <c r="G21" s="778"/>
      <c r="H21" s="779"/>
      <c r="I21" s="780">
        <f t="shared" si="0"/>
        <v>0</v>
      </c>
      <c r="J21" s="807"/>
    </row>
    <row r="22" spans="1:10" ht="21.6" customHeight="1">
      <c r="A22" s="770"/>
      <c r="B22" s="776" t="s">
        <v>412</v>
      </c>
      <c r="C22" s="725" t="s">
        <v>481</v>
      </c>
      <c r="D22" s="726" t="s">
        <v>481</v>
      </c>
      <c r="E22" s="777"/>
      <c r="F22" s="778"/>
      <c r="G22" s="778"/>
      <c r="H22" s="779"/>
      <c r="I22" s="780">
        <f t="shared" si="0"/>
        <v>0</v>
      </c>
      <c r="J22" s="807"/>
    </row>
    <row r="23" spans="1:10" ht="21.6" customHeight="1" thickBot="1">
      <c r="A23" s="770"/>
      <c r="B23" s="781" t="s">
        <v>412</v>
      </c>
      <c r="C23" s="782" t="s">
        <v>481</v>
      </c>
      <c r="D23" s="783" t="s">
        <v>481</v>
      </c>
      <c r="E23" s="784"/>
      <c r="F23" s="785"/>
      <c r="G23" s="785"/>
      <c r="H23" s="786"/>
      <c r="I23" s="787">
        <f t="shared" si="0"/>
        <v>0</v>
      </c>
      <c r="J23" s="808"/>
    </row>
    <row r="24" spans="1:10" ht="20.25" customHeight="1" thickBot="1">
      <c r="B24" s="788"/>
      <c r="C24" s="788"/>
      <c r="D24" s="788"/>
      <c r="E24" s="788"/>
      <c r="F24" s="788"/>
      <c r="G24" s="789"/>
      <c r="H24" s="790" t="s">
        <v>242</v>
      </c>
      <c r="I24" s="764">
        <f>SUM(I18:I23)</f>
        <v>0</v>
      </c>
    </row>
    <row r="25" spans="1:10" ht="20.25" customHeight="1" thickBot="1">
      <c r="G25" s="792"/>
      <c r="H25" s="793" t="s">
        <v>397</v>
      </c>
      <c r="I25" s="764">
        <f>ROUNDDOWN(I24,-3)</f>
        <v>0</v>
      </c>
    </row>
    <row r="26" spans="1:10" ht="15" thickBot="1">
      <c r="G26" s="794"/>
      <c r="H26" s="795"/>
      <c r="I26" s="766"/>
    </row>
    <row r="27" spans="1:10" ht="32.4" customHeight="1" thickBot="1">
      <c r="E27" s="796"/>
      <c r="F27" s="797" t="s">
        <v>419</v>
      </c>
      <c r="G27" s="798">
        <f>E13+I25</f>
        <v>0</v>
      </c>
    </row>
    <row r="29" spans="1:10" ht="73.2" customHeight="1">
      <c r="B29" s="1455" t="s">
        <v>420</v>
      </c>
      <c r="C29" s="1409"/>
      <c r="D29" s="1409"/>
      <c r="E29" s="1409"/>
      <c r="F29" s="1409"/>
      <c r="G29" s="1409"/>
      <c r="H29" s="1409"/>
      <c r="I29" s="1409"/>
    </row>
  </sheetData>
  <mergeCells count="23">
    <mergeCell ref="B12:D12"/>
    <mergeCell ref="F12:H12"/>
    <mergeCell ref="B2:G2"/>
    <mergeCell ref="B5:B6"/>
    <mergeCell ref="C5:C6"/>
    <mergeCell ref="D5:D6"/>
    <mergeCell ref="E5:E6"/>
    <mergeCell ref="F5:G6"/>
    <mergeCell ref="F7:G7"/>
    <mergeCell ref="F8:G8"/>
    <mergeCell ref="F9:G9"/>
    <mergeCell ref="F10:G10"/>
    <mergeCell ref="F11:G11"/>
    <mergeCell ref="I16:I17"/>
    <mergeCell ref="J16:J17"/>
    <mergeCell ref="B29:I29"/>
    <mergeCell ref="B13:D13"/>
    <mergeCell ref="F13:H13"/>
    <mergeCell ref="B16:B17"/>
    <mergeCell ref="C16:C17"/>
    <mergeCell ref="D16:D17"/>
    <mergeCell ref="E16:F16"/>
    <mergeCell ref="G16:H16"/>
  </mergeCells>
  <phoneticPr fontId="1"/>
  <printOptions horizontalCentered="1"/>
  <pageMargins left="0.31496062992125984" right="0.43307086614173229" top="0.55118110236220474" bottom="0.35433070866141736" header="0.31496062992125984" footer="0.31496062992125984"/>
  <pageSetup paperSize="9" scale="82" orientation="landscape" r:id="rId1"/>
  <headerFooter>
    <oddHeader>&amp;R一部不課税化（2021年6月版）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D14"/>
  <sheetViews>
    <sheetView zoomScale="80" zoomScaleNormal="80" zoomScaleSheetLayoutView="90" workbookViewId="0">
      <selection activeCell="C33" sqref="C33:D33"/>
    </sheetView>
  </sheetViews>
  <sheetFormatPr defaultColWidth="9" defaultRowHeight="14.4"/>
  <cols>
    <col min="1" max="1" width="25.69921875" style="76" customWidth="1"/>
    <col min="2" max="2" width="34.09765625" style="76" customWidth="1"/>
    <col min="3" max="3" width="9.5" style="76" bestFit="1" customWidth="1"/>
    <col min="4" max="4" width="21.09765625" style="76" customWidth="1"/>
    <col min="5" max="16384" width="9" style="76"/>
  </cols>
  <sheetData>
    <row r="1" spans="1:4" ht="31.95" customHeight="1">
      <c r="B1" s="171"/>
      <c r="C1" s="171"/>
      <c r="D1" s="136" t="s">
        <v>468</v>
      </c>
    </row>
    <row r="2" spans="1:4" ht="24.75" customHeight="1">
      <c r="A2" s="76" t="s">
        <v>218</v>
      </c>
      <c r="B2" s="4" t="s">
        <v>324</v>
      </c>
      <c r="C2" s="36"/>
      <c r="D2" s="36"/>
    </row>
    <row r="4" spans="1:4" ht="135.75" customHeight="1"/>
    <row r="5" spans="1:4" ht="156" customHeight="1"/>
    <row r="6" spans="1:4" ht="156" customHeight="1"/>
    <row r="7" spans="1:4" ht="107.25" customHeight="1">
      <c r="A7" s="641"/>
      <c r="B7" s="641"/>
      <c r="C7" s="641"/>
      <c r="D7" s="641"/>
    </row>
    <row r="8" spans="1:4" ht="16.8">
      <c r="A8" s="642" t="s">
        <v>325</v>
      </c>
      <c r="B8" s="643"/>
      <c r="C8" s="643"/>
      <c r="D8" s="644"/>
    </row>
    <row r="9" spans="1:4" ht="115.5" customHeight="1">
      <c r="A9" s="645"/>
      <c r="B9" s="646"/>
      <c r="C9" s="646"/>
      <c r="D9" s="647"/>
    </row>
    <row r="10" spans="1:4" s="88" customFormat="1" ht="18.899999999999999" customHeight="1">
      <c r="A10" s="648" t="s">
        <v>326</v>
      </c>
      <c r="B10" s="648"/>
      <c r="C10" s="648"/>
      <c r="D10" s="648"/>
    </row>
    <row r="11" spans="1:4" s="88" customFormat="1" ht="18.899999999999999" customHeight="1">
      <c r="A11" s="648" t="s">
        <v>337</v>
      </c>
      <c r="B11" s="648"/>
      <c r="C11" s="648"/>
      <c r="D11" s="648"/>
    </row>
    <row r="12" spans="1:4" s="88" customFormat="1" ht="54.75" customHeight="1">
      <c r="A12" s="1460" t="s">
        <v>345</v>
      </c>
      <c r="B12" s="1460"/>
      <c r="C12" s="1460"/>
      <c r="D12" s="1460"/>
    </row>
    <row r="13" spans="1:4" s="88" customFormat="1" ht="37.950000000000003" customHeight="1">
      <c r="A13" s="1460" t="s">
        <v>382</v>
      </c>
      <c r="B13" s="1460"/>
      <c r="C13" s="1460"/>
      <c r="D13" s="1460"/>
    </row>
    <row r="14" spans="1:4">
      <c r="A14" s="702" t="s">
        <v>346</v>
      </c>
      <c r="B14" s="702"/>
      <c r="C14" s="702"/>
      <c r="D14" s="702"/>
    </row>
  </sheetData>
  <mergeCells count="2">
    <mergeCell ref="A12:D12"/>
    <mergeCell ref="A13:D13"/>
  </mergeCells>
  <phoneticPr fontId="1"/>
  <printOptions horizontalCentered="1"/>
  <pageMargins left="0.31496062992125984" right="0.43307086614173229" top="0.55118110236220474" bottom="0.35433070866141736" header="0.31496062992125984" footer="0.31496062992125984"/>
  <pageSetup paperSize="9" scale="94" orientation="portrait" r:id="rId1"/>
  <headerFooter>
    <oddHeader>&amp;R一部不課税化（2021年6月版）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B1:C31"/>
  <sheetViews>
    <sheetView topLeftCell="A19" zoomScale="98" zoomScaleNormal="98" workbookViewId="0">
      <selection activeCell="F27" sqref="F27"/>
    </sheetView>
  </sheetViews>
  <sheetFormatPr defaultColWidth="8.69921875" defaultRowHeight="12"/>
  <cols>
    <col min="1" max="1" width="3.69921875" style="88" customWidth="1"/>
    <col min="2" max="2" width="26.69921875" style="88" customWidth="1"/>
    <col min="3" max="3" width="70.69921875" style="88" customWidth="1"/>
    <col min="4" max="16384" width="8.69921875" style="88"/>
  </cols>
  <sheetData>
    <row r="1" spans="2:3" ht="26.4" customHeight="1">
      <c r="B1" s="695" t="s">
        <v>347</v>
      </c>
      <c r="C1" s="695" t="s">
        <v>348</v>
      </c>
    </row>
    <row r="2" spans="2:3" ht="12" customHeight="1">
      <c r="B2" s="1461">
        <v>44256</v>
      </c>
      <c r="C2" s="1462"/>
    </row>
    <row r="3" spans="2:3" ht="24" customHeight="1">
      <c r="B3" s="696" t="s">
        <v>349</v>
      </c>
      <c r="C3" s="697" t="s">
        <v>350</v>
      </c>
    </row>
    <row r="4" spans="2:3" ht="24" customHeight="1">
      <c r="B4" s="696" t="s">
        <v>351</v>
      </c>
      <c r="C4" s="698" t="s">
        <v>352</v>
      </c>
    </row>
    <row r="5" spans="2:3" ht="24" customHeight="1">
      <c r="B5" s="699" t="s">
        <v>353</v>
      </c>
      <c r="C5" s="698" t="s">
        <v>352</v>
      </c>
    </row>
    <row r="6" spans="2:3" ht="24" customHeight="1">
      <c r="B6" s="696" t="s">
        <v>354</v>
      </c>
      <c r="C6" s="698" t="s">
        <v>352</v>
      </c>
    </row>
    <row r="7" spans="2:3" ht="24" customHeight="1">
      <c r="B7" s="696" t="s">
        <v>355</v>
      </c>
      <c r="C7" s="698" t="s">
        <v>352</v>
      </c>
    </row>
    <row r="8" spans="2:3" ht="27.75" customHeight="1">
      <c r="B8" s="696" t="s">
        <v>356</v>
      </c>
      <c r="C8" s="698" t="s">
        <v>357</v>
      </c>
    </row>
    <row r="9" spans="2:3" ht="116.25" customHeight="1">
      <c r="B9" s="696" t="s">
        <v>358</v>
      </c>
      <c r="C9" s="699" t="s">
        <v>359</v>
      </c>
    </row>
    <row r="10" spans="2:3" ht="27.75" customHeight="1">
      <c r="B10" s="696" t="s">
        <v>360</v>
      </c>
      <c r="C10" s="698" t="s">
        <v>361</v>
      </c>
    </row>
    <row r="11" spans="2:3" ht="27.75" customHeight="1">
      <c r="B11" s="696" t="s">
        <v>362</v>
      </c>
      <c r="C11" s="698" t="s">
        <v>352</v>
      </c>
    </row>
    <row r="12" spans="2:3" ht="27.75" customHeight="1">
      <c r="B12" s="696" t="s">
        <v>363</v>
      </c>
      <c r="C12" s="698" t="s">
        <v>352</v>
      </c>
    </row>
    <row r="13" spans="2:3" ht="46.2" customHeight="1">
      <c r="B13" s="696" t="s">
        <v>364</v>
      </c>
      <c r="C13" s="699" t="s">
        <v>365</v>
      </c>
    </row>
    <row r="14" spans="2:3" ht="27" customHeight="1">
      <c r="B14" s="699" t="s">
        <v>366</v>
      </c>
      <c r="C14" s="696" t="s">
        <v>367</v>
      </c>
    </row>
    <row r="15" spans="2:3" ht="54" customHeight="1">
      <c r="B15" s="696" t="s">
        <v>368</v>
      </c>
      <c r="C15" s="699" t="s">
        <v>369</v>
      </c>
    </row>
    <row r="16" spans="2:3" ht="53.4" customHeight="1">
      <c r="B16" s="696" t="s">
        <v>370</v>
      </c>
      <c r="C16" s="700" t="s">
        <v>371</v>
      </c>
    </row>
    <row r="17" spans="2:3" ht="53.4" customHeight="1">
      <c r="B17" s="696" t="s">
        <v>372</v>
      </c>
      <c r="C17" s="700" t="s">
        <v>373</v>
      </c>
    </row>
    <row r="18" spans="2:3" ht="25.95" customHeight="1">
      <c r="B18" s="701" t="s">
        <v>374</v>
      </c>
      <c r="C18" s="1465" t="s">
        <v>375</v>
      </c>
    </row>
    <row r="19" spans="2:3" ht="25.95" customHeight="1">
      <c r="B19" s="701" t="s">
        <v>376</v>
      </c>
      <c r="C19" s="1466"/>
    </row>
    <row r="20" spans="2:3" ht="37.200000000000003" customHeight="1">
      <c r="B20" s="696" t="s">
        <v>377</v>
      </c>
      <c r="C20" s="696" t="s">
        <v>378</v>
      </c>
    </row>
    <row r="21" spans="2:3" ht="23.25" customHeight="1">
      <c r="B21" s="696" t="s">
        <v>379</v>
      </c>
      <c r="C21" s="696" t="s">
        <v>380</v>
      </c>
    </row>
    <row r="22" spans="2:3" ht="34.5" customHeight="1">
      <c r="B22" s="699" t="s">
        <v>381</v>
      </c>
      <c r="C22" s="696" t="s">
        <v>380</v>
      </c>
    </row>
    <row r="23" spans="2:3" ht="14.4" customHeight="1">
      <c r="B23" s="1463">
        <v>44348</v>
      </c>
      <c r="C23" s="1464"/>
    </row>
    <row r="24" spans="2:3" ht="23.4" customHeight="1">
      <c r="B24" s="696" t="s">
        <v>471</v>
      </c>
      <c r="C24" s="1467" t="s">
        <v>473</v>
      </c>
    </row>
    <row r="25" spans="2:3" ht="23.4" customHeight="1">
      <c r="B25" s="696" t="s">
        <v>472</v>
      </c>
      <c r="C25" s="1467"/>
    </row>
    <row r="26" spans="2:3" ht="23.4" customHeight="1">
      <c r="B26" s="696" t="s">
        <v>477</v>
      </c>
      <c r="C26" s="1013" t="s">
        <v>478</v>
      </c>
    </row>
    <row r="27" spans="2:3" ht="23.4" customHeight="1">
      <c r="B27" s="696" t="s">
        <v>469</v>
      </c>
      <c r="C27" s="1468" t="s">
        <v>474</v>
      </c>
    </row>
    <row r="28" spans="2:3" ht="23.4" customHeight="1">
      <c r="B28" s="696" t="s">
        <v>470</v>
      </c>
      <c r="C28" s="1468"/>
    </row>
    <row r="29" spans="2:3" ht="23.4" customHeight="1">
      <c r="B29" s="696" t="s">
        <v>475</v>
      </c>
      <c r="C29" s="696" t="s">
        <v>476</v>
      </c>
    </row>
    <row r="30" spans="2:3">
      <c r="B30" s="1463">
        <v>44987</v>
      </c>
      <c r="C30" s="1464"/>
    </row>
    <row r="31" spans="2:3" ht="16.8" customHeight="1">
      <c r="B31" s="696" t="s">
        <v>363</v>
      </c>
      <c r="C31" s="698" t="s">
        <v>495</v>
      </c>
    </row>
  </sheetData>
  <mergeCells count="6">
    <mergeCell ref="B2:C2"/>
    <mergeCell ref="B30:C30"/>
    <mergeCell ref="C18:C19"/>
    <mergeCell ref="C24:C25"/>
    <mergeCell ref="C27:C28"/>
    <mergeCell ref="B23:C23"/>
  </mergeCells>
  <phoneticPr fontId="1"/>
  <printOptions horizontalCentered="1"/>
  <pageMargins left="0.31496062992125984" right="0.43307086614173229" top="0.55118110236220474" bottom="0.35433070866141736"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1"/>
  <sheetViews>
    <sheetView topLeftCell="A10" zoomScaleNormal="100" zoomScaleSheetLayoutView="80" workbookViewId="0">
      <selection activeCell="C33" sqref="C33:D33"/>
    </sheetView>
  </sheetViews>
  <sheetFormatPr defaultColWidth="9" defaultRowHeight="14.4"/>
  <cols>
    <col min="1" max="1" width="31.69921875" style="76" customWidth="1"/>
    <col min="2" max="2" width="16.3984375" style="76" customWidth="1"/>
    <col min="3" max="3" width="12.59765625" style="76" customWidth="1"/>
    <col min="4" max="4" width="16.3984375" style="76" customWidth="1"/>
    <col min="5" max="5" width="14.69921875" style="76" customWidth="1"/>
    <col min="6" max="6" width="16.3984375" style="76" customWidth="1"/>
    <col min="7" max="7" width="14.19921875" style="76" customWidth="1"/>
    <col min="8" max="8" width="16" style="76" customWidth="1"/>
    <col min="9" max="10" width="16.3984375" style="76" customWidth="1"/>
    <col min="11" max="16384" width="9" style="76"/>
  </cols>
  <sheetData>
    <row r="1" spans="1:10" ht="15" customHeight="1">
      <c r="A1" s="43"/>
      <c r="B1" s="51"/>
      <c r="C1" s="51"/>
      <c r="D1" s="51"/>
      <c r="E1" s="51"/>
      <c r="F1" s="51"/>
      <c r="G1" s="51"/>
      <c r="H1" s="51"/>
      <c r="I1" s="99"/>
      <c r="J1" s="135" t="s">
        <v>267</v>
      </c>
    </row>
    <row r="2" spans="1:10" ht="42" customHeight="1">
      <c r="A2" s="1056" t="s">
        <v>44</v>
      </c>
      <c r="B2" s="1056"/>
      <c r="C2" s="1056"/>
      <c r="D2" s="1056"/>
      <c r="E2" s="1056"/>
      <c r="F2" s="1056"/>
      <c r="G2" s="1056"/>
      <c r="H2" s="1056"/>
      <c r="I2" s="1056"/>
      <c r="J2" s="1056"/>
    </row>
    <row r="3" spans="1:10" ht="15" thickBot="1">
      <c r="A3" s="85"/>
      <c r="J3" s="85" t="s">
        <v>31</v>
      </c>
    </row>
    <row r="4" spans="1:10" ht="30" customHeight="1">
      <c r="A4" s="93" t="s">
        <v>45</v>
      </c>
      <c r="B4" s="1044" t="s">
        <v>268</v>
      </c>
      <c r="C4" s="1046"/>
      <c r="D4" s="1044" t="s">
        <v>269</v>
      </c>
      <c r="E4" s="1046"/>
      <c r="F4" s="1044" t="s">
        <v>270</v>
      </c>
      <c r="G4" s="1046"/>
      <c r="H4" s="89" t="s">
        <v>46</v>
      </c>
      <c r="I4" s="89" t="s">
        <v>47</v>
      </c>
      <c r="J4" s="1057" t="s">
        <v>48</v>
      </c>
    </row>
    <row r="5" spans="1:10" ht="26.25" customHeight="1">
      <c r="A5" s="92"/>
      <c r="B5" s="91" t="s">
        <v>271</v>
      </c>
      <c r="C5" s="90" t="s">
        <v>222</v>
      </c>
      <c r="D5" s="90" t="s">
        <v>272</v>
      </c>
      <c r="E5" s="90" t="s">
        <v>222</v>
      </c>
      <c r="F5" s="90" t="s">
        <v>273</v>
      </c>
      <c r="G5" s="90" t="s">
        <v>222</v>
      </c>
      <c r="H5" s="90" t="s">
        <v>49</v>
      </c>
      <c r="I5" s="90" t="s">
        <v>50</v>
      </c>
      <c r="J5" s="1058"/>
    </row>
    <row r="6" spans="1:10" ht="24" customHeight="1">
      <c r="A6" s="87" t="s">
        <v>51</v>
      </c>
      <c r="B6" s="156"/>
      <c r="C6" s="156"/>
      <c r="D6" s="156"/>
      <c r="E6" s="156"/>
      <c r="F6" s="156"/>
      <c r="G6" s="156"/>
      <c r="H6" s="137">
        <f>B6-F6</f>
        <v>0</v>
      </c>
      <c r="I6" s="156">
        <f>IF(B6*0.05&lt;500000,B6*0.05,"500,000")</f>
        <v>0</v>
      </c>
      <c r="J6" s="3"/>
    </row>
    <row r="7" spans="1:10" ht="24" customHeight="1">
      <c r="A7" s="87" t="s">
        <v>52</v>
      </c>
      <c r="B7" s="156"/>
      <c r="C7" s="156"/>
      <c r="D7" s="156"/>
      <c r="E7" s="156"/>
      <c r="F7" s="156"/>
      <c r="G7" s="156"/>
      <c r="H7" s="137">
        <f t="shared" ref="H7:H14" si="0">B7-F7</f>
        <v>0</v>
      </c>
      <c r="I7" s="156">
        <f t="shared" ref="I7:I14" si="1">IF(B7*0.05&lt;500000,B7*0.05,"500,000")</f>
        <v>0</v>
      </c>
      <c r="J7" s="3"/>
    </row>
    <row r="8" spans="1:10" ht="24" customHeight="1">
      <c r="A8" s="87" t="s">
        <v>53</v>
      </c>
      <c r="B8" s="156"/>
      <c r="C8" s="156"/>
      <c r="D8" s="156"/>
      <c r="E8" s="156"/>
      <c r="F8" s="156"/>
      <c r="G8" s="156"/>
      <c r="H8" s="137">
        <f t="shared" si="0"/>
        <v>0</v>
      </c>
      <c r="I8" s="156">
        <f t="shared" si="1"/>
        <v>0</v>
      </c>
      <c r="J8" s="3"/>
    </row>
    <row r="9" spans="1:10" ht="24" customHeight="1">
      <c r="A9" s="87" t="s">
        <v>254</v>
      </c>
      <c r="B9" s="156"/>
      <c r="C9" s="156"/>
      <c r="D9" s="156"/>
      <c r="E9" s="156"/>
      <c r="F9" s="156"/>
      <c r="G9" s="156"/>
      <c r="H9" s="137">
        <f t="shared" si="0"/>
        <v>0</v>
      </c>
      <c r="I9" s="156">
        <f t="shared" si="1"/>
        <v>0</v>
      </c>
      <c r="J9" s="3"/>
    </row>
    <row r="10" spans="1:10" ht="24" customHeight="1">
      <c r="A10" s="87" t="s">
        <v>54</v>
      </c>
      <c r="B10" s="156"/>
      <c r="C10" s="156"/>
      <c r="D10" s="156"/>
      <c r="E10" s="156"/>
      <c r="F10" s="156"/>
      <c r="G10" s="156"/>
      <c r="H10" s="137">
        <f t="shared" si="0"/>
        <v>0</v>
      </c>
      <c r="I10" s="156">
        <f t="shared" si="1"/>
        <v>0</v>
      </c>
      <c r="J10" s="3"/>
    </row>
    <row r="11" spans="1:10" ht="24" customHeight="1">
      <c r="A11" s="87" t="s">
        <v>55</v>
      </c>
      <c r="B11" s="156"/>
      <c r="C11" s="156"/>
      <c r="D11" s="156"/>
      <c r="E11" s="156"/>
      <c r="F11" s="156"/>
      <c r="G11" s="156"/>
      <c r="H11" s="137">
        <f t="shared" si="0"/>
        <v>0</v>
      </c>
      <c r="I11" s="156">
        <f t="shared" si="1"/>
        <v>0</v>
      </c>
      <c r="J11" s="3"/>
    </row>
    <row r="12" spans="1:10" ht="24" customHeight="1">
      <c r="A12" s="824" t="s">
        <v>56</v>
      </c>
      <c r="B12" s="156"/>
      <c r="C12" s="156"/>
      <c r="D12" s="156"/>
      <c r="E12" s="156"/>
      <c r="F12" s="156"/>
      <c r="G12" s="156"/>
      <c r="H12" s="137">
        <f t="shared" si="0"/>
        <v>0</v>
      </c>
      <c r="I12" s="156">
        <f t="shared" si="1"/>
        <v>0</v>
      </c>
      <c r="J12" s="3"/>
    </row>
    <row r="13" spans="1:10" ht="24" customHeight="1">
      <c r="A13" s="825" t="s">
        <v>427</v>
      </c>
      <c r="B13" s="156"/>
      <c r="C13" s="156"/>
      <c r="D13" s="156"/>
      <c r="E13" s="156"/>
      <c r="F13" s="156"/>
      <c r="G13" s="156"/>
      <c r="H13" s="137">
        <f t="shared" ref="H13" si="2">B13-F13</f>
        <v>0</v>
      </c>
      <c r="I13" s="156">
        <f t="shared" ref="I13" si="3">IF(B13*0.05&lt;500000,B13*0.05,"500,000")</f>
        <v>0</v>
      </c>
      <c r="J13" s="3"/>
    </row>
    <row r="14" spans="1:10" ht="24" customHeight="1" thickBot="1">
      <c r="A14" s="820" t="s">
        <v>426</v>
      </c>
      <c r="B14" s="821"/>
      <c r="C14" s="821"/>
      <c r="D14" s="821"/>
      <c r="E14" s="821"/>
      <c r="F14" s="821"/>
      <c r="G14" s="821"/>
      <c r="H14" s="822">
        <f t="shared" si="0"/>
        <v>0</v>
      </c>
      <c r="I14" s="821">
        <f t="shared" si="1"/>
        <v>0</v>
      </c>
      <c r="J14" s="823"/>
    </row>
    <row r="15" spans="1:10" ht="24" customHeight="1" thickBot="1">
      <c r="A15" s="322" t="s">
        <v>274</v>
      </c>
      <c r="B15" s="296">
        <f>SUM(B6:B14)</f>
        <v>0</v>
      </c>
      <c r="C15" s="296">
        <f>SUM(C6:C14)</f>
        <v>0</v>
      </c>
      <c r="D15" s="297"/>
      <c r="E15" s="296">
        <f>SUM(E6:E14)</f>
        <v>0</v>
      </c>
      <c r="F15" s="298">
        <f>SUM(F6:F14)</f>
        <v>0</v>
      </c>
      <c r="G15" s="298">
        <f>SUM(G6:G14)</f>
        <v>0</v>
      </c>
      <c r="H15" s="297"/>
      <c r="I15" s="297"/>
      <c r="J15" s="361"/>
    </row>
    <row r="16" spans="1:10" ht="18" customHeight="1">
      <c r="A16" s="1059" t="s">
        <v>57</v>
      </c>
      <c r="B16" s="1059"/>
      <c r="C16" s="1059"/>
      <c r="D16" s="1059"/>
      <c r="E16" s="1059"/>
      <c r="F16" s="1059"/>
      <c r="G16" s="1059"/>
      <c r="H16" s="1059"/>
      <c r="I16" s="1059"/>
      <c r="J16" s="1059"/>
    </row>
    <row r="17" spans="1:10" ht="18" customHeight="1">
      <c r="A17" s="86"/>
    </row>
    <row r="18" spans="1:10" s="1" customFormat="1" ht="190.2" customHeight="1">
      <c r="A18" s="1055" t="s">
        <v>428</v>
      </c>
      <c r="B18" s="1055"/>
      <c r="C18" s="1055"/>
      <c r="D18" s="1055"/>
      <c r="E18" s="1055"/>
      <c r="F18" s="1055"/>
      <c r="G18" s="1055"/>
      <c r="H18" s="1055"/>
      <c r="I18" s="1055"/>
      <c r="J18" s="1055"/>
    </row>
    <row r="19" spans="1:10">
      <c r="A19" s="88"/>
      <c r="D19" s="88"/>
      <c r="E19" s="88"/>
    </row>
    <row r="20" spans="1:10">
      <c r="D20" s="88"/>
      <c r="E20" s="88"/>
    </row>
    <row r="21" spans="1:10">
      <c r="D21" s="88"/>
      <c r="E21" s="88"/>
    </row>
  </sheetData>
  <mergeCells count="7">
    <mergeCell ref="A18:J18"/>
    <mergeCell ref="A2:J2"/>
    <mergeCell ref="B4:C4"/>
    <mergeCell ref="D4:E4"/>
    <mergeCell ref="F4:G4"/>
    <mergeCell ref="J4:J5"/>
    <mergeCell ref="A16:J16"/>
  </mergeCells>
  <phoneticPr fontId="1"/>
  <printOptions horizontalCentered="1"/>
  <pageMargins left="0.31496062992125984" right="0.43307086614173229" top="0.55118110236220474" bottom="0.35433070866141736" header="0.31496062992125984" footer="0.31496062992125984"/>
  <pageSetup paperSize="9" scale="75" orientation="landscape" r:id="rId1"/>
  <headerFooter>
    <oddHeader>&amp;R一部不課税化（2021年6月版）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43"/>
  <sheetViews>
    <sheetView zoomScale="75" zoomScaleNormal="75" zoomScaleSheetLayoutView="80" zoomScalePageLayoutView="90" workbookViewId="0">
      <selection activeCell="C33" sqref="C33:D33"/>
    </sheetView>
  </sheetViews>
  <sheetFormatPr defaultColWidth="9" defaultRowHeight="14.4"/>
  <cols>
    <col min="1" max="1" width="8.5" style="124" customWidth="1"/>
    <col min="2" max="2" width="20.59765625" style="124" customWidth="1"/>
    <col min="3" max="3" width="24.59765625" style="124" customWidth="1"/>
    <col min="4" max="4" width="6.59765625" style="124" customWidth="1"/>
    <col min="5" max="5" width="12.59765625" style="124" customWidth="1"/>
    <col min="6" max="6" width="8.59765625" style="133" customWidth="1"/>
    <col min="7" max="7" width="12.59765625" style="124" customWidth="1"/>
    <col min="8" max="8" width="8.59765625" style="133" customWidth="1"/>
    <col min="9" max="9" width="12.59765625" style="124" customWidth="1"/>
    <col min="10" max="10" width="18.59765625" style="124" customWidth="1"/>
    <col min="11" max="11" width="20.59765625" style="162" customWidth="1"/>
    <col min="12" max="12" width="18.59765625" style="124" customWidth="1"/>
    <col min="13" max="13" width="17" style="124" customWidth="1"/>
    <col min="14" max="14" width="15.3984375" style="124" customWidth="1"/>
    <col min="15" max="15" width="16.8984375" style="124" customWidth="1"/>
    <col min="16" max="16384" width="9" style="124"/>
  </cols>
  <sheetData>
    <row r="1" spans="1:14" ht="24" customHeight="1">
      <c r="B1" s="125"/>
      <c r="L1" s="190" t="s">
        <v>58</v>
      </c>
      <c r="M1" s="190"/>
    </row>
    <row r="2" spans="1:14" ht="36" customHeight="1" thickBot="1">
      <c r="A2" s="171"/>
      <c r="B2" s="1060" t="s">
        <v>59</v>
      </c>
      <c r="C2" s="1060"/>
      <c r="D2" s="1060"/>
      <c r="E2" s="1060"/>
      <c r="F2" s="1060"/>
      <c r="G2" s="1060"/>
      <c r="H2" s="1060"/>
      <c r="I2" s="1060"/>
      <c r="J2" s="1060"/>
      <c r="K2" s="1060"/>
      <c r="L2" s="1060"/>
      <c r="M2" s="308"/>
    </row>
    <row r="3" spans="1:14" s="126" customFormat="1" ht="36.75" customHeight="1">
      <c r="A3" s="1063" t="s">
        <v>60</v>
      </c>
      <c r="B3" s="1067" t="s">
        <v>61</v>
      </c>
      <c r="C3" s="1069" t="s">
        <v>4</v>
      </c>
      <c r="D3" s="1069" t="s">
        <v>62</v>
      </c>
      <c r="E3" s="1071" t="s">
        <v>63</v>
      </c>
      <c r="F3" s="1073" t="s">
        <v>64</v>
      </c>
      <c r="G3" s="1074"/>
      <c r="H3" s="1073" t="s">
        <v>65</v>
      </c>
      <c r="I3" s="1074"/>
      <c r="J3" s="1061" t="s">
        <v>66</v>
      </c>
      <c r="K3" s="1063" t="s">
        <v>67</v>
      </c>
      <c r="L3" s="1065" t="s">
        <v>68</v>
      </c>
      <c r="M3" s="312"/>
    </row>
    <row r="4" spans="1:14" ht="24" customHeight="1" thickBot="1">
      <c r="A4" s="1064"/>
      <c r="B4" s="1068"/>
      <c r="C4" s="1070"/>
      <c r="D4" s="1070"/>
      <c r="E4" s="1072"/>
      <c r="F4" s="134" t="s">
        <v>69</v>
      </c>
      <c r="G4" s="127" t="s">
        <v>70</v>
      </c>
      <c r="H4" s="134" t="s">
        <v>69</v>
      </c>
      <c r="I4" s="309" t="s">
        <v>70</v>
      </c>
      <c r="J4" s="1062"/>
      <c r="K4" s="1064"/>
      <c r="L4" s="1066"/>
      <c r="M4" s="312"/>
    </row>
    <row r="5" spans="1:14" ht="38.1" customHeight="1" thickTop="1">
      <c r="A5" s="396"/>
      <c r="B5" s="397" t="str">
        <f t="shared" ref="B5:B23" si="0">IF($A5="","",VLOOKUP($A5,従事者基礎情報,2))</f>
        <v/>
      </c>
      <c r="C5" s="398" t="str">
        <f t="shared" ref="C5:C23" si="1">IF($A5="","",VLOOKUP($A5,従事者基礎情報,3))</f>
        <v/>
      </c>
      <c r="D5" s="399" t="str">
        <f t="shared" ref="D5:D23" si="2">IF($A5="","",VLOOKUP($A5,従事者基礎情報,5))</f>
        <v/>
      </c>
      <c r="E5" s="400" t="str">
        <f t="shared" ref="E5:E23" si="3">IF(A5="", "", VLOOKUP(D5, 単価表,2))</f>
        <v/>
      </c>
      <c r="F5" s="401"/>
      <c r="G5" s="402" t="str">
        <f>IF(AND(ISNUMBER(E5),ISNUMBER(F5)),ROUND(E5*F5,0),"")</f>
        <v/>
      </c>
      <c r="H5" s="401"/>
      <c r="I5" s="402" t="str">
        <f t="shared" ref="I5:I23" si="4">IF(AND(ISNUMBER(E5),ISNUMBER(H5)),ROUND(E5*H5,0), "")</f>
        <v/>
      </c>
      <c r="J5" s="403" t="str">
        <f t="shared" ref="J5:J23" si="5">IF(A5="","", SUM(G5,I5))</f>
        <v/>
      </c>
      <c r="K5" s="404"/>
      <c r="L5" s="405" t="str">
        <f t="shared" ref="L5:L23" si="6">J5</f>
        <v/>
      </c>
      <c r="M5" s="406"/>
      <c r="N5" s="313"/>
    </row>
    <row r="6" spans="1:14" ht="38.1" customHeight="1">
      <c r="A6" s="407"/>
      <c r="B6" s="397" t="str">
        <f t="shared" si="0"/>
        <v/>
      </c>
      <c r="C6" s="398" t="str">
        <f t="shared" si="1"/>
        <v/>
      </c>
      <c r="D6" s="399" t="str">
        <f t="shared" si="2"/>
        <v/>
      </c>
      <c r="E6" s="408" t="str">
        <f t="shared" si="3"/>
        <v/>
      </c>
      <c r="F6" s="401"/>
      <c r="G6" s="409" t="str">
        <f t="shared" ref="G6:G23" si="7">IF(AND(ISNUMBER(E6),ISNUMBER(F6)),ROUND(E6*F6,0),"")</f>
        <v/>
      </c>
      <c r="H6" s="401"/>
      <c r="I6" s="409" t="str">
        <f t="shared" si="4"/>
        <v/>
      </c>
      <c r="J6" s="410" t="str">
        <f t="shared" si="5"/>
        <v/>
      </c>
      <c r="K6" s="404"/>
      <c r="L6" s="411" t="str">
        <f t="shared" si="6"/>
        <v/>
      </c>
      <c r="M6" s="406"/>
      <c r="N6" s="313"/>
    </row>
    <row r="7" spans="1:14" ht="38.1" customHeight="1">
      <c r="A7" s="407"/>
      <c r="B7" s="412" t="str">
        <f t="shared" si="0"/>
        <v/>
      </c>
      <c r="C7" s="413" t="str">
        <f t="shared" si="1"/>
        <v/>
      </c>
      <c r="D7" s="414" t="str">
        <f t="shared" si="2"/>
        <v/>
      </c>
      <c r="E7" s="408" t="str">
        <f t="shared" si="3"/>
        <v/>
      </c>
      <c r="F7" s="401"/>
      <c r="G7" s="409" t="str">
        <f t="shared" si="7"/>
        <v/>
      </c>
      <c r="H7" s="401"/>
      <c r="I7" s="415" t="str">
        <f t="shared" si="4"/>
        <v/>
      </c>
      <c r="J7" s="416" t="str">
        <f t="shared" si="5"/>
        <v/>
      </c>
      <c r="K7" s="404"/>
      <c r="L7" s="417" t="str">
        <f t="shared" si="6"/>
        <v/>
      </c>
      <c r="M7" s="406"/>
      <c r="N7" s="313"/>
    </row>
    <row r="8" spans="1:14" ht="38.1" customHeight="1">
      <c r="A8" s="407"/>
      <c r="B8" s="412" t="str">
        <f t="shared" si="0"/>
        <v/>
      </c>
      <c r="C8" s="413" t="str">
        <f t="shared" si="1"/>
        <v/>
      </c>
      <c r="D8" s="414" t="str">
        <f t="shared" si="2"/>
        <v/>
      </c>
      <c r="E8" s="408" t="str">
        <f t="shared" si="3"/>
        <v/>
      </c>
      <c r="F8" s="401"/>
      <c r="G8" s="409" t="str">
        <f t="shared" si="7"/>
        <v/>
      </c>
      <c r="H8" s="401"/>
      <c r="I8" s="409" t="str">
        <f t="shared" si="4"/>
        <v/>
      </c>
      <c r="J8" s="416" t="str">
        <f t="shared" si="5"/>
        <v/>
      </c>
      <c r="K8" s="404"/>
      <c r="L8" s="417" t="str">
        <f>J8</f>
        <v/>
      </c>
      <c r="M8" s="406"/>
      <c r="N8" s="313"/>
    </row>
    <row r="9" spans="1:14" ht="54" hidden="1" customHeight="1">
      <c r="A9" s="407"/>
      <c r="B9" s="412" t="str">
        <f t="shared" si="0"/>
        <v/>
      </c>
      <c r="C9" s="413" t="str">
        <f t="shared" si="1"/>
        <v/>
      </c>
      <c r="D9" s="414" t="str">
        <f t="shared" si="2"/>
        <v/>
      </c>
      <c r="E9" s="408" t="str">
        <f t="shared" si="3"/>
        <v/>
      </c>
      <c r="F9" s="401"/>
      <c r="G9" s="409" t="str">
        <f t="shared" si="7"/>
        <v/>
      </c>
      <c r="H9" s="401"/>
      <c r="I9" s="415" t="str">
        <f t="shared" si="4"/>
        <v/>
      </c>
      <c r="J9" s="418" t="str">
        <f t="shared" si="5"/>
        <v/>
      </c>
      <c r="K9" s="404" t="str">
        <f>IF(ISBLANK('様式７ 業務従事者名簿 '!D9),"", '様式７ 業務従事者名簿 '!D9)</f>
        <v>新宿プラニング</v>
      </c>
      <c r="L9" s="419" t="str">
        <f t="shared" si="6"/>
        <v/>
      </c>
      <c r="M9" s="406"/>
      <c r="N9" s="313"/>
    </row>
    <row r="10" spans="1:14" ht="54" hidden="1" customHeight="1">
      <c r="A10" s="407"/>
      <c r="B10" s="412" t="str">
        <f t="shared" si="0"/>
        <v/>
      </c>
      <c r="C10" s="413" t="str">
        <f t="shared" si="1"/>
        <v/>
      </c>
      <c r="D10" s="414" t="str">
        <f t="shared" si="2"/>
        <v/>
      </c>
      <c r="E10" s="408" t="str">
        <f t="shared" si="3"/>
        <v/>
      </c>
      <c r="F10" s="401"/>
      <c r="G10" s="409" t="str">
        <f t="shared" si="7"/>
        <v/>
      </c>
      <c r="H10" s="401"/>
      <c r="I10" s="409" t="str">
        <f t="shared" si="4"/>
        <v/>
      </c>
      <c r="J10" s="410" t="str">
        <f t="shared" si="5"/>
        <v/>
      </c>
      <c r="K10" s="404" t="str">
        <f>IF(ISBLANK('様式７ 業務従事者名簿 '!D10),"", '様式７ 業務従事者名簿 '!D10)</f>
        <v/>
      </c>
      <c r="L10" s="411" t="str">
        <f t="shared" si="6"/>
        <v/>
      </c>
      <c r="M10" s="406"/>
      <c r="N10" s="313"/>
    </row>
    <row r="11" spans="1:14" ht="54" hidden="1" customHeight="1">
      <c r="A11" s="407"/>
      <c r="B11" s="412" t="str">
        <f t="shared" si="0"/>
        <v/>
      </c>
      <c r="C11" s="413" t="str">
        <f t="shared" si="1"/>
        <v/>
      </c>
      <c r="D11" s="414" t="str">
        <f t="shared" si="2"/>
        <v/>
      </c>
      <c r="E11" s="408" t="str">
        <f t="shared" si="3"/>
        <v/>
      </c>
      <c r="F11" s="401"/>
      <c r="G11" s="409" t="str">
        <f t="shared" si="7"/>
        <v/>
      </c>
      <c r="H11" s="401"/>
      <c r="I11" s="415" t="str">
        <f t="shared" si="4"/>
        <v/>
      </c>
      <c r="J11" s="416" t="str">
        <f t="shared" si="5"/>
        <v/>
      </c>
      <c r="K11" s="404" t="str">
        <f>IF(ISBLANK('様式７ 業務従事者名簿 '!D11),"", '様式７ 業務従事者名簿 '!D11)</f>
        <v/>
      </c>
      <c r="L11" s="417" t="str">
        <f t="shared" si="6"/>
        <v/>
      </c>
      <c r="M11" s="406"/>
      <c r="N11" s="313"/>
    </row>
    <row r="12" spans="1:14" ht="54" hidden="1" customHeight="1">
      <c r="A12" s="407"/>
      <c r="B12" s="412" t="str">
        <f t="shared" si="0"/>
        <v/>
      </c>
      <c r="C12" s="413" t="str">
        <f t="shared" si="1"/>
        <v/>
      </c>
      <c r="D12" s="414" t="str">
        <f t="shared" si="2"/>
        <v/>
      </c>
      <c r="E12" s="408" t="str">
        <f t="shared" si="3"/>
        <v/>
      </c>
      <c r="F12" s="401"/>
      <c r="G12" s="409" t="str">
        <f t="shared" si="7"/>
        <v/>
      </c>
      <c r="H12" s="401"/>
      <c r="I12" s="409" t="str">
        <f t="shared" si="4"/>
        <v/>
      </c>
      <c r="J12" s="416" t="str">
        <f t="shared" si="5"/>
        <v/>
      </c>
      <c r="K12" s="404" t="str">
        <f>IF(ISBLANK('様式７ 業務従事者名簿 '!D12),"", '様式７ 業務従事者名簿 '!D12)</f>
        <v/>
      </c>
      <c r="L12" s="417" t="str">
        <f t="shared" si="6"/>
        <v/>
      </c>
      <c r="M12" s="406"/>
      <c r="N12" s="313"/>
    </row>
    <row r="13" spans="1:14" ht="54" hidden="1" customHeight="1">
      <c r="A13" s="407"/>
      <c r="B13" s="412" t="str">
        <f t="shared" si="0"/>
        <v/>
      </c>
      <c r="C13" s="413" t="str">
        <f t="shared" si="1"/>
        <v/>
      </c>
      <c r="D13" s="414" t="str">
        <f t="shared" si="2"/>
        <v/>
      </c>
      <c r="E13" s="408" t="str">
        <f t="shared" si="3"/>
        <v/>
      </c>
      <c r="F13" s="401"/>
      <c r="G13" s="409" t="str">
        <f t="shared" si="7"/>
        <v/>
      </c>
      <c r="H13" s="401"/>
      <c r="I13" s="415" t="str">
        <f t="shared" si="4"/>
        <v/>
      </c>
      <c r="J13" s="418" t="str">
        <f t="shared" si="5"/>
        <v/>
      </c>
      <c r="K13" s="404" t="str">
        <f>IF(ISBLANK('様式７ 業務従事者名簿 '!D13),"", '様式７ 業務従事者名簿 '!D13)</f>
        <v/>
      </c>
      <c r="L13" s="419" t="str">
        <f t="shared" si="6"/>
        <v/>
      </c>
      <c r="M13" s="406"/>
      <c r="N13" s="313"/>
    </row>
    <row r="14" spans="1:14" ht="54" hidden="1" customHeight="1">
      <c r="A14" s="407"/>
      <c r="B14" s="412" t="str">
        <f t="shared" si="0"/>
        <v/>
      </c>
      <c r="C14" s="413" t="str">
        <f t="shared" si="1"/>
        <v/>
      </c>
      <c r="D14" s="414" t="str">
        <f t="shared" si="2"/>
        <v/>
      </c>
      <c r="E14" s="408" t="str">
        <f t="shared" ref="E14:E19" si="8">IF(A14="", "", VLOOKUP(D14, 単価表,2))</f>
        <v/>
      </c>
      <c r="F14" s="401"/>
      <c r="G14" s="409" t="str">
        <f t="shared" si="7"/>
        <v/>
      </c>
      <c r="H14" s="401"/>
      <c r="I14" s="409" t="str">
        <f t="shared" si="4"/>
        <v/>
      </c>
      <c r="J14" s="410" t="str">
        <f t="shared" si="5"/>
        <v/>
      </c>
      <c r="K14" s="404" t="str">
        <f>IF(ISBLANK('様式７ 業務従事者名簿 '!D14),"", '様式７ 業務従事者名簿 '!D14)</f>
        <v/>
      </c>
      <c r="L14" s="411" t="str">
        <f t="shared" si="6"/>
        <v/>
      </c>
      <c r="M14" s="406"/>
      <c r="N14" s="313"/>
    </row>
    <row r="15" spans="1:14" ht="54" hidden="1" customHeight="1">
      <c r="A15" s="407"/>
      <c r="B15" s="412" t="str">
        <f t="shared" si="0"/>
        <v/>
      </c>
      <c r="C15" s="413" t="str">
        <f t="shared" si="1"/>
        <v/>
      </c>
      <c r="D15" s="414" t="str">
        <f t="shared" si="2"/>
        <v/>
      </c>
      <c r="E15" s="408" t="str">
        <f t="shared" si="8"/>
        <v/>
      </c>
      <c r="F15" s="401"/>
      <c r="G15" s="409" t="str">
        <f t="shared" si="7"/>
        <v/>
      </c>
      <c r="H15" s="401"/>
      <c r="I15" s="415" t="str">
        <f t="shared" si="4"/>
        <v/>
      </c>
      <c r="J15" s="416" t="str">
        <f t="shared" si="5"/>
        <v/>
      </c>
      <c r="K15" s="404" t="str">
        <f>IF(ISBLANK('様式７ 業務従事者名簿 '!D15),"", '様式７ 業務従事者名簿 '!D15)</f>
        <v/>
      </c>
      <c r="L15" s="417" t="str">
        <f t="shared" si="6"/>
        <v/>
      </c>
      <c r="M15" s="406"/>
      <c r="N15" s="313"/>
    </row>
    <row r="16" spans="1:14" ht="54" hidden="1" customHeight="1">
      <c r="A16" s="407"/>
      <c r="B16" s="412" t="str">
        <f t="shared" si="0"/>
        <v/>
      </c>
      <c r="C16" s="413" t="str">
        <f t="shared" si="1"/>
        <v/>
      </c>
      <c r="D16" s="414" t="str">
        <f t="shared" si="2"/>
        <v/>
      </c>
      <c r="E16" s="408" t="str">
        <f t="shared" si="8"/>
        <v/>
      </c>
      <c r="F16" s="401"/>
      <c r="G16" s="409" t="str">
        <f t="shared" si="7"/>
        <v/>
      </c>
      <c r="H16" s="401"/>
      <c r="I16" s="409" t="str">
        <f t="shared" si="4"/>
        <v/>
      </c>
      <c r="J16" s="416" t="str">
        <f t="shared" si="5"/>
        <v/>
      </c>
      <c r="K16" s="404" t="str">
        <f>IF(ISBLANK('様式７ 業務従事者名簿 '!D16),"", '様式７ 業務従事者名簿 '!D16)</f>
        <v/>
      </c>
      <c r="L16" s="417" t="str">
        <f t="shared" si="6"/>
        <v/>
      </c>
      <c r="M16" s="406"/>
      <c r="N16" s="313"/>
    </row>
    <row r="17" spans="1:16" ht="54" hidden="1" customHeight="1">
      <c r="A17" s="407"/>
      <c r="B17" s="412" t="str">
        <f t="shared" si="0"/>
        <v/>
      </c>
      <c r="C17" s="413" t="str">
        <f t="shared" si="1"/>
        <v/>
      </c>
      <c r="D17" s="414" t="str">
        <f t="shared" si="2"/>
        <v/>
      </c>
      <c r="E17" s="408" t="str">
        <f t="shared" si="8"/>
        <v/>
      </c>
      <c r="F17" s="401"/>
      <c r="G17" s="409" t="str">
        <f t="shared" si="7"/>
        <v/>
      </c>
      <c r="H17" s="401"/>
      <c r="I17" s="415" t="str">
        <f t="shared" si="4"/>
        <v/>
      </c>
      <c r="J17" s="418" t="str">
        <f t="shared" si="5"/>
        <v/>
      </c>
      <c r="K17" s="404" t="str">
        <f>IF(ISBLANK('様式７ 業務従事者名簿 '!D17),"", '様式７ 業務従事者名簿 '!D17)</f>
        <v/>
      </c>
      <c r="L17" s="419" t="str">
        <f t="shared" si="6"/>
        <v/>
      </c>
      <c r="M17" s="406"/>
      <c r="N17" s="313"/>
    </row>
    <row r="18" spans="1:16" ht="54" hidden="1" customHeight="1">
      <c r="A18" s="407"/>
      <c r="B18" s="412" t="str">
        <f t="shared" si="0"/>
        <v/>
      </c>
      <c r="C18" s="413" t="str">
        <f t="shared" si="1"/>
        <v/>
      </c>
      <c r="D18" s="414" t="str">
        <f t="shared" si="2"/>
        <v/>
      </c>
      <c r="E18" s="408" t="str">
        <f t="shared" si="8"/>
        <v/>
      </c>
      <c r="F18" s="401"/>
      <c r="G18" s="409" t="str">
        <f t="shared" si="7"/>
        <v/>
      </c>
      <c r="H18" s="401"/>
      <c r="I18" s="409" t="str">
        <f t="shared" si="4"/>
        <v/>
      </c>
      <c r="J18" s="410" t="str">
        <f t="shared" si="5"/>
        <v/>
      </c>
      <c r="K18" s="404" t="str">
        <f>IF(ISBLANK('様式７ 業務従事者名簿 '!D18),"", '様式７ 業務従事者名簿 '!D18)</f>
        <v/>
      </c>
      <c r="L18" s="411" t="str">
        <f>J18</f>
        <v/>
      </c>
      <c r="M18" s="406"/>
      <c r="N18" s="313"/>
    </row>
    <row r="19" spans="1:16" ht="54" hidden="1" customHeight="1">
      <c r="A19" s="407"/>
      <c r="B19" s="412" t="str">
        <f t="shared" si="0"/>
        <v/>
      </c>
      <c r="C19" s="413" t="str">
        <f t="shared" si="1"/>
        <v/>
      </c>
      <c r="D19" s="414" t="str">
        <f t="shared" si="2"/>
        <v/>
      </c>
      <c r="E19" s="408" t="str">
        <f t="shared" si="8"/>
        <v/>
      </c>
      <c r="F19" s="401"/>
      <c r="G19" s="409" t="str">
        <f t="shared" si="7"/>
        <v/>
      </c>
      <c r="H19" s="401"/>
      <c r="I19" s="415" t="str">
        <f t="shared" si="4"/>
        <v/>
      </c>
      <c r="J19" s="416" t="str">
        <f t="shared" si="5"/>
        <v/>
      </c>
      <c r="K19" s="404" t="str">
        <f>IF(ISBLANK('様式７ 業務従事者名簿 '!D19),"", '様式７ 業務従事者名簿 '!D19)</f>
        <v/>
      </c>
      <c r="L19" s="417" t="str">
        <f t="shared" si="6"/>
        <v/>
      </c>
      <c r="M19" s="406"/>
      <c r="N19" s="313"/>
    </row>
    <row r="20" spans="1:16" ht="54" hidden="1" customHeight="1">
      <c r="A20" s="407"/>
      <c r="B20" s="412" t="str">
        <f t="shared" si="0"/>
        <v/>
      </c>
      <c r="C20" s="413" t="str">
        <f t="shared" si="1"/>
        <v/>
      </c>
      <c r="D20" s="414" t="str">
        <f t="shared" si="2"/>
        <v/>
      </c>
      <c r="E20" s="408" t="str">
        <f t="shared" si="3"/>
        <v/>
      </c>
      <c r="F20" s="401"/>
      <c r="G20" s="409" t="str">
        <f t="shared" si="7"/>
        <v/>
      </c>
      <c r="H20" s="401"/>
      <c r="I20" s="409" t="str">
        <f t="shared" si="4"/>
        <v/>
      </c>
      <c r="J20" s="416" t="str">
        <f t="shared" si="5"/>
        <v/>
      </c>
      <c r="K20" s="404" t="str">
        <f>IF(ISBLANK('様式７ 業務従事者名簿 '!D20),"", '様式７ 業務従事者名簿 '!D20)</f>
        <v/>
      </c>
      <c r="L20" s="417" t="str">
        <f t="shared" si="6"/>
        <v/>
      </c>
      <c r="M20" s="406"/>
      <c r="N20" s="313"/>
    </row>
    <row r="21" spans="1:16" ht="54" hidden="1" customHeight="1">
      <c r="A21" s="407"/>
      <c r="B21" s="412" t="str">
        <f t="shared" si="0"/>
        <v/>
      </c>
      <c r="C21" s="413" t="str">
        <f t="shared" si="1"/>
        <v/>
      </c>
      <c r="D21" s="414" t="str">
        <f t="shared" si="2"/>
        <v/>
      </c>
      <c r="E21" s="408" t="str">
        <f>IF(A21="", "", VLOOKUP(D21, 単価表,2))</f>
        <v/>
      </c>
      <c r="F21" s="401"/>
      <c r="G21" s="409" t="str">
        <f t="shared" si="7"/>
        <v/>
      </c>
      <c r="H21" s="401"/>
      <c r="I21" s="415" t="str">
        <f t="shared" si="4"/>
        <v/>
      </c>
      <c r="J21" s="418" t="str">
        <f t="shared" si="5"/>
        <v/>
      </c>
      <c r="K21" s="404" t="str">
        <f>IF(ISBLANK('様式７ 業務従事者名簿 '!D21),"", '様式７ 業務従事者名簿 '!D21)</f>
        <v/>
      </c>
      <c r="L21" s="419" t="str">
        <f>J21</f>
        <v/>
      </c>
      <c r="M21" s="406"/>
      <c r="N21" s="313"/>
    </row>
    <row r="22" spans="1:16" ht="54" hidden="1" customHeight="1">
      <c r="A22" s="407"/>
      <c r="B22" s="412" t="str">
        <f t="shared" si="0"/>
        <v/>
      </c>
      <c r="C22" s="413" t="str">
        <f t="shared" si="1"/>
        <v/>
      </c>
      <c r="D22" s="414" t="str">
        <f t="shared" si="2"/>
        <v/>
      </c>
      <c r="E22" s="408" t="str">
        <f>IF(A22="", "", VLOOKUP(D22, 単価表,2))</f>
        <v/>
      </c>
      <c r="F22" s="401"/>
      <c r="G22" s="409" t="str">
        <f t="shared" si="7"/>
        <v/>
      </c>
      <c r="H22" s="401"/>
      <c r="I22" s="409" t="str">
        <f t="shared" si="4"/>
        <v/>
      </c>
      <c r="J22" s="410" t="str">
        <f t="shared" si="5"/>
        <v/>
      </c>
      <c r="K22" s="404" t="str">
        <f>IF(ISBLANK('様式７ 業務従事者名簿 '!D22),"", '様式７ 業務従事者名簿 '!D22)</f>
        <v/>
      </c>
      <c r="L22" s="411" t="str">
        <f t="shared" si="6"/>
        <v/>
      </c>
      <c r="M22" s="406"/>
      <c r="N22" s="313"/>
    </row>
    <row r="23" spans="1:16" ht="36" customHeight="1" thickBot="1">
      <c r="A23" s="407"/>
      <c r="B23" s="420" t="str">
        <f t="shared" si="0"/>
        <v/>
      </c>
      <c r="C23" s="421" t="str">
        <f t="shared" si="1"/>
        <v/>
      </c>
      <c r="D23" s="422" t="str">
        <f t="shared" si="2"/>
        <v/>
      </c>
      <c r="E23" s="423" t="str">
        <f t="shared" si="3"/>
        <v/>
      </c>
      <c r="F23" s="401"/>
      <c r="G23" s="424" t="str">
        <f t="shared" si="7"/>
        <v/>
      </c>
      <c r="H23" s="401"/>
      <c r="I23" s="415" t="str">
        <f t="shared" si="4"/>
        <v/>
      </c>
      <c r="J23" s="416" t="str">
        <f t="shared" si="5"/>
        <v/>
      </c>
      <c r="K23" s="404" t="str">
        <f>IF(ISBLANK('様式７ 業務従事者名簿 '!D23),"", '様式７ 業務従事者名簿 '!D23)</f>
        <v/>
      </c>
      <c r="L23" s="417" t="str">
        <f t="shared" si="6"/>
        <v/>
      </c>
      <c r="M23" s="406"/>
      <c r="N23" s="313"/>
    </row>
    <row r="24" spans="1:16" ht="36" customHeight="1" thickTop="1" thickBot="1">
      <c r="A24" s="425"/>
      <c r="B24" s="426" t="s">
        <v>71</v>
      </c>
      <c r="C24" s="427"/>
      <c r="D24" s="428"/>
      <c r="E24" s="429"/>
      <c r="F24" s="430">
        <f>SUM(F5:F23)</f>
        <v>0</v>
      </c>
      <c r="G24" s="431">
        <f>SUM(G5:G23)</f>
        <v>0</v>
      </c>
      <c r="H24" s="430">
        <f>SUM(H5:H23)</f>
        <v>0</v>
      </c>
      <c r="I24" s="431">
        <f>SUM(I5:I23)</f>
        <v>0</v>
      </c>
      <c r="J24" s="432">
        <f>SUM(J5:J23)</f>
        <v>0</v>
      </c>
      <c r="K24" s="433"/>
      <c r="L24" s="434"/>
      <c r="M24" s="435"/>
      <c r="N24" s="313"/>
    </row>
    <row r="25" spans="1:16" s="178" customFormat="1" ht="36" customHeight="1" thickBot="1">
      <c r="A25" s="425"/>
      <c r="B25" s="436"/>
      <c r="C25" s="437"/>
      <c r="D25" s="438"/>
      <c r="E25" s="439" t="s">
        <v>72</v>
      </c>
      <c r="F25" s="440" t="s">
        <v>73</v>
      </c>
      <c r="G25" s="441"/>
      <c r="H25" s="440" t="s">
        <v>73</v>
      </c>
      <c r="I25" s="441"/>
      <c r="J25" s="410"/>
      <c r="K25" s="442"/>
      <c r="L25" s="443"/>
      <c r="M25" s="435"/>
    </row>
    <row r="26" spans="1:16" ht="36" customHeight="1" thickBot="1">
      <c r="A26" s="407"/>
      <c r="B26" s="444" t="str">
        <f>IF($A26="","",VLOOKUP($A26,従事者基礎情報,2))</f>
        <v/>
      </c>
      <c r="C26" s="445" t="str">
        <f>IF($A26="","",VLOOKUP($A26,従事者基礎情報,3))</f>
        <v/>
      </c>
      <c r="D26" s="446"/>
      <c r="E26" s="447"/>
      <c r="F26" s="448"/>
      <c r="G26" s="449" t="str">
        <f>IF(AND(ISNUMBER(E26),ISNUMBER(F26)),ROUND(E26*F26,0), "")</f>
        <v/>
      </c>
      <c r="H26" s="448"/>
      <c r="I26" s="449" t="str">
        <f>IF(AND(ISNUMBER(E26),ISNUMBER(H26)),ROUND(E26*H26,0), "")</f>
        <v/>
      </c>
      <c r="J26" s="450" t="str">
        <f>IF(A26="","", SUM(G26,I26))</f>
        <v/>
      </c>
      <c r="K26" s="451"/>
      <c r="L26" s="452"/>
      <c r="M26" s="435"/>
      <c r="N26" s="313"/>
    </row>
    <row r="27" spans="1:16" ht="36" customHeight="1" thickTop="1" thickBot="1">
      <c r="A27" s="453"/>
      <c r="B27" s="1117" t="s">
        <v>258</v>
      </c>
      <c r="C27" s="1118"/>
      <c r="D27" s="1118"/>
      <c r="E27" s="1119"/>
      <c r="F27" s="454"/>
      <c r="G27" s="455">
        <f>SUM(G24:G26)</f>
        <v>0</v>
      </c>
      <c r="H27" s="454"/>
      <c r="I27" s="455">
        <f>SUM(I24:I26)</f>
        <v>0</v>
      </c>
      <c r="J27" s="456">
        <f>SUM(J24:J26)</f>
        <v>0</v>
      </c>
      <c r="K27" s="457" t="s">
        <v>75</v>
      </c>
      <c r="L27" s="432">
        <f>SUM(L5:L23)</f>
        <v>0</v>
      </c>
      <c r="M27" s="435"/>
    </row>
    <row r="28" spans="1:16" ht="50.25" customHeight="1" thickBot="1">
      <c r="A28" s="458"/>
      <c r="B28" s="459"/>
      <c r="C28" s="459"/>
      <c r="D28" s="459"/>
      <c r="E28" s="459"/>
      <c r="F28" s="460"/>
      <c r="G28" s="459"/>
      <c r="H28" s="1115" t="s">
        <v>76</v>
      </c>
      <c r="I28" s="1116"/>
      <c r="J28" s="461">
        <f>ROUNDDOWN(J27,-3)</f>
        <v>0</v>
      </c>
      <c r="K28" s="462" t="s">
        <v>76</v>
      </c>
      <c r="L28" s="463">
        <f>ROUNDDOWN(L27,-3)</f>
        <v>0</v>
      </c>
      <c r="M28" s="464"/>
      <c r="N28" s="128"/>
      <c r="O28" s="128"/>
      <c r="P28" s="128"/>
    </row>
    <row r="29" spans="1:16" ht="69" customHeight="1" thickBot="1">
      <c r="A29" s="1106" t="s">
        <v>281</v>
      </c>
      <c r="B29" s="1106"/>
      <c r="C29" s="1106"/>
      <c r="D29" s="1106"/>
      <c r="E29" s="1106"/>
      <c r="F29" s="1106"/>
      <c r="G29" s="1106"/>
      <c r="H29" s="1106"/>
      <c r="I29" s="1106"/>
      <c r="J29" s="1106"/>
      <c r="K29" s="1106"/>
      <c r="L29" s="1106"/>
      <c r="M29" s="1106"/>
      <c r="N29" s="76"/>
    </row>
    <row r="30" spans="1:16" ht="36.75" customHeight="1">
      <c r="A30" s="1107" t="s">
        <v>60</v>
      </c>
      <c r="B30" s="1109" t="s">
        <v>61</v>
      </c>
      <c r="C30" s="1111" t="s">
        <v>4</v>
      </c>
      <c r="D30" s="1111" t="s">
        <v>62</v>
      </c>
      <c r="E30" s="1113" t="s">
        <v>63</v>
      </c>
      <c r="F30" s="1104" t="s">
        <v>64</v>
      </c>
      <c r="G30" s="1105"/>
      <c r="H30" s="1104" t="s">
        <v>65</v>
      </c>
      <c r="I30" s="1105"/>
      <c r="J30" s="1100" t="s">
        <v>222</v>
      </c>
      <c r="K30" s="1102" t="s">
        <v>223</v>
      </c>
      <c r="L30" s="1104" t="s">
        <v>290</v>
      </c>
      <c r="M30" s="1105"/>
    </row>
    <row r="31" spans="1:16" ht="24" customHeight="1" thickBot="1">
      <c r="A31" s="1108"/>
      <c r="B31" s="1110"/>
      <c r="C31" s="1112"/>
      <c r="D31" s="1112"/>
      <c r="E31" s="1114"/>
      <c r="F31" s="465" t="s">
        <v>69</v>
      </c>
      <c r="G31" s="466" t="s">
        <v>70</v>
      </c>
      <c r="H31" s="465" t="s">
        <v>69</v>
      </c>
      <c r="I31" s="466" t="s">
        <v>70</v>
      </c>
      <c r="J31" s="1101"/>
      <c r="K31" s="1103"/>
      <c r="L31" s="467" t="s">
        <v>222</v>
      </c>
      <c r="M31" s="466" t="s">
        <v>223</v>
      </c>
    </row>
    <row r="32" spans="1:16" ht="38.1" customHeight="1">
      <c r="A32" s="468"/>
      <c r="B32" s="469" t="str">
        <f t="shared" ref="B32" si="9">IF($A32="","",VLOOKUP($A32,従事者基礎情報,2))</f>
        <v/>
      </c>
      <c r="C32" s="470" t="str">
        <f t="shared" ref="C32" si="10">IF($A32="","",VLOOKUP($A32,従事者基礎情報,3))</f>
        <v/>
      </c>
      <c r="D32" s="470" t="str">
        <f t="shared" ref="D32" si="11">IF($A32="","",VLOOKUP($A32,従事者基礎情報,5))</f>
        <v/>
      </c>
      <c r="E32" s="471" t="str">
        <f t="shared" ref="E32" si="12">IF(A32="", "", VLOOKUP(D32, 単価表,2))</f>
        <v/>
      </c>
      <c r="F32" s="472"/>
      <c r="G32" s="415" t="str">
        <f t="shared" ref="G32" si="13">IF(AND(ISNUMBER(E32),ISNUMBER(F32)),ROUND(E32*F32,0),"")</f>
        <v/>
      </c>
      <c r="H32" s="472"/>
      <c r="I32" s="473" t="str">
        <f t="shared" ref="I32" si="14">IF(AND(ISNUMBER(E32),ISNUMBER(H32)),ROUND(E32*H32,0), "")</f>
        <v/>
      </c>
      <c r="J32" s="474">
        <f>IF(ISNUMBER(G32),G32,0)</f>
        <v>0</v>
      </c>
      <c r="K32" s="475">
        <f>IF(ISNUMBER(I32),I32,0)</f>
        <v>0</v>
      </c>
      <c r="L32" s="476">
        <f t="shared" ref="L32:M34" si="15">IF(CLEAN(TRIM($B32))="通訳",0,J32)</f>
        <v>0</v>
      </c>
      <c r="M32" s="473">
        <f t="shared" si="15"/>
        <v>0</v>
      </c>
    </row>
    <row r="33" spans="1:16" ht="38.1" customHeight="1">
      <c r="A33" s="477"/>
      <c r="B33" s="478" t="str">
        <f>IF(A33="","",VLOOKUP(A33,従事者基礎情報,2))</f>
        <v/>
      </c>
      <c r="C33" s="479" t="str">
        <f>IF(A33="","",VLOOKUP(A33,従事者基礎情報,3))</f>
        <v/>
      </c>
      <c r="D33" s="479" t="str">
        <f>IF(A33="","",VLOOKUP(A33,従事者基礎情報,5))</f>
        <v/>
      </c>
      <c r="E33" s="480" t="str">
        <f t="shared" ref="E33:E34" si="16">IF(A33="", "", VLOOKUP(D33, 単価表,2))</f>
        <v/>
      </c>
      <c r="F33" s="481"/>
      <c r="G33" s="482" t="str">
        <f t="shared" ref="G33:G34" si="17">IF(AND(ISNUMBER(E33),ISNUMBER(F33)),ROUND(E33*F33,0),"")</f>
        <v/>
      </c>
      <c r="H33" s="481"/>
      <c r="I33" s="483" t="str">
        <f t="shared" ref="I33:I34" si="18">IF(AND(ISNUMBER(E33),ISNUMBER(H33)),ROUND(E33*H33,0), "")</f>
        <v/>
      </c>
      <c r="J33" s="484">
        <f t="shared" ref="J33:J34" si="19">IF(ISNUMBER(G33),G33,0)</f>
        <v>0</v>
      </c>
      <c r="K33" s="475">
        <f t="shared" ref="K33:K34" si="20">IF(ISNUMBER(I33),I33,0)</f>
        <v>0</v>
      </c>
      <c r="L33" s="485">
        <f t="shared" si="15"/>
        <v>0</v>
      </c>
      <c r="M33" s="483">
        <f t="shared" si="15"/>
        <v>0</v>
      </c>
    </row>
    <row r="34" spans="1:16" ht="38.1" customHeight="1" thickBot="1">
      <c r="A34" s="477"/>
      <c r="B34" s="486" t="str">
        <f>IF(A34="","",VLOOKUP(A34,従事者基礎情報,2))</f>
        <v/>
      </c>
      <c r="C34" s="487" t="str">
        <f>IF(A34="","",VLOOKUP(A34,従事者基礎情報,3))</f>
        <v/>
      </c>
      <c r="D34" s="487" t="str">
        <f>IF(A34="","",VLOOKUP(A34,従事者基礎情報,5))</f>
        <v/>
      </c>
      <c r="E34" s="488" t="str">
        <f t="shared" si="16"/>
        <v/>
      </c>
      <c r="F34" s="489"/>
      <c r="G34" s="490" t="str">
        <f t="shared" si="17"/>
        <v/>
      </c>
      <c r="H34" s="489"/>
      <c r="I34" s="491" t="str">
        <f t="shared" si="18"/>
        <v/>
      </c>
      <c r="J34" s="492">
        <f t="shared" si="19"/>
        <v>0</v>
      </c>
      <c r="K34" s="493">
        <f t="shared" si="20"/>
        <v>0</v>
      </c>
      <c r="L34" s="494">
        <f t="shared" si="15"/>
        <v>0</v>
      </c>
      <c r="M34" s="491">
        <f t="shared" si="15"/>
        <v>0</v>
      </c>
    </row>
    <row r="35" spans="1:16" ht="38.1" customHeight="1" thickBot="1">
      <c r="A35" s="495"/>
      <c r="B35" s="496"/>
      <c r="C35" s="497"/>
      <c r="D35" s="497"/>
      <c r="E35" s="497"/>
      <c r="F35" s="1098" t="s">
        <v>259</v>
      </c>
      <c r="G35" s="1098"/>
      <c r="H35" s="1098"/>
      <c r="I35" s="1099"/>
      <c r="J35" s="498">
        <f>SUM(J32:J34)</f>
        <v>0</v>
      </c>
      <c r="K35" s="498">
        <f>SUM(K32:K34)</f>
        <v>0</v>
      </c>
      <c r="L35" s="499">
        <f t="shared" ref="L35:M35" si="21">SUM(L32:L34)</f>
        <v>0</v>
      </c>
      <c r="M35" s="500">
        <f t="shared" si="21"/>
        <v>0</v>
      </c>
      <c r="N35" s="318"/>
    </row>
    <row r="36" spans="1:16" ht="15.75" customHeight="1" thickBot="1">
      <c r="A36" s="501"/>
      <c r="B36" s="501"/>
      <c r="C36" s="501"/>
      <c r="D36" s="501"/>
      <c r="E36" s="501"/>
      <c r="F36" s="502"/>
      <c r="G36" s="502"/>
      <c r="H36" s="503"/>
      <c r="I36" s="504"/>
      <c r="J36" s="505"/>
      <c r="K36" s="506"/>
      <c r="L36" s="501"/>
      <c r="M36" s="504"/>
      <c r="N36" s="128"/>
      <c r="O36" s="128"/>
    </row>
    <row r="37" spans="1:16" ht="24.75" customHeight="1">
      <c r="A37" s="501"/>
      <c r="B37" s="501"/>
      <c r="C37" s="501"/>
      <c r="D37" s="501"/>
      <c r="E37" s="502"/>
      <c r="F37" s="1080" t="s">
        <v>263</v>
      </c>
      <c r="G37" s="1081"/>
      <c r="H37" s="1081"/>
      <c r="I37" s="1081"/>
      <c r="J37" s="1082"/>
      <c r="K37" s="1075" t="s">
        <v>261</v>
      </c>
      <c r="L37" s="1076"/>
      <c r="M37" s="1077"/>
      <c r="N37" s="128"/>
      <c r="O37" s="128"/>
    </row>
    <row r="38" spans="1:16" ht="25.5" customHeight="1" thickBot="1">
      <c r="A38" s="501"/>
      <c r="B38" s="501"/>
      <c r="C38" s="501"/>
      <c r="D38" s="501"/>
      <c r="E38" s="502"/>
      <c r="F38" s="1078" t="s">
        <v>264</v>
      </c>
      <c r="G38" s="1079"/>
      <c r="H38" s="1094" t="s">
        <v>262</v>
      </c>
      <c r="I38" s="1095"/>
      <c r="J38" s="507" t="s">
        <v>260</v>
      </c>
      <c r="K38" s="508" t="s">
        <v>264</v>
      </c>
      <c r="L38" s="509" t="s">
        <v>262</v>
      </c>
      <c r="M38" s="507" t="s">
        <v>260</v>
      </c>
      <c r="N38" s="128"/>
      <c r="O38" s="128"/>
    </row>
    <row r="39" spans="1:16" ht="36" customHeight="1" thickBot="1">
      <c r="A39" s="501"/>
      <c r="B39" s="501"/>
      <c r="C39" s="501"/>
      <c r="D39" s="510" t="s">
        <v>256</v>
      </c>
      <c r="E39" s="511"/>
      <c r="F39" s="1088"/>
      <c r="G39" s="1089"/>
      <c r="H39" s="1086"/>
      <c r="I39" s="1087"/>
      <c r="J39" s="512"/>
      <c r="K39" s="513"/>
      <c r="L39" s="514"/>
      <c r="M39" s="515"/>
      <c r="N39" s="1083"/>
      <c r="O39" s="1083"/>
      <c r="P39" s="128"/>
    </row>
    <row r="40" spans="1:16" ht="36" customHeight="1" thickBot="1">
      <c r="A40" s="501"/>
      <c r="B40" s="501"/>
      <c r="C40" s="501"/>
      <c r="D40" s="516" t="s">
        <v>291</v>
      </c>
      <c r="E40" s="517"/>
      <c r="F40" s="1090">
        <f>J28</f>
        <v>0</v>
      </c>
      <c r="G40" s="1091"/>
      <c r="H40" s="1096">
        <f>ROUNDDOWN((SUM(I27,J35)-K35),-3)</f>
        <v>0</v>
      </c>
      <c r="I40" s="1091"/>
      <c r="J40" s="518">
        <f>F40-H40</f>
        <v>0</v>
      </c>
      <c r="K40" s="519">
        <f>L28</f>
        <v>0</v>
      </c>
      <c r="L40" s="520">
        <f>L28-M35+L35</f>
        <v>0</v>
      </c>
      <c r="M40" s="521">
        <f>K40-L40</f>
        <v>0</v>
      </c>
      <c r="N40" s="310"/>
      <c r="O40" s="310"/>
      <c r="P40" s="128"/>
    </row>
    <row r="41" spans="1:16" ht="36" customHeight="1" thickBot="1">
      <c r="A41" s="501"/>
      <c r="B41" s="501"/>
      <c r="C41" s="501"/>
      <c r="D41" s="522" t="s">
        <v>292</v>
      </c>
      <c r="E41" s="523"/>
      <c r="F41" s="1092">
        <f>IF(F40&lt;F39,F40,F39)</f>
        <v>0</v>
      </c>
      <c r="G41" s="1093"/>
      <c r="H41" s="1097">
        <f>IF(F41=0,0,H40)</f>
        <v>0</v>
      </c>
      <c r="I41" s="1093"/>
      <c r="J41" s="524">
        <f>IF(F41=0,0,F41-H41)</f>
        <v>0</v>
      </c>
      <c r="K41" s="525">
        <f>IF(K40&lt;K39,K40,K39)</f>
        <v>0</v>
      </c>
      <c r="L41" s="526">
        <f>IF(K41=0,0,L40)</f>
        <v>0</v>
      </c>
      <c r="M41" s="527">
        <f>K41-L41</f>
        <v>0</v>
      </c>
      <c r="N41" s="310"/>
      <c r="O41" s="311"/>
      <c r="P41" s="128"/>
    </row>
    <row r="42" spans="1:16" ht="11.25" customHeight="1">
      <c r="A42" s="501"/>
      <c r="B42" s="501"/>
      <c r="C42" s="501"/>
      <c r="D42" s="501"/>
      <c r="E42" s="501"/>
      <c r="F42" s="528"/>
      <c r="G42" s="528"/>
      <c r="H42" s="529"/>
      <c r="I42" s="529"/>
      <c r="J42" s="501"/>
      <c r="K42" s="501"/>
      <c r="L42" s="501"/>
      <c r="M42" s="530"/>
      <c r="N42" s="319"/>
      <c r="O42" s="311"/>
      <c r="P42" s="128"/>
    </row>
    <row r="43" spans="1:16" ht="64.5" customHeight="1">
      <c r="A43" s="501"/>
      <c r="B43" s="1084" t="s">
        <v>293</v>
      </c>
      <c r="C43" s="1085"/>
      <c r="D43" s="1085"/>
      <c r="E43" s="1085"/>
      <c r="F43" s="1085"/>
      <c r="G43" s="1085"/>
      <c r="H43" s="1085"/>
      <c r="I43" s="1085"/>
      <c r="J43" s="1085"/>
      <c r="K43" s="1085"/>
      <c r="L43" s="1085"/>
      <c r="M43" s="531"/>
    </row>
  </sheetData>
  <mergeCells count="37">
    <mergeCell ref="F35:I35"/>
    <mergeCell ref="J30:J31"/>
    <mergeCell ref="K30:K31"/>
    <mergeCell ref="L30:M30"/>
    <mergeCell ref="A3:A4"/>
    <mergeCell ref="A29:M29"/>
    <mergeCell ref="A30:A31"/>
    <mergeCell ref="B30:B31"/>
    <mergeCell ref="C30:C31"/>
    <mergeCell ref="D30:D31"/>
    <mergeCell ref="E30:E31"/>
    <mergeCell ref="H28:I28"/>
    <mergeCell ref="F30:G30"/>
    <mergeCell ref="H30:I30"/>
    <mergeCell ref="B27:E27"/>
    <mergeCell ref="K37:M37"/>
    <mergeCell ref="F38:G38"/>
    <mergeCell ref="F37:J37"/>
    <mergeCell ref="N39:O39"/>
    <mergeCell ref="B43:L43"/>
    <mergeCell ref="H39:I39"/>
    <mergeCell ref="F39:G39"/>
    <mergeCell ref="F40:G40"/>
    <mergeCell ref="F41:G41"/>
    <mergeCell ref="H38:I38"/>
    <mergeCell ref="H40:I40"/>
    <mergeCell ref="H41:I41"/>
    <mergeCell ref="B2:L2"/>
    <mergeCell ref="J3:J4"/>
    <mergeCell ref="K3:K4"/>
    <mergeCell ref="L3:L4"/>
    <mergeCell ref="B3:B4"/>
    <mergeCell ref="C3:C4"/>
    <mergeCell ref="D3:D4"/>
    <mergeCell ref="E3:E4"/>
    <mergeCell ref="F3:G3"/>
    <mergeCell ref="H3:I3"/>
  </mergeCells>
  <phoneticPr fontId="1"/>
  <printOptions horizontalCentered="1"/>
  <pageMargins left="0.31496062992125984" right="0.43307086614173229" top="0.55118110236220474" bottom="0.35433070866141736" header="0.31496062992125984" footer="0.31496062992125984"/>
  <pageSetup paperSize="9" scale="55" orientation="landscape" r:id="rId1"/>
  <headerFooter>
    <oddHeader>&amp;R一部不課税化（2021年6月版）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8"/>
  <sheetViews>
    <sheetView zoomScaleNormal="100" zoomScaleSheetLayoutView="80" workbookViewId="0">
      <selection activeCell="C33" sqref="C33:D33"/>
    </sheetView>
  </sheetViews>
  <sheetFormatPr defaultColWidth="10.59765625" defaultRowHeight="16.5" customHeight="1" outlineLevelRow="1"/>
  <cols>
    <col min="1" max="1" width="8.09765625" style="9" customWidth="1"/>
    <col min="2" max="2" width="20.59765625" style="9" customWidth="1"/>
    <col min="3" max="3" width="24.59765625" style="9" customWidth="1"/>
    <col min="4" max="4" width="28.59765625" style="9" customWidth="1"/>
    <col min="5" max="5" width="6.59765625" style="9" customWidth="1"/>
    <col min="6" max="6" width="24.59765625" style="9" customWidth="1"/>
    <col min="7" max="7" width="18.59765625" style="9" customWidth="1"/>
    <col min="8" max="16384" width="10.59765625" style="9"/>
  </cols>
  <sheetData>
    <row r="1" spans="1:7" ht="16.5" customHeight="1">
      <c r="G1" s="179" t="s">
        <v>77</v>
      </c>
    </row>
    <row r="2" spans="1:7" s="6" customFormat="1" ht="24" customHeight="1">
      <c r="B2" s="1121" t="s">
        <v>78</v>
      </c>
      <c r="C2" s="1121"/>
      <c r="D2" s="1121"/>
      <c r="E2" s="1121"/>
      <c r="F2" s="1121"/>
      <c r="G2" s="1121"/>
    </row>
    <row r="3" spans="1:7" s="6" customFormat="1" ht="16.5" customHeight="1" thickBot="1">
      <c r="A3" s="171"/>
      <c r="B3" s="1120"/>
      <c r="C3" s="1120"/>
      <c r="D3" s="1120"/>
      <c r="E3" s="1120"/>
      <c r="F3" s="1120"/>
      <c r="G3" s="1120"/>
    </row>
    <row r="4" spans="1:7" ht="33" customHeight="1" thickBot="1">
      <c r="A4" s="1022" t="s">
        <v>79</v>
      </c>
      <c r="B4" s="1021" t="s">
        <v>80</v>
      </c>
      <c r="C4" s="7" t="s">
        <v>81</v>
      </c>
      <c r="D4" s="7" t="s">
        <v>82</v>
      </c>
      <c r="E4" s="7" t="s">
        <v>83</v>
      </c>
      <c r="F4" s="7" t="s">
        <v>84</v>
      </c>
      <c r="G4" s="8" t="s">
        <v>85</v>
      </c>
    </row>
    <row r="5" spans="1:7" ht="33" customHeight="1" thickTop="1">
      <c r="A5" s="84">
        <v>1</v>
      </c>
      <c r="B5" s="119" t="str">
        <f t="shared" ref="B5:B24" si="0">IF($A5="","",VLOOKUP($A5,従事者基礎情報,2))</f>
        <v>□原　×子</v>
      </c>
      <c r="C5" s="120" t="str">
        <f t="shared" ref="C5:C24" si="1">IF($A5="","",VLOOKUP($A5,従事者基礎情報,3))</f>
        <v>交差点設計</v>
      </c>
      <c r="D5" s="120" t="str">
        <f t="shared" ref="D5:D24" si="2">IF($A5="","",VLOOKUP($A5,従事者基礎情報,4))</f>
        <v>新宿プラニング</v>
      </c>
      <c r="E5" s="121">
        <f>IF($A5="","",VLOOKUP($A5,従事者基礎情報,5))</f>
        <v>2</v>
      </c>
      <c r="F5" s="122" t="str">
        <f t="shared" ref="F5:F24" si="3">IF($A5="","",VLOOKUP($A5,従事者基礎情報,6))</f>
        <v>　○○工業大学卒
　△△△大学院修了</v>
      </c>
      <c r="G5" s="180" t="str">
        <f t="shared" ref="G5:G24" si="4">IF($A5="","",VLOOKUP($A5,従事者基礎情報,7))</f>
        <v>19**年3月
200*年9月</v>
      </c>
    </row>
    <row r="6" spans="1:7" ht="33" customHeight="1">
      <c r="A6" s="84">
        <v>2</v>
      </c>
      <c r="B6" s="119" t="str">
        <f t="shared" si="0"/>
        <v>○山　△男</v>
      </c>
      <c r="C6" s="120" t="str">
        <f t="shared" si="1"/>
        <v>交通計画Ⅱ</v>
      </c>
      <c r="D6" s="120" t="str">
        <f t="shared" si="2"/>
        <v>麹町設計(補強：○×企画)</v>
      </c>
      <c r="E6" s="121">
        <f t="shared" ref="E6:E24" si="5">IF($A6="","",VLOOKUP($A6,従事者基礎情報,5))</f>
        <v>2</v>
      </c>
      <c r="F6" s="122" t="str">
        <f t="shared" si="3"/>
        <v>　○○工業高校卒</v>
      </c>
      <c r="G6" s="180" t="str">
        <f t="shared" si="4"/>
        <v>19**年3月</v>
      </c>
    </row>
    <row r="7" spans="1:7" ht="33" customHeight="1">
      <c r="A7" s="84">
        <v>3</v>
      </c>
      <c r="B7" s="123" t="str">
        <f t="shared" si="0"/>
        <v>○野　△子（前任）</v>
      </c>
      <c r="C7" s="120" t="str">
        <f t="shared" si="1"/>
        <v>ジェンダー分析</v>
      </c>
      <c r="D7" s="120" t="str">
        <f t="shared" si="2"/>
        <v>３Ｊコンサルタンツ（株）</v>
      </c>
      <c r="E7" s="121">
        <f t="shared" si="5"/>
        <v>3</v>
      </c>
      <c r="F7" s="122" t="str">
        <f t="shared" si="3"/>
        <v xml:space="preserve"> ○○○○○○大学卒</v>
      </c>
      <c r="G7" s="180" t="str">
        <f t="shared" si="4"/>
        <v>19**年3月</v>
      </c>
    </row>
    <row r="8" spans="1:7" ht="33" customHeight="1">
      <c r="A8" s="84">
        <v>4</v>
      </c>
      <c r="B8" s="123" t="str">
        <f t="shared" si="0"/>
        <v>道路計画</v>
      </c>
      <c r="C8" s="120" t="str">
        <f t="shared" si="1"/>
        <v>×木　〇子</v>
      </c>
      <c r="D8" s="122" t="str">
        <f t="shared" si="2"/>
        <v>新宿プラニング</v>
      </c>
      <c r="E8" s="121">
        <f t="shared" si="5"/>
        <v>4</v>
      </c>
      <c r="F8" s="122" t="str">
        <f t="shared" si="3"/>
        <v>○○○○○○大学卒</v>
      </c>
      <c r="G8" s="180" t="str">
        <f t="shared" si="4"/>
        <v>19**年3月</v>
      </c>
    </row>
    <row r="9" spans="1:7" ht="33" customHeight="1">
      <c r="A9" s="84">
        <v>5</v>
      </c>
      <c r="B9" s="129" t="str">
        <f t="shared" si="0"/>
        <v>道路計画（D枠）</v>
      </c>
      <c r="C9" s="130" t="str">
        <f t="shared" si="1"/>
        <v>□川　×代</v>
      </c>
      <c r="D9" s="130" t="str">
        <f t="shared" si="2"/>
        <v>新宿プラニング</v>
      </c>
      <c r="E9" s="131">
        <f t="shared" si="5"/>
        <v>4</v>
      </c>
      <c r="F9" s="132" t="str">
        <f t="shared" si="3"/>
        <v>○○○○○○大学卒</v>
      </c>
      <c r="G9" s="180" t="str">
        <f t="shared" si="4"/>
        <v>200*年3月</v>
      </c>
    </row>
    <row r="10" spans="1:7" ht="33" hidden="1" customHeight="1" outlineLevel="1">
      <c r="A10" s="84"/>
      <c r="B10" s="129" t="str">
        <f t="shared" si="0"/>
        <v/>
      </c>
      <c r="C10" s="130" t="str">
        <f t="shared" si="1"/>
        <v/>
      </c>
      <c r="D10" s="130" t="str">
        <f t="shared" si="2"/>
        <v/>
      </c>
      <c r="E10" s="131" t="str">
        <f t="shared" si="5"/>
        <v/>
      </c>
      <c r="F10" s="132" t="str">
        <f t="shared" si="3"/>
        <v/>
      </c>
      <c r="G10" s="180" t="str">
        <f t="shared" si="4"/>
        <v/>
      </c>
    </row>
    <row r="11" spans="1:7" ht="33" hidden="1" customHeight="1" outlineLevel="1">
      <c r="A11" s="84"/>
      <c r="B11" s="129" t="str">
        <f t="shared" si="0"/>
        <v/>
      </c>
      <c r="C11" s="130" t="str">
        <f t="shared" si="1"/>
        <v/>
      </c>
      <c r="D11" s="130" t="str">
        <f t="shared" si="2"/>
        <v/>
      </c>
      <c r="E11" s="131" t="str">
        <f t="shared" si="5"/>
        <v/>
      </c>
      <c r="F11" s="132" t="str">
        <f t="shared" si="3"/>
        <v/>
      </c>
      <c r="G11" s="180" t="str">
        <f t="shared" si="4"/>
        <v/>
      </c>
    </row>
    <row r="12" spans="1:7" ht="33" hidden="1" customHeight="1" outlineLevel="1">
      <c r="A12" s="84"/>
      <c r="B12" s="129" t="str">
        <f t="shared" si="0"/>
        <v/>
      </c>
      <c r="C12" s="130" t="str">
        <f t="shared" si="1"/>
        <v/>
      </c>
      <c r="D12" s="130" t="str">
        <f t="shared" si="2"/>
        <v/>
      </c>
      <c r="E12" s="131" t="str">
        <f t="shared" si="5"/>
        <v/>
      </c>
      <c r="F12" s="132" t="str">
        <f t="shared" si="3"/>
        <v/>
      </c>
      <c r="G12" s="180" t="str">
        <f t="shared" si="4"/>
        <v/>
      </c>
    </row>
    <row r="13" spans="1:7" ht="33" hidden="1" customHeight="1" outlineLevel="1">
      <c r="A13" s="84"/>
      <c r="B13" s="129" t="str">
        <f t="shared" si="0"/>
        <v/>
      </c>
      <c r="C13" s="130" t="str">
        <f t="shared" si="1"/>
        <v/>
      </c>
      <c r="D13" s="130" t="str">
        <f t="shared" si="2"/>
        <v/>
      </c>
      <c r="E13" s="131" t="str">
        <f t="shared" si="5"/>
        <v/>
      </c>
      <c r="F13" s="132" t="str">
        <f t="shared" si="3"/>
        <v/>
      </c>
      <c r="G13" s="180" t="str">
        <f t="shared" si="4"/>
        <v/>
      </c>
    </row>
    <row r="14" spans="1:7" ht="33" hidden="1" customHeight="1" outlineLevel="1">
      <c r="A14" s="84"/>
      <c r="B14" s="129" t="str">
        <f t="shared" si="0"/>
        <v/>
      </c>
      <c r="C14" s="130" t="str">
        <f t="shared" si="1"/>
        <v/>
      </c>
      <c r="D14" s="130" t="str">
        <f t="shared" si="2"/>
        <v/>
      </c>
      <c r="E14" s="131" t="str">
        <f t="shared" si="5"/>
        <v/>
      </c>
      <c r="F14" s="132" t="str">
        <f t="shared" si="3"/>
        <v/>
      </c>
      <c r="G14" s="180" t="str">
        <f t="shared" si="4"/>
        <v/>
      </c>
    </row>
    <row r="15" spans="1:7" ht="33" hidden="1" customHeight="1" outlineLevel="1">
      <c r="A15" s="84"/>
      <c r="B15" s="129" t="str">
        <f t="shared" si="0"/>
        <v/>
      </c>
      <c r="C15" s="130" t="str">
        <f t="shared" si="1"/>
        <v/>
      </c>
      <c r="D15" s="130" t="str">
        <f t="shared" si="2"/>
        <v/>
      </c>
      <c r="E15" s="131" t="str">
        <f t="shared" si="5"/>
        <v/>
      </c>
      <c r="F15" s="132" t="str">
        <f t="shared" si="3"/>
        <v/>
      </c>
      <c r="G15" s="180" t="str">
        <f t="shared" si="4"/>
        <v/>
      </c>
    </row>
    <row r="16" spans="1:7" ht="33" hidden="1" customHeight="1" outlineLevel="1">
      <c r="A16" s="84"/>
      <c r="B16" s="129" t="str">
        <f t="shared" si="0"/>
        <v/>
      </c>
      <c r="C16" s="130" t="str">
        <f t="shared" si="1"/>
        <v/>
      </c>
      <c r="D16" s="130" t="str">
        <f t="shared" si="2"/>
        <v/>
      </c>
      <c r="E16" s="131" t="str">
        <f t="shared" si="5"/>
        <v/>
      </c>
      <c r="F16" s="132" t="str">
        <f t="shared" si="3"/>
        <v/>
      </c>
      <c r="G16" s="180" t="str">
        <f t="shared" si="4"/>
        <v/>
      </c>
    </row>
    <row r="17" spans="1:7" ht="33" hidden="1" customHeight="1" outlineLevel="1">
      <c r="A17" s="84"/>
      <c r="B17" s="129" t="str">
        <f t="shared" si="0"/>
        <v/>
      </c>
      <c r="C17" s="130" t="str">
        <f t="shared" si="1"/>
        <v/>
      </c>
      <c r="D17" s="130" t="str">
        <f t="shared" si="2"/>
        <v/>
      </c>
      <c r="E17" s="131" t="str">
        <f t="shared" si="5"/>
        <v/>
      </c>
      <c r="F17" s="132" t="str">
        <f t="shared" si="3"/>
        <v/>
      </c>
      <c r="G17" s="180" t="str">
        <f t="shared" si="4"/>
        <v/>
      </c>
    </row>
    <row r="18" spans="1:7" ht="33" hidden="1" customHeight="1" outlineLevel="1">
      <c r="A18" s="84"/>
      <c r="B18" s="129" t="str">
        <f t="shared" si="0"/>
        <v/>
      </c>
      <c r="C18" s="130" t="str">
        <f t="shared" si="1"/>
        <v/>
      </c>
      <c r="D18" s="130" t="str">
        <f t="shared" si="2"/>
        <v/>
      </c>
      <c r="E18" s="131" t="str">
        <f t="shared" si="5"/>
        <v/>
      </c>
      <c r="F18" s="132" t="str">
        <f t="shared" si="3"/>
        <v/>
      </c>
      <c r="G18" s="180" t="str">
        <f t="shared" si="4"/>
        <v/>
      </c>
    </row>
    <row r="19" spans="1:7" ht="33" hidden="1" customHeight="1" outlineLevel="1">
      <c r="A19" s="84"/>
      <c r="B19" s="129" t="str">
        <f t="shared" si="0"/>
        <v/>
      </c>
      <c r="C19" s="130" t="str">
        <f t="shared" si="1"/>
        <v/>
      </c>
      <c r="D19" s="130" t="str">
        <f t="shared" si="2"/>
        <v/>
      </c>
      <c r="E19" s="131" t="str">
        <f t="shared" si="5"/>
        <v/>
      </c>
      <c r="F19" s="132" t="str">
        <f t="shared" si="3"/>
        <v/>
      </c>
      <c r="G19" s="180" t="str">
        <f t="shared" si="4"/>
        <v/>
      </c>
    </row>
    <row r="20" spans="1:7" ht="33" hidden="1" customHeight="1" outlineLevel="1">
      <c r="A20" s="84"/>
      <c r="B20" s="129" t="str">
        <f t="shared" si="0"/>
        <v/>
      </c>
      <c r="C20" s="130" t="str">
        <f t="shared" si="1"/>
        <v/>
      </c>
      <c r="D20" s="130" t="str">
        <f t="shared" si="2"/>
        <v/>
      </c>
      <c r="E20" s="131" t="str">
        <f t="shared" si="5"/>
        <v/>
      </c>
      <c r="F20" s="132" t="str">
        <f t="shared" si="3"/>
        <v/>
      </c>
      <c r="G20" s="180" t="str">
        <f t="shared" si="4"/>
        <v/>
      </c>
    </row>
    <row r="21" spans="1:7" ht="33" hidden="1" customHeight="1" outlineLevel="1">
      <c r="A21" s="84"/>
      <c r="B21" s="129" t="str">
        <f t="shared" si="0"/>
        <v/>
      </c>
      <c r="C21" s="130" t="str">
        <f t="shared" si="1"/>
        <v/>
      </c>
      <c r="D21" s="130" t="str">
        <f t="shared" si="2"/>
        <v/>
      </c>
      <c r="E21" s="131" t="str">
        <f t="shared" si="5"/>
        <v/>
      </c>
      <c r="F21" s="132" t="str">
        <f t="shared" si="3"/>
        <v/>
      </c>
      <c r="G21" s="180" t="str">
        <f t="shared" si="4"/>
        <v/>
      </c>
    </row>
    <row r="22" spans="1:7" ht="33" hidden="1" customHeight="1" outlineLevel="1">
      <c r="A22" s="84"/>
      <c r="B22" s="129" t="str">
        <f t="shared" si="0"/>
        <v/>
      </c>
      <c r="C22" s="130" t="str">
        <f t="shared" si="1"/>
        <v/>
      </c>
      <c r="D22" s="130" t="str">
        <f t="shared" si="2"/>
        <v/>
      </c>
      <c r="E22" s="131" t="str">
        <f t="shared" si="5"/>
        <v/>
      </c>
      <c r="F22" s="132" t="str">
        <f t="shared" si="3"/>
        <v/>
      </c>
      <c r="G22" s="180" t="str">
        <f t="shared" si="4"/>
        <v/>
      </c>
    </row>
    <row r="23" spans="1:7" ht="33" hidden="1" customHeight="1" outlineLevel="1">
      <c r="A23" s="84"/>
      <c r="B23" s="129" t="str">
        <f t="shared" si="0"/>
        <v/>
      </c>
      <c r="C23" s="130" t="str">
        <f t="shared" si="1"/>
        <v/>
      </c>
      <c r="D23" s="130" t="str">
        <f t="shared" si="2"/>
        <v/>
      </c>
      <c r="E23" s="131" t="str">
        <f t="shared" si="5"/>
        <v/>
      </c>
      <c r="F23" s="132" t="str">
        <f t="shared" si="3"/>
        <v/>
      </c>
      <c r="G23" s="180" t="str">
        <f t="shared" si="4"/>
        <v/>
      </c>
    </row>
    <row r="24" spans="1:7" ht="33" customHeight="1" collapsed="1" thickBot="1">
      <c r="A24" s="84">
        <v>20</v>
      </c>
      <c r="B24" s="123" t="str">
        <f t="shared" si="0"/>
        <v>法西　●子</v>
      </c>
      <c r="C24" s="120" t="str">
        <f t="shared" si="1"/>
        <v>通訳</v>
      </c>
      <c r="D24" s="120" t="str">
        <f t="shared" si="2"/>
        <v>通訳センター株式会社</v>
      </c>
      <c r="E24" s="121">
        <f t="shared" si="5"/>
        <v>4</v>
      </c>
      <c r="F24" s="132">
        <f t="shared" si="3"/>
        <v>0</v>
      </c>
      <c r="G24" s="180" t="str">
        <f t="shared" si="4"/>
        <v>19**年3月</v>
      </c>
    </row>
    <row r="25" spans="1:7" ht="45.75" customHeight="1">
      <c r="B25" s="1122" t="s">
        <v>86</v>
      </c>
      <c r="C25" s="1123"/>
      <c r="D25" s="1123"/>
      <c r="E25" s="1123"/>
      <c r="F25" s="1123"/>
      <c r="G25" s="1123"/>
    </row>
    <row r="26" spans="1:7" ht="18" customHeight="1">
      <c r="B26" s="118"/>
      <c r="C26" s="118"/>
      <c r="D26" s="118"/>
      <c r="E26" s="118"/>
      <c r="F26" s="118"/>
      <c r="G26" s="118"/>
    </row>
    <row r="27" spans="1:7" s="10" customFormat="1" ht="16.5" customHeight="1"/>
    <row r="28" spans="1:7" s="10" customFormat="1" ht="16.5" customHeight="1">
      <c r="B28" s="9"/>
      <c r="C28" s="9"/>
      <c r="D28" s="9"/>
      <c r="E28" s="9"/>
      <c r="F28" s="9"/>
      <c r="G28" s="9"/>
    </row>
  </sheetData>
  <mergeCells count="3">
    <mergeCell ref="B3:G3"/>
    <mergeCell ref="B2:G2"/>
    <mergeCell ref="B25:G25"/>
  </mergeCells>
  <phoneticPr fontId="1"/>
  <printOptions horizontalCentered="1"/>
  <pageMargins left="0.31496062992125984" right="0.43307086614173229" top="0.55118110236220474" bottom="0.35433070866141736" header="0.31496062992125984" footer="0.31496062992125984"/>
  <pageSetup paperSize="9" scale="98" orientation="landscape" r:id="rId1"/>
  <headerFooter>
    <oddHeader>&amp;R一部不課税化（2021年6月版）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45"/>
  <sheetViews>
    <sheetView zoomScale="75" zoomScaleNormal="75" zoomScaleSheetLayoutView="80" zoomScalePageLayoutView="80" workbookViewId="0">
      <selection activeCell="C33" sqref="C33:D33"/>
    </sheetView>
  </sheetViews>
  <sheetFormatPr defaultColWidth="6.09765625" defaultRowHeight="14.4"/>
  <cols>
    <col min="1" max="1" width="16.09765625" style="11" customWidth="1"/>
    <col min="2" max="2" width="16.59765625" style="11" customWidth="1"/>
    <col min="3" max="3" width="20.59765625" style="11" customWidth="1"/>
    <col min="4" max="4" width="16.59765625" style="11" customWidth="1"/>
    <col min="5" max="5" width="25.09765625" style="11" customWidth="1"/>
    <col min="6" max="6" width="8.69921875" style="164" customWidth="1"/>
    <col min="7" max="7" width="6.5" style="164" customWidth="1"/>
    <col min="8" max="8" width="15.59765625" style="35" customWidth="1"/>
    <col min="9" max="9" width="7" style="11" customWidth="1"/>
    <col min="10" max="10" width="9.3984375" style="11" customWidth="1"/>
    <col min="11" max="11" width="7.69921875" style="11" customWidth="1"/>
    <col min="12" max="12" width="10.8984375" style="11" customWidth="1"/>
    <col min="13" max="13" width="3.5" style="11" customWidth="1"/>
    <col min="14" max="14" width="6.09765625" style="11" customWidth="1"/>
    <col min="15" max="15" width="21.69921875" style="11" customWidth="1"/>
    <col min="16" max="16384" width="6.09765625" style="11"/>
  </cols>
  <sheetData>
    <row r="1" spans="1:15" ht="21" customHeight="1">
      <c r="A1" s="532"/>
      <c r="H1" s="22" t="s">
        <v>87</v>
      </c>
      <c r="I1" s="12"/>
      <c r="J1" s="12"/>
      <c r="K1" s="13"/>
    </row>
    <row r="2" spans="1:15" ht="36" customHeight="1">
      <c r="A2" s="1124" t="s">
        <v>294</v>
      </c>
      <c r="B2" s="1124"/>
      <c r="C2" s="1124"/>
      <c r="D2" s="1124"/>
      <c r="E2" s="1124"/>
      <c r="F2" s="1124"/>
      <c r="G2" s="1124"/>
      <c r="H2" s="1124"/>
      <c r="I2" s="14"/>
      <c r="J2" s="14"/>
      <c r="K2" s="14"/>
      <c r="L2" s="14"/>
      <c r="M2" s="14"/>
      <c r="N2" s="14"/>
      <c r="O2" s="14"/>
    </row>
    <row r="3" spans="1:15" ht="21" customHeight="1">
      <c r="A3" s="14"/>
      <c r="B3" s="14"/>
      <c r="C3" s="14"/>
      <c r="D3" s="14"/>
      <c r="E3" s="14"/>
      <c r="F3" s="165"/>
      <c r="G3" s="165"/>
      <c r="H3" s="15"/>
      <c r="I3" s="14"/>
      <c r="J3" s="14"/>
      <c r="K3" s="14"/>
      <c r="L3" s="14"/>
      <c r="M3" s="14"/>
      <c r="N3" s="14"/>
      <c r="O3" s="14"/>
    </row>
    <row r="4" spans="1:15" ht="24.75" customHeight="1">
      <c r="A4" s="16" t="s">
        <v>88</v>
      </c>
      <c r="B4" s="376"/>
      <c r="G4" s="166"/>
      <c r="H4" s="17"/>
    </row>
    <row r="5" spans="1:15" ht="24.75" customHeight="1">
      <c r="A5" s="292" t="s">
        <v>224</v>
      </c>
      <c r="B5" s="376"/>
      <c r="G5" s="166"/>
      <c r="H5" s="17"/>
    </row>
    <row r="6" spans="1:15" s="18" customFormat="1" ht="30" customHeight="1">
      <c r="A6" s="27" t="s">
        <v>89</v>
      </c>
      <c r="B6" s="362"/>
      <c r="C6" s="27" t="s">
        <v>90</v>
      </c>
      <c r="D6" s="101"/>
      <c r="E6" s="18" t="s">
        <v>91</v>
      </c>
      <c r="F6" s="1125">
        <f>B6*D6/100</f>
        <v>0</v>
      </c>
      <c r="G6" s="1126"/>
      <c r="H6" s="19" t="s">
        <v>92</v>
      </c>
      <c r="I6" s="20"/>
    </row>
    <row r="7" spans="1:15" s="18" customFormat="1" ht="30" customHeight="1">
      <c r="A7" s="1144" t="s">
        <v>93</v>
      </c>
      <c r="B7" s="1144"/>
      <c r="C7" s="12"/>
      <c r="E7" s="22" t="s">
        <v>339</v>
      </c>
      <c r="F7" s="1127">
        <f>ROUNDDOWN(F6, -3)</f>
        <v>0</v>
      </c>
      <c r="G7" s="1128"/>
      <c r="H7" s="23" t="s">
        <v>92</v>
      </c>
    </row>
    <row r="8" spans="1:15" s="18" customFormat="1">
      <c r="C8" s="12"/>
      <c r="F8" s="320"/>
      <c r="G8" s="321"/>
      <c r="H8" s="21"/>
    </row>
    <row r="9" spans="1:15" s="18" customFormat="1" ht="29.25" customHeight="1">
      <c r="C9" s="12"/>
      <c r="E9" s="24" t="s">
        <v>94</v>
      </c>
      <c r="F9" s="1129">
        <v>0</v>
      </c>
      <c r="G9" s="1130"/>
      <c r="H9" s="23" t="s">
        <v>92</v>
      </c>
    </row>
    <row r="10" spans="1:15" s="18" customFormat="1" ht="29.25" customHeight="1" thickBot="1">
      <c r="C10" s="12"/>
      <c r="E10" s="25" t="s">
        <v>340</v>
      </c>
      <c r="F10" s="1133">
        <f>F7</f>
        <v>0</v>
      </c>
      <c r="G10" s="1134"/>
      <c r="H10" s="23" t="s">
        <v>92</v>
      </c>
    </row>
    <row r="11" spans="1:15" s="18" customFormat="1" ht="29.25" customHeight="1" thickBot="1">
      <c r="C11" s="12"/>
      <c r="D11" s="95"/>
      <c r="E11" s="181" t="s">
        <v>95</v>
      </c>
      <c r="F11" s="1135">
        <f>IF($F$9&gt;$F$10,$F$10,$F$9)</f>
        <v>0</v>
      </c>
      <c r="G11" s="1136" t="e">
        <f>IF($F$33&gt;#REF!,#REF!,$F$33)</f>
        <v>#REF!</v>
      </c>
      <c r="H11" s="23" t="s">
        <v>92</v>
      </c>
    </row>
    <row r="12" spans="1:15" s="18" customFormat="1" ht="40.5" customHeight="1">
      <c r="C12" s="27"/>
      <c r="D12" s="27"/>
      <c r="E12" s="1141" t="s">
        <v>96</v>
      </c>
      <c r="F12" s="1141"/>
      <c r="G12" s="1141"/>
      <c r="H12" s="28"/>
      <c r="I12" s="27"/>
      <c r="J12" s="12"/>
      <c r="K12" s="12"/>
      <c r="L12" s="12"/>
    </row>
    <row r="13" spans="1:15" s="18" customFormat="1" ht="40.5" customHeight="1">
      <c r="A13" s="292" t="s">
        <v>225</v>
      </c>
      <c r="B13" s="376"/>
      <c r="C13" s="11"/>
      <c r="D13" s="11"/>
      <c r="E13" s="11"/>
      <c r="F13" s="164"/>
      <c r="G13" s="166"/>
      <c r="H13" s="17"/>
      <c r="I13" s="27"/>
      <c r="J13" s="12"/>
      <c r="K13" s="12"/>
      <c r="L13" s="12"/>
    </row>
    <row r="14" spans="1:15" s="18" customFormat="1" ht="40.5" customHeight="1">
      <c r="A14" s="27" t="s">
        <v>89</v>
      </c>
      <c r="B14" s="362"/>
      <c r="C14" s="27" t="s">
        <v>90</v>
      </c>
      <c r="D14" s="101"/>
      <c r="E14" s="18" t="s">
        <v>91</v>
      </c>
      <c r="F14" s="1127">
        <f>B14*D14/100</f>
        <v>0</v>
      </c>
      <c r="G14" s="1128"/>
      <c r="H14" s="19" t="s">
        <v>92</v>
      </c>
      <c r="I14" s="27"/>
      <c r="J14" s="12"/>
      <c r="K14" s="12"/>
      <c r="L14" s="12"/>
    </row>
    <row r="15" spans="1:15" s="18" customFormat="1" ht="40.5" customHeight="1">
      <c r="A15" s="1144" t="s">
        <v>93</v>
      </c>
      <c r="B15" s="1144"/>
      <c r="C15" s="12"/>
      <c r="E15" s="22" t="s">
        <v>339</v>
      </c>
      <c r="F15" s="1127">
        <f>ROUNDDOWN(F14, -3)</f>
        <v>0</v>
      </c>
      <c r="G15" s="1128"/>
      <c r="H15" s="23" t="s">
        <v>92</v>
      </c>
      <c r="I15" s="27"/>
      <c r="J15" s="12"/>
      <c r="K15" s="12"/>
      <c r="L15" s="12"/>
    </row>
    <row r="16" spans="1:15" s="18" customFormat="1" ht="40.5" customHeight="1">
      <c r="C16" s="12"/>
      <c r="F16" s="320"/>
      <c r="G16" s="321"/>
      <c r="H16" s="21"/>
      <c r="I16" s="27"/>
      <c r="J16" s="12"/>
      <c r="K16" s="12"/>
      <c r="L16" s="12"/>
    </row>
    <row r="17" spans="1:13" s="18" customFormat="1" ht="40.5" customHeight="1">
      <c r="A17" s="1145" t="s">
        <v>226</v>
      </c>
      <c r="B17" s="1145"/>
      <c r="C17" s="27"/>
      <c r="D17" s="27"/>
      <c r="E17" s="533"/>
      <c r="F17" s="1146">
        <f>F11-F15</f>
        <v>0</v>
      </c>
      <c r="G17" s="1147"/>
      <c r="H17" s="23" t="s">
        <v>92</v>
      </c>
      <c r="I17" s="27"/>
      <c r="J17" s="12"/>
      <c r="K17" s="12"/>
      <c r="L17" s="12"/>
    </row>
    <row r="18" spans="1:13" s="18" customFormat="1" ht="40.5" customHeight="1">
      <c r="A18" s="315"/>
      <c r="B18" s="315"/>
      <c r="C18" s="27"/>
      <c r="D18" s="27"/>
      <c r="E18" s="533"/>
      <c r="F18" s="533"/>
      <c r="G18" s="533"/>
      <c r="H18" s="23"/>
      <c r="I18" s="27"/>
      <c r="J18" s="12"/>
      <c r="K18" s="12"/>
      <c r="L18" s="12"/>
    </row>
    <row r="19" spans="1:13" s="18" customFormat="1" ht="40.5" customHeight="1" thickBot="1">
      <c r="A19" s="315"/>
      <c r="B19" s="315"/>
      <c r="C19" s="27"/>
      <c r="D19" s="27"/>
      <c r="E19" s="533"/>
      <c r="F19" s="533"/>
      <c r="G19" s="533"/>
      <c r="H19" s="23"/>
      <c r="I19" s="27"/>
      <c r="J19" s="12"/>
      <c r="K19" s="12"/>
      <c r="L19" s="12"/>
    </row>
    <row r="20" spans="1:13" s="18" customFormat="1" ht="25.5" customHeight="1">
      <c r="A20" s="1148" t="s">
        <v>97</v>
      </c>
      <c r="B20" s="1149"/>
      <c r="C20" s="1149"/>
      <c r="D20" s="1149"/>
      <c r="E20" s="1149"/>
      <c r="F20" s="1149"/>
      <c r="G20" s="1149"/>
      <c r="H20" s="1150"/>
      <c r="I20" s="27"/>
      <c r="J20" s="12"/>
      <c r="K20" s="12"/>
      <c r="L20" s="12"/>
    </row>
    <row r="21" spans="1:13" s="18" customFormat="1" ht="30" customHeight="1" thickBot="1">
      <c r="A21" s="534" t="s">
        <v>98</v>
      </c>
      <c r="B21" s="172"/>
      <c r="C21" s="96" t="s">
        <v>90</v>
      </c>
      <c r="D21" s="102"/>
      <c r="E21" s="96" t="s">
        <v>91</v>
      </c>
      <c r="F21" s="1137">
        <f>B21*D21/100</f>
        <v>0</v>
      </c>
      <c r="G21" s="1138"/>
      <c r="H21" s="182" t="s">
        <v>92</v>
      </c>
      <c r="I21" s="20"/>
    </row>
    <row r="22" spans="1:13" s="18" customFormat="1" ht="30" customHeight="1" thickBot="1">
      <c r="A22" s="1142" t="s">
        <v>99</v>
      </c>
      <c r="B22" s="1143"/>
      <c r="C22" s="96"/>
      <c r="D22" s="96"/>
      <c r="E22" s="184" t="s">
        <v>339</v>
      </c>
      <c r="F22" s="1131">
        <f>ROUNDDOWN(F21, -3)</f>
        <v>0</v>
      </c>
      <c r="G22" s="1132"/>
      <c r="H22" s="185" t="s">
        <v>92</v>
      </c>
    </row>
    <row r="23" spans="1:13" s="18" customFormat="1">
      <c r="A23" s="186"/>
      <c r="B23" s="96"/>
      <c r="C23" s="96"/>
      <c r="D23" s="96"/>
      <c r="E23" s="96"/>
      <c r="F23" s="168"/>
      <c r="G23" s="168"/>
      <c r="H23" s="183"/>
    </row>
    <row r="24" spans="1:13" s="18" customFormat="1" ht="30" customHeight="1" thickBot="1">
      <c r="A24" s="186"/>
      <c r="B24" s="96"/>
      <c r="C24" s="96"/>
      <c r="D24" s="96"/>
      <c r="E24" s="97" t="s">
        <v>94</v>
      </c>
      <c r="F24" s="1139"/>
      <c r="G24" s="1140"/>
      <c r="H24" s="185" t="s">
        <v>92</v>
      </c>
    </row>
    <row r="25" spans="1:13" s="18" customFormat="1" ht="30" customHeight="1" thickBot="1">
      <c r="A25" s="186"/>
      <c r="B25" s="96"/>
      <c r="C25" s="96"/>
      <c r="D25" s="96"/>
      <c r="E25" s="189" t="s">
        <v>341</v>
      </c>
      <c r="F25" s="1131">
        <f>F22</f>
        <v>0</v>
      </c>
      <c r="G25" s="1132"/>
      <c r="H25" s="185" t="s">
        <v>92</v>
      </c>
    </row>
    <row r="26" spans="1:13" s="18" customFormat="1" ht="24" customHeight="1" thickBot="1">
      <c r="A26" s="187"/>
      <c r="B26" s="188"/>
      <c r="C26" s="188"/>
      <c r="D26" s="535"/>
      <c r="E26" s="1162" t="s">
        <v>100</v>
      </c>
      <c r="F26" s="1162"/>
      <c r="G26" s="1162"/>
      <c r="H26" s="536"/>
    </row>
    <row r="27" spans="1:13" s="18" customFormat="1" ht="16.2">
      <c r="C27" s="12"/>
      <c r="E27" s="98"/>
      <c r="F27" s="169"/>
      <c r="G27" s="169"/>
      <c r="H27" s="23"/>
    </row>
    <row r="28" spans="1:13" s="18" customFormat="1" ht="71.25" customHeight="1">
      <c r="A28" s="1153" t="s">
        <v>342</v>
      </c>
      <c r="B28" s="1155"/>
      <c r="C28" s="1155"/>
      <c r="D28" s="1155"/>
      <c r="E28" s="1155"/>
      <c r="F28" s="1155"/>
      <c r="G28" s="1155"/>
      <c r="H28" s="1155"/>
      <c r="I28" s="1155"/>
      <c r="J28" s="12"/>
      <c r="K28" s="12"/>
      <c r="L28" s="12"/>
    </row>
    <row r="29" spans="1:13" s="18" customFormat="1" ht="22.5" customHeight="1">
      <c r="A29" s="317"/>
      <c r="B29" s="315"/>
      <c r="C29" s="315"/>
      <c r="D29" s="315"/>
      <c r="E29" s="315"/>
      <c r="F29" s="315"/>
      <c r="G29" s="315"/>
      <c r="H29" s="315"/>
      <c r="I29" s="315"/>
      <c r="J29" s="12"/>
      <c r="K29" s="12"/>
      <c r="L29" s="12"/>
    </row>
    <row r="30" spans="1:13" s="18" customFormat="1" ht="24.75" customHeight="1">
      <c r="A30" s="16" t="s">
        <v>101</v>
      </c>
      <c r="B30" s="376"/>
      <c r="C30" s="376"/>
      <c r="D30" s="376"/>
      <c r="E30" s="376"/>
      <c r="F30" s="170"/>
      <c r="G30" s="170"/>
      <c r="H30" s="28"/>
      <c r="I30" s="27"/>
    </row>
    <row r="31" spans="1:13" s="18" customFormat="1" ht="24.75" customHeight="1">
      <c r="A31" s="292" t="s">
        <v>224</v>
      </c>
      <c r="B31" s="376"/>
      <c r="C31" s="376"/>
      <c r="D31" s="376"/>
      <c r="E31" s="376"/>
      <c r="F31" s="170"/>
      <c r="G31" s="170"/>
      <c r="H31" s="28"/>
      <c r="I31" s="27"/>
    </row>
    <row r="32" spans="1:13" s="18" customFormat="1" ht="30.75" customHeight="1" thickBot="1">
      <c r="A32" s="27" t="s">
        <v>102</v>
      </c>
      <c r="B32" s="323">
        <f>B6</f>
        <v>0</v>
      </c>
      <c r="C32" s="27" t="s">
        <v>103</v>
      </c>
      <c r="D32" s="324">
        <f>F7</f>
        <v>0</v>
      </c>
      <c r="E32" s="167" t="s">
        <v>104</v>
      </c>
      <c r="F32" s="293"/>
      <c r="G32" s="30" t="s">
        <v>105</v>
      </c>
      <c r="H32" s="173">
        <f>(B32+D32)*F32/100</f>
        <v>0</v>
      </c>
      <c r="K32" s="22"/>
      <c r="M32" s="31"/>
    </row>
    <row r="33" spans="1:13" s="18" customFormat="1" ht="30.75" customHeight="1" thickBot="1">
      <c r="A33" s="1144" t="s">
        <v>106</v>
      </c>
      <c r="B33" s="1144"/>
      <c r="C33" s="12"/>
      <c r="E33" s="32"/>
      <c r="F33" s="33"/>
      <c r="G33" s="22" t="s">
        <v>339</v>
      </c>
      <c r="H33" s="174">
        <f>ROUNDDOWN(H32, -3)</f>
        <v>0</v>
      </c>
      <c r="K33" s="22"/>
      <c r="M33" s="31"/>
    </row>
    <row r="34" spans="1:13" s="18" customFormat="1" ht="16.5" customHeight="1">
      <c r="F34" s="167"/>
      <c r="G34" s="167"/>
      <c r="H34" s="28"/>
      <c r="I34" s="29"/>
      <c r="K34" s="22"/>
      <c r="M34" s="31"/>
    </row>
    <row r="35" spans="1:13" s="18" customFormat="1" ht="30" customHeight="1">
      <c r="E35" s="24" t="s">
        <v>94</v>
      </c>
      <c r="F35" s="1156"/>
      <c r="G35" s="1157"/>
      <c r="H35" s="23" t="s">
        <v>92</v>
      </c>
      <c r="I35" s="29"/>
      <c r="K35" s="22"/>
      <c r="M35" s="31"/>
    </row>
    <row r="36" spans="1:13" s="18" customFormat="1" ht="30" customHeight="1" thickBot="1">
      <c r="E36" s="34" t="s">
        <v>340</v>
      </c>
      <c r="F36" s="1158">
        <f>H33</f>
        <v>0</v>
      </c>
      <c r="G36" s="1159"/>
      <c r="H36" s="23" t="s">
        <v>92</v>
      </c>
      <c r="I36" s="29"/>
      <c r="K36" s="22"/>
      <c r="M36" s="31"/>
    </row>
    <row r="37" spans="1:13" s="18" customFormat="1" ht="30" customHeight="1" thickTop="1" thickBot="1">
      <c r="E37" s="26" t="s">
        <v>95</v>
      </c>
      <c r="F37" s="1160">
        <f>IF($F$35&gt;$F$36,$F$36,$F$35)</f>
        <v>0</v>
      </c>
      <c r="G37" s="1161" t="e">
        <f>IF($F$33&gt;#REF!,#REF!,$F$33)</f>
        <v>#REF!</v>
      </c>
      <c r="H37" s="23" t="s">
        <v>92</v>
      </c>
    </row>
    <row r="38" spans="1:13" s="18" customFormat="1" ht="30" customHeight="1" thickTop="1">
      <c r="E38" s="1154" t="s">
        <v>96</v>
      </c>
      <c r="F38" s="1154"/>
      <c r="G38" s="1154"/>
      <c r="H38" s="21"/>
    </row>
    <row r="39" spans="1:13" s="18" customFormat="1" ht="69" customHeight="1">
      <c r="A39" s="1153" t="s">
        <v>343</v>
      </c>
      <c r="B39" s="1153"/>
      <c r="C39" s="1153"/>
      <c r="D39" s="1153"/>
      <c r="E39" s="1153"/>
      <c r="F39" s="1153"/>
      <c r="G39" s="1153"/>
      <c r="H39" s="1153"/>
    </row>
    <row r="40" spans="1:13" s="18" customFormat="1">
      <c r="F40" s="167"/>
      <c r="G40" s="167"/>
      <c r="H40" s="28"/>
    </row>
    <row r="41" spans="1:13" s="18" customFormat="1" ht="24.75" customHeight="1">
      <c r="A41" s="1151" t="s">
        <v>227</v>
      </c>
      <c r="B41" s="1151"/>
      <c r="C41" s="376"/>
      <c r="D41" s="376"/>
      <c r="E41" s="376"/>
      <c r="F41" s="170"/>
      <c r="G41" s="170"/>
      <c r="H41" s="28"/>
      <c r="I41" s="27"/>
    </row>
    <row r="42" spans="1:13" s="18" customFormat="1" ht="30.75" customHeight="1" thickBot="1">
      <c r="A42" s="27" t="s">
        <v>102</v>
      </c>
      <c r="B42" s="323">
        <f>B14</f>
        <v>0</v>
      </c>
      <c r="C42" s="27" t="s">
        <v>103</v>
      </c>
      <c r="D42" s="324">
        <f>F15</f>
        <v>0</v>
      </c>
      <c r="E42" s="167" t="s">
        <v>104</v>
      </c>
      <c r="F42" s="293"/>
      <c r="G42" s="30" t="s">
        <v>105</v>
      </c>
      <c r="H42" s="173">
        <f>(B42+D42)*F42/100</f>
        <v>0</v>
      </c>
      <c r="K42" s="22"/>
      <c r="M42" s="31"/>
    </row>
    <row r="43" spans="1:13" s="18" customFormat="1" ht="30.75" customHeight="1" thickBot="1">
      <c r="A43" s="1144" t="s">
        <v>106</v>
      </c>
      <c r="B43" s="1144"/>
      <c r="C43" s="12"/>
      <c r="E43" s="32"/>
      <c r="F43" s="33"/>
      <c r="G43" s="22" t="s">
        <v>339</v>
      </c>
      <c r="H43" s="174">
        <f>ROUNDDOWN(H42, -3)</f>
        <v>0</v>
      </c>
      <c r="K43" s="22"/>
      <c r="M43" s="31"/>
    </row>
    <row r="44" spans="1:13" s="18" customFormat="1" ht="16.5" customHeight="1">
      <c r="F44" s="167"/>
      <c r="G44" s="167"/>
      <c r="H44" s="28"/>
      <c r="I44" s="29"/>
      <c r="K44" s="22"/>
      <c r="M44" s="31"/>
    </row>
    <row r="45" spans="1:13" ht="43.2" customHeight="1">
      <c r="A45" s="1152" t="s">
        <v>228</v>
      </c>
      <c r="B45" s="1152"/>
      <c r="H45" s="314">
        <f>F37-H43</f>
        <v>0</v>
      </c>
    </row>
  </sheetData>
  <mergeCells count="30">
    <mergeCell ref="A20:H20"/>
    <mergeCell ref="A7:B7"/>
    <mergeCell ref="A41:B41"/>
    <mergeCell ref="A45:B45"/>
    <mergeCell ref="A43:B43"/>
    <mergeCell ref="A39:H39"/>
    <mergeCell ref="A33:B33"/>
    <mergeCell ref="E38:G38"/>
    <mergeCell ref="A28:I28"/>
    <mergeCell ref="F35:G35"/>
    <mergeCell ref="F36:G36"/>
    <mergeCell ref="F37:G37"/>
    <mergeCell ref="F14:G14"/>
    <mergeCell ref="E26:G26"/>
    <mergeCell ref="A2:H2"/>
    <mergeCell ref="F6:G6"/>
    <mergeCell ref="F7:G7"/>
    <mergeCell ref="F9:G9"/>
    <mergeCell ref="F25:G25"/>
    <mergeCell ref="F10:G10"/>
    <mergeCell ref="F11:G11"/>
    <mergeCell ref="F21:G21"/>
    <mergeCell ref="F22:G22"/>
    <mergeCell ref="F24:G24"/>
    <mergeCell ref="E12:G12"/>
    <mergeCell ref="A22:B22"/>
    <mergeCell ref="A15:B15"/>
    <mergeCell ref="F15:G15"/>
    <mergeCell ref="A17:B17"/>
    <mergeCell ref="F17:G17"/>
  </mergeCells>
  <phoneticPr fontId="1"/>
  <printOptions horizontalCentered="1"/>
  <pageMargins left="0.31496062992125984" right="0.43307086614173229" top="0.55118110236220474" bottom="0.35433070866141736" header="0.31496062992125984" footer="0.31496062992125984"/>
  <pageSetup paperSize="9" scale="60" orientation="portrait" r:id="rId1"/>
  <headerFooter>
    <oddHeader>&amp;R一部不課税化（2021年6月版）</oddHeader>
  </headerFooter>
  <rowBreaks count="1" manualBreakCount="1">
    <brk id="29"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E35"/>
  <sheetViews>
    <sheetView zoomScale="70" zoomScaleNormal="70" zoomScaleSheetLayoutView="80" zoomScalePageLayoutView="80" workbookViewId="0">
      <selection activeCell="B33" sqref="B33:Y33"/>
    </sheetView>
  </sheetViews>
  <sheetFormatPr defaultColWidth="9" defaultRowHeight="14.4"/>
  <cols>
    <col min="1" max="1" width="7.5" style="827" customWidth="1"/>
    <col min="2" max="2" width="20.59765625" style="827" customWidth="1"/>
    <col min="3" max="3" width="24.59765625" style="827" customWidth="1"/>
    <col min="4" max="4" width="6.59765625" style="827" customWidth="1"/>
    <col min="5" max="5" width="7.19921875" style="827" customWidth="1"/>
    <col min="6" max="7" width="11.59765625" style="827" customWidth="1"/>
    <col min="8" max="8" width="10.59765625" style="827" customWidth="1"/>
    <col min="9" max="9" width="12" style="827" customWidth="1"/>
    <col min="10" max="10" width="15.19921875" style="827" customWidth="1"/>
    <col min="11" max="11" width="12.59765625" style="827" customWidth="1"/>
    <col min="12" max="12" width="14.3984375" style="827" customWidth="1"/>
    <col min="13" max="14" width="6.69921875" style="827" customWidth="1"/>
    <col min="15" max="15" width="9.3984375" style="827" customWidth="1"/>
    <col min="16" max="16" width="6.69921875" style="827" customWidth="1"/>
    <col min="17" max="17" width="8.5" style="827" customWidth="1"/>
    <col min="18" max="18" width="9.19921875" style="827" customWidth="1"/>
    <col min="19" max="19" width="13.09765625" style="827" customWidth="1"/>
    <col min="20" max="20" width="7.5" style="827" customWidth="1"/>
    <col min="21" max="21" width="9.3984375" style="827" customWidth="1"/>
    <col min="22" max="22" width="13.59765625" style="827" customWidth="1"/>
    <col min="23" max="23" width="6" style="827" customWidth="1"/>
    <col min="24" max="25" width="10.5" style="827" customWidth="1"/>
    <col min="26" max="26" width="15" style="827" customWidth="1"/>
    <col min="27" max="27" width="9" style="827"/>
    <col min="28" max="28" width="12.19921875" style="827" customWidth="1"/>
    <col min="29" max="29" width="16" style="827" customWidth="1"/>
    <col min="30" max="30" width="18.59765625" style="827" customWidth="1"/>
    <col min="31" max="31" width="14.69921875" style="827" customWidth="1"/>
    <col min="32" max="16384" width="9" style="827"/>
  </cols>
  <sheetData>
    <row r="1" spans="1:31" ht="24" customHeight="1">
      <c r="AE1" s="827" t="s">
        <v>240</v>
      </c>
    </row>
    <row r="2" spans="1:31" ht="33.75" customHeight="1">
      <c r="B2" s="1034" t="s">
        <v>436</v>
      </c>
      <c r="C2" s="1034"/>
      <c r="D2" s="1034"/>
      <c r="E2" s="1034"/>
      <c r="F2" s="1034"/>
      <c r="G2" s="1034"/>
      <c r="H2" s="1034"/>
      <c r="I2" s="1034"/>
      <c r="J2" s="1034"/>
      <c r="K2" s="1034"/>
      <c r="L2" s="1034"/>
      <c r="M2" s="1034"/>
      <c r="N2" s="1034"/>
      <c r="O2" s="1034"/>
      <c r="P2" s="1034"/>
      <c r="Q2" s="1034"/>
      <c r="R2" s="1034"/>
      <c r="S2" s="1034"/>
      <c r="T2" s="1034"/>
      <c r="U2" s="1034"/>
      <c r="V2" s="1034"/>
      <c r="W2" s="1034"/>
      <c r="X2" s="1034"/>
      <c r="Y2" s="1034"/>
      <c r="Z2" s="1034"/>
      <c r="AA2" s="1034"/>
      <c r="AB2" s="1034"/>
      <c r="AC2" s="1034"/>
      <c r="AD2" s="1034"/>
      <c r="AE2" s="1034"/>
    </row>
    <row r="3" spans="1:31" ht="15" customHeight="1" thickBot="1"/>
    <row r="4" spans="1:31" s="829" customFormat="1" ht="37.200000000000003" customHeight="1">
      <c r="A4" s="117" t="s">
        <v>60</v>
      </c>
      <c r="B4" s="1165" t="s">
        <v>61</v>
      </c>
      <c r="C4" s="1167" t="s">
        <v>4</v>
      </c>
      <c r="D4" s="1169" t="s">
        <v>62</v>
      </c>
      <c r="E4" s="1175" t="s">
        <v>297</v>
      </c>
      <c r="F4" s="1171" t="s">
        <v>437</v>
      </c>
      <c r="G4" s="1113"/>
      <c r="H4" s="1172"/>
      <c r="I4" s="1173" t="s">
        <v>108</v>
      </c>
      <c r="J4" s="828" t="s">
        <v>330</v>
      </c>
      <c r="K4" s="1107" t="s">
        <v>109</v>
      </c>
      <c r="L4" s="706" t="s">
        <v>298</v>
      </c>
      <c r="M4" s="1183" t="s">
        <v>308</v>
      </c>
      <c r="N4" s="1184"/>
      <c r="O4" s="1184"/>
      <c r="P4" s="1184"/>
      <c r="Q4" s="1184"/>
      <c r="R4" s="1184"/>
      <c r="S4" s="1184"/>
      <c r="T4" s="1184"/>
      <c r="U4" s="1184"/>
      <c r="V4" s="1184"/>
      <c r="W4" s="1184"/>
      <c r="X4" s="1184"/>
      <c r="Y4" s="1184"/>
      <c r="Z4" s="1184"/>
      <c r="AA4" s="1184"/>
      <c r="AB4" s="1184"/>
      <c r="AC4" s="1185"/>
      <c r="AD4" s="690" t="s">
        <v>231</v>
      </c>
      <c r="AE4" s="1187" t="s">
        <v>438</v>
      </c>
    </row>
    <row r="5" spans="1:31" ht="43.2" customHeight="1" thickBot="1">
      <c r="A5" s="83"/>
      <c r="B5" s="1166"/>
      <c r="C5" s="1168"/>
      <c r="D5" s="1170"/>
      <c r="E5" s="1176"/>
      <c r="F5" s="830" t="s">
        <v>110</v>
      </c>
      <c r="G5" s="831" t="s">
        <v>111</v>
      </c>
      <c r="H5" s="832" t="s">
        <v>112</v>
      </c>
      <c r="I5" s="1174"/>
      <c r="J5" s="833" t="s">
        <v>113</v>
      </c>
      <c r="K5" s="1186"/>
      <c r="L5" s="538" t="s">
        <v>299</v>
      </c>
      <c r="M5" s="1177" t="s">
        <v>313</v>
      </c>
      <c r="N5" s="1178"/>
      <c r="O5" s="1178"/>
      <c r="P5" s="1178"/>
      <c r="Q5" s="1178"/>
      <c r="R5" s="1178"/>
      <c r="S5" s="1179"/>
      <c r="T5" s="1180" t="s">
        <v>439</v>
      </c>
      <c r="U5" s="1181"/>
      <c r="V5" s="1181"/>
      <c r="W5" s="1181"/>
      <c r="X5" s="1181"/>
      <c r="Y5" s="1181"/>
      <c r="Z5" s="1182"/>
      <c r="AA5" s="834" t="s">
        <v>132</v>
      </c>
      <c r="AB5" s="835" t="s">
        <v>315</v>
      </c>
      <c r="AC5" s="836" t="s">
        <v>309</v>
      </c>
      <c r="AD5" s="689" t="s">
        <v>296</v>
      </c>
      <c r="AE5" s="1188"/>
    </row>
    <row r="6" spans="1:31" ht="24" customHeight="1" thickTop="1">
      <c r="A6" s="84">
        <v>1</v>
      </c>
      <c r="B6" s="837" t="str">
        <f t="shared" ref="B6:B27" si="0">IF($A6="","",VLOOKUP($A6,従事者基礎情報,2))</f>
        <v>□原　×子</v>
      </c>
      <c r="C6" s="838" t="str">
        <f t="shared" ref="C6:C27" si="1">IF($A6="","",VLOOKUP($A6,従事者基礎情報,3))</f>
        <v>交差点設計</v>
      </c>
      <c r="D6" s="468">
        <f t="shared" ref="D6:D27" si="2">IF($A6="","",VLOOKUP($A6,従事者基礎情報,5))</f>
        <v>2</v>
      </c>
      <c r="E6" s="839" t="s">
        <v>230</v>
      </c>
      <c r="F6" s="840">
        <v>44197</v>
      </c>
      <c r="G6" s="841">
        <v>44227</v>
      </c>
      <c r="H6" s="842">
        <f>IF(ISBLANK(F6), "", G6-F6+1)</f>
        <v>31</v>
      </c>
      <c r="I6" s="843"/>
      <c r="J6" s="844">
        <v>650000</v>
      </c>
      <c r="K6" s="845"/>
      <c r="L6" s="846">
        <f t="shared" ref="L6:L27" si="3">IF(E6="課税",J6,"")</f>
        <v>650000</v>
      </c>
      <c r="M6" s="682">
        <f t="shared" ref="M6:M27" si="4">IF($D6="","",VLOOKUP($D6,単価表,3))</f>
        <v>4500</v>
      </c>
      <c r="N6" s="667">
        <f>IF($D6="", "", IF($H6&lt;31, $H6, 30))</f>
        <v>30</v>
      </c>
      <c r="O6" s="683">
        <f>IF($D6="","", M6*0.9)</f>
        <v>4050</v>
      </c>
      <c r="P6" s="684">
        <f>IF($D6="", "", IF($H6&lt;31, 0, IF($H6&lt;61, $H6-30, 30)))</f>
        <v>1</v>
      </c>
      <c r="Q6" s="683">
        <f>IF($D6="", "", M6*0.8)</f>
        <v>3600</v>
      </c>
      <c r="R6" s="664">
        <f>IF($D6="", "", IF($H6&lt;61, 0, $H6-60))</f>
        <v>0</v>
      </c>
      <c r="S6" s="685">
        <f>IF($F6="", "", M6*N6+O6*P6+Q6*R6)</f>
        <v>139050</v>
      </c>
      <c r="T6" s="686">
        <f t="shared" ref="T6:T27" si="5">IF(G6="","",VLOOKUP($D6,単価表,4))</f>
        <v>13500</v>
      </c>
      <c r="U6" s="667">
        <f>IF($D6="", "", IF($H6&lt;33, $H6-2, 30))</f>
        <v>29</v>
      </c>
      <c r="V6" s="683">
        <f>IF($D6="","", T6*0.9)</f>
        <v>12150</v>
      </c>
      <c r="W6" s="684">
        <f>IF($D6="", "", IF($H6&lt;33, 0, IF($H6&lt;62, $H6-32, 30)))</f>
        <v>0</v>
      </c>
      <c r="X6" s="683">
        <f>IF($D6="", "", T6*0.8)</f>
        <v>10800</v>
      </c>
      <c r="Y6" s="664">
        <f>IF($H6="", "", IF($H6&lt;62, 0, $H6-62))</f>
        <v>0</v>
      </c>
      <c r="Z6" s="685">
        <f>IF($F6="", "", T6*U6+V6*W6+X6*Y6)</f>
        <v>391500</v>
      </c>
      <c r="AA6" s="688">
        <v>4870</v>
      </c>
      <c r="AB6" s="687">
        <v>3000</v>
      </c>
      <c r="AC6" s="847">
        <f>IF($F6="", "",S6+Z6+AA6+AB6)</f>
        <v>538420</v>
      </c>
      <c r="AD6" s="848"/>
      <c r="AE6" s="849"/>
    </row>
    <row r="7" spans="1:31" ht="24" customHeight="1">
      <c r="A7" s="84">
        <v>2</v>
      </c>
      <c r="B7" s="850" t="str">
        <f t="shared" si="0"/>
        <v>○山　△男</v>
      </c>
      <c r="C7" s="851" t="str">
        <f t="shared" si="1"/>
        <v>交通計画Ⅱ</v>
      </c>
      <c r="D7" s="477">
        <f t="shared" si="2"/>
        <v>2</v>
      </c>
      <c r="E7" s="852" t="s">
        <v>221</v>
      </c>
      <c r="F7" s="853">
        <v>44197</v>
      </c>
      <c r="G7" s="854">
        <v>44228</v>
      </c>
      <c r="H7" s="855">
        <f t="shared" ref="H7:H27" si="6">IF(ISBLANK(F7), "", G7-F7+1)</f>
        <v>32</v>
      </c>
      <c r="I7" s="856"/>
      <c r="J7" s="857">
        <v>680000</v>
      </c>
      <c r="K7" s="858"/>
      <c r="L7" s="859" t="str">
        <f t="shared" si="3"/>
        <v/>
      </c>
      <c r="M7" s="660">
        <f t="shared" si="4"/>
        <v>4500</v>
      </c>
      <c r="N7" s="661">
        <f t="shared" ref="N7:N27" si="7">IF($D7="", "", IF($H7&lt;31, $H7, 30))</f>
        <v>30</v>
      </c>
      <c r="O7" s="662">
        <f t="shared" ref="O7:O27" si="8">IF($D7="","", M7*0.9)</f>
        <v>4050</v>
      </c>
      <c r="P7" s="663">
        <f t="shared" ref="P7:P27" si="9">IF($D7="", "", IF($H7&lt;31, 0, IF($H7&lt;61, $H7-30, 30)))</f>
        <v>2</v>
      </c>
      <c r="Q7" s="662">
        <f t="shared" ref="Q7:Q27" si="10">IF($D7="", "", M7*0.8)</f>
        <v>3600</v>
      </c>
      <c r="R7" s="664">
        <f t="shared" ref="R7:R27" si="11">IF($D7="", "", IF($H7&lt;61, 0, $H7-60))</f>
        <v>0</v>
      </c>
      <c r="S7" s="665">
        <f t="shared" ref="S7:S27" si="12">IF($F7="", "", M7*N7+O7*P7+Q7*R7)</f>
        <v>143100</v>
      </c>
      <c r="T7" s="666">
        <f t="shared" si="5"/>
        <v>13500</v>
      </c>
      <c r="U7" s="667">
        <f t="shared" ref="U7:U27" si="13">IF($D7="", "", IF($H7&lt;33, $H7-2, 30))</f>
        <v>30</v>
      </c>
      <c r="V7" s="662">
        <f t="shared" ref="V7:V27" si="14">IF($D7="","", T7*0.9)</f>
        <v>12150</v>
      </c>
      <c r="W7" s="663">
        <f t="shared" ref="W7:W26" si="15">IF($D7="", "", IF($H7&lt;33, 0, IF($H7&lt;62, $H7-32, 30)))</f>
        <v>0</v>
      </c>
      <c r="X7" s="662">
        <f t="shared" ref="X7:X27" si="16">IF($D7="", "", T7*0.8)</f>
        <v>10800</v>
      </c>
      <c r="Y7" s="668">
        <f t="shared" ref="Y7:Y27" si="17">IF($H7="", "", IF($H7&lt;62, 0, $H7-62))</f>
        <v>0</v>
      </c>
      <c r="Z7" s="665">
        <f t="shared" ref="Z7:Z27" si="18">IF($F7="", "", T7*U7+V7*W7+X7*Y7)</f>
        <v>405000</v>
      </c>
      <c r="AA7" s="669"/>
      <c r="AB7" s="860"/>
      <c r="AC7" s="861">
        <f t="shared" ref="AC7:AC8" si="19">IF($F7="", "",S7+Z7+AA7+AB7)</f>
        <v>548100</v>
      </c>
      <c r="AD7" s="862"/>
      <c r="AE7" s="863"/>
    </row>
    <row r="8" spans="1:31" ht="24" customHeight="1">
      <c r="A8" s="84">
        <v>2</v>
      </c>
      <c r="B8" s="850" t="str">
        <f t="shared" si="0"/>
        <v>○山　△男</v>
      </c>
      <c r="C8" s="851" t="str">
        <f t="shared" si="1"/>
        <v>交通計画Ⅱ</v>
      </c>
      <c r="D8" s="477">
        <f t="shared" si="2"/>
        <v>2</v>
      </c>
      <c r="E8" s="852" t="s">
        <v>221</v>
      </c>
      <c r="F8" s="853">
        <v>44197</v>
      </c>
      <c r="G8" s="854">
        <v>44256</v>
      </c>
      <c r="H8" s="855">
        <f t="shared" si="6"/>
        <v>60</v>
      </c>
      <c r="I8" s="856"/>
      <c r="J8" s="857"/>
      <c r="K8" s="858"/>
      <c r="L8" s="863" t="str">
        <f t="shared" si="3"/>
        <v/>
      </c>
      <c r="M8" s="660">
        <f t="shared" si="4"/>
        <v>4500</v>
      </c>
      <c r="N8" s="661">
        <f t="shared" si="7"/>
        <v>30</v>
      </c>
      <c r="O8" s="662">
        <f t="shared" si="8"/>
        <v>4050</v>
      </c>
      <c r="P8" s="663">
        <f t="shared" si="9"/>
        <v>30</v>
      </c>
      <c r="Q8" s="662">
        <f t="shared" si="10"/>
        <v>3600</v>
      </c>
      <c r="R8" s="664">
        <f t="shared" si="11"/>
        <v>0</v>
      </c>
      <c r="S8" s="665">
        <f t="shared" si="12"/>
        <v>256500</v>
      </c>
      <c r="T8" s="666">
        <f t="shared" si="5"/>
        <v>13500</v>
      </c>
      <c r="U8" s="667">
        <f t="shared" si="13"/>
        <v>30</v>
      </c>
      <c r="V8" s="662">
        <f t="shared" si="14"/>
        <v>12150</v>
      </c>
      <c r="W8" s="663">
        <f t="shared" si="15"/>
        <v>28</v>
      </c>
      <c r="X8" s="662">
        <f t="shared" si="16"/>
        <v>10800</v>
      </c>
      <c r="Y8" s="668">
        <f t="shared" si="17"/>
        <v>0</v>
      </c>
      <c r="Z8" s="665">
        <f t="shared" si="18"/>
        <v>745200</v>
      </c>
      <c r="AA8" s="669"/>
      <c r="AB8" s="860"/>
      <c r="AC8" s="861">
        <f t="shared" si="19"/>
        <v>1001700</v>
      </c>
      <c r="AD8" s="862"/>
      <c r="AE8" s="863"/>
    </row>
    <row r="9" spans="1:31" ht="24" customHeight="1">
      <c r="A9" s="84">
        <v>3</v>
      </c>
      <c r="B9" s="850" t="str">
        <f t="shared" si="0"/>
        <v>○野　△子（前任）</v>
      </c>
      <c r="C9" s="851" t="str">
        <f t="shared" si="1"/>
        <v>ジェンダー分析</v>
      </c>
      <c r="D9" s="477">
        <f t="shared" si="2"/>
        <v>3</v>
      </c>
      <c r="E9" s="852" t="s">
        <v>221</v>
      </c>
      <c r="F9" s="853">
        <v>44166</v>
      </c>
      <c r="G9" s="854">
        <v>44256</v>
      </c>
      <c r="H9" s="855">
        <f t="shared" si="6"/>
        <v>91</v>
      </c>
      <c r="I9" s="856"/>
      <c r="J9" s="857"/>
      <c r="K9" s="858"/>
      <c r="L9" s="863" t="str">
        <f t="shared" si="3"/>
        <v/>
      </c>
      <c r="M9" s="660">
        <f t="shared" si="4"/>
        <v>3800</v>
      </c>
      <c r="N9" s="661">
        <f t="shared" si="7"/>
        <v>30</v>
      </c>
      <c r="O9" s="662">
        <f t="shared" si="8"/>
        <v>3420</v>
      </c>
      <c r="P9" s="663">
        <f t="shared" si="9"/>
        <v>30</v>
      </c>
      <c r="Q9" s="662">
        <f t="shared" si="10"/>
        <v>3040</v>
      </c>
      <c r="R9" s="664">
        <f t="shared" si="11"/>
        <v>31</v>
      </c>
      <c r="S9" s="665">
        <f>IF($F9="", "", M9*N9+O9*P9+Q9*R9)</f>
        <v>310840</v>
      </c>
      <c r="T9" s="666">
        <f t="shared" si="5"/>
        <v>11600</v>
      </c>
      <c r="U9" s="667">
        <f t="shared" si="13"/>
        <v>30</v>
      </c>
      <c r="V9" s="662">
        <f t="shared" si="14"/>
        <v>10440</v>
      </c>
      <c r="W9" s="663">
        <f t="shared" si="15"/>
        <v>30</v>
      </c>
      <c r="X9" s="662">
        <f t="shared" si="16"/>
        <v>9280</v>
      </c>
      <c r="Y9" s="668">
        <f t="shared" si="17"/>
        <v>29</v>
      </c>
      <c r="Z9" s="665">
        <f t="shared" si="18"/>
        <v>930320</v>
      </c>
      <c r="AA9" s="669"/>
      <c r="AB9" s="482"/>
      <c r="AC9" s="861">
        <f>IF($F9="", "",S9+Z9+AA9+AB9)</f>
        <v>1241160</v>
      </c>
      <c r="AD9" s="862"/>
      <c r="AE9" s="863"/>
    </row>
    <row r="10" spans="1:31" ht="24" customHeight="1">
      <c r="A10" s="84">
        <v>4</v>
      </c>
      <c r="B10" s="850" t="str">
        <f t="shared" si="0"/>
        <v>道路計画</v>
      </c>
      <c r="C10" s="851" t="str">
        <f t="shared" si="1"/>
        <v>×木　〇子</v>
      </c>
      <c r="D10" s="477">
        <f t="shared" si="2"/>
        <v>4</v>
      </c>
      <c r="E10" s="852" t="s">
        <v>221</v>
      </c>
      <c r="F10" s="853">
        <v>44166</v>
      </c>
      <c r="G10" s="854">
        <v>44256</v>
      </c>
      <c r="H10" s="855">
        <f t="shared" si="6"/>
        <v>91</v>
      </c>
      <c r="I10" s="856"/>
      <c r="J10" s="857"/>
      <c r="K10" s="858"/>
      <c r="L10" s="863" t="str">
        <f t="shared" si="3"/>
        <v/>
      </c>
      <c r="M10" s="660">
        <f t="shared" si="4"/>
        <v>3800</v>
      </c>
      <c r="N10" s="661">
        <f t="shared" si="7"/>
        <v>30</v>
      </c>
      <c r="O10" s="662">
        <f t="shared" si="8"/>
        <v>3420</v>
      </c>
      <c r="P10" s="663">
        <f t="shared" si="9"/>
        <v>30</v>
      </c>
      <c r="Q10" s="662">
        <f t="shared" si="10"/>
        <v>3040</v>
      </c>
      <c r="R10" s="664">
        <f t="shared" si="11"/>
        <v>31</v>
      </c>
      <c r="S10" s="665">
        <f t="shared" si="12"/>
        <v>310840</v>
      </c>
      <c r="T10" s="666">
        <f t="shared" si="5"/>
        <v>11600</v>
      </c>
      <c r="U10" s="667">
        <f t="shared" si="13"/>
        <v>30</v>
      </c>
      <c r="V10" s="662">
        <f t="shared" si="14"/>
        <v>10440</v>
      </c>
      <c r="W10" s="663">
        <f t="shared" si="15"/>
        <v>30</v>
      </c>
      <c r="X10" s="662">
        <f t="shared" si="16"/>
        <v>9280</v>
      </c>
      <c r="Y10" s="668">
        <f t="shared" si="17"/>
        <v>29</v>
      </c>
      <c r="Z10" s="665">
        <f t="shared" si="18"/>
        <v>930320</v>
      </c>
      <c r="AA10" s="669"/>
      <c r="AB10" s="482"/>
      <c r="AC10" s="861">
        <f>IF($F10="", "",S10+Z10+AA10+AB10)</f>
        <v>1241160</v>
      </c>
      <c r="AD10" s="862"/>
      <c r="AE10" s="863"/>
    </row>
    <row r="11" spans="1:31" ht="24" customHeight="1">
      <c r="A11" s="84"/>
      <c r="B11" s="850" t="str">
        <f t="shared" si="0"/>
        <v/>
      </c>
      <c r="C11" s="851" t="str">
        <f t="shared" si="1"/>
        <v/>
      </c>
      <c r="D11" s="477" t="str">
        <f t="shared" si="2"/>
        <v/>
      </c>
      <c r="E11" s="852" t="s">
        <v>221</v>
      </c>
      <c r="F11" s="853"/>
      <c r="G11" s="854"/>
      <c r="H11" s="855" t="str">
        <f t="shared" si="6"/>
        <v/>
      </c>
      <c r="I11" s="856"/>
      <c r="J11" s="857"/>
      <c r="K11" s="858"/>
      <c r="L11" s="863" t="str">
        <f t="shared" si="3"/>
        <v/>
      </c>
      <c r="M11" s="660" t="str">
        <f t="shared" si="4"/>
        <v/>
      </c>
      <c r="N11" s="661" t="str">
        <f t="shared" si="7"/>
        <v/>
      </c>
      <c r="O11" s="662" t="str">
        <f t="shared" si="8"/>
        <v/>
      </c>
      <c r="P11" s="663" t="str">
        <f t="shared" si="9"/>
        <v/>
      </c>
      <c r="Q11" s="662" t="str">
        <f t="shared" si="10"/>
        <v/>
      </c>
      <c r="R11" s="664" t="str">
        <f t="shared" si="11"/>
        <v/>
      </c>
      <c r="S11" s="665" t="str">
        <f t="shared" si="12"/>
        <v/>
      </c>
      <c r="T11" s="666" t="str">
        <f t="shared" si="5"/>
        <v/>
      </c>
      <c r="U11" s="667" t="str">
        <f t="shared" si="13"/>
        <v/>
      </c>
      <c r="V11" s="662" t="str">
        <f t="shared" si="14"/>
        <v/>
      </c>
      <c r="W11" s="663" t="str">
        <f t="shared" si="15"/>
        <v/>
      </c>
      <c r="X11" s="662" t="str">
        <f t="shared" si="16"/>
        <v/>
      </c>
      <c r="Y11" s="668" t="str">
        <f t="shared" si="17"/>
        <v/>
      </c>
      <c r="Z11" s="665" t="str">
        <f t="shared" si="18"/>
        <v/>
      </c>
      <c r="AA11" s="669"/>
      <c r="AB11" s="482"/>
      <c r="AC11" s="861" t="str">
        <f>IF($F11="", "",S11+Z11+AA11+AB11)</f>
        <v/>
      </c>
      <c r="AD11" s="862"/>
      <c r="AE11" s="863"/>
    </row>
    <row r="12" spans="1:31" ht="24" customHeight="1">
      <c r="A12" s="84"/>
      <c r="B12" s="850" t="str">
        <f t="shared" si="0"/>
        <v/>
      </c>
      <c r="C12" s="851" t="str">
        <f t="shared" si="1"/>
        <v/>
      </c>
      <c r="D12" s="477" t="str">
        <f t="shared" si="2"/>
        <v/>
      </c>
      <c r="E12" s="852" t="s">
        <v>221</v>
      </c>
      <c r="F12" s="840"/>
      <c r="G12" s="841"/>
      <c r="H12" s="855" t="str">
        <f t="shared" si="6"/>
        <v/>
      </c>
      <c r="I12" s="856"/>
      <c r="J12" s="857"/>
      <c r="K12" s="858"/>
      <c r="L12" s="863" t="str">
        <f t="shared" si="3"/>
        <v/>
      </c>
      <c r="M12" s="660" t="str">
        <f t="shared" si="4"/>
        <v/>
      </c>
      <c r="N12" s="661" t="str">
        <f t="shared" si="7"/>
        <v/>
      </c>
      <c r="O12" s="662" t="str">
        <f t="shared" si="8"/>
        <v/>
      </c>
      <c r="P12" s="663" t="str">
        <f t="shared" si="9"/>
        <v/>
      </c>
      <c r="Q12" s="662" t="str">
        <f t="shared" si="10"/>
        <v/>
      </c>
      <c r="R12" s="664" t="str">
        <f t="shared" si="11"/>
        <v/>
      </c>
      <c r="S12" s="665" t="str">
        <f t="shared" si="12"/>
        <v/>
      </c>
      <c r="T12" s="666" t="str">
        <f t="shared" si="5"/>
        <v/>
      </c>
      <c r="U12" s="667" t="str">
        <f t="shared" si="13"/>
        <v/>
      </c>
      <c r="V12" s="662" t="str">
        <f t="shared" si="14"/>
        <v/>
      </c>
      <c r="W12" s="663" t="str">
        <f t="shared" si="15"/>
        <v/>
      </c>
      <c r="X12" s="662" t="str">
        <f t="shared" si="16"/>
        <v/>
      </c>
      <c r="Y12" s="668" t="str">
        <f t="shared" si="17"/>
        <v/>
      </c>
      <c r="Z12" s="665" t="str">
        <f t="shared" si="18"/>
        <v/>
      </c>
      <c r="AA12" s="669"/>
      <c r="AB12" s="482"/>
      <c r="AC12" s="861" t="str">
        <f>IF($F12="", "",S12+Z12+AA12+AB12)</f>
        <v/>
      </c>
      <c r="AD12" s="862"/>
      <c r="AE12" s="863"/>
    </row>
    <row r="13" spans="1:31" ht="24" customHeight="1">
      <c r="A13" s="84"/>
      <c r="B13" s="850" t="str">
        <f t="shared" si="0"/>
        <v/>
      </c>
      <c r="C13" s="851" t="str">
        <f t="shared" si="1"/>
        <v/>
      </c>
      <c r="D13" s="477" t="str">
        <f t="shared" si="2"/>
        <v/>
      </c>
      <c r="E13" s="852" t="s">
        <v>221</v>
      </c>
      <c r="F13" s="853"/>
      <c r="G13" s="854"/>
      <c r="H13" s="855" t="str">
        <f t="shared" si="6"/>
        <v/>
      </c>
      <c r="I13" s="856"/>
      <c r="J13" s="857"/>
      <c r="K13" s="858"/>
      <c r="L13" s="863" t="str">
        <f t="shared" si="3"/>
        <v/>
      </c>
      <c r="M13" s="660" t="str">
        <f t="shared" si="4"/>
        <v/>
      </c>
      <c r="N13" s="661" t="str">
        <f t="shared" si="7"/>
        <v/>
      </c>
      <c r="O13" s="662" t="str">
        <f t="shared" si="8"/>
        <v/>
      </c>
      <c r="P13" s="663" t="str">
        <f t="shared" si="9"/>
        <v/>
      </c>
      <c r="Q13" s="662" t="str">
        <f t="shared" si="10"/>
        <v/>
      </c>
      <c r="R13" s="664" t="str">
        <f t="shared" si="11"/>
        <v/>
      </c>
      <c r="S13" s="665" t="str">
        <f t="shared" si="12"/>
        <v/>
      </c>
      <c r="T13" s="666" t="str">
        <f t="shared" si="5"/>
        <v/>
      </c>
      <c r="U13" s="667" t="str">
        <f t="shared" si="13"/>
        <v/>
      </c>
      <c r="V13" s="662" t="str">
        <f t="shared" si="14"/>
        <v/>
      </c>
      <c r="W13" s="663" t="str">
        <f t="shared" si="15"/>
        <v/>
      </c>
      <c r="X13" s="662" t="str">
        <f t="shared" si="16"/>
        <v/>
      </c>
      <c r="Y13" s="668" t="str">
        <f t="shared" si="17"/>
        <v/>
      </c>
      <c r="Z13" s="665" t="str">
        <f t="shared" si="18"/>
        <v/>
      </c>
      <c r="AA13" s="669"/>
      <c r="AB13" s="482"/>
      <c r="AC13" s="861" t="str">
        <f t="shared" ref="AC13:AC27" si="20">IF($F13="", "",S13+Z13+AA13+AB13)</f>
        <v/>
      </c>
      <c r="AD13" s="862"/>
      <c r="AE13" s="863"/>
    </row>
    <row r="14" spans="1:31" ht="24" customHeight="1">
      <c r="A14" s="84"/>
      <c r="B14" s="850" t="str">
        <f t="shared" si="0"/>
        <v/>
      </c>
      <c r="C14" s="851" t="str">
        <f t="shared" si="1"/>
        <v/>
      </c>
      <c r="D14" s="477" t="str">
        <f t="shared" si="2"/>
        <v/>
      </c>
      <c r="E14" s="852" t="s">
        <v>221</v>
      </c>
      <c r="F14" s="853"/>
      <c r="G14" s="854"/>
      <c r="H14" s="855" t="str">
        <f t="shared" si="6"/>
        <v/>
      </c>
      <c r="I14" s="856"/>
      <c r="J14" s="857"/>
      <c r="K14" s="858"/>
      <c r="L14" s="863" t="str">
        <f t="shared" si="3"/>
        <v/>
      </c>
      <c r="M14" s="660" t="str">
        <f t="shared" si="4"/>
        <v/>
      </c>
      <c r="N14" s="661" t="str">
        <f t="shared" si="7"/>
        <v/>
      </c>
      <c r="O14" s="662" t="str">
        <f t="shared" si="8"/>
        <v/>
      </c>
      <c r="P14" s="663" t="str">
        <f t="shared" si="9"/>
        <v/>
      </c>
      <c r="Q14" s="662" t="str">
        <f t="shared" si="10"/>
        <v/>
      </c>
      <c r="R14" s="664" t="str">
        <f t="shared" si="11"/>
        <v/>
      </c>
      <c r="S14" s="665" t="str">
        <f t="shared" si="12"/>
        <v/>
      </c>
      <c r="T14" s="666" t="str">
        <f t="shared" si="5"/>
        <v/>
      </c>
      <c r="U14" s="667" t="str">
        <f t="shared" si="13"/>
        <v/>
      </c>
      <c r="V14" s="662" t="str">
        <f t="shared" si="14"/>
        <v/>
      </c>
      <c r="W14" s="663" t="str">
        <f t="shared" si="15"/>
        <v/>
      </c>
      <c r="X14" s="662" t="str">
        <f t="shared" si="16"/>
        <v/>
      </c>
      <c r="Y14" s="668" t="str">
        <f t="shared" si="17"/>
        <v/>
      </c>
      <c r="Z14" s="665" t="str">
        <f t="shared" si="18"/>
        <v/>
      </c>
      <c r="AA14" s="669"/>
      <c r="AB14" s="482"/>
      <c r="AC14" s="861" t="str">
        <f t="shared" si="20"/>
        <v/>
      </c>
      <c r="AD14" s="862"/>
      <c r="AE14" s="863"/>
    </row>
    <row r="15" spans="1:31" ht="24" hidden="1" customHeight="1">
      <c r="A15" s="84"/>
      <c r="B15" s="850" t="str">
        <f t="shared" si="0"/>
        <v/>
      </c>
      <c r="C15" s="851" t="str">
        <f t="shared" si="1"/>
        <v/>
      </c>
      <c r="D15" s="477" t="str">
        <f t="shared" si="2"/>
        <v/>
      </c>
      <c r="E15" s="852" t="s">
        <v>230</v>
      </c>
      <c r="F15" s="853"/>
      <c r="G15" s="854"/>
      <c r="H15" s="855" t="str">
        <f t="shared" si="6"/>
        <v/>
      </c>
      <c r="I15" s="856"/>
      <c r="J15" s="857"/>
      <c r="K15" s="858"/>
      <c r="L15" s="863">
        <f t="shared" si="3"/>
        <v>0</v>
      </c>
      <c r="M15" s="660" t="str">
        <f t="shared" si="4"/>
        <v/>
      </c>
      <c r="N15" s="661" t="str">
        <f t="shared" si="7"/>
        <v/>
      </c>
      <c r="O15" s="662" t="str">
        <f t="shared" si="8"/>
        <v/>
      </c>
      <c r="P15" s="663" t="str">
        <f t="shared" si="9"/>
        <v/>
      </c>
      <c r="Q15" s="662" t="str">
        <f t="shared" si="10"/>
        <v/>
      </c>
      <c r="R15" s="664" t="str">
        <f t="shared" si="11"/>
        <v/>
      </c>
      <c r="S15" s="665" t="str">
        <f t="shared" si="12"/>
        <v/>
      </c>
      <c r="T15" s="666" t="str">
        <f t="shared" si="5"/>
        <v/>
      </c>
      <c r="U15" s="667" t="str">
        <f t="shared" si="13"/>
        <v/>
      </c>
      <c r="V15" s="662" t="str">
        <f t="shared" si="14"/>
        <v/>
      </c>
      <c r="W15" s="663" t="str">
        <f t="shared" si="15"/>
        <v/>
      </c>
      <c r="X15" s="662" t="str">
        <f t="shared" si="16"/>
        <v/>
      </c>
      <c r="Y15" s="668" t="str">
        <f t="shared" si="17"/>
        <v/>
      </c>
      <c r="Z15" s="665" t="str">
        <f t="shared" si="18"/>
        <v/>
      </c>
      <c r="AA15" s="669"/>
      <c r="AB15" s="482"/>
      <c r="AC15" s="861" t="str">
        <f t="shared" si="20"/>
        <v/>
      </c>
      <c r="AD15" s="862"/>
      <c r="AE15" s="863"/>
    </row>
    <row r="16" spans="1:31" ht="24" hidden="1" customHeight="1">
      <c r="A16" s="84"/>
      <c r="B16" s="850" t="str">
        <f t="shared" si="0"/>
        <v/>
      </c>
      <c r="C16" s="851" t="str">
        <f t="shared" si="1"/>
        <v/>
      </c>
      <c r="D16" s="477" t="str">
        <f t="shared" si="2"/>
        <v/>
      </c>
      <c r="E16" s="852" t="s">
        <v>230</v>
      </c>
      <c r="F16" s="481"/>
      <c r="G16" s="864"/>
      <c r="H16" s="855" t="str">
        <f t="shared" si="6"/>
        <v/>
      </c>
      <c r="I16" s="856"/>
      <c r="J16" s="857"/>
      <c r="K16" s="858"/>
      <c r="L16" s="863">
        <f t="shared" si="3"/>
        <v>0</v>
      </c>
      <c r="M16" s="660" t="str">
        <f t="shared" si="4"/>
        <v/>
      </c>
      <c r="N16" s="661" t="str">
        <f t="shared" si="7"/>
        <v/>
      </c>
      <c r="O16" s="662" t="str">
        <f t="shared" si="8"/>
        <v/>
      </c>
      <c r="P16" s="663" t="str">
        <f t="shared" si="9"/>
        <v/>
      </c>
      <c r="Q16" s="662" t="str">
        <f t="shared" si="10"/>
        <v/>
      </c>
      <c r="R16" s="664" t="str">
        <f t="shared" si="11"/>
        <v/>
      </c>
      <c r="S16" s="665" t="str">
        <f t="shared" si="12"/>
        <v/>
      </c>
      <c r="T16" s="666" t="str">
        <f t="shared" si="5"/>
        <v/>
      </c>
      <c r="U16" s="667" t="str">
        <f t="shared" si="13"/>
        <v/>
      </c>
      <c r="V16" s="662" t="str">
        <f t="shared" si="14"/>
        <v/>
      </c>
      <c r="W16" s="663" t="str">
        <f t="shared" si="15"/>
        <v/>
      </c>
      <c r="X16" s="662" t="str">
        <f t="shared" si="16"/>
        <v/>
      </c>
      <c r="Y16" s="668" t="str">
        <f t="shared" si="17"/>
        <v/>
      </c>
      <c r="Z16" s="665" t="str">
        <f t="shared" si="18"/>
        <v/>
      </c>
      <c r="AA16" s="669"/>
      <c r="AB16" s="482"/>
      <c r="AC16" s="861" t="str">
        <f t="shared" si="20"/>
        <v/>
      </c>
      <c r="AD16" s="862"/>
      <c r="AE16" s="863"/>
    </row>
    <row r="17" spans="1:31" ht="24" hidden="1" customHeight="1">
      <c r="A17" s="84"/>
      <c r="B17" s="850" t="str">
        <f t="shared" si="0"/>
        <v/>
      </c>
      <c r="C17" s="851" t="str">
        <f t="shared" si="1"/>
        <v/>
      </c>
      <c r="D17" s="477" t="str">
        <f t="shared" si="2"/>
        <v/>
      </c>
      <c r="E17" s="852" t="s">
        <v>230</v>
      </c>
      <c r="F17" s="481"/>
      <c r="G17" s="864"/>
      <c r="H17" s="855" t="str">
        <f t="shared" si="6"/>
        <v/>
      </c>
      <c r="I17" s="856"/>
      <c r="J17" s="857"/>
      <c r="K17" s="858"/>
      <c r="L17" s="863">
        <f t="shared" si="3"/>
        <v>0</v>
      </c>
      <c r="M17" s="660" t="str">
        <f t="shared" si="4"/>
        <v/>
      </c>
      <c r="N17" s="661" t="str">
        <f t="shared" si="7"/>
        <v/>
      </c>
      <c r="O17" s="662" t="str">
        <f t="shared" si="8"/>
        <v/>
      </c>
      <c r="P17" s="663" t="str">
        <f t="shared" si="9"/>
        <v/>
      </c>
      <c r="Q17" s="662" t="str">
        <f t="shared" si="10"/>
        <v/>
      </c>
      <c r="R17" s="664" t="str">
        <f t="shared" si="11"/>
        <v/>
      </c>
      <c r="S17" s="665" t="str">
        <f t="shared" si="12"/>
        <v/>
      </c>
      <c r="T17" s="666" t="str">
        <f t="shared" si="5"/>
        <v/>
      </c>
      <c r="U17" s="667" t="str">
        <f t="shared" si="13"/>
        <v/>
      </c>
      <c r="V17" s="662" t="str">
        <f t="shared" si="14"/>
        <v/>
      </c>
      <c r="W17" s="663" t="str">
        <f t="shared" si="15"/>
        <v/>
      </c>
      <c r="X17" s="662" t="str">
        <f t="shared" si="16"/>
        <v/>
      </c>
      <c r="Y17" s="668" t="str">
        <f t="shared" si="17"/>
        <v/>
      </c>
      <c r="Z17" s="665" t="str">
        <f t="shared" si="18"/>
        <v/>
      </c>
      <c r="AA17" s="669"/>
      <c r="AB17" s="482"/>
      <c r="AC17" s="861" t="str">
        <f t="shared" si="20"/>
        <v/>
      </c>
      <c r="AD17" s="862"/>
      <c r="AE17" s="863"/>
    </row>
    <row r="18" spans="1:31" ht="24" hidden="1" customHeight="1">
      <c r="A18" s="84"/>
      <c r="B18" s="850" t="str">
        <f t="shared" si="0"/>
        <v/>
      </c>
      <c r="C18" s="851" t="str">
        <f t="shared" si="1"/>
        <v/>
      </c>
      <c r="D18" s="477" t="str">
        <f t="shared" si="2"/>
        <v/>
      </c>
      <c r="E18" s="852" t="s">
        <v>230</v>
      </c>
      <c r="F18" s="481"/>
      <c r="G18" s="864"/>
      <c r="H18" s="855" t="str">
        <f t="shared" si="6"/>
        <v/>
      </c>
      <c r="I18" s="856"/>
      <c r="J18" s="857"/>
      <c r="K18" s="858"/>
      <c r="L18" s="863">
        <f t="shared" si="3"/>
        <v>0</v>
      </c>
      <c r="M18" s="660" t="str">
        <f t="shared" si="4"/>
        <v/>
      </c>
      <c r="N18" s="661" t="str">
        <f t="shared" si="7"/>
        <v/>
      </c>
      <c r="O18" s="662" t="str">
        <f t="shared" si="8"/>
        <v/>
      </c>
      <c r="P18" s="663" t="str">
        <f t="shared" si="9"/>
        <v/>
      </c>
      <c r="Q18" s="662" t="str">
        <f t="shared" si="10"/>
        <v/>
      </c>
      <c r="R18" s="664" t="str">
        <f t="shared" si="11"/>
        <v/>
      </c>
      <c r="S18" s="665" t="str">
        <f t="shared" si="12"/>
        <v/>
      </c>
      <c r="T18" s="666" t="str">
        <f t="shared" si="5"/>
        <v/>
      </c>
      <c r="U18" s="667" t="str">
        <f t="shared" si="13"/>
        <v/>
      </c>
      <c r="V18" s="662" t="str">
        <f t="shared" si="14"/>
        <v/>
      </c>
      <c r="W18" s="663" t="str">
        <f t="shared" si="15"/>
        <v/>
      </c>
      <c r="X18" s="662" t="str">
        <f t="shared" si="16"/>
        <v/>
      </c>
      <c r="Y18" s="668" t="str">
        <f t="shared" si="17"/>
        <v/>
      </c>
      <c r="Z18" s="665" t="str">
        <f t="shared" si="18"/>
        <v/>
      </c>
      <c r="AA18" s="669"/>
      <c r="AB18" s="482"/>
      <c r="AC18" s="861" t="str">
        <f t="shared" si="20"/>
        <v/>
      </c>
      <c r="AD18" s="862"/>
      <c r="AE18" s="863"/>
    </row>
    <row r="19" spans="1:31" ht="24" hidden="1" customHeight="1">
      <c r="A19" s="84"/>
      <c r="B19" s="850" t="str">
        <f t="shared" si="0"/>
        <v/>
      </c>
      <c r="C19" s="851" t="str">
        <f t="shared" si="1"/>
        <v/>
      </c>
      <c r="D19" s="477" t="str">
        <f t="shared" si="2"/>
        <v/>
      </c>
      <c r="E19" s="852" t="s">
        <v>230</v>
      </c>
      <c r="F19" s="481"/>
      <c r="G19" s="864"/>
      <c r="H19" s="855" t="str">
        <f t="shared" si="6"/>
        <v/>
      </c>
      <c r="I19" s="856"/>
      <c r="J19" s="857"/>
      <c r="K19" s="858"/>
      <c r="L19" s="863">
        <f t="shared" si="3"/>
        <v>0</v>
      </c>
      <c r="M19" s="660" t="str">
        <f t="shared" si="4"/>
        <v/>
      </c>
      <c r="N19" s="661" t="str">
        <f t="shared" si="7"/>
        <v/>
      </c>
      <c r="O19" s="662" t="str">
        <f t="shared" si="8"/>
        <v/>
      </c>
      <c r="P19" s="663" t="str">
        <f t="shared" si="9"/>
        <v/>
      </c>
      <c r="Q19" s="662" t="str">
        <f t="shared" si="10"/>
        <v/>
      </c>
      <c r="R19" s="664" t="str">
        <f t="shared" si="11"/>
        <v/>
      </c>
      <c r="S19" s="665" t="str">
        <f t="shared" si="12"/>
        <v/>
      </c>
      <c r="T19" s="666" t="str">
        <f t="shared" si="5"/>
        <v/>
      </c>
      <c r="U19" s="667" t="str">
        <f t="shared" si="13"/>
        <v/>
      </c>
      <c r="V19" s="662" t="str">
        <f t="shared" si="14"/>
        <v/>
      </c>
      <c r="W19" s="663" t="str">
        <f t="shared" si="15"/>
        <v/>
      </c>
      <c r="X19" s="662" t="str">
        <f t="shared" si="16"/>
        <v/>
      </c>
      <c r="Y19" s="668" t="str">
        <f t="shared" si="17"/>
        <v/>
      </c>
      <c r="Z19" s="665" t="str">
        <f t="shared" si="18"/>
        <v/>
      </c>
      <c r="AA19" s="669"/>
      <c r="AB19" s="482"/>
      <c r="AC19" s="861" t="str">
        <f t="shared" si="20"/>
        <v/>
      </c>
      <c r="AD19" s="862"/>
      <c r="AE19" s="863"/>
    </row>
    <row r="20" spans="1:31" ht="24" hidden="1" customHeight="1">
      <c r="A20" s="84"/>
      <c r="B20" s="850" t="str">
        <f t="shared" si="0"/>
        <v/>
      </c>
      <c r="C20" s="851" t="str">
        <f t="shared" si="1"/>
        <v/>
      </c>
      <c r="D20" s="477" t="str">
        <f t="shared" si="2"/>
        <v/>
      </c>
      <c r="E20" s="852" t="s">
        <v>230</v>
      </c>
      <c r="F20" s="481"/>
      <c r="G20" s="864"/>
      <c r="H20" s="855" t="str">
        <f t="shared" si="6"/>
        <v/>
      </c>
      <c r="I20" s="856"/>
      <c r="J20" s="857"/>
      <c r="K20" s="858"/>
      <c r="L20" s="863">
        <f t="shared" si="3"/>
        <v>0</v>
      </c>
      <c r="M20" s="660" t="str">
        <f t="shared" si="4"/>
        <v/>
      </c>
      <c r="N20" s="661" t="str">
        <f t="shared" si="7"/>
        <v/>
      </c>
      <c r="O20" s="662" t="str">
        <f t="shared" si="8"/>
        <v/>
      </c>
      <c r="P20" s="663" t="str">
        <f t="shared" si="9"/>
        <v/>
      </c>
      <c r="Q20" s="662" t="str">
        <f t="shared" si="10"/>
        <v/>
      </c>
      <c r="R20" s="664" t="str">
        <f t="shared" si="11"/>
        <v/>
      </c>
      <c r="S20" s="665" t="str">
        <f t="shared" si="12"/>
        <v/>
      </c>
      <c r="T20" s="666" t="str">
        <f t="shared" si="5"/>
        <v/>
      </c>
      <c r="U20" s="667" t="str">
        <f t="shared" si="13"/>
        <v/>
      </c>
      <c r="V20" s="662" t="str">
        <f t="shared" si="14"/>
        <v/>
      </c>
      <c r="W20" s="663" t="str">
        <f t="shared" si="15"/>
        <v/>
      </c>
      <c r="X20" s="662" t="str">
        <f t="shared" si="16"/>
        <v/>
      </c>
      <c r="Y20" s="668" t="str">
        <f t="shared" si="17"/>
        <v/>
      </c>
      <c r="Z20" s="665" t="str">
        <f t="shared" si="18"/>
        <v/>
      </c>
      <c r="AA20" s="669"/>
      <c r="AB20" s="482"/>
      <c r="AC20" s="861" t="str">
        <f t="shared" si="20"/>
        <v/>
      </c>
      <c r="AD20" s="862"/>
      <c r="AE20" s="863"/>
    </row>
    <row r="21" spans="1:31" ht="24" hidden="1" customHeight="1">
      <c r="A21" s="84"/>
      <c r="B21" s="850" t="str">
        <f t="shared" si="0"/>
        <v/>
      </c>
      <c r="C21" s="851" t="str">
        <f t="shared" si="1"/>
        <v/>
      </c>
      <c r="D21" s="477" t="str">
        <f t="shared" si="2"/>
        <v/>
      </c>
      <c r="E21" s="852" t="s">
        <v>230</v>
      </c>
      <c r="F21" s="481"/>
      <c r="G21" s="864"/>
      <c r="H21" s="855" t="str">
        <f t="shared" si="6"/>
        <v/>
      </c>
      <c r="I21" s="856"/>
      <c r="J21" s="857"/>
      <c r="K21" s="858"/>
      <c r="L21" s="863">
        <f t="shared" si="3"/>
        <v>0</v>
      </c>
      <c r="M21" s="660" t="str">
        <f t="shared" si="4"/>
        <v/>
      </c>
      <c r="N21" s="661" t="str">
        <f t="shared" si="7"/>
        <v/>
      </c>
      <c r="O21" s="662" t="str">
        <f t="shared" si="8"/>
        <v/>
      </c>
      <c r="P21" s="663" t="str">
        <f t="shared" si="9"/>
        <v/>
      </c>
      <c r="Q21" s="662" t="str">
        <f t="shared" si="10"/>
        <v/>
      </c>
      <c r="R21" s="664" t="str">
        <f t="shared" si="11"/>
        <v/>
      </c>
      <c r="S21" s="665" t="str">
        <f t="shared" si="12"/>
        <v/>
      </c>
      <c r="T21" s="666" t="str">
        <f t="shared" si="5"/>
        <v/>
      </c>
      <c r="U21" s="667" t="str">
        <f t="shared" si="13"/>
        <v/>
      </c>
      <c r="V21" s="662" t="str">
        <f t="shared" si="14"/>
        <v/>
      </c>
      <c r="W21" s="663" t="str">
        <f t="shared" si="15"/>
        <v/>
      </c>
      <c r="X21" s="662" t="str">
        <f t="shared" si="16"/>
        <v/>
      </c>
      <c r="Y21" s="668" t="str">
        <f t="shared" si="17"/>
        <v/>
      </c>
      <c r="Z21" s="665" t="str">
        <f t="shared" si="18"/>
        <v/>
      </c>
      <c r="AA21" s="669"/>
      <c r="AB21" s="482"/>
      <c r="AC21" s="861" t="str">
        <f t="shared" si="20"/>
        <v/>
      </c>
      <c r="AD21" s="862"/>
      <c r="AE21" s="863"/>
    </row>
    <row r="22" spans="1:31" ht="24" hidden="1" customHeight="1">
      <c r="A22" s="84"/>
      <c r="B22" s="850" t="str">
        <f t="shared" si="0"/>
        <v/>
      </c>
      <c r="C22" s="851" t="str">
        <f t="shared" si="1"/>
        <v/>
      </c>
      <c r="D22" s="477" t="str">
        <f t="shared" si="2"/>
        <v/>
      </c>
      <c r="E22" s="852" t="s">
        <v>230</v>
      </c>
      <c r="F22" s="481"/>
      <c r="G22" s="864"/>
      <c r="H22" s="855" t="str">
        <f t="shared" si="6"/>
        <v/>
      </c>
      <c r="I22" s="856"/>
      <c r="J22" s="857"/>
      <c r="K22" s="858"/>
      <c r="L22" s="863">
        <f t="shared" si="3"/>
        <v>0</v>
      </c>
      <c r="M22" s="660" t="str">
        <f t="shared" si="4"/>
        <v/>
      </c>
      <c r="N22" s="661" t="str">
        <f t="shared" si="7"/>
        <v/>
      </c>
      <c r="O22" s="662" t="str">
        <f t="shared" si="8"/>
        <v/>
      </c>
      <c r="P22" s="663" t="str">
        <f t="shared" si="9"/>
        <v/>
      </c>
      <c r="Q22" s="662" t="str">
        <f t="shared" si="10"/>
        <v/>
      </c>
      <c r="R22" s="664" t="str">
        <f t="shared" si="11"/>
        <v/>
      </c>
      <c r="S22" s="665" t="str">
        <f t="shared" si="12"/>
        <v/>
      </c>
      <c r="T22" s="666" t="str">
        <f t="shared" si="5"/>
        <v/>
      </c>
      <c r="U22" s="667" t="str">
        <f t="shared" si="13"/>
        <v/>
      </c>
      <c r="V22" s="662" t="str">
        <f t="shared" si="14"/>
        <v/>
      </c>
      <c r="W22" s="663" t="str">
        <f t="shared" si="15"/>
        <v/>
      </c>
      <c r="X22" s="662" t="str">
        <f t="shared" si="16"/>
        <v/>
      </c>
      <c r="Y22" s="668" t="str">
        <f t="shared" si="17"/>
        <v/>
      </c>
      <c r="Z22" s="665" t="str">
        <f t="shared" si="18"/>
        <v/>
      </c>
      <c r="AA22" s="669"/>
      <c r="AB22" s="482"/>
      <c r="AC22" s="861" t="str">
        <f t="shared" si="20"/>
        <v/>
      </c>
      <c r="AD22" s="862"/>
      <c r="AE22" s="863"/>
    </row>
    <row r="23" spans="1:31" ht="24" hidden="1" customHeight="1">
      <c r="A23" s="84"/>
      <c r="B23" s="850" t="str">
        <f t="shared" si="0"/>
        <v/>
      </c>
      <c r="C23" s="851" t="str">
        <f t="shared" si="1"/>
        <v/>
      </c>
      <c r="D23" s="477" t="str">
        <f t="shared" si="2"/>
        <v/>
      </c>
      <c r="E23" s="852" t="s">
        <v>230</v>
      </c>
      <c r="F23" s="481"/>
      <c r="G23" s="864"/>
      <c r="H23" s="855" t="str">
        <f t="shared" si="6"/>
        <v/>
      </c>
      <c r="I23" s="856"/>
      <c r="J23" s="857"/>
      <c r="K23" s="858"/>
      <c r="L23" s="863">
        <f t="shared" si="3"/>
        <v>0</v>
      </c>
      <c r="M23" s="660" t="str">
        <f t="shared" si="4"/>
        <v/>
      </c>
      <c r="N23" s="661" t="str">
        <f t="shared" si="7"/>
        <v/>
      </c>
      <c r="O23" s="662" t="str">
        <f t="shared" si="8"/>
        <v/>
      </c>
      <c r="P23" s="663" t="str">
        <f t="shared" si="9"/>
        <v/>
      </c>
      <c r="Q23" s="662" t="str">
        <f t="shared" si="10"/>
        <v/>
      </c>
      <c r="R23" s="664" t="str">
        <f t="shared" si="11"/>
        <v/>
      </c>
      <c r="S23" s="665" t="str">
        <f t="shared" si="12"/>
        <v/>
      </c>
      <c r="T23" s="666" t="str">
        <f t="shared" si="5"/>
        <v/>
      </c>
      <c r="U23" s="667" t="str">
        <f t="shared" si="13"/>
        <v/>
      </c>
      <c r="V23" s="662" t="str">
        <f t="shared" si="14"/>
        <v/>
      </c>
      <c r="W23" s="663" t="str">
        <f t="shared" si="15"/>
        <v/>
      </c>
      <c r="X23" s="662" t="str">
        <f t="shared" si="16"/>
        <v/>
      </c>
      <c r="Y23" s="668" t="str">
        <f t="shared" si="17"/>
        <v/>
      </c>
      <c r="Z23" s="665" t="str">
        <f t="shared" si="18"/>
        <v/>
      </c>
      <c r="AA23" s="669"/>
      <c r="AB23" s="482"/>
      <c r="AC23" s="861" t="str">
        <f t="shared" si="20"/>
        <v/>
      </c>
      <c r="AD23" s="862"/>
      <c r="AE23" s="863"/>
    </row>
    <row r="24" spans="1:31" ht="24" hidden="1" customHeight="1">
      <c r="A24" s="84"/>
      <c r="B24" s="850" t="str">
        <f t="shared" si="0"/>
        <v/>
      </c>
      <c r="C24" s="851" t="str">
        <f t="shared" si="1"/>
        <v/>
      </c>
      <c r="D24" s="477" t="str">
        <f t="shared" si="2"/>
        <v/>
      </c>
      <c r="E24" s="852" t="s">
        <v>230</v>
      </c>
      <c r="F24" s="481"/>
      <c r="G24" s="864"/>
      <c r="H24" s="855" t="str">
        <f t="shared" si="6"/>
        <v/>
      </c>
      <c r="I24" s="856"/>
      <c r="J24" s="857"/>
      <c r="K24" s="858"/>
      <c r="L24" s="863">
        <f t="shared" si="3"/>
        <v>0</v>
      </c>
      <c r="M24" s="660" t="str">
        <f t="shared" si="4"/>
        <v/>
      </c>
      <c r="N24" s="661" t="str">
        <f t="shared" si="7"/>
        <v/>
      </c>
      <c r="O24" s="662" t="str">
        <f t="shared" si="8"/>
        <v/>
      </c>
      <c r="P24" s="663" t="str">
        <f t="shared" si="9"/>
        <v/>
      </c>
      <c r="Q24" s="662" t="str">
        <f t="shared" si="10"/>
        <v/>
      </c>
      <c r="R24" s="664" t="str">
        <f t="shared" si="11"/>
        <v/>
      </c>
      <c r="S24" s="665" t="str">
        <f t="shared" si="12"/>
        <v/>
      </c>
      <c r="T24" s="666" t="str">
        <f t="shared" si="5"/>
        <v/>
      </c>
      <c r="U24" s="667" t="str">
        <f t="shared" si="13"/>
        <v/>
      </c>
      <c r="V24" s="662" t="str">
        <f t="shared" si="14"/>
        <v/>
      </c>
      <c r="W24" s="663" t="str">
        <f t="shared" si="15"/>
        <v/>
      </c>
      <c r="X24" s="662" t="str">
        <f t="shared" si="16"/>
        <v/>
      </c>
      <c r="Y24" s="668" t="str">
        <f t="shared" si="17"/>
        <v/>
      </c>
      <c r="Z24" s="665" t="str">
        <f t="shared" si="18"/>
        <v/>
      </c>
      <c r="AA24" s="669"/>
      <c r="AB24" s="482"/>
      <c r="AC24" s="861" t="str">
        <f t="shared" si="20"/>
        <v/>
      </c>
      <c r="AD24" s="862"/>
      <c r="AE24" s="863"/>
    </row>
    <row r="25" spans="1:31" ht="24" customHeight="1">
      <c r="A25" s="84"/>
      <c r="B25" s="850" t="str">
        <f t="shared" si="0"/>
        <v/>
      </c>
      <c r="C25" s="851" t="str">
        <f t="shared" si="1"/>
        <v/>
      </c>
      <c r="D25" s="477" t="str">
        <f t="shared" si="2"/>
        <v/>
      </c>
      <c r="E25" s="852" t="s">
        <v>221</v>
      </c>
      <c r="F25" s="481"/>
      <c r="G25" s="864"/>
      <c r="H25" s="855" t="str">
        <f t="shared" si="6"/>
        <v/>
      </c>
      <c r="I25" s="856"/>
      <c r="J25" s="857"/>
      <c r="K25" s="858"/>
      <c r="L25" s="863" t="str">
        <f t="shared" si="3"/>
        <v/>
      </c>
      <c r="M25" s="660" t="str">
        <f t="shared" si="4"/>
        <v/>
      </c>
      <c r="N25" s="661" t="str">
        <f t="shared" si="7"/>
        <v/>
      </c>
      <c r="O25" s="662" t="str">
        <f t="shared" si="8"/>
        <v/>
      </c>
      <c r="P25" s="663" t="str">
        <f t="shared" si="9"/>
        <v/>
      </c>
      <c r="Q25" s="662" t="str">
        <f t="shared" si="10"/>
        <v/>
      </c>
      <c r="R25" s="664" t="str">
        <f t="shared" si="11"/>
        <v/>
      </c>
      <c r="S25" s="665" t="str">
        <f t="shared" si="12"/>
        <v/>
      </c>
      <c r="T25" s="666" t="str">
        <f t="shared" si="5"/>
        <v/>
      </c>
      <c r="U25" s="667" t="str">
        <f t="shared" si="13"/>
        <v/>
      </c>
      <c r="V25" s="662" t="str">
        <f t="shared" si="14"/>
        <v/>
      </c>
      <c r="W25" s="663" t="str">
        <f t="shared" si="15"/>
        <v/>
      </c>
      <c r="X25" s="662" t="str">
        <f t="shared" si="16"/>
        <v/>
      </c>
      <c r="Y25" s="668" t="str">
        <f t="shared" si="17"/>
        <v/>
      </c>
      <c r="Z25" s="665" t="str">
        <f t="shared" si="18"/>
        <v/>
      </c>
      <c r="AA25" s="669"/>
      <c r="AB25" s="482"/>
      <c r="AC25" s="861" t="str">
        <f t="shared" si="20"/>
        <v/>
      </c>
      <c r="AD25" s="862"/>
      <c r="AE25" s="863"/>
    </row>
    <row r="26" spans="1:31" ht="24" customHeight="1">
      <c r="A26" s="84"/>
      <c r="B26" s="850" t="str">
        <f t="shared" si="0"/>
        <v/>
      </c>
      <c r="C26" s="851" t="str">
        <f t="shared" si="1"/>
        <v/>
      </c>
      <c r="D26" s="477" t="str">
        <f t="shared" si="2"/>
        <v/>
      </c>
      <c r="E26" s="852" t="s">
        <v>221</v>
      </c>
      <c r="F26" s="481"/>
      <c r="G26" s="864"/>
      <c r="H26" s="855" t="str">
        <f t="shared" si="6"/>
        <v/>
      </c>
      <c r="I26" s="856"/>
      <c r="J26" s="857"/>
      <c r="K26" s="858"/>
      <c r="L26" s="863" t="str">
        <f t="shared" si="3"/>
        <v/>
      </c>
      <c r="M26" s="660" t="str">
        <f t="shared" si="4"/>
        <v/>
      </c>
      <c r="N26" s="661" t="str">
        <f t="shared" si="7"/>
        <v/>
      </c>
      <c r="O26" s="662" t="str">
        <f t="shared" si="8"/>
        <v/>
      </c>
      <c r="P26" s="663" t="str">
        <f t="shared" si="9"/>
        <v/>
      </c>
      <c r="Q26" s="662" t="str">
        <f t="shared" si="10"/>
        <v/>
      </c>
      <c r="R26" s="664" t="str">
        <f t="shared" si="11"/>
        <v/>
      </c>
      <c r="S26" s="665" t="str">
        <f t="shared" si="12"/>
        <v/>
      </c>
      <c r="T26" s="666" t="str">
        <f t="shared" si="5"/>
        <v/>
      </c>
      <c r="U26" s="667" t="str">
        <f t="shared" si="13"/>
        <v/>
      </c>
      <c r="V26" s="662" t="str">
        <f t="shared" si="14"/>
        <v/>
      </c>
      <c r="W26" s="663" t="str">
        <f t="shared" si="15"/>
        <v/>
      </c>
      <c r="X26" s="662" t="str">
        <f t="shared" si="16"/>
        <v/>
      </c>
      <c r="Y26" s="668" t="str">
        <f t="shared" si="17"/>
        <v/>
      </c>
      <c r="Z26" s="665" t="str">
        <f t="shared" si="18"/>
        <v/>
      </c>
      <c r="AA26" s="669"/>
      <c r="AB26" s="482"/>
      <c r="AC26" s="861" t="str">
        <f>IF($F26="", "",S26+Z26+AA26+AB26)</f>
        <v/>
      </c>
      <c r="AD26" s="862"/>
      <c r="AE26" s="863"/>
    </row>
    <row r="27" spans="1:31" ht="24" customHeight="1" thickBot="1">
      <c r="A27" s="84"/>
      <c r="B27" s="865" t="str">
        <f t="shared" si="0"/>
        <v/>
      </c>
      <c r="C27" s="866" t="str">
        <f t="shared" si="1"/>
        <v/>
      </c>
      <c r="D27" s="867" t="str">
        <f t="shared" si="2"/>
        <v/>
      </c>
      <c r="E27" s="868" t="s">
        <v>221</v>
      </c>
      <c r="F27" s="869"/>
      <c r="G27" s="870"/>
      <c r="H27" s="871" t="str">
        <f t="shared" si="6"/>
        <v/>
      </c>
      <c r="I27" s="872"/>
      <c r="J27" s="873"/>
      <c r="K27" s="874"/>
      <c r="L27" s="875" t="str">
        <f t="shared" si="3"/>
        <v/>
      </c>
      <c r="M27" s="670" t="str">
        <f t="shared" si="4"/>
        <v/>
      </c>
      <c r="N27" s="671" t="str">
        <f t="shared" si="7"/>
        <v/>
      </c>
      <c r="O27" s="672" t="str">
        <f t="shared" si="8"/>
        <v/>
      </c>
      <c r="P27" s="673" t="str">
        <f t="shared" si="9"/>
        <v/>
      </c>
      <c r="Q27" s="672" t="str">
        <f t="shared" si="10"/>
        <v/>
      </c>
      <c r="R27" s="674" t="str">
        <f t="shared" si="11"/>
        <v/>
      </c>
      <c r="S27" s="675" t="str">
        <f t="shared" si="12"/>
        <v/>
      </c>
      <c r="T27" s="676" t="str">
        <f t="shared" si="5"/>
        <v/>
      </c>
      <c r="U27" s="677" t="str">
        <f t="shared" si="13"/>
        <v/>
      </c>
      <c r="V27" s="672" t="str">
        <f t="shared" si="14"/>
        <v/>
      </c>
      <c r="W27" s="876" t="str">
        <f>IF($D27="", "", IF($H27&lt;33, 0, IF($H27&lt;62, $H27-32, 30)))</f>
        <v/>
      </c>
      <c r="X27" s="672" t="str">
        <f t="shared" si="16"/>
        <v/>
      </c>
      <c r="Y27" s="678" t="str">
        <f t="shared" si="17"/>
        <v/>
      </c>
      <c r="Z27" s="675" t="str">
        <f t="shared" si="18"/>
        <v/>
      </c>
      <c r="AA27" s="679"/>
      <c r="AB27" s="877"/>
      <c r="AC27" s="878" t="str">
        <f t="shared" si="20"/>
        <v/>
      </c>
      <c r="AD27" s="879"/>
      <c r="AE27" s="875"/>
    </row>
    <row r="28" spans="1:31" ht="36" customHeight="1" thickBot="1">
      <c r="F28" s="880"/>
      <c r="G28" s="1163" t="s">
        <v>333</v>
      </c>
      <c r="H28" s="1163"/>
      <c r="I28" s="1164"/>
      <c r="J28" s="881">
        <f>SUM(J6:J27)</f>
        <v>1330000</v>
      </c>
      <c r="K28" s="882" t="s">
        <v>235</v>
      </c>
      <c r="L28" s="883">
        <f>SUM(L6:L27)</f>
        <v>650000</v>
      </c>
      <c r="W28" s="1163" t="s">
        <v>335</v>
      </c>
      <c r="X28" s="1163"/>
      <c r="Y28" s="1163"/>
      <c r="Z28" s="1163"/>
      <c r="AA28" s="1163"/>
      <c r="AB28" s="1164"/>
      <c r="AC28" s="884">
        <f>SUM(AC6:AC27)</f>
        <v>4570540</v>
      </c>
      <c r="AD28" s="693">
        <f>SUM(AD6:AD27)</f>
        <v>0</v>
      </c>
    </row>
    <row r="29" spans="1:31" ht="36" customHeight="1" thickBot="1">
      <c r="E29" s="880"/>
      <c r="G29" s="1189" t="s">
        <v>334</v>
      </c>
      <c r="H29" s="1189"/>
      <c r="I29" s="1190"/>
      <c r="J29" s="175">
        <f>ROUNDDOWN(J28,-3)</f>
        <v>1330000</v>
      </c>
      <c r="L29" s="885"/>
      <c r="U29" s="886"/>
      <c r="V29" s="880"/>
      <c r="W29" s="1189" t="s">
        <v>336</v>
      </c>
      <c r="X29" s="1189"/>
      <c r="Y29" s="1189"/>
      <c r="Z29" s="1189"/>
      <c r="AA29" s="1189"/>
      <c r="AB29" s="1190"/>
      <c r="AC29" s="887">
        <f>ROUNDDOWN(AC28,-3)</f>
        <v>4570000</v>
      </c>
      <c r="AD29" s="888" t="s">
        <v>344</v>
      </c>
    </row>
    <row r="30" spans="1:31" ht="36" customHeight="1" thickBot="1">
      <c r="G30" s="1189" t="s">
        <v>257</v>
      </c>
      <c r="H30" s="1189"/>
      <c r="I30" s="1190"/>
      <c r="J30" s="889">
        <f>ROUNDDOWN(L28,-3)</f>
        <v>650000</v>
      </c>
      <c r="U30" s="880"/>
      <c r="V30" s="880"/>
      <c r="W30" s="1189" t="s">
        <v>300</v>
      </c>
      <c r="X30" s="1189"/>
      <c r="Y30" s="1189"/>
      <c r="Z30" s="1189"/>
      <c r="AA30" s="1189"/>
      <c r="AB30" s="1190"/>
      <c r="AC30" s="887">
        <f>ROUNDDOWN(AD28,-3)</f>
        <v>0</v>
      </c>
      <c r="AD30" s="890"/>
    </row>
    <row r="31" spans="1:31" ht="36" customHeight="1" thickBot="1">
      <c r="G31" s="1189" t="s">
        <v>223</v>
      </c>
      <c r="H31" s="1189"/>
      <c r="I31" s="1190"/>
      <c r="J31" s="891">
        <f>J29-J30</f>
        <v>680000</v>
      </c>
      <c r="U31" s="892"/>
      <c r="V31" s="892"/>
      <c r="W31" s="1192" t="s">
        <v>301</v>
      </c>
      <c r="X31" s="1192"/>
      <c r="Y31" s="1192"/>
      <c r="Z31" s="1192"/>
      <c r="AA31" s="1192"/>
      <c r="AB31" s="1193"/>
      <c r="AC31" s="887">
        <f>AC29-AC30</f>
        <v>4570000</v>
      </c>
      <c r="AD31" s="890"/>
    </row>
    <row r="32" spans="1:31" ht="36" customHeight="1">
      <c r="F32" s="1189"/>
      <c r="G32" s="1189"/>
      <c r="H32" s="1189"/>
      <c r="I32" s="1189"/>
      <c r="J32" s="893"/>
    </row>
    <row r="33" spans="2:25" s="894" customFormat="1" ht="271.2" customHeight="1">
      <c r="B33" s="1191" t="s">
        <v>440</v>
      </c>
      <c r="C33" s="1191"/>
      <c r="D33" s="1191"/>
      <c r="E33" s="1191"/>
      <c r="F33" s="1191"/>
      <c r="G33" s="1191"/>
      <c r="H33" s="1191"/>
      <c r="I33" s="1191"/>
      <c r="J33" s="1191"/>
      <c r="K33" s="1191"/>
      <c r="L33" s="1191"/>
      <c r="M33" s="1191"/>
      <c r="N33" s="1191"/>
      <c r="O33" s="1191"/>
      <c r="P33" s="1191"/>
      <c r="Q33" s="1191"/>
      <c r="R33" s="1191"/>
      <c r="S33" s="1191"/>
      <c r="T33" s="1191"/>
      <c r="U33" s="1191"/>
      <c r="V33" s="1191"/>
      <c r="W33" s="1191"/>
      <c r="X33" s="1191"/>
      <c r="Y33" s="1191"/>
    </row>
    <row r="34" spans="2:25" ht="18" customHeight="1"/>
    <row r="35" spans="2:25" ht="18" customHeight="1"/>
  </sheetData>
  <mergeCells count="22">
    <mergeCell ref="W30:AB30"/>
    <mergeCell ref="W29:AB29"/>
    <mergeCell ref="B33:Y33"/>
    <mergeCell ref="W31:AB31"/>
    <mergeCell ref="G31:I31"/>
    <mergeCell ref="F32:I32"/>
    <mergeCell ref="G30:I30"/>
    <mergeCell ref="G29:I29"/>
    <mergeCell ref="G28:I28"/>
    <mergeCell ref="B2:AE2"/>
    <mergeCell ref="B4:B5"/>
    <mergeCell ref="C4:C5"/>
    <mergeCell ref="D4:D5"/>
    <mergeCell ref="F4:H4"/>
    <mergeCell ref="I4:I5"/>
    <mergeCell ref="E4:E5"/>
    <mergeCell ref="M5:S5"/>
    <mergeCell ref="T5:Z5"/>
    <mergeCell ref="M4:AC4"/>
    <mergeCell ref="K4:K5"/>
    <mergeCell ref="AE4:AE5"/>
    <mergeCell ref="W28:AB28"/>
  </mergeCells>
  <phoneticPr fontId="1"/>
  <dataValidations count="1">
    <dataValidation type="list" imeMode="on" allowBlank="1" showInputMessage="1" showErrorMessage="1" sqref="E6:E27" xr:uid="{00000000-0002-0000-06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36" orientation="landscape" r:id="rId1"/>
  <headerFooter>
    <oddHeader>&amp;R一部不課税化（2021年6月版）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E35"/>
  <sheetViews>
    <sheetView zoomScale="70" zoomScaleNormal="70" zoomScaleSheetLayoutView="80" zoomScalePageLayoutView="80" workbookViewId="0">
      <selection activeCell="B33" sqref="B33:AA33"/>
    </sheetView>
  </sheetViews>
  <sheetFormatPr defaultColWidth="9" defaultRowHeight="14.4"/>
  <cols>
    <col min="1" max="1" width="7.5" style="827" customWidth="1"/>
    <col min="2" max="2" width="20.59765625" style="827" customWidth="1"/>
    <col min="3" max="3" width="24.59765625" style="827" customWidth="1"/>
    <col min="4" max="4" width="6.59765625" style="827" customWidth="1"/>
    <col min="5" max="5" width="7.19921875" style="827" customWidth="1"/>
    <col min="6" max="7" width="11.59765625" style="827" customWidth="1"/>
    <col min="8" max="8" width="10.59765625" style="827" customWidth="1"/>
    <col min="9" max="9" width="12" style="827" customWidth="1"/>
    <col min="10" max="10" width="17.09765625" style="827" customWidth="1"/>
    <col min="11" max="11" width="12.59765625" style="827" customWidth="1"/>
    <col min="12" max="12" width="14.3984375" style="827" customWidth="1"/>
    <col min="13" max="14" width="6.69921875" style="827" customWidth="1"/>
    <col min="15" max="15" width="9.3984375" style="827" customWidth="1"/>
    <col min="16" max="16" width="6.69921875" style="827" customWidth="1"/>
    <col min="17" max="18" width="9.3984375" style="827" customWidth="1"/>
    <col min="19" max="19" width="15.3984375" style="827" customWidth="1"/>
    <col min="20" max="20" width="8.59765625" style="827" customWidth="1"/>
    <col min="21" max="21" width="6" style="827" customWidth="1"/>
    <col min="22" max="22" width="11.59765625" style="827" customWidth="1"/>
    <col min="23" max="23" width="6" style="827" customWidth="1"/>
    <col min="24" max="24" width="10.3984375" style="827" customWidth="1"/>
    <col min="25" max="25" width="8.59765625" style="827" customWidth="1"/>
    <col min="26" max="26" width="14.09765625" style="827" customWidth="1"/>
    <col min="27" max="27" width="9" style="827"/>
    <col min="28" max="28" width="12.19921875" style="827" customWidth="1"/>
    <col min="29" max="29" width="17" style="827" customWidth="1"/>
    <col min="30" max="30" width="19.69921875" style="827" customWidth="1"/>
    <col min="31" max="31" width="14.69921875" style="827" customWidth="1"/>
    <col min="32" max="16384" width="9" style="827"/>
  </cols>
  <sheetData>
    <row r="1" spans="1:31" ht="24" customHeight="1">
      <c r="AE1" s="827" t="s">
        <v>240</v>
      </c>
    </row>
    <row r="2" spans="1:31" ht="42" customHeight="1">
      <c r="B2" s="1034" t="s">
        <v>436</v>
      </c>
      <c r="C2" s="1034"/>
      <c r="D2" s="1034"/>
      <c r="E2" s="1034"/>
      <c r="F2" s="1034"/>
      <c r="G2" s="1034"/>
      <c r="H2" s="1034"/>
      <c r="I2" s="1034"/>
      <c r="J2" s="1034"/>
      <c r="K2" s="1034"/>
      <c r="L2" s="1034"/>
      <c r="M2" s="1034"/>
      <c r="N2" s="1034"/>
      <c r="O2" s="1034"/>
      <c r="P2" s="1034"/>
      <c r="Q2" s="1034"/>
      <c r="R2" s="1034"/>
      <c r="S2" s="1034"/>
      <c r="T2" s="1034"/>
      <c r="U2" s="1034"/>
      <c r="V2" s="1034"/>
      <c r="W2" s="1034"/>
      <c r="X2" s="1034"/>
      <c r="Y2" s="1034"/>
      <c r="Z2" s="1034"/>
      <c r="AA2" s="1034"/>
      <c r="AB2" s="1034"/>
      <c r="AC2" s="1034"/>
      <c r="AD2" s="1034"/>
      <c r="AE2" s="1034"/>
    </row>
    <row r="3" spans="1:31" ht="15" customHeight="1" thickBot="1"/>
    <row r="4" spans="1:31" s="829" customFormat="1" ht="37.200000000000003" customHeight="1">
      <c r="A4" s="117" t="s">
        <v>60</v>
      </c>
      <c r="B4" s="1109" t="s">
        <v>61</v>
      </c>
      <c r="C4" s="1111" t="s">
        <v>4</v>
      </c>
      <c r="D4" s="1196" t="s">
        <v>62</v>
      </c>
      <c r="E4" s="1197" t="s">
        <v>297</v>
      </c>
      <c r="F4" s="1171" t="s">
        <v>107</v>
      </c>
      <c r="G4" s="1113"/>
      <c r="H4" s="1172"/>
      <c r="I4" s="1173" t="s">
        <v>108</v>
      </c>
      <c r="J4" s="705" t="s">
        <v>330</v>
      </c>
      <c r="K4" s="1173" t="s">
        <v>109</v>
      </c>
      <c r="L4" s="706" t="s">
        <v>298</v>
      </c>
      <c r="M4" s="1183" t="s">
        <v>308</v>
      </c>
      <c r="N4" s="1184"/>
      <c r="O4" s="1184"/>
      <c r="P4" s="1184"/>
      <c r="Q4" s="1184"/>
      <c r="R4" s="1184"/>
      <c r="S4" s="1184"/>
      <c r="T4" s="1184"/>
      <c r="U4" s="1184"/>
      <c r="V4" s="1184"/>
      <c r="W4" s="1184"/>
      <c r="X4" s="1184"/>
      <c r="Y4" s="1184"/>
      <c r="Z4" s="1184"/>
      <c r="AA4" s="1184"/>
      <c r="AB4" s="1184"/>
      <c r="AC4" s="1185"/>
      <c r="AD4" s="691" t="s">
        <v>231</v>
      </c>
      <c r="AE4" s="1187" t="s">
        <v>302</v>
      </c>
    </row>
    <row r="5" spans="1:31" ht="43.2" customHeight="1" thickBot="1">
      <c r="A5" s="83"/>
      <c r="B5" s="1194"/>
      <c r="C5" s="1195"/>
      <c r="D5" s="1180"/>
      <c r="E5" s="1198"/>
      <c r="F5" s="830" t="s">
        <v>110</v>
      </c>
      <c r="G5" s="831" t="s">
        <v>111</v>
      </c>
      <c r="H5" s="832" t="s">
        <v>112</v>
      </c>
      <c r="I5" s="1170"/>
      <c r="J5" s="832" t="s">
        <v>113</v>
      </c>
      <c r="K5" s="1170"/>
      <c r="L5" s="538" t="s">
        <v>299</v>
      </c>
      <c r="M5" s="1200" t="s">
        <v>313</v>
      </c>
      <c r="N5" s="1201"/>
      <c r="O5" s="1201"/>
      <c r="P5" s="1201"/>
      <c r="Q5" s="1201"/>
      <c r="R5" s="1201"/>
      <c r="S5" s="1202"/>
      <c r="T5" s="1180" t="s">
        <v>466</v>
      </c>
      <c r="U5" s="1181"/>
      <c r="V5" s="1181"/>
      <c r="W5" s="1181"/>
      <c r="X5" s="1181"/>
      <c r="Y5" s="1181"/>
      <c r="Z5" s="1182"/>
      <c r="AA5" s="834" t="s">
        <v>132</v>
      </c>
      <c r="AB5" s="835" t="s">
        <v>315</v>
      </c>
      <c r="AC5" s="836" t="s">
        <v>309</v>
      </c>
      <c r="AD5" s="692" t="s">
        <v>464</v>
      </c>
      <c r="AE5" s="1199"/>
    </row>
    <row r="6" spans="1:31" ht="24" customHeight="1" thickTop="1">
      <c r="A6" s="84">
        <v>1</v>
      </c>
      <c r="B6" s="837" t="str">
        <f t="shared" ref="B6:B27" si="0">IF($A6="","",VLOOKUP($A6,従事者基礎情報,2))</f>
        <v>□原　×子</v>
      </c>
      <c r="C6" s="838" t="str">
        <f t="shared" ref="C6:C27" si="1">IF($A6="","",VLOOKUP($A6,従事者基礎情報,3))</f>
        <v>交差点設計</v>
      </c>
      <c r="D6" s="468">
        <f t="shared" ref="D6:D27" si="2">IF($A6="","",VLOOKUP($A6,従事者基礎情報,5))</f>
        <v>2</v>
      </c>
      <c r="E6" s="839" t="s">
        <v>230</v>
      </c>
      <c r="F6" s="840">
        <v>44197</v>
      </c>
      <c r="G6" s="841">
        <v>44227</v>
      </c>
      <c r="H6" s="842">
        <f>IF(ISBLANK(F6), "", G6-F6+1)</f>
        <v>31</v>
      </c>
      <c r="I6" s="843"/>
      <c r="J6" s="992"/>
      <c r="K6" s="949"/>
      <c r="L6" s="846">
        <f t="shared" ref="L6:L27" si="3">IF(E6="課税",J6,"")</f>
        <v>0</v>
      </c>
      <c r="M6" s="653">
        <f t="shared" ref="M6:M27" si="4">IF($D6="","",VLOOKUP($D6,単価表,3))</f>
        <v>4500</v>
      </c>
      <c r="N6" s="112">
        <f>IF($D6="", "", IF($H6&lt;31, $H6, 30))</f>
        <v>30</v>
      </c>
      <c r="O6" s="654">
        <f>IF($D6="","", M6*0.9)</f>
        <v>4050</v>
      </c>
      <c r="P6" s="655">
        <f>IF($D6="", "", IF($H6&lt;31, 0, IF($H6&lt;61, $H6-30, 30)))</f>
        <v>1</v>
      </c>
      <c r="Q6" s="654">
        <f>IF($D6="", "", M6*0.8)</f>
        <v>3600</v>
      </c>
      <c r="R6" s="659">
        <f>IF($D6="", "", IF($H6&lt;61, 0, $H6-60))</f>
        <v>0</v>
      </c>
      <c r="S6" s="657">
        <f>IF($F6="", "", M6*N6+O6*P6+Q6*R6)</f>
        <v>139050</v>
      </c>
      <c r="T6" s="658">
        <f t="shared" ref="T6:T27" si="5">IF(F6="","",VLOOKUP($D6,単価表,4))</f>
        <v>13500</v>
      </c>
      <c r="U6" s="112">
        <f>IF($D6="", "", IF($H6&lt;32, $H6-1, 30))</f>
        <v>30</v>
      </c>
      <c r="V6" s="654">
        <f>IF($D6="","", T6*0.9)</f>
        <v>12150</v>
      </c>
      <c r="W6" s="655">
        <f>IF($D6="", "", IF($H6&lt;32, 0, IF($H6&lt;62, $H6-31, 30)))</f>
        <v>0</v>
      </c>
      <c r="X6" s="654">
        <f>IF($D6="", "", T6*0.8)</f>
        <v>10800</v>
      </c>
      <c r="Y6" s="656">
        <f>IF($H6="", "", IF($H6&lt;62, 0, $H6-61))</f>
        <v>0</v>
      </c>
      <c r="Z6" s="657">
        <f>IF($F6="", "", T6*U6+V6*W6+X6*Y6)</f>
        <v>405000</v>
      </c>
      <c r="AA6" s="368"/>
      <c r="AB6" s="539"/>
      <c r="AC6" s="993">
        <f>IF($F6="", "",S6+Z6+AA6+AB6)</f>
        <v>544050</v>
      </c>
      <c r="AD6" s="994">
        <f t="shared" ref="AD6:AD27" si="6">IF(E6="課税",AC6,"")</f>
        <v>544050</v>
      </c>
      <c r="AE6" s="849"/>
    </row>
    <row r="7" spans="1:31" ht="24" customHeight="1">
      <c r="A7" s="84">
        <v>2</v>
      </c>
      <c r="B7" s="850" t="str">
        <f t="shared" si="0"/>
        <v>○山　△男</v>
      </c>
      <c r="C7" s="851" t="str">
        <f t="shared" si="1"/>
        <v>交通計画Ⅱ</v>
      </c>
      <c r="D7" s="477">
        <f t="shared" si="2"/>
        <v>2</v>
      </c>
      <c r="E7" s="852" t="s">
        <v>221</v>
      </c>
      <c r="F7" s="853">
        <v>44197</v>
      </c>
      <c r="G7" s="854">
        <v>44228</v>
      </c>
      <c r="H7" s="855">
        <f t="shared" ref="H7:H27" si="7">IF(ISBLANK(F7), "", G7-F7+1)</f>
        <v>32</v>
      </c>
      <c r="I7" s="856"/>
      <c r="J7" s="995"/>
      <c r="K7" s="996"/>
      <c r="L7" s="859" t="str">
        <f t="shared" si="3"/>
        <v/>
      </c>
      <c r="M7" s="38">
        <f t="shared" si="4"/>
        <v>4500</v>
      </c>
      <c r="N7" s="112">
        <f t="shared" ref="N7:N27" si="8">IF($D7="", "", IF($H7&lt;31, $H7, 30))</f>
        <v>30</v>
      </c>
      <c r="O7" s="79">
        <f t="shared" ref="O7:O27" si="9">IF($D7="","", M7*0.9)</f>
        <v>4050</v>
      </c>
      <c r="P7" s="39">
        <f t="shared" ref="P7:P27" si="10">IF($D7="", "", IF($H7&lt;31, 0, IF($H7&lt;61, $H7-30, 30)))</f>
        <v>2</v>
      </c>
      <c r="Q7" s="79">
        <f t="shared" ref="Q7:Q27" si="11">IF($D7="", "", M7*0.8)</f>
        <v>3600</v>
      </c>
      <c r="R7" s="114">
        <f t="shared" ref="R7:R27" si="12">IF($D7="", "", IF($H7&lt;61, 0, $H7-60))</f>
        <v>0</v>
      </c>
      <c r="S7" s="40">
        <f>IF($F7="", "", M7*N7+O7*P7+Q7*R7)</f>
        <v>143100</v>
      </c>
      <c r="T7" s="41">
        <f t="shared" si="5"/>
        <v>13500</v>
      </c>
      <c r="U7" s="112">
        <f t="shared" ref="U7:U27" si="13">IF($D7="", "", IF($H7&lt;32, $H7-1, 30))</f>
        <v>30</v>
      </c>
      <c r="V7" s="79">
        <f t="shared" ref="V7:V27" si="14">IF($D7="","", T7*0.9)</f>
        <v>12150</v>
      </c>
      <c r="W7" s="39">
        <f t="shared" ref="W7:W27" si="15">IF($D7="", "", IF($H7&lt;32, 0, IF($H7&lt;62, $H7-31, 30)))</f>
        <v>1</v>
      </c>
      <c r="X7" s="79">
        <f t="shared" ref="X7:X27" si="16">IF($D7="", "", T7*0.8)</f>
        <v>10800</v>
      </c>
      <c r="Y7" s="116">
        <f t="shared" ref="Y7:Y27" si="17">IF($H7="", "", IF($H7&lt;62, 0, $H7-61))</f>
        <v>0</v>
      </c>
      <c r="Z7" s="40">
        <f>IF($F7="", "", T7*U7+V7*W7+X7*Y7)</f>
        <v>417150</v>
      </c>
      <c r="AA7" s="369"/>
      <c r="AB7" s="997"/>
      <c r="AC7" s="993">
        <f t="shared" ref="AC7:AC27" si="18">IF($F7="", "",S7+Z7+AA7+AB7)</f>
        <v>560250</v>
      </c>
      <c r="AD7" s="998" t="str">
        <f t="shared" si="6"/>
        <v/>
      </c>
      <c r="AE7" s="863"/>
    </row>
    <row r="8" spans="1:31" ht="24" customHeight="1">
      <c r="A8" s="84">
        <v>1</v>
      </c>
      <c r="B8" s="850" t="str">
        <f t="shared" si="0"/>
        <v>□原　×子</v>
      </c>
      <c r="C8" s="851" t="str">
        <f t="shared" si="1"/>
        <v>交差点設計</v>
      </c>
      <c r="D8" s="477">
        <f t="shared" si="2"/>
        <v>2</v>
      </c>
      <c r="E8" s="852" t="s">
        <v>221</v>
      </c>
      <c r="F8" s="853">
        <v>44197</v>
      </c>
      <c r="G8" s="854">
        <v>44256</v>
      </c>
      <c r="H8" s="855">
        <f t="shared" si="7"/>
        <v>60</v>
      </c>
      <c r="I8" s="856"/>
      <c r="J8" s="995"/>
      <c r="K8" s="996"/>
      <c r="L8" s="863" t="str">
        <f t="shared" si="3"/>
        <v/>
      </c>
      <c r="M8" s="38">
        <f t="shared" si="4"/>
        <v>4500</v>
      </c>
      <c r="N8" s="112">
        <f t="shared" si="8"/>
        <v>30</v>
      </c>
      <c r="O8" s="79">
        <f t="shared" si="9"/>
        <v>4050</v>
      </c>
      <c r="P8" s="39">
        <f t="shared" si="10"/>
        <v>30</v>
      </c>
      <c r="Q8" s="79">
        <f t="shared" si="11"/>
        <v>3600</v>
      </c>
      <c r="R8" s="114">
        <f t="shared" si="12"/>
        <v>0</v>
      </c>
      <c r="S8" s="40">
        <f>IF($F8="", "", M8*N8+O8*P8+Q8*R8)</f>
        <v>256500</v>
      </c>
      <c r="T8" s="41">
        <f t="shared" si="5"/>
        <v>13500</v>
      </c>
      <c r="U8" s="112">
        <f t="shared" si="13"/>
        <v>30</v>
      </c>
      <c r="V8" s="79">
        <f t="shared" si="14"/>
        <v>12150</v>
      </c>
      <c r="W8" s="39">
        <f t="shared" si="15"/>
        <v>29</v>
      </c>
      <c r="X8" s="79">
        <f t="shared" si="16"/>
        <v>10800</v>
      </c>
      <c r="Y8" s="116">
        <f t="shared" si="17"/>
        <v>0</v>
      </c>
      <c r="Z8" s="40">
        <f t="shared" ref="Z8:Z27" si="19">IF($F8="", "", T8*U8+V8*W8+X8*Y8)</f>
        <v>757350</v>
      </c>
      <c r="AA8" s="369"/>
      <c r="AB8" s="997"/>
      <c r="AC8" s="993">
        <f t="shared" si="18"/>
        <v>1013850</v>
      </c>
      <c r="AD8" s="998" t="str">
        <f t="shared" si="6"/>
        <v/>
      </c>
      <c r="AE8" s="863"/>
    </row>
    <row r="9" spans="1:31" ht="24" customHeight="1">
      <c r="A9" s="84"/>
      <c r="B9" s="850" t="str">
        <f t="shared" si="0"/>
        <v/>
      </c>
      <c r="C9" s="851" t="str">
        <f t="shared" si="1"/>
        <v/>
      </c>
      <c r="D9" s="477" t="str">
        <f t="shared" si="2"/>
        <v/>
      </c>
      <c r="E9" s="852" t="s">
        <v>221</v>
      </c>
      <c r="F9" s="853"/>
      <c r="G9" s="854"/>
      <c r="H9" s="855" t="str">
        <f t="shared" si="7"/>
        <v/>
      </c>
      <c r="I9" s="856"/>
      <c r="J9" s="995"/>
      <c r="K9" s="996"/>
      <c r="L9" s="863" t="str">
        <f t="shared" si="3"/>
        <v/>
      </c>
      <c r="M9" s="38" t="str">
        <f t="shared" si="4"/>
        <v/>
      </c>
      <c r="N9" s="112" t="str">
        <f t="shared" si="8"/>
        <v/>
      </c>
      <c r="O9" s="79" t="str">
        <f t="shared" si="9"/>
        <v/>
      </c>
      <c r="P9" s="39" t="str">
        <f t="shared" si="10"/>
        <v/>
      </c>
      <c r="Q9" s="79" t="str">
        <f t="shared" si="11"/>
        <v/>
      </c>
      <c r="R9" s="114" t="str">
        <f t="shared" si="12"/>
        <v/>
      </c>
      <c r="S9" s="40" t="str">
        <f t="shared" ref="S9:S27" si="20">IF($F9="", "", M9*N9+O9*P9+Q9*R9)</f>
        <v/>
      </c>
      <c r="T9" s="41" t="str">
        <f t="shared" si="5"/>
        <v/>
      </c>
      <c r="U9" s="112" t="str">
        <f t="shared" si="13"/>
        <v/>
      </c>
      <c r="V9" s="79" t="str">
        <f t="shared" si="14"/>
        <v/>
      </c>
      <c r="W9" s="39" t="str">
        <f t="shared" si="15"/>
        <v/>
      </c>
      <c r="X9" s="79" t="str">
        <f t="shared" si="16"/>
        <v/>
      </c>
      <c r="Y9" s="116" t="str">
        <f t="shared" si="17"/>
        <v/>
      </c>
      <c r="Z9" s="40" t="str">
        <f t="shared" si="19"/>
        <v/>
      </c>
      <c r="AA9" s="369"/>
      <c r="AB9" s="482"/>
      <c r="AC9" s="993" t="str">
        <f t="shared" si="18"/>
        <v/>
      </c>
      <c r="AD9" s="998" t="str">
        <f t="shared" si="6"/>
        <v/>
      </c>
      <c r="AE9" s="863"/>
    </row>
    <row r="10" spans="1:31" ht="24" customHeight="1">
      <c r="A10" s="84"/>
      <c r="B10" s="850" t="str">
        <f t="shared" si="0"/>
        <v/>
      </c>
      <c r="C10" s="851" t="str">
        <f t="shared" si="1"/>
        <v/>
      </c>
      <c r="D10" s="477" t="str">
        <f t="shared" si="2"/>
        <v/>
      </c>
      <c r="E10" s="852" t="s">
        <v>221</v>
      </c>
      <c r="F10" s="853"/>
      <c r="G10" s="854"/>
      <c r="H10" s="855" t="str">
        <f t="shared" si="7"/>
        <v/>
      </c>
      <c r="I10" s="856"/>
      <c r="J10" s="995"/>
      <c r="K10" s="996"/>
      <c r="L10" s="863" t="str">
        <f t="shared" si="3"/>
        <v/>
      </c>
      <c r="M10" s="38" t="str">
        <f t="shared" si="4"/>
        <v/>
      </c>
      <c r="N10" s="112" t="str">
        <f t="shared" si="8"/>
        <v/>
      </c>
      <c r="O10" s="79" t="str">
        <f t="shared" si="9"/>
        <v/>
      </c>
      <c r="P10" s="39" t="str">
        <f t="shared" si="10"/>
        <v/>
      </c>
      <c r="Q10" s="79" t="str">
        <f t="shared" si="11"/>
        <v/>
      </c>
      <c r="R10" s="114" t="str">
        <f t="shared" si="12"/>
        <v/>
      </c>
      <c r="S10" s="40" t="str">
        <f t="shared" si="20"/>
        <v/>
      </c>
      <c r="T10" s="41" t="str">
        <f t="shared" si="5"/>
        <v/>
      </c>
      <c r="U10" s="112" t="str">
        <f t="shared" si="13"/>
        <v/>
      </c>
      <c r="V10" s="79" t="str">
        <f t="shared" si="14"/>
        <v/>
      </c>
      <c r="W10" s="39" t="str">
        <f t="shared" si="15"/>
        <v/>
      </c>
      <c r="X10" s="79" t="str">
        <f t="shared" si="16"/>
        <v/>
      </c>
      <c r="Y10" s="116" t="str">
        <f t="shared" si="17"/>
        <v/>
      </c>
      <c r="Z10" s="40" t="str">
        <f t="shared" si="19"/>
        <v/>
      </c>
      <c r="AA10" s="369"/>
      <c r="AB10" s="482"/>
      <c r="AC10" s="993" t="str">
        <f t="shared" si="18"/>
        <v/>
      </c>
      <c r="AD10" s="998" t="str">
        <f t="shared" si="6"/>
        <v/>
      </c>
      <c r="AE10" s="863"/>
    </row>
    <row r="11" spans="1:31" ht="24" customHeight="1">
      <c r="A11" s="84"/>
      <c r="B11" s="850" t="str">
        <f t="shared" si="0"/>
        <v/>
      </c>
      <c r="C11" s="851" t="str">
        <f t="shared" si="1"/>
        <v/>
      </c>
      <c r="D11" s="477" t="str">
        <f t="shared" si="2"/>
        <v/>
      </c>
      <c r="E11" s="852" t="s">
        <v>221</v>
      </c>
      <c r="F11" s="853"/>
      <c r="G11" s="854"/>
      <c r="H11" s="855" t="str">
        <f t="shared" si="7"/>
        <v/>
      </c>
      <c r="I11" s="856"/>
      <c r="J11" s="995"/>
      <c r="K11" s="996"/>
      <c r="L11" s="863" t="str">
        <f t="shared" si="3"/>
        <v/>
      </c>
      <c r="M11" s="38" t="str">
        <f t="shared" si="4"/>
        <v/>
      </c>
      <c r="N11" s="112" t="str">
        <f t="shared" si="8"/>
        <v/>
      </c>
      <c r="O11" s="79" t="str">
        <f t="shared" si="9"/>
        <v/>
      </c>
      <c r="P11" s="39" t="str">
        <f t="shared" si="10"/>
        <v/>
      </c>
      <c r="Q11" s="79" t="str">
        <f t="shared" si="11"/>
        <v/>
      </c>
      <c r="R11" s="114" t="str">
        <f t="shared" si="12"/>
        <v/>
      </c>
      <c r="S11" s="40" t="str">
        <f t="shared" si="20"/>
        <v/>
      </c>
      <c r="T11" s="41" t="str">
        <f t="shared" si="5"/>
        <v/>
      </c>
      <c r="U11" s="112" t="str">
        <f t="shared" si="13"/>
        <v/>
      </c>
      <c r="V11" s="79" t="str">
        <f t="shared" si="14"/>
        <v/>
      </c>
      <c r="W11" s="39" t="str">
        <f t="shared" si="15"/>
        <v/>
      </c>
      <c r="X11" s="79" t="str">
        <f t="shared" si="16"/>
        <v/>
      </c>
      <c r="Y11" s="116" t="str">
        <f t="shared" si="17"/>
        <v/>
      </c>
      <c r="Z11" s="40" t="str">
        <f t="shared" si="19"/>
        <v/>
      </c>
      <c r="AA11" s="369"/>
      <c r="AB11" s="482"/>
      <c r="AC11" s="993" t="str">
        <f t="shared" si="18"/>
        <v/>
      </c>
      <c r="AD11" s="998" t="str">
        <f t="shared" si="6"/>
        <v/>
      </c>
      <c r="AE11" s="863"/>
    </row>
    <row r="12" spans="1:31" ht="24" customHeight="1">
      <c r="A12" s="84"/>
      <c r="B12" s="850" t="str">
        <f t="shared" si="0"/>
        <v/>
      </c>
      <c r="C12" s="851" t="str">
        <f t="shared" si="1"/>
        <v/>
      </c>
      <c r="D12" s="477" t="str">
        <f t="shared" si="2"/>
        <v/>
      </c>
      <c r="E12" s="852" t="s">
        <v>221</v>
      </c>
      <c r="F12" s="853"/>
      <c r="G12" s="854"/>
      <c r="H12" s="855" t="str">
        <f t="shared" si="7"/>
        <v/>
      </c>
      <c r="I12" s="856"/>
      <c r="J12" s="995"/>
      <c r="K12" s="996"/>
      <c r="L12" s="863" t="str">
        <f t="shared" si="3"/>
        <v/>
      </c>
      <c r="M12" s="38" t="str">
        <f t="shared" si="4"/>
        <v/>
      </c>
      <c r="N12" s="112" t="str">
        <f t="shared" si="8"/>
        <v/>
      </c>
      <c r="O12" s="79" t="str">
        <f t="shared" si="9"/>
        <v/>
      </c>
      <c r="P12" s="39" t="str">
        <f t="shared" si="10"/>
        <v/>
      </c>
      <c r="Q12" s="79" t="str">
        <f t="shared" si="11"/>
        <v/>
      </c>
      <c r="R12" s="114" t="str">
        <f t="shared" si="12"/>
        <v/>
      </c>
      <c r="S12" s="40" t="str">
        <f t="shared" si="20"/>
        <v/>
      </c>
      <c r="T12" s="41" t="str">
        <f t="shared" si="5"/>
        <v/>
      </c>
      <c r="U12" s="112" t="str">
        <f t="shared" si="13"/>
        <v/>
      </c>
      <c r="V12" s="79" t="str">
        <f t="shared" si="14"/>
        <v/>
      </c>
      <c r="W12" s="39" t="str">
        <f t="shared" si="15"/>
        <v/>
      </c>
      <c r="X12" s="79" t="str">
        <f t="shared" si="16"/>
        <v/>
      </c>
      <c r="Y12" s="116" t="str">
        <f t="shared" si="17"/>
        <v/>
      </c>
      <c r="Z12" s="40" t="str">
        <f t="shared" si="19"/>
        <v/>
      </c>
      <c r="AA12" s="369"/>
      <c r="AB12" s="482"/>
      <c r="AC12" s="993" t="str">
        <f t="shared" si="18"/>
        <v/>
      </c>
      <c r="AD12" s="998" t="str">
        <f t="shared" si="6"/>
        <v/>
      </c>
      <c r="AE12" s="863"/>
    </row>
    <row r="13" spans="1:31" ht="24" customHeight="1">
      <c r="A13" s="84"/>
      <c r="B13" s="850" t="str">
        <f t="shared" si="0"/>
        <v/>
      </c>
      <c r="C13" s="851" t="str">
        <f t="shared" si="1"/>
        <v/>
      </c>
      <c r="D13" s="477" t="str">
        <f t="shared" si="2"/>
        <v/>
      </c>
      <c r="E13" s="852" t="s">
        <v>221</v>
      </c>
      <c r="F13" s="853"/>
      <c r="G13" s="854"/>
      <c r="H13" s="855" t="str">
        <f t="shared" si="7"/>
        <v/>
      </c>
      <c r="I13" s="856"/>
      <c r="J13" s="995"/>
      <c r="K13" s="996"/>
      <c r="L13" s="863" t="str">
        <f t="shared" si="3"/>
        <v/>
      </c>
      <c r="M13" s="38" t="str">
        <f t="shared" si="4"/>
        <v/>
      </c>
      <c r="N13" s="112" t="str">
        <f t="shared" si="8"/>
        <v/>
      </c>
      <c r="O13" s="79" t="str">
        <f t="shared" si="9"/>
        <v/>
      </c>
      <c r="P13" s="39" t="str">
        <f t="shared" si="10"/>
        <v/>
      </c>
      <c r="Q13" s="79" t="str">
        <f t="shared" si="11"/>
        <v/>
      </c>
      <c r="R13" s="114" t="str">
        <f t="shared" si="12"/>
        <v/>
      </c>
      <c r="S13" s="40" t="str">
        <f t="shared" si="20"/>
        <v/>
      </c>
      <c r="T13" s="41" t="str">
        <f t="shared" si="5"/>
        <v/>
      </c>
      <c r="U13" s="112" t="str">
        <f t="shared" si="13"/>
        <v/>
      </c>
      <c r="V13" s="79" t="str">
        <f t="shared" si="14"/>
        <v/>
      </c>
      <c r="W13" s="39" t="str">
        <f t="shared" si="15"/>
        <v/>
      </c>
      <c r="X13" s="79" t="str">
        <f t="shared" si="16"/>
        <v/>
      </c>
      <c r="Y13" s="116" t="str">
        <f t="shared" si="17"/>
        <v/>
      </c>
      <c r="Z13" s="40" t="str">
        <f t="shared" si="19"/>
        <v/>
      </c>
      <c r="AA13" s="369"/>
      <c r="AB13" s="482"/>
      <c r="AC13" s="993" t="str">
        <f t="shared" si="18"/>
        <v/>
      </c>
      <c r="AD13" s="998" t="str">
        <f t="shared" si="6"/>
        <v/>
      </c>
      <c r="AE13" s="863"/>
    </row>
    <row r="14" spans="1:31" ht="24" customHeight="1">
      <c r="A14" s="84"/>
      <c r="B14" s="850" t="str">
        <f t="shared" si="0"/>
        <v/>
      </c>
      <c r="C14" s="851" t="str">
        <f t="shared" si="1"/>
        <v/>
      </c>
      <c r="D14" s="477" t="str">
        <f t="shared" si="2"/>
        <v/>
      </c>
      <c r="E14" s="852" t="s">
        <v>221</v>
      </c>
      <c r="F14" s="853"/>
      <c r="G14" s="854"/>
      <c r="H14" s="855" t="str">
        <f t="shared" si="7"/>
        <v/>
      </c>
      <c r="I14" s="856"/>
      <c r="J14" s="995"/>
      <c r="K14" s="996"/>
      <c r="L14" s="863" t="str">
        <f t="shared" si="3"/>
        <v/>
      </c>
      <c r="M14" s="38" t="str">
        <f t="shared" si="4"/>
        <v/>
      </c>
      <c r="N14" s="112" t="str">
        <f t="shared" si="8"/>
        <v/>
      </c>
      <c r="O14" s="79" t="str">
        <f t="shared" si="9"/>
        <v/>
      </c>
      <c r="P14" s="39" t="str">
        <f t="shared" si="10"/>
        <v/>
      </c>
      <c r="Q14" s="79" t="str">
        <f t="shared" si="11"/>
        <v/>
      </c>
      <c r="R14" s="114" t="str">
        <f t="shared" si="12"/>
        <v/>
      </c>
      <c r="S14" s="40" t="str">
        <f>IF($F14="", "", M14*N14+O14*P14+Q14*R14)</f>
        <v/>
      </c>
      <c r="T14" s="41" t="str">
        <f t="shared" si="5"/>
        <v/>
      </c>
      <c r="U14" s="112" t="str">
        <f t="shared" si="13"/>
        <v/>
      </c>
      <c r="V14" s="79" t="str">
        <f t="shared" si="14"/>
        <v/>
      </c>
      <c r="W14" s="39" t="str">
        <f t="shared" si="15"/>
        <v/>
      </c>
      <c r="X14" s="79" t="str">
        <f t="shared" si="16"/>
        <v/>
      </c>
      <c r="Y14" s="116" t="str">
        <f t="shared" si="17"/>
        <v/>
      </c>
      <c r="Z14" s="40" t="str">
        <f t="shared" si="19"/>
        <v/>
      </c>
      <c r="AA14" s="369"/>
      <c r="AB14" s="482"/>
      <c r="AC14" s="993" t="str">
        <f t="shared" si="18"/>
        <v/>
      </c>
      <c r="AD14" s="998" t="str">
        <f t="shared" si="6"/>
        <v/>
      </c>
      <c r="AE14" s="863"/>
    </row>
    <row r="15" spans="1:31" ht="24" hidden="1" customHeight="1">
      <c r="A15" s="84"/>
      <c r="B15" s="850" t="str">
        <f t="shared" si="0"/>
        <v/>
      </c>
      <c r="C15" s="851" t="str">
        <f t="shared" si="1"/>
        <v/>
      </c>
      <c r="D15" s="477" t="str">
        <f t="shared" si="2"/>
        <v/>
      </c>
      <c r="E15" s="852" t="s">
        <v>230</v>
      </c>
      <c r="F15" s="853"/>
      <c r="G15" s="854"/>
      <c r="H15" s="855" t="str">
        <f t="shared" si="7"/>
        <v/>
      </c>
      <c r="I15" s="856"/>
      <c r="J15" s="995"/>
      <c r="K15" s="996"/>
      <c r="L15" s="863">
        <f t="shared" si="3"/>
        <v>0</v>
      </c>
      <c r="M15" s="38" t="str">
        <f t="shared" si="4"/>
        <v/>
      </c>
      <c r="N15" s="112" t="str">
        <f t="shared" si="8"/>
        <v/>
      </c>
      <c r="O15" s="79" t="str">
        <f t="shared" si="9"/>
        <v/>
      </c>
      <c r="P15" s="39" t="str">
        <f t="shared" si="10"/>
        <v/>
      </c>
      <c r="Q15" s="79" t="str">
        <f t="shared" si="11"/>
        <v/>
      </c>
      <c r="R15" s="114" t="str">
        <f t="shared" si="12"/>
        <v/>
      </c>
      <c r="S15" s="40" t="str">
        <f t="shared" si="20"/>
        <v/>
      </c>
      <c r="T15" s="41" t="str">
        <f t="shared" si="5"/>
        <v/>
      </c>
      <c r="U15" s="112" t="str">
        <f t="shared" si="13"/>
        <v/>
      </c>
      <c r="V15" s="79" t="str">
        <f t="shared" si="14"/>
        <v/>
      </c>
      <c r="W15" s="39" t="str">
        <f t="shared" si="15"/>
        <v/>
      </c>
      <c r="X15" s="79" t="str">
        <f t="shared" si="16"/>
        <v/>
      </c>
      <c r="Y15" s="116" t="str">
        <f t="shared" si="17"/>
        <v/>
      </c>
      <c r="Z15" s="40" t="str">
        <f t="shared" si="19"/>
        <v/>
      </c>
      <c r="AA15" s="369"/>
      <c r="AB15" s="482"/>
      <c r="AC15" s="993" t="str">
        <f t="shared" si="18"/>
        <v/>
      </c>
      <c r="AD15" s="998" t="str">
        <f t="shared" si="6"/>
        <v/>
      </c>
      <c r="AE15" s="863"/>
    </row>
    <row r="16" spans="1:31" ht="24" hidden="1" customHeight="1">
      <c r="A16" s="84"/>
      <c r="B16" s="850" t="str">
        <f t="shared" si="0"/>
        <v/>
      </c>
      <c r="C16" s="851" t="str">
        <f t="shared" si="1"/>
        <v/>
      </c>
      <c r="D16" s="477" t="str">
        <f t="shared" si="2"/>
        <v/>
      </c>
      <c r="E16" s="852" t="s">
        <v>230</v>
      </c>
      <c r="F16" s="481"/>
      <c r="G16" s="864"/>
      <c r="H16" s="855" t="str">
        <f t="shared" si="7"/>
        <v/>
      </c>
      <c r="I16" s="856"/>
      <c r="J16" s="995"/>
      <c r="K16" s="996"/>
      <c r="L16" s="863">
        <f t="shared" si="3"/>
        <v>0</v>
      </c>
      <c r="M16" s="38" t="str">
        <f t="shared" si="4"/>
        <v/>
      </c>
      <c r="N16" s="112" t="str">
        <f t="shared" si="8"/>
        <v/>
      </c>
      <c r="O16" s="79" t="str">
        <f t="shared" si="9"/>
        <v/>
      </c>
      <c r="P16" s="39" t="str">
        <f t="shared" si="10"/>
        <v/>
      </c>
      <c r="Q16" s="79" t="str">
        <f t="shared" si="11"/>
        <v/>
      </c>
      <c r="R16" s="114" t="str">
        <f t="shared" si="12"/>
        <v/>
      </c>
      <c r="S16" s="40" t="str">
        <f t="shared" si="20"/>
        <v/>
      </c>
      <c r="T16" s="41" t="str">
        <f t="shared" si="5"/>
        <v/>
      </c>
      <c r="U16" s="112" t="str">
        <f t="shared" si="13"/>
        <v/>
      </c>
      <c r="V16" s="79" t="str">
        <f t="shared" si="14"/>
        <v/>
      </c>
      <c r="W16" s="39" t="str">
        <f t="shared" si="15"/>
        <v/>
      </c>
      <c r="X16" s="79" t="str">
        <f t="shared" si="16"/>
        <v/>
      </c>
      <c r="Y16" s="116" t="str">
        <f t="shared" si="17"/>
        <v/>
      </c>
      <c r="Z16" s="40" t="str">
        <f t="shared" si="19"/>
        <v/>
      </c>
      <c r="AA16" s="369"/>
      <c r="AB16" s="482"/>
      <c r="AC16" s="993" t="str">
        <f t="shared" si="18"/>
        <v/>
      </c>
      <c r="AD16" s="998" t="str">
        <f t="shared" si="6"/>
        <v/>
      </c>
      <c r="AE16" s="863"/>
    </row>
    <row r="17" spans="1:31" ht="24" hidden="1" customHeight="1">
      <c r="A17" s="84"/>
      <c r="B17" s="850" t="str">
        <f t="shared" si="0"/>
        <v/>
      </c>
      <c r="C17" s="851" t="str">
        <f t="shared" si="1"/>
        <v/>
      </c>
      <c r="D17" s="477" t="str">
        <f t="shared" si="2"/>
        <v/>
      </c>
      <c r="E17" s="852" t="s">
        <v>230</v>
      </c>
      <c r="F17" s="481"/>
      <c r="G17" s="864"/>
      <c r="H17" s="855" t="str">
        <f t="shared" si="7"/>
        <v/>
      </c>
      <c r="I17" s="856"/>
      <c r="J17" s="995"/>
      <c r="K17" s="996"/>
      <c r="L17" s="863">
        <f t="shared" si="3"/>
        <v>0</v>
      </c>
      <c r="M17" s="38" t="str">
        <f t="shared" si="4"/>
        <v/>
      </c>
      <c r="N17" s="112" t="str">
        <f t="shared" si="8"/>
        <v/>
      </c>
      <c r="O17" s="79" t="str">
        <f t="shared" si="9"/>
        <v/>
      </c>
      <c r="P17" s="39" t="str">
        <f t="shared" si="10"/>
        <v/>
      </c>
      <c r="Q17" s="79" t="str">
        <f t="shared" si="11"/>
        <v/>
      </c>
      <c r="R17" s="114" t="str">
        <f t="shared" si="12"/>
        <v/>
      </c>
      <c r="S17" s="40" t="str">
        <f t="shared" si="20"/>
        <v/>
      </c>
      <c r="T17" s="41" t="str">
        <f t="shared" si="5"/>
        <v/>
      </c>
      <c r="U17" s="112" t="str">
        <f t="shared" si="13"/>
        <v/>
      </c>
      <c r="V17" s="79" t="str">
        <f t="shared" si="14"/>
        <v/>
      </c>
      <c r="W17" s="39" t="str">
        <f t="shared" si="15"/>
        <v/>
      </c>
      <c r="X17" s="79" t="str">
        <f t="shared" si="16"/>
        <v/>
      </c>
      <c r="Y17" s="116" t="str">
        <f t="shared" si="17"/>
        <v/>
      </c>
      <c r="Z17" s="40" t="str">
        <f t="shared" si="19"/>
        <v/>
      </c>
      <c r="AA17" s="369"/>
      <c r="AB17" s="482"/>
      <c r="AC17" s="993" t="str">
        <f t="shared" si="18"/>
        <v/>
      </c>
      <c r="AD17" s="998" t="str">
        <f t="shared" si="6"/>
        <v/>
      </c>
      <c r="AE17" s="863"/>
    </row>
    <row r="18" spans="1:31" ht="24" hidden="1" customHeight="1">
      <c r="A18" s="84"/>
      <c r="B18" s="850" t="str">
        <f t="shared" si="0"/>
        <v/>
      </c>
      <c r="C18" s="851" t="str">
        <f t="shared" si="1"/>
        <v/>
      </c>
      <c r="D18" s="477" t="str">
        <f t="shared" si="2"/>
        <v/>
      </c>
      <c r="E18" s="852" t="s">
        <v>230</v>
      </c>
      <c r="F18" s="481"/>
      <c r="G18" s="864"/>
      <c r="H18" s="855" t="str">
        <f t="shared" si="7"/>
        <v/>
      </c>
      <c r="I18" s="856"/>
      <c r="J18" s="995"/>
      <c r="K18" s="996"/>
      <c r="L18" s="863">
        <f t="shared" si="3"/>
        <v>0</v>
      </c>
      <c r="M18" s="38" t="str">
        <f t="shared" si="4"/>
        <v/>
      </c>
      <c r="N18" s="112" t="str">
        <f t="shared" si="8"/>
        <v/>
      </c>
      <c r="O18" s="79" t="str">
        <f t="shared" si="9"/>
        <v/>
      </c>
      <c r="P18" s="39" t="str">
        <f t="shared" si="10"/>
        <v/>
      </c>
      <c r="Q18" s="79" t="str">
        <f t="shared" si="11"/>
        <v/>
      </c>
      <c r="R18" s="114" t="str">
        <f t="shared" si="12"/>
        <v/>
      </c>
      <c r="S18" s="40" t="str">
        <f t="shared" si="20"/>
        <v/>
      </c>
      <c r="T18" s="41" t="str">
        <f t="shared" si="5"/>
        <v/>
      </c>
      <c r="U18" s="112" t="str">
        <f t="shared" si="13"/>
        <v/>
      </c>
      <c r="V18" s="79" t="str">
        <f t="shared" si="14"/>
        <v/>
      </c>
      <c r="W18" s="39" t="str">
        <f t="shared" si="15"/>
        <v/>
      </c>
      <c r="X18" s="79" t="str">
        <f t="shared" si="16"/>
        <v/>
      </c>
      <c r="Y18" s="116" t="str">
        <f t="shared" si="17"/>
        <v/>
      </c>
      <c r="Z18" s="40" t="str">
        <f t="shared" si="19"/>
        <v/>
      </c>
      <c r="AA18" s="369"/>
      <c r="AB18" s="482"/>
      <c r="AC18" s="993" t="str">
        <f t="shared" si="18"/>
        <v/>
      </c>
      <c r="AD18" s="998" t="str">
        <f t="shared" si="6"/>
        <v/>
      </c>
      <c r="AE18" s="863"/>
    </row>
    <row r="19" spans="1:31" ht="24" hidden="1" customHeight="1">
      <c r="A19" s="84"/>
      <c r="B19" s="850" t="str">
        <f t="shared" si="0"/>
        <v/>
      </c>
      <c r="C19" s="851" t="str">
        <f t="shared" si="1"/>
        <v/>
      </c>
      <c r="D19" s="477" t="str">
        <f t="shared" si="2"/>
        <v/>
      </c>
      <c r="E19" s="852" t="s">
        <v>230</v>
      </c>
      <c r="F19" s="481"/>
      <c r="G19" s="864"/>
      <c r="H19" s="855" t="str">
        <f t="shared" si="7"/>
        <v/>
      </c>
      <c r="I19" s="856"/>
      <c r="J19" s="995"/>
      <c r="K19" s="996"/>
      <c r="L19" s="863">
        <f t="shared" si="3"/>
        <v>0</v>
      </c>
      <c r="M19" s="38" t="str">
        <f t="shared" si="4"/>
        <v/>
      </c>
      <c r="N19" s="112" t="str">
        <f t="shared" si="8"/>
        <v/>
      </c>
      <c r="O19" s="79" t="str">
        <f t="shared" si="9"/>
        <v/>
      </c>
      <c r="P19" s="39" t="str">
        <f t="shared" si="10"/>
        <v/>
      </c>
      <c r="Q19" s="79" t="str">
        <f t="shared" si="11"/>
        <v/>
      </c>
      <c r="R19" s="114" t="str">
        <f t="shared" si="12"/>
        <v/>
      </c>
      <c r="S19" s="40" t="str">
        <f t="shared" si="20"/>
        <v/>
      </c>
      <c r="T19" s="41" t="str">
        <f t="shared" si="5"/>
        <v/>
      </c>
      <c r="U19" s="112" t="str">
        <f t="shared" si="13"/>
        <v/>
      </c>
      <c r="V19" s="79" t="str">
        <f t="shared" si="14"/>
        <v/>
      </c>
      <c r="W19" s="39" t="str">
        <f t="shared" si="15"/>
        <v/>
      </c>
      <c r="X19" s="79" t="str">
        <f t="shared" si="16"/>
        <v/>
      </c>
      <c r="Y19" s="116" t="str">
        <f t="shared" si="17"/>
        <v/>
      </c>
      <c r="Z19" s="40" t="str">
        <f t="shared" si="19"/>
        <v/>
      </c>
      <c r="AA19" s="369"/>
      <c r="AB19" s="482"/>
      <c r="AC19" s="993" t="str">
        <f t="shared" si="18"/>
        <v/>
      </c>
      <c r="AD19" s="998" t="str">
        <f t="shared" si="6"/>
        <v/>
      </c>
      <c r="AE19" s="863"/>
    </row>
    <row r="20" spans="1:31" ht="24" hidden="1" customHeight="1">
      <c r="A20" s="84"/>
      <c r="B20" s="850" t="str">
        <f t="shared" si="0"/>
        <v/>
      </c>
      <c r="C20" s="851" t="str">
        <f t="shared" si="1"/>
        <v/>
      </c>
      <c r="D20" s="477" t="str">
        <f t="shared" si="2"/>
        <v/>
      </c>
      <c r="E20" s="852" t="s">
        <v>230</v>
      </c>
      <c r="F20" s="481"/>
      <c r="G20" s="864"/>
      <c r="H20" s="855" t="str">
        <f t="shared" si="7"/>
        <v/>
      </c>
      <c r="I20" s="856"/>
      <c r="J20" s="995"/>
      <c r="K20" s="996"/>
      <c r="L20" s="863">
        <f t="shared" si="3"/>
        <v>0</v>
      </c>
      <c r="M20" s="38" t="str">
        <f t="shared" si="4"/>
        <v/>
      </c>
      <c r="N20" s="112" t="str">
        <f t="shared" si="8"/>
        <v/>
      </c>
      <c r="O20" s="79" t="str">
        <f t="shared" si="9"/>
        <v/>
      </c>
      <c r="P20" s="39" t="str">
        <f t="shared" si="10"/>
        <v/>
      </c>
      <c r="Q20" s="79" t="str">
        <f t="shared" si="11"/>
        <v/>
      </c>
      <c r="R20" s="114" t="str">
        <f t="shared" si="12"/>
        <v/>
      </c>
      <c r="S20" s="40" t="str">
        <f t="shared" si="20"/>
        <v/>
      </c>
      <c r="T20" s="41" t="str">
        <f t="shared" si="5"/>
        <v/>
      </c>
      <c r="U20" s="112" t="str">
        <f t="shared" si="13"/>
        <v/>
      </c>
      <c r="V20" s="79" t="str">
        <f t="shared" si="14"/>
        <v/>
      </c>
      <c r="W20" s="39" t="str">
        <f t="shared" si="15"/>
        <v/>
      </c>
      <c r="X20" s="79" t="str">
        <f t="shared" si="16"/>
        <v/>
      </c>
      <c r="Y20" s="116" t="str">
        <f t="shared" si="17"/>
        <v/>
      </c>
      <c r="Z20" s="40" t="str">
        <f t="shared" si="19"/>
        <v/>
      </c>
      <c r="AA20" s="369"/>
      <c r="AB20" s="482"/>
      <c r="AC20" s="993" t="str">
        <f t="shared" si="18"/>
        <v/>
      </c>
      <c r="AD20" s="998" t="str">
        <f t="shared" si="6"/>
        <v/>
      </c>
      <c r="AE20" s="863"/>
    </row>
    <row r="21" spans="1:31" ht="24" hidden="1" customHeight="1">
      <c r="A21" s="84"/>
      <c r="B21" s="850" t="str">
        <f t="shared" si="0"/>
        <v/>
      </c>
      <c r="C21" s="851" t="str">
        <f t="shared" si="1"/>
        <v/>
      </c>
      <c r="D21" s="477" t="str">
        <f t="shared" si="2"/>
        <v/>
      </c>
      <c r="E21" s="852" t="s">
        <v>230</v>
      </c>
      <c r="F21" s="481"/>
      <c r="G21" s="864"/>
      <c r="H21" s="855" t="str">
        <f t="shared" si="7"/>
        <v/>
      </c>
      <c r="I21" s="856"/>
      <c r="J21" s="995"/>
      <c r="K21" s="996"/>
      <c r="L21" s="863">
        <f t="shared" si="3"/>
        <v>0</v>
      </c>
      <c r="M21" s="38" t="str">
        <f t="shared" si="4"/>
        <v/>
      </c>
      <c r="N21" s="112" t="str">
        <f t="shared" si="8"/>
        <v/>
      </c>
      <c r="O21" s="79" t="str">
        <f t="shared" si="9"/>
        <v/>
      </c>
      <c r="P21" s="39" t="str">
        <f t="shared" si="10"/>
        <v/>
      </c>
      <c r="Q21" s="79" t="str">
        <f t="shared" si="11"/>
        <v/>
      </c>
      <c r="R21" s="114" t="str">
        <f t="shared" si="12"/>
        <v/>
      </c>
      <c r="S21" s="40" t="str">
        <f t="shared" si="20"/>
        <v/>
      </c>
      <c r="T21" s="41" t="str">
        <f t="shared" si="5"/>
        <v/>
      </c>
      <c r="U21" s="112" t="str">
        <f t="shared" si="13"/>
        <v/>
      </c>
      <c r="V21" s="79" t="str">
        <f t="shared" si="14"/>
        <v/>
      </c>
      <c r="W21" s="39" t="str">
        <f t="shared" si="15"/>
        <v/>
      </c>
      <c r="X21" s="79" t="str">
        <f t="shared" si="16"/>
        <v/>
      </c>
      <c r="Y21" s="116" t="str">
        <f t="shared" si="17"/>
        <v/>
      </c>
      <c r="Z21" s="40" t="str">
        <f t="shared" si="19"/>
        <v/>
      </c>
      <c r="AA21" s="369"/>
      <c r="AB21" s="482"/>
      <c r="AC21" s="993" t="str">
        <f t="shared" si="18"/>
        <v/>
      </c>
      <c r="AD21" s="998" t="str">
        <f t="shared" si="6"/>
        <v/>
      </c>
      <c r="AE21" s="863"/>
    </row>
    <row r="22" spans="1:31" ht="24" hidden="1" customHeight="1">
      <c r="A22" s="84"/>
      <c r="B22" s="850" t="str">
        <f t="shared" si="0"/>
        <v/>
      </c>
      <c r="C22" s="851" t="str">
        <f t="shared" si="1"/>
        <v/>
      </c>
      <c r="D22" s="477" t="str">
        <f t="shared" si="2"/>
        <v/>
      </c>
      <c r="E22" s="852" t="s">
        <v>230</v>
      </c>
      <c r="F22" s="481"/>
      <c r="G22" s="864"/>
      <c r="H22" s="855" t="str">
        <f t="shared" si="7"/>
        <v/>
      </c>
      <c r="I22" s="856"/>
      <c r="J22" s="995"/>
      <c r="K22" s="996"/>
      <c r="L22" s="863">
        <f t="shared" si="3"/>
        <v>0</v>
      </c>
      <c r="M22" s="38" t="str">
        <f t="shared" si="4"/>
        <v/>
      </c>
      <c r="N22" s="112" t="str">
        <f t="shared" si="8"/>
        <v/>
      </c>
      <c r="O22" s="79" t="str">
        <f t="shared" si="9"/>
        <v/>
      </c>
      <c r="P22" s="39" t="str">
        <f t="shared" si="10"/>
        <v/>
      </c>
      <c r="Q22" s="79" t="str">
        <f t="shared" si="11"/>
        <v/>
      </c>
      <c r="R22" s="114" t="str">
        <f t="shared" si="12"/>
        <v/>
      </c>
      <c r="S22" s="40" t="str">
        <f t="shared" si="20"/>
        <v/>
      </c>
      <c r="T22" s="41" t="str">
        <f t="shared" si="5"/>
        <v/>
      </c>
      <c r="U22" s="112" t="str">
        <f t="shared" si="13"/>
        <v/>
      </c>
      <c r="V22" s="79" t="str">
        <f t="shared" si="14"/>
        <v/>
      </c>
      <c r="W22" s="39" t="str">
        <f t="shared" si="15"/>
        <v/>
      </c>
      <c r="X22" s="79" t="str">
        <f t="shared" si="16"/>
        <v/>
      </c>
      <c r="Y22" s="116" t="str">
        <f t="shared" si="17"/>
        <v/>
      </c>
      <c r="Z22" s="40" t="str">
        <f t="shared" si="19"/>
        <v/>
      </c>
      <c r="AA22" s="369"/>
      <c r="AB22" s="482"/>
      <c r="AC22" s="993" t="str">
        <f t="shared" si="18"/>
        <v/>
      </c>
      <c r="AD22" s="998" t="str">
        <f t="shared" si="6"/>
        <v/>
      </c>
      <c r="AE22" s="863"/>
    </row>
    <row r="23" spans="1:31" ht="24" hidden="1" customHeight="1">
      <c r="A23" s="84"/>
      <c r="B23" s="850" t="str">
        <f t="shared" si="0"/>
        <v/>
      </c>
      <c r="C23" s="851" t="str">
        <f t="shared" si="1"/>
        <v/>
      </c>
      <c r="D23" s="477" t="str">
        <f t="shared" si="2"/>
        <v/>
      </c>
      <c r="E23" s="852" t="s">
        <v>230</v>
      </c>
      <c r="F23" s="481"/>
      <c r="G23" s="864"/>
      <c r="H23" s="855" t="str">
        <f t="shared" si="7"/>
        <v/>
      </c>
      <c r="I23" s="856"/>
      <c r="J23" s="995"/>
      <c r="K23" s="996"/>
      <c r="L23" s="863">
        <f t="shared" si="3"/>
        <v>0</v>
      </c>
      <c r="M23" s="38" t="str">
        <f t="shared" si="4"/>
        <v/>
      </c>
      <c r="N23" s="112" t="str">
        <f t="shared" si="8"/>
        <v/>
      </c>
      <c r="O23" s="79" t="str">
        <f t="shared" si="9"/>
        <v/>
      </c>
      <c r="P23" s="39" t="str">
        <f t="shared" si="10"/>
        <v/>
      </c>
      <c r="Q23" s="79" t="str">
        <f t="shared" si="11"/>
        <v/>
      </c>
      <c r="R23" s="114" t="str">
        <f t="shared" si="12"/>
        <v/>
      </c>
      <c r="S23" s="40" t="str">
        <f t="shared" si="20"/>
        <v/>
      </c>
      <c r="T23" s="41" t="str">
        <f t="shared" si="5"/>
        <v/>
      </c>
      <c r="U23" s="112" t="str">
        <f t="shared" si="13"/>
        <v/>
      </c>
      <c r="V23" s="79" t="str">
        <f t="shared" si="14"/>
        <v/>
      </c>
      <c r="W23" s="39" t="str">
        <f t="shared" si="15"/>
        <v/>
      </c>
      <c r="X23" s="79" t="str">
        <f t="shared" si="16"/>
        <v/>
      </c>
      <c r="Y23" s="116" t="str">
        <f t="shared" si="17"/>
        <v/>
      </c>
      <c r="Z23" s="40" t="str">
        <f t="shared" si="19"/>
        <v/>
      </c>
      <c r="AA23" s="369"/>
      <c r="AB23" s="482"/>
      <c r="AC23" s="993" t="str">
        <f t="shared" si="18"/>
        <v/>
      </c>
      <c r="AD23" s="998" t="str">
        <f t="shared" si="6"/>
        <v/>
      </c>
      <c r="AE23" s="863"/>
    </row>
    <row r="24" spans="1:31" ht="24" hidden="1" customHeight="1">
      <c r="A24" s="84"/>
      <c r="B24" s="850" t="str">
        <f t="shared" si="0"/>
        <v/>
      </c>
      <c r="C24" s="851" t="str">
        <f t="shared" si="1"/>
        <v/>
      </c>
      <c r="D24" s="477" t="str">
        <f t="shared" si="2"/>
        <v/>
      </c>
      <c r="E24" s="852" t="s">
        <v>230</v>
      </c>
      <c r="F24" s="481"/>
      <c r="G24" s="864"/>
      <c r="H24" s="855" t="str">
        <f t="shared" si="7"/>
        <v/>
      </c>
      <c r="I24" s="856"/>
      <c r="J24" s="995"/>
      <c r="K24" s="996"/>
      <c r="L24" s="863">
        <f t="shared" si="3"/>
        <v>0</v>
      </c>
      <c r="M24" s="38" t="str">
        <f t="shared" si="4"/>
        <v/>
      </c>
      <c r="N24" s="112" t="str">
        <f t="shared" si="8"/>
        <v/>
      </c>
      <c r="O24" s="79" t="str">
        <f t="shared" si="9"/>
        <v/>
      </c>
      <c r="P24" s="39" t="str">
        <f t="shared" si="10"/>
        <v/>
      </c>
      <c r="Q24" s="79" t="str">
        <f t="shared" si="11"/>
        <v/>
      </c>
      <c r="R24" s="114" t="str">
        <f t="shared" si="12"/>
        <v/>
      </c>
      <c r="S24" s="40" t="str">
        <f t="shared" si="20"/>
        <v/>
      </c>
      <c r="T24" s="41" t="str">
        <f t="shared" si="5"/>
        <v/>
      </c>
      <c r="U24" s="112" t="str">
        <f t="shared" si="13"/>
        <v/>
      </c>
      <c r="V24" s="79" t="str">
        <f t="shared" si="14"/>
        <v/>
      </c>
      <c r="W24" s="39" t="str">
        <f t="shared" si="15"/>
        <v/>
      </c>
      <c r="X24" s="79" t="str">
        <f t="shared" si="16"/>
        <v/>
      </c>
      <c r="Y24" s="116" t="str">
        <f t="shared" si="17"/>
        <v/>
      </c>
      <c r="Z24" s="40" t="str">
        <f t="shared" si="19"/>
        <v/>
      </c>
      <c r="AA24" s="369"/>
      <c r="AB24" s="482"/>
      <c r="AC24" s="993" t="str">
        <f t="shared" si="18"/>
        <v/>
      </c>
      <c r="AD24" s="998" t="str">
        <f t="shared" si="6"/>
        <v/>
      </c>
      <c r="AE24" s="863"/>
    </row>
    <row r="25" spans="1:31" ht="24" customHeight="1">
      <c r="A25" s="84"/>
      <c r="B25" s="850" t="str">
        <f t="shared" si="0"/>
        <v/>
      </c>
      <c r="C25" s="851" t="str">
        <f t="shared" si="1"/>
        <v/>
      </c>
      <c r="D25" s="477" t="str">
        <f t="shared" si="2"/>
        <v/>
      </c>
      <c r="E25" s="852" t="s">
        <v>221</v>
      </c>
      <c r="F25" s="481"/>
      <c r="G25" s="864"/>
      <c r="H25" s="855" t="str">
        <f t="shared" si="7"/>
        <v/>
      </c>
      <c r="I25" s="856"/>
      <c r="J25" s="995"/>
      <c r="K25" s="996"/>
      <c r="L25" s="863" t="str">
        <f t="shared" si="3"/>
        <v/>
      </c>
      <c r="M25" s="38" t="str">
        <f t="shared" si="4"/>
        <v/>
      </c>
      <c r="N25" s="112" t="str">
        <f t="shared" si="8"/>
        <v/>
      </c>
      <c r="O25" s="79" t="str">
        <f t="shared" si="9"/>
        <v/>
      </c>
      <c r="P25" s="39" t="str">
        <f t="shared" si="10"/>
        <v/>
      </c>
      <c r="Q25" s="79" t="str">
        <f t="shared" si="11"/>
        <v/>
      </c>
      <c r="R25" s="114" t="str">
        <f t="shared" si="12"/>
        <v/>
      </c>
      <c r="S25" s="40" t="str">
        <f t="shared" si="20"/>
        <v/>
      </c>
      <c r="T25" s="41" t="str">
        <f t="shared" si="5"/>
        <v/>
      </c>
      <c r="U25" s="112" t="str">
        <f t="shared" si="13"/>
        <v/>
      </c>
      <c r="V25" s="79" t="str">
        <f t="shared" si="14"/>
        <v/>
      </c>
      <c r="W25" s="39" t="str">
        <f t="shared" si="15"/>
        <v/>
      </c>
      <c r="X25" s="79" t="str">
        <f t="shared" si="16"/>
        <v/>
      </c>
      <c r="Y25" s="116" t="str">
        <f t="shared" si="17"/>
        <v/>
      </c>
      <c r="Z25" s="40" t="str">
        <f t="shared" si="19"/>
        <v/>
      </c>
      <c r="AA25" s="369"/>
      <c r="AB25" s="482"/>
      <c r="AC25" s="993" t="str">
        <f t="shared" si="18"/>
        <v/>
      </c>
      <c r="AD25" s="998" t="str">
        <f t="shared" si="6"/>
        <v/>
      </c>
      <c r="AE25" s="863"/>
    </row>
    <row r="26" spans="1:31" ht="24" customHeight="1">
      <c r="A26" s="84"/>
      <c r="B26" s="850" t="str">
        <f t="shared" si="0"/>
        <v/>
      </c>
      <c r="C26" s="851" t="str">
        <f t="shared" si="1"/>
        <v/>
      </c>
      <c r="D26" s="477" t="str">
        <f t="shared" si="2"/>
        <v/>
      </c>
      <c r="E26" s="852" t="s">
        <v>221</v>
      </c>
      <c r="F26" s="481"/>
      <c r="G26" s="864"/>
      <c r="H26" s="855" t="str">
        <f t="shared" si="7"/>
        <v/>
      </c>
      <c r="I26" s="856"/>
      <c r="J26" s="995"/>
      <c r="K26" s="996"/>
      <c r="L26" s="863" t="str">
        <f t="shared" si="3"/>
        <v/>
      </c>
      <c r="M26" s="38" t="str">
        <f t="shared" si="4"/>
        <v/>
      </c>
      <c r="N26" s="112" t="str">
        <f t="shared" si="8"/>
        <v/>
      </c>
      <c r="O26" s="79" t="str">
        <f t="shared" si="9"/>
        <v/>
      </c>
      <c r="P26" s="39" t="str">
        <f t="shared" si="10"/>
        <v/>
      </c>
      <c r="Q26" s="79" t="str">
        <f t="shared" si="11"/>
        <v/>
      </c>
      <c r="R26" s="114" t="str">
        <f t="shared" si="12"/>
        <v/>
      </c>
      <c r="S26" s="40" t="str">
        <f t="shared" si="20"/>
        <v/>
      </c>
      <c r="T26" s="41" t="str">
        <f t="shared" si="5"/>
        <v/>
      </c>
      <c r="U26" s="112" t="str">
        <f t="shared" si="13"/>
        <v/>
      </c>
      <c r="V26" s="79" t="str">
        <f t="shared" si="14"/>
        <v/>
      </c>
      <c r="W26" s="39" t="str">
        <f t="shared" si="15"/>
        <v/>
      </c>
      <c r="X26" s="79" t="str">
        <f t="shared" si="16"/>
        <v/>
      </c>
      <c r="Y26" s="116" t="str">
        <f t="shared" si="17"/>
        <v/>
      </c>
      <c r="Z26" s="40" t="str">
        <f t="shared" si="19"/>
        <v/>
      </c>
      <c r="AA26" s="369"/>
      <c r="AB26" s="482"/>
      <c r="AC26" s="993" t="str">
        <f t="shared" si="18"/>
        <v/>
      </c>
      <c r="AD26" s="998" t="str">
        <f t="shared" si="6"/>
        <v/>
      </c>
      <c r="AE26" s="863"/>
    </row>
    <row r="27" spans="1:31" ht="24" customHeight="1" thickBot="1">
      <c r="A27" s="84"/>
      <c r="B27" s="865" t="str">
        <f t="shared" si="0"/>
        <v/>
      </c>
      <c r="C27" s="866" t="str">
        <f t="shared" si="1"/>
        <v/>
      </c>
      <c r="D27" s="867" t="str">
        <f t="shared" si="2"/>
        <v/>
      </c>
      <c r="E27" s="868" t="s">
        <v>221</v>
      </c>
      <c r="F27" s="869"/>
      <c r="G27" s="870"/>
      <c r="H27" s="871" t="str">
        <f t="shared" si="7"/>
        <v/>
      </c>
      <c r="I27" s="872"/>
      <c r="J27" s="999"/>
      <c r="K27" s="1000"/>
      <c r="L27" s="875" t="str">
        <f t="shared" si="3"/>
        <v/>
      </c>
      <c r="M27" s="540" t="str">
        <f t="shared" si="4"/>
        <v/>
      </c>
      <c r="N27" s="113" t="str">
        <f t="shared" si="8"/>
        <v/>
      </c>
      <c r="O27" s="541" t="str">
        <f t="shared" si="9"/>
        <v/>
      </c>
      <c r="P27" s="42" t="str">
        <f t="shared" si="10"/>
        <v/>
      </c>
      <c r="Q27" s="541" t="str">
        <f t="shared" si="11"/>
        <v/>
      </c>
      <c r="R27" s="115" t="str">
        <f t="shared" si="12"/>
        <v/>
      </c>
      <c r="S27" s="371" t="str">
        <f t="shared" si="20"/>
        <v/>
      </c>
      <c r="T27" s="543" t="str">
        <f t="shared" si="5"/>
        <v/>
      </c>
      <c r="U27" s="113" t="str">
        <f t="shared" si="13"/>
        <v/>
      </c>
      <c r="V27" s="541" t="str">
        <f t="shared" si="14"/>
        <v/>
      </c>
      <c r="W27" s="42" t="str">
        <f t="shared" si="15"/>
        <v/>
      </c>
      <c r="X27" s="541" t="str">
        <f t="shared" si="16"/>
        <v/>
      </c>
      <c r="Y27" s="542" t="str">
        <f t="shared" si="17"/>
        <v/>
      </c>
      <c r="Z27" s="371" t="str">
        <f t="shared" si="19"/>
        <v/>
      </c>
      <c r="AA27" s="537"/>
      <c r="AB27" s="877"/>
      <c r="AC27" s="1001" t="str">
        <f t="shared" si="18"/>
        <v/>
      </c>
      <c r="AD27" s="1002" t="str">
        <f t="shared" si="6"/>
        <v/>
      </c>
      <c r="AE27" s="875"/>
    </row>
    <row r="28" spans="1:31" ht="36" customHeight="1" thickBot="1">
      <c r="F28" s="880"/>
      <c r="G28" s="1189" t="s">
        <v>333</v>
      </c>
      <c r="H28" s="1189"/>
      <c r="I28" s="1189"/>
      <c r="J28" s="175">
        <f>SUM(J6:J27)</f>
        <v>0</v>
      </c>
      <c r="K28" s="882" t="s">
        <v>235</v>
      </c>
      <c r="L28" s="883">
        <f>SUM(L6:L27)</f>
        <v>0</v>
      </c>
      <c r="W28" s="1204" t="s">
        <v>331</v>
      </c>
      <c r="X28" s="1204"/>
      <c r="Y28" s="1204"/>
      <c r="Z28" s="1204"/>
      <c r="AA28" s="1204"/>
      <c r="AB28" s="1204"/>
      <c r="AC28" s="1003">
        <f>SUM(AC6:AC27)</f>
        <v>2118150</v>
      </c>
      <c r="AD28" s="1004">
        <f>SUM(AD6:AD27)</f>
        <v>544050</v>
      </c>
    </row>
    <row r="29" spans="1:31" ht="36" customHeight="1" thickBot="1">
      <c r="E29" s="880"/>
      <c r="F29" s="1189" t="s">
        <v>334</v>
      </c>
      <c r="G29" s="1189"/>
      <c r="H29" s="1189"/>
      <c r="I29" s="1190"/>
      <c r="J29" s="175">
        <f>ROUNDDOWN(J28,-3)</f>
        <v>0</v>
      </c>
      <c r="K29" s="890"/>
      <c r="L29" s="1005"/>
      <c r="U29" s="1006"/>
      <c r="V29" s="1007"/>
      <c r="W29" s="1205" t="s">
        <v>332</v>
      </c>
      <c r="X29" s="1205"/>
      <c r="Y29" s="1205"/>
      <c r="Z29" s="1205"/>
      <c r="AA29" s="1205"/>
      <c r="AB29" s="1205"/>
      <c r="AC29" s="1008">
        <f>ROUNDDOWN(AC28,-3)</f>
        <v>2118000</v>
      </c>
      <c r="AD29" s="888" t="s">
        <v>344</v>
      </c>
    </row>
    <row r="30" spans="1:31" ht="36" customHeight="1" thickBot="1">
      <c r="F30" s="1189" t="s">
        <v>257</v>
      </c>
      <c r="G30" s="1189"/>
      <c r="H30" s="1189"/>
      <c r="I30" s="1190"/>
      <c r="J30" s="889">
        <f>ROUNDDOWN(L28,-3)</f>
        <v>0</v>
      </c>
      <c r="K30" s="890"/>
      <c r="L30" s="890"/>
      <c r="U30" s="1007"/>
      <c r="V30" s="1007"/>
      <c r="W30" s="1205" t="s">
        <v>300</v>
      </c>
      <c r="X30" s="1205"/>
      <c r="Y30" s="1205"/>
      <c r="Z30" s="1205"/>
      <c r="AA30" s="1205"/>
      <c r="AB30" s="1205"/>
      <c r="AC30" s="1009">
        <f>ROUNDDOWN(AD28,-3)</f>
        <v>544000</v>
      </c>
      <c r="AD30" s="1010"/>
    </row>
    <row r="31" spans="1:31" ht="36" customHeight="1" thickBot="1">
      <c r="G31" s="1189" t="s">
        <v>223</v>
      </c>
      <c r="H31" s="1189"/>
      <c r="I31" s="1189"/>
      <c r="J31" s="891">
        <f>J29-J30</f>
        <v>0</v>
      </c>
      <c r="K31" s="890"/>
      <c r="L31" s="890"/>
      <c r="U31" s="1011"/>
      <c r="V31" s="1012"/>
      <c r="W31" s="1206" t="s">
        <v>301</v>
      </c>
      <c r="X31" s="1206"/>
      <c r="Y31" s="1206"/>
      <c r="Z31" s="1206"/>
      <c r="AA31" s="1206"/>
      <c r="AB31" s="1206"/>
      <c r="AC31" s="1009">
        <f>AC29-AC30</f>
        <v>1574000</v>
      </c>
      <c r="AD31" s="1010"/>
    </row>
    <row r="32" spans="1:31" ht="36" customHeight="1">
      <c r="F32" s="1189"/>
      <c r="G32" s="1189"/>
      <c r="H32" s="1189"/>
      <c r="I32" s="1189"/>
      <c r="J32" s="893"/>
    </row>
    <row r="33" spans="2:27" ht="259.2" customHeight="1">
      <c r="B33" s="1203" t="s">
        <v>465</v>
      </c>
      <c r="C33" s="1203"/>
      <c r="D33" s="1203"/>
      <c r="E33" s="1203"/>
      <c r="F33" s="1203"/>
      <c r="G33" s="1203"/>
      <c r="H33" s="1203"/>
      <c r="I33" s="1203"/>
      <c r="J33" s="1203"/>
      <c r="K33" s="1203"/>
      <c r="L33" s="1203"/>
      <c r="M33" s="1203"/>
      <c r="N33" s="1203"/>
      <c r="O33" s="1203"/>
      <c r="P33" s="1203"/>
      <c r="Q33" s="1203"/>
      <c r="R33" s="1203"/>
      <c r="S33" s="1203"/>
      <c r="T33" s="1203"/>
      <c r="U33" s="1203"/>
      <c r="V33" s="1203"/>
      <c r="W33" s="1203"/>
      <c r="X33" s="1203"/>
      <c r="Y33" s="1203"/>
      <c r="Z33" s="1203"/>
      <c r="AA33" s="1203"/>
    </row>
    <row r="34" spans="2:27" ht="18" customHeight="1"/>
    <row r="35" spans="2:27" ht="18" customHeight="1"/>
  </sheetData>
  <mergeCells count="22">
    <mergeCell ref="B33:AA33"/>
    <mergeCell ref="G28:I28"/>
    <mergeCell ref="W28:AB28"/>
    <mergeCell ref="F32:I32"/>
    <mergeCell ref="W29:AB29"/>
    <mergeCell ref="W30:AB30"/>
    <mergeCell ref="G31:I31"/>
    <mergeCell ref="W31:AB31"/>
    <mergeCell ref="F29:I29"/>
    <mergeCell ref="F30:I30"/>
    <mergeCell ref="I4:I5"/>
    <mergeCell ref="K4:K5"/>
    <mergeCell ref="B2:AE2"/>
    <mergeCell ref="B4:B5"/>
    <mergeCell ref="C4:C5"/>
    <mergeCell ref="D4:D5"/>
    <mergeCell ref="E4:E5"/>
    <mergeCell ref="F4:H4"/>
    <mergeCell ref="M4:AC4"/>
    <mergeCell ref="AE4:AE5"/>
    <mergeCell ref="M5:S5"/>
    <mergeCell ref="T5:Z5"/>
  </mergeCells>
  <phoneticPr fontId="1"/>
  <dataValidations count="1">
    <dataValidation type="list" imeMode="on" allowBlank="1" showInputMessage="1" showErrorMessage="1" sqref="E6:E27" xr:uid="{00000000-0002-0000-07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36" orientation="landscape" r:id="rId1"/>
  <headerFooter>
    <oddHeader>&amp;R一部不課税化（2021年6月版）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J32"/>
  <sheetViews>
    <sheetView topLeftCell="A7" zoomScaleNormal="100" zoomScaleSheetLayoutView="90" zoomScalePageLayoutView="80" workbookViewId="0">
      <selection activeCell="C33" sqref="C33:D33"/>
    </sheetView>
  </sheetViews>
  <sheetFormatPr defaultColWidth="9" defaultRowHeight="14.4"/>
  <cols>
    <col min="1" max="1" width="2.09765625" style="827" customWidth="1"/>
    <col min="2" max="2" width="16.59765625" style="827" customWidth="1"/>
    <col min="3" max="3" width="14.09765625" style="827" customWidth="1"/>
    <col min="4" max="4" width="12.59765625" style="827" customWidth="1"/>
    <col min="5" max="5" width="7.8984375" style="827" customWidth="1"/>
    <col min="6" max="6" width="3.3984375" style="827" customWidth="1"/>
    <col min="7" max="7" width="21.8984375" style="827" customWidth="1"/>
    <col min="8" max="8" width="9.3984375" style="827" customWidth="1"/>
    <col min="9" max="9" width="20.69921875" style="827" customWidth="1"/>
    <col min="10" max="16384" width="9" style="827"/>
  </cols>
  <sheetData>
    <row r="1" spans="2:10" ht="15" customHeight="1">
      <c r="G1" s="970"/>
      <c r="H1" s="970"/>
      <c r="I1" s="971" t="s">
        <v>115</v>
      </c>
      <c r="J1" s="971"/>
    </row>
    <row r="2" spans="2:10" ht="30" customHeight="1">
      <c r="B2" s="1034" t="s">
        <v>116</v>
      </c>
      <c r="C2" s="1034"/>
      <c r="D2" s="1034"/>
      <c r="E2" s="1034"/>
      <c r="F2" s="1034"/>
      <c r="G2" s="1034"/>
      <c r="H2" s="1034"/>
      <c r="I2" s="1034"/>
    </row>
    <row r="3" spans="2:10" ht="18" customHeight="1">
      <c r="H3" s="971" t="s">
        <v>117</v>
      </c>
      <c r="I3" s="972"/>
    </row>
    <row r="4" spans="2:10" ht="18" customHeight="1"/>
    <row r="5" spans="2:10" ht="18" customHeight="1">
      <c r="B5" s="973" t="s">
        <v>456</v>
      </c>
      <c r="C5" s="973"/>
      <c r="D5" s="973"/>
      <c r="E5" s="973"/>
      <c r="F5" s="973"/>
      <c r="G5" s="974">
        <v>0</v>
      </c>
      <c r="H5" s="971"/>
    </row>
    <row r="6" spans="2:10" ht="18" customHeight="1">
      <c r="B6" s="827" t="s">
        <v>118</v>
      </c>
    </row>
    <row r="7" spans="2:10" ht="18" customHeight="1">
      <c r="B7" s="827" t="s">
        <v>457</v>
      </c>
      <c r="F7" s="971" t="s">
        <v>119</v>
      </c>
      <c r="G7" s="974">
        <v>0</v>
      </c>
      <c r="H7" s="975"/>
      <c r="I7" s="976"/>
    </row>
    <row r="8" spans="2:10" ht="18" customHeight="1">
      <c r="C8" s="971"/>
      <c r="F8" s="971" t="s">
        <v>120</v>
      </c>
      <c r="G8" s="974">
        <v>0</v>
      </c>
      <c r="H8" s="975"/>
      <c r="I8" s="976"/>
    </row>
    <row r="9" spans="2:10" ht="18" customHeight="1">
      <c r="F9" s="971" t="s">
        <v>121</v>
      </c>
      <c r="G9" s="974">
        <v>0</v>
      </c>
      <c r="H9" s="975"/>
      <c r="I9" s="976"/>
    </row>
    <row r="10" spans="2:10" ht="18" customHeight="1">
      <c r="I10" s="977"/>
    </row>
    <row r="11" spans="2:10" ht="18" customHeight="1">
      <c r="H11" s="971"/>
      <c r="I11" s="977"/>
    </row>
    <row r="12" spans="2:10" ht="18" customHeight="1">
      <c r="B12" s="827" t="s">
        <v>458</v>
      </c>
      <c r="D12" s="1215" t="s">
        <v>122</v>
      </c>
      <c r="E12" s="1215"/>
      <c r="F12" s="1215"/>
      <c r="G12" s="1215"/>
      <c r="H12" s="1215"/>
      <c r="I12" s="1215"/>
    </row>
    <row r="13" spans="2:10" ht="35.4" customHeight="1">
      <c r="B13" s="1216" t="s">
        <v>459</v>
      </c>
      <c r="C13" s="1216"/>
      <c r="D13" s="1217" t="s">
        <v>123</v>
      </c>
      <c r="E13" s="1217"/>
      <c r="F13" s="978" t="s">
        <v>124</v>
      </c>
      <c r="G13" s="1218" t="s">
        <v>303</v>
      </c>
      <c r="H13" s="1218"/>
      <c r="I13" s="1218"/>
    </row>
    <row r="14" spans="2:10" ht="18" customHeight="1">
      <c r="B14" s="1207" t="s">
        <v>125</v>
      </c>
      <c r="C14" s="1208"/>
      <c r="D14" s="1213" t="s">
        <v>219</v>
      </c>
      <c r="E14" s="1214"/>
      <c r="I14" s="979"/>
    </row>
    <row r="15" spans="2:10" ht="18" customHeight="1">
      <c r="B15" s="1209"/>
      <c r="C15" s="1210"/>
      <c r="D15" s="827" t="s">
        <v>460</v>
      </c>
      <c r="G15" s="970"/>
      <c r="H15" s="970"/>
      <c r="I15" s="979"/>
    </row>
    <row r="16" spans="2:10" ht="18" customHeight="1">
      <c r="B16" s="1209"/>
      <c r="C16" s="1210"/>
      <c r="E16" s="970"/>
      <c r="F16" s="970"/>
      <c r="G16" s="970"/>
      <c r="H16" s="970"/>
      <c r="J16" s="980"/>
    </row>
    <row r="17" spans="2:9" ht="18" customHeight="1">
      <c r="B17" s="1211"/>
      <c r="C17" s="1212"/>
      <c r="D17" s="973"/>
      <c r="E17" s="973"/>
      <c r="F17" s="973"/>
      <c r="G17" s="973"/>
      <c r="H17" s="973"/>
      <c r="I17" s="981"/>
    </row>
    <row r="18" spans="2:9" ht="18" customHeight="1">
      <c r="B18" s="1207" t="s">
        <v>126</v>
      </c>
      <c r="C18" s="1222"/>
      <c r="D18" s="1213" t="s">
        <v>219</v>
      </c>
      <c r="E18" s="1214"/>
      <c r="I18" s="982"/>
    </row>
    <row r="19" spans="2:9" ht="18" customHeight="1">
      <c r="B19" s="1223"/>
      <c r="C19" s="1224"/>
      <c r="D19" s="983" t="s">
        <v>127</v>
      </c>
      <c r="I19" s="979"/>
    </row>
    <row r="20" spans="2:9" ht="18" customHeight="1">
      <c r="B20" s="1223"/>
      <c r="C20" s="1224"/>
      <c r="D20" s="983"/>
      <c r="I20" s="979"/>
    </row>
    <row r="21" spans="2:9" ht="18" customHeight="1">
      <c r="B21" s="1225"/>
      <c r="C21" s="1226"/>
      <c r="D21" s="973"/>
      <c r="E21" s="973"/>
      <c r="F21" s="973"/>
      <c r="G21" s="973"/>
      <c r="H21" s="973"/>
      <c r="I21" s="981"/>
    </row>
    <row r="22" spans="2:9" ht="18" customHeight="1">
      <c r="B22" s="1207" t="s">
        <v>128</v>
      </c>
      <c r="C22" s="1222"/>
      <c r="D22" s="1213" t="s">
        <v>219</v>
      </c>
      <c r="E22" s="1214"/>
      <c r="F22" s="827" t="s">
        <v>129</v>
      </c>
      <c r="I22" s="979"/>
    </row>
    <row r="23" spans="2:9" ht="18" customHeight="1">
      <c r="B23" s="1225"/>
      <c r="C23" s="1226"/>
      <c r="D23" s="973"/>
      <c r="E23" s="973"/>
      <c r="F23" s="973"/>
      <c r="G23" s="973"/>
      <c r="H23" s="973"/>
      <c r="I23" s="981"/>
    </row>
    <row r="24" spans="2:9">
      <c r="B24" s="1207" t="s">
        <v>130</v>
      </c>
      <c r="C24" s="1222"/>
      <c r="D24" s="1213" t="s">
        <v>219</v>
      </c>
      <c r="E24" s="1214"/>
      <c r="F24" s="984" t="s">
        <v>131</v>
      </c>
      <c r="G24" s="985"/>
      <c r="H24" s="985"/>
      <c r="I24" s="986"/>
    </row>
    <row r="25" spans="2:9" ht="18" customHeight="1">
      <c r="B25" s="1223"/>
      <c r="C25" s="1224"/>
      <c r="D25" s="987" t="s">
        <v>461</v>
      </c>
      <c r="E25" s="894"/>
      <c r="F25" s="894"/>
      <c r="G25" s="894"/>
      <c r="H25" s="894"/>
      <c r="I25" s="988"/>
    </row>
    <row r="26" spans="2:9" ht="18" customHeight="1">
      <c r="B26" s="1223"/>
      <c r="C26" s="1224"/>
      <c r="D26" s="987"/>
      <c r="E26" s="894"/>
      <c r="F26" s="894"/>
      <c r="G26" s="894"/>
      <c r="H26" s="894"/>
      <c r="I26" s="988"/>
    </row>
    <row r="27" spans="2:9" ht="18" customHeight="1">
      <c r="B27" s="1225"/>
      <c r="C27" s="1226"/>
      <c r="D27" s="989"/>
      <c r="E27" s="990"/>
      <c r="F27" s="990"/>
      <c r="G27" s="990"/>
      <c r="H27" s="990"/>
      <c r="I27" s="991"/>
    </row>
    <row r="28" spans="2:9" ht="18" customHeight="1">
      <c r="B28" s="1219" t="s">
        <v>462</v>
      </c>
      <c r="C28" s="1208"/>
      <c r="I28" s="979"/>
    </row>
    <row r="29" spans="2:9" ht="18" customHeight="1">
      <c r="B29" s="1209"/>
      <c r="C29" s="1210"/>
      <c r="I29" s="979"/>
    </row>
    <row r="30" spans="2:9" ht="18" customHeight="1">
      <c r="B30" s="1211"/>
      <c r="C30" s="1212"/>
      <c r="D30" s="973"/>
      <c r="E30" s="973"/>
      <c r="F30" s="973"/>
      <c r="G30" s="973"/>
      <c r="H30" s="973"/>
      <c r="I30" s="981"/>
    </row>
    <row r="31" spans="2:9" ht="18" customHeight="1"/>
    <row r="32" spans="2:9" ht="156" customHeight="1">
      <c r="B32" s="1220" t="s">
        <v>463</v>
      </c>
      <c r="C32" s="1221"/>
      <c r="D32" s="1221"/>
      <c r="E32" s="1221"/>
      <c r="F32" s="1221"/>
      <c r="G32" s="1221"/>
      <c r="H32" s="1221"/>
      <c r="I32" s="1221"/>
    </row>
  </sheetData>
  <mergeCells count="15">
    <mergeCell ref="B28:C30"/>
    <mergeCell ref="B32:I32"/>
    <mergeCell ref="B18:C21"/>
    <mergeCell ref="D18:E18"/>
    <mergeCell ref="B22:C23"/>
    <mergeCell ref="D22:E22"/>
    <mergeCell ref="B24:C27"/>
    <mergeCell ref="D24:E24"/>
    <mergeCell ref="B14:C17"/>
    <mergeCell ref="D14:E14"/>
    <mergeCell ref="B2:I2"/>
    <mergeCell ref="D12:I12"/>
    <mergeCell ref="B13:C13"/>
    <mergeCell ref="D13:E13"/>
    <mergeCell ref="G13:I13"/>
  </mergeCells>
  <phoneticPr fontId="1"/>
  <dataValidations count="1">
    <dataValidation type="list" allowBlank="1" showInputMessage="1" showErrorMessage="1" sqref="D14:E14 D18:E18 D22:E22 D24:E24" xr:uid="{00000000-0002-0000-0800-000000000000}">
      <formula1>"なし,有"</formula1>
    </dataValidation>
  </dataValidations>
  <printOptions horizontalCentered="1"/>
  <pageMargins left="0.31496062992125984" right="0.43307086614173229" top="0.55118110236220474" bottom="0.35433070866141736" header="0.31496062992125984" footer="0.31496062992125984"/>
  <pageSetup paperSize="9" scale="78" orientation="landscape" r:id="rId1"/>
  <headerFooter>
    <oddHeader>&amp;R一部不課税化（2021年6月版）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従事者基礎情報</vt:lpstr>
      <vt:lpstr>様式４ 内訳書</vt:lpstr>
      <vt:lpstr>様式５ 流用明細</vt:lpstr>
      <vt:lpstr>様式６ 直接人件費明細書 </vt:lpstr>
      <vt:lpstr>様式７ 業務従事者名簿 </vt:lpstr>
      <vt:lpstr>様式８ その他原価及び管理費等</vt:lpstr>
      <vt:lpstr>様式９（航空賃 、旅費（その他））</vt:lpstr>
      <vt:lpstr>様式９（航空賃 、旅費（その他））特例</vt:lpstr>
      <vt:lpstr>様式10 証拠書類（航空賃） </vt:lpstr>
      <vt:lpstr>様式11 欠番</vt:lpstr>
      <vt:lpstr>様式12 戦争特約保険料</vt:lpstr>
      <vt:lpstr>様式13 一般業務費</vt:lpstr>
      <vt:lpstr>様式14 一般業務費出納簿 </vt:lpstr>
      <vt:lpstr>様式15 欠番</vt:lpstr>
      <vt:lpstr>様式16 報告書作成費</vt:lpstr>
      <vt:lpstr>様式17 機材費</vt:lpstr>
      <vt:lpstr>様式18 再委託費</vt:lpstr>
      <vt:lpstr>様式19 国内業務費（技術研修費）</vt:lpstr>
      <vt:lpstr>様式20 国内業務費（招へい費）</vt:lpstr>
      <vt:lpstr>様式21　現地一時隔離関連費</vt:lpstr>
      <vt:lpstr>様式22　本邦一時隔離関連費 </vt:lpstr>
      <vt:lpstr>【参考】様式2３ 証書添付台紙</vt:lpstr>
      <vt:lpstr>新様式の変更内容</vt:lpstr>
      <vt:lpstr>'様式21　現地一時隔離関連費'!at15cl2it1</vt:lpstr>
      <vt:lpstr>'【参考】様式2３ 証書添付台紙'!Print_Area</vt:lpstr>
      <vt:lpstr>新様式の変更内容!Print_Area</vt:lpstr>
      <vt:lpstr>'様式10 証拠書類（航空賃） '!Print_Area</vt:lpstr>
      <vt:lpstr>'様式14 一般業務費出納簿 '!Print_Area</vt:lpstr>
      <vt:lpstr>'様式16 報告書作成費'!Print_Area</vt:lpstr>
      <vt:lpstr>'様式21　現地一時隔離関連費'!Print_Area</vt:lpstr>
      <vt:lpstr>'様式22　本邦一時隔離関連費 '!Print_Area</vt:lpstr>
      <vt:lpstr>'様式４ 内訳書'!Print_Area</vt:lpstr>
      <vt:lpstr>'様式６ 直接人件費明細書 '!Print_Area</vt:lpstr>
      <vt:lpstr>'様式８ その他原価及び管理費等'!Print_Area</vt:lpstr>
      <vt:lpstr>'様式９（航空賃 、旅費（その他））'!Print_Area</vt:lpstr>
      <vt:lpstr>'様式９（航空賃 、旅費（その他））特例'!Print_Area</vt:lpstr>
      <vt:lpstr>'様式９（航空賃 、旅費（その他））'!従事者基礎情報</vt:lpstr>
      <vt:lpstr>'様式９（航空賃 、旅費（その他））特例'!従事者基礎情報</vt:lpstr>
      <vt:lpstr>従事者基礎情報</vt:lpstr>
      <vt:lpstr>'様式９（航空賃 、旅費（その他））'!単価表</vt:lpstr>
      <vt:lpstr>'様式９（航空賃 、旅費（その他））特例'!単価表</vt:lpstr>
      <vt:lpstr>単価表</vt:lpstr>
    </vt:vector>
  </TitlesOfParts>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津田</cp:lastModifiedBy>
  <cp:lastPrinted>2021-06-21T02:29:54Z</cp:lastPrinted>
  <dcterms:created xsi:type="dcterms:W3CDTF">2015-09-16T23:33:35Z</dcterms:created>
  <dcterms:modified xsi:type="dcterms:W3CDTF">2023-03-06T02:18:29Z</dcterms:modified>
</cp:coreProperties>
</file>