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2120" tabRatio="903" activeTab="1"/>
  </bookViews>
  <sheets>
    <sheet name="入力方法" sheetId="14" r:id="rId1"/>
    <sheet name="従事者明細" sheetId="11" r:id="rId2"/>
    <sheet name=" 表紙" sheetId="17" state="hidden" r:id="rId3"/>
    <sheet name=" 表紙2" sheetId="20" state="hidden" r:id="rId4"/>
    <sheet name="様式1" sheetId="1" r:id="rId5"/>
    <sheet name="様式2_1人件費" sheetId="6" r:id="rId6"/>
    <sheet name="様式2_2その他原価・一般管理費" sheetId="7" r:id="rId7"/>
    <sheet name="様式2_3機材" sheetId="4" r:id="rId8"/>
    <sheet name="様式2_4旅費" sheetId="3" r:id="rId9"/>
    <sheet name="様式2_5現地活動費" sheetId="10" r:id="rId10"/>
    <sheet name="様式2_6国内研修費" sheetId="19" r:id="rId11"/>
    <sheet name="様式2_7管理費" sheetId="5" r:id="rId12"/>
    <sheet name="機材様式（別紙明細）" sheetId="8" state="hidden" r:id="rId13"/>
    <sheet name="年度毎内訳" sheetId="16" state="hidden" r:id="rId14"/>
    <sheet name="業務従事者名簿" sheetId="12" r:id="rId15"/>
    <sheet name="Sheet2" sheetId="18" r:id="rId16"/>
  </sheets>
  <externalReferences>
    <externalReference r:id="rId17"/>
    <externalReference r:id="rId18"/>
    <externalReference r:id="rId19"/>
    <externalReference r:id="rId20"/>
  </externalReferences>
  <definedNames>
    <definedName name="_xlnm.Print_Area" localSheetId="2">' 表紙'!$A$1:$I$43</definedName>
    <definedName name="_xlnm.Print_Area" localSheetId="3">' 表紙2'!$A$1:$I$43</definedName>
    <definedName name="_xlnm.Print_Area" localSheetId="12">'機材様式（別紙明細）'!$A$1:$L$32</definedName>
    <definedName name="_xlnm.Print_Area" localSheetId="14">業務従事者名簿!$A$1:$I$29</definedName>
    <definedName name="_xlnm.Print_Area" localSheetId="1">従事者明細!$A$1:$I$39</definedName>
    <definedName name="_xlnm.Print_Area" localSheetId="0">入力方法!$A$1:$K$36</definedName>
    <definedName name="_xlnm.Print_Area" localSheetId="13">年度毎内訳!$A$1:$I$22</definedName>
    <definedName name="_xlnm.Print_Area" localSheetId="4">様式1!$A$1:$H$37</definedName>
    <definedName name="_xlnm.Print_Area" localSheetId="5">様式2_1人件費!$A$1:$J$67</definedName>
    <definedName name="_xlnm.Print_Area" localSheetId="6">様式2_2その他原価・一般管理費!$A$1:$M$47</definedName>
    <definedName name="_xlnm.Print_Area" localSheetId="7">様式2_3機材!$A$1:$G$45</definedName>
    <definedName name="_xlnm.Print_Area" localSheetId="8">様式2_4旅費!$A$1:$V$38</definedName>
    <definedName name="_xlnm.Print_Area" localSheetId="9">様式2_5現地活動費!$A$1:$F$35</definedName>
    <definedName name="_xlnm.Print_Area" localSheetId="11">様式2_7管理費!$A$1:$H$8</definedName>
    <definedName name="_xlnm.Print_Titles" localSheetId="14">業務従事者名簿!$1:$4</definedName>
    <definedName name="Z_10FF6128_C413_492A_97F7_F629334DAAC5_.wvu.PrintArea" localSheetId="13" hidden="1">年度毎内訳!$A$1:$D$22</definedName>
    <definedName name="Z_10FF6128_C413_492A_97F7_F629334DAAC5_.wvu.PrintArea" localSheetId="4" hidden="1">様式1!$B$4:$H$36</definedName>
    <definedName name="Z_10FF6128_C413_492A_97F7_F629334DAAC5_.wvu.PrintArea" localSheetId="8" hidden="1">様式2_4旅費!$B$7:$V$33</definedName>
    <definedName name="Z_23354667_189C_4570_A62C_5B2458A64BD0_.wvu.PrintArea" localSheetId="13" hidden="1">年度毎内訳!$A$1:$D$22</definedName>
    <definedName name="Z_23354667_189C_4570_A62C_5B2458A64BD0_.wvu.PrintArea" localSheetId="4" hidden="1">様式1!$B$4:$H$36</definedName>
    <definedName name="Z_23354667_189C_4570_A62C_5B2458A64BD0_.wvu.PrintArea" localSheetId="8" hidden="1">様式2_4旅費!$B$7:$V$33</definedName>
    <definedName name="契約" localSheetId="10">[1]内訳書!$O$7:$O$10</definedName>
    <definedName name="契約">様式1!$O$4:$O$6</definedName>
    <definedName name="契約金額">入力方法!$P$2:$P$4</definedName>
    <definedName name="経路" localSheetId="10">#REF!</definedName>
    <definedName name="経路">様式2_4旅費!$D$33:$D$37</definedName>
    <definedName name="見積" localSheetId="10">#REF!</definedName>
    <definedName name="見積">様式1!$O$3:$O$6</definedName>
    <definedName name="見積金額" localSheetId="10">#REF!</definedName>
    <definedName name="見積金額">様式1!$Q$4:$Q$6</definedName>
    <definedName name="号数">従事者明細!$N$3:$N$12</definedName>
    <definedName name="処理">[2]単価!$G$3:$G$6</definedName>
    <definedName name="打合簿" localSheetId="0">[3]単価・従事者明細!$U$3:$U$4</definedName>
    <definedName name="打合簿">[4]単価・従事者明細!$U$3:$U$4</definedName>
    <definedName name="内外選択">[2]単価!$F$3:$F$4</definedName>
    <definedName name="分類" localSheetId="10">[1]従事者明細!$K$3:$K$6</definedName>
    <definedName name="分類">従事者明細!$U$3:$U$6</definedName>
    <definedName name="様式番号">[4]単価・従事者明細!$S$3:$S$30</definedName>
  </definedNames>
  <calcPr calcId="145621"/>
</workbook>
</file>

<file path=xl/calcChain.xml><?xml version="1.0" encoding="utf-8"?>
<calcChain xmlns="http://schemas.openxmlformats.org/spreadsheetml/2006/main">
  <c r="E36" i="3" l="1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V19" i="3"/>
  <c r="T19" i="3"/>
  <c r="N19" i="3"/>
  <c r="G19" i="3"/>
  <c r="E19" i="3"/>
  <c r="C19" i="3"/>
  <c r="B19" i="3"/>
  <c r="V18" i="3"/>
  <c r="T18" i="3"/>
  <c r="N18" i="3"/>
  <c r="G18" i="3"/>
  <c r="E18" i="3"/>
  <c r="C18" i="3"/>
  <c r="B18" i="3"/>
  <c r="V17" i="3"/>
  <c r="T17" i="3"/>
  <c r="N17" i="3"/>
  <c r="G17" i="3"/>
  <c r="E17" i="3"/>
  <c r="C17" i="3"/>
  <c r="B17" i="3"/>
  <c r="V16" i="3"/>
  <c r="T16" i="3"/>
  <c r="N16" i="3"/>
  <c r="G16" i="3"/>
  <c r="E16" i="3"/>
  <c r="C16" i="3"/>
  <c r="B16" i="3"/>
  <c r="N34" i="3" l="1"/>
  <c r="E34" i="3" s="1"/>
  <c r="N35" i="3"/>
  <c r="N36" i="3"/>
  <c r="N37" i="3"/>
  <c r="E37" i="3" s="1"/>
  <c r="N33" i="3"/>
  <c r="E33" i="3" s="1"/>
  <c r="E35" i="3"/>
  <c r="J54" i="6" l="1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2" i="11"/>
  <c r="K32" i="11"/>
  <c r="L32" i="11"/>
  <c r="J33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J4" i="11"/>
  <c r="J5" i="11"/>
  <c r="J6" i="11"/>
  <c r="J7" i="11"/>
  <c r="J8" i="11"/>
  <c r="J9" i="11"/>
  <c r="J10" i="11"/>
  <c r="J11" i="11"/>
  <c r="J12" i="11"/>
  <c r="J13" i="11"/>
  <c r="J14" i="11"/>
  <c r="E19" i="6" s="1"/>
  <c r="J15" i="11"/>
  <c r="E20" i="6" s="1"/>
  <c r="J16" i="11"/>
  <c r="E21" i="6" s="1"/>
  <c r="J17" i="11"/>
  <c r="J18" i="11"/>
  <c r="J19" i="11"/>
  <c r="J20" i="11"/>
  <c r="J21" i="11"/>
  <c r="J22" i="11"/>
  <c r="J3" i="11"/>
  <c r="E39" i="6" s="1"/>
  <c r="E40" i="6" l="1"/>
  <c r="E42" i="6"/>
  <c r="E41" i="6"/>
  <c r="E18" i="6"/>
  <c r="E17" i="6"/>
  <c r="E16" i="6"/>
  <c r="F35" i="19" l="1"/>
  <c r="F34" i="19"/>
  <c r="F33" i="19"/>
  <c r="F32" i="19"/>
  <c r="F36" i="19" s="1"/>
  <c r="F37" i="19" s="1"/>
  <c r="C30" i="19" s="1"/>
  <c r="F25" i="19"/>
  <c r="F24" i="19"/>
  <c r="F23" i="19"/>
  <c r="F20" i="19"/>
  <c r="F19" i="19"/>
  <c r="F18" i="19"/>
  <c r="F17" i="19"/>
  <c r="F16" i="19"/>
  <c r="F15" i="19"/>
  <c r="F12" i="19"/>
  <c r="F11" i="19"/>
  <c r="F10" i="19"/>
  <c r="F9" i="19"/>
  <c r="F8" i="19"/>
  <c r="F13" i="19" s="1"/>
  <c r="F21" i="19" l="1"/>
  <c r="F26" i="19"/>
  <c r="F27" i="19" s="1"/>
  <c r="F28" i="19" s="1"/>
  <c r="C39" i="19" l="1"/>
  <c r="C3" i="19" s="1"/>
  <c r="G30" i="1" s="1"/>
  <c r="C4" i="19"/>
  <c r="C5" i="16"/>
  <c r="C4" i="16"/>
  <c r="B1" i="12" l="1"/>
  <c r="G10" i="3" l="1"/>
  <c r="G11" i="3"/>
  <c r="G12" i="3"/>
  <c r="G13" i="3"/>
  <c r="G14" i="3"/>
  <c r="G15" i="3"/>
  <c r="G24" i="3"/>
  <c r="G25" i="3"/>
  <c r="G26" i="3"/>
  <c r="G27" i="3"/>
  <c r="G28" i="3"/>
  <c r="G9" i="3"/>
  <c r="E10" i="3"/>
  <c r="E11" i="3"/>
  <c r="E12" i="3"/>
  <c r="E13" i="3"/>
  <c r="E14" i="3"/>
  <c r="E15" i="3"/>
  <c r="E24" i="3"/>
  <c r="E25" i="3"/>
  <c r="E26" i="3"/>
  <c r="E27" i="3"/>
  <c r="E28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24" i="3"/>
  <c r="C24" i="3"/>
  <c r="B25" i="3"/>
  <c r="C25" i="3"/>
  <c r="B26" i="3"/>
  <c r="C26" i="3"/>
  <c r="B27" i="3"/>
  <c r="C27" i="3"/>
  <c r="B28" i="3"/>
  <c r="C28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15" i="3"/>
  <c r="V24" i="3"/>
  <c r="V25" i="3"/>
  <c r="V26" i="3"/>
  <c r="V27" i="3"/>
  <c r="V28" i="3"/>
  <c r="T10" i="3"/>
  <c r="T11" i="3"/>
  <c r="T12" i="3"/>
  <c r="T13" i="3"/>
  <c r="T14" i="3"/>
  <c r="T15" i="3"/>
  <c r="T24" i="3"/>
  <c r="T25" i="3"/>
  <c r="T26" i="3"/>
  <c r="T27" i="3"/>
  <c r="T28" i="3"/>
  <c r="N10" i="3"/>
  <c r="N11" i="3"/>
  <c r="N12" i="3"/>
  <c r="V12" i="3" s="1"/>
  <c r="N13" i="3"/>
  <c r="V13" i="3" s="1"/>
  <c r="N14" i="3"/>
  <c r="N15" i="3"/>
  <c r="N24" i="3"/>
  <c r="N25" i="3"/>
  <c r="N26" i="3"/>
  <c r="N27" i="3"/>
  <c r="N28" i="3"/>
  <c r="T9" i="3"/>
  <c r="N9" i="3"/>
  <c r="E29" i="3"/>
  <c r="E30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F31" i="6" s="1"/>
  <c r="F64" i="6" s="1"/>
  <c r="E33" i="10" l="1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4" i="3"/>
  <c r="G22" i="6"/>
  <c r="V11" i="3"/>
  <c r="V10" i="3"/>
  <c r="G20" i="6"/>
  <c r="G44" i="6"/>
  <c r="G48" i="6"/>
  <c r="G40" i="6"/>
  <c r="G19" i="6"/>
  <c r="G46" i="6"/>
  <c r="G41" i="6"/>
  <c r="G24" i="6"/>
  <c r="G45" i="6"/>
  <c r="G39" i="6"/>
  <c r="G58" i="6" s="1"/>
  <c r="G30" i="6"/>
  <c r="G23" i="6"/>
  <c r="G49" i="6"/>
  <c r="G5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29" i="3"/>
  <c r="V30" i="3" s="1"/>
  <c r="F6" i="3" s="1"/>
  <c r="G28" i="1" s="1"/>
  <c r="G31" i="6"/>
  <c r="G54" i="6"/>
  <c r="F4" i="4" l="1"/>
  <c r="E3" i="4"/>
  <c r="B7" i="5" s="1"/>
  <c r="G64" i="6"/>
  <c r="G65" i="6" s="1"/>
  <c r="G25" i="1"/>
  <c r="H57" i="6"/>
  <c r="G24" i="1"/>
  <c r="G36" i="6"/>
  <c r="G7" i="5"/>
  <c r="G8" i="5" s="1"/>
  <c r="E3" i="5" s="1"/>
  <c r="G32" i="1" s="1"/>
  <c r="E11" i="6" l="1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C30" i="17" l="1"/>
  <c r="E11" i="1"/>
  <c r="C30" i="20"/>
  <c r="H30" i="20"/>
  <c r="H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KITAGAWA Sumie/JICA PR</author>
  </authors>
  <commentLis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あくまでもサンプルとなりますので、スキーム毎の上限額内で計上ください。</t>
        </r>
      </text>
    </comment>
  </commentList>
</comments>
</file>

<file path=xl/sharedStrings.xml><?xml version="1.0" encoding="utf-8"?>
<sst xmlns="http://schemas.openxmlformats.org/spreadsheetml/2006/main" count="658" uniqueCount="359">
  <si>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</si>
  <si>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</si>
  <si>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</si>
  <si>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</si>
  <si>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</si>
  <si>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</si>
  <si>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</si>
  <si>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</si>
  <si>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</si>
  <si>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</si>
  <si>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</si>
  <si>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</si>
  <si>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</si>
  <si>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</si>
  <si>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</si>
  <si>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</si>
  <si>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</si>
  <si>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</si>
  <si>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</si>
  <si>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</si>
  <si>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</si>
  <si>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</si>
  <si>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</si>
  <si>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</si>
  <si>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</si>
  <si>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</si>
  <si>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</si>
  <si>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</si>
  <si>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</si>
  <si>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</si>
  <si>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</si>
  <si>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</si>
  <si>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</si>
  <si>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</si>
  <si>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</si>
  <si>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</si>
  <si>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</si>
  <si>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</si>
  <si>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</si>
  <si>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</si>
  <si>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</si>
  <si>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</si>
  <si>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</si>
  <si>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</si>
  <si>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</si>
  <si>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</si>
  <si>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</si>
  <si>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</si>
  <si>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</si>
  <si>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</si>
  <si>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</si>
  <si>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</si>
  <si>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</si>
  <si>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</si>
  <si>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</si>
  <si>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</si>
  <si>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</si>
  <si>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</si>
  <si>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</si>
  <si>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</si>
  <si>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</si>
  <si>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</si>
  <si>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</si>
  <si>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</si>
  <si>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</si>
  <si>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</si>
  <si>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</si>
  <si>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</si>
  <si>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</si>
  <si>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</si>
  <si>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</si>
  <si>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</si>
  <si>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</si>
  <si>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</si>
  <si>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</si>
  <si>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</si>
  <si>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</si>
  <si>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</si>
  <si>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</si>
  <si>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</si>
  <si>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</si>
  <si>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</si>
  <si>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</si>
  <si>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</si>
  <si>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</si>
  <si>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</si>
  <si>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</si>
  <si>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</si>
  <si>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</si>
  <si>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</si>
  <si>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</si>
  <si>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</si>
  <si>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</si>
  <si>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</si>
  <si>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</si>
  <si>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</si>
  <si>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</si>
  <si>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</si>
  <si>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</si>
  <si>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</si>
  <si>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</si>
  <si>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</si>
  <si>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</si>
  <si>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</si>
  <si>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</si>
  <si>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</si>
  <si>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</si>
  <si>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</si>
  <si>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</si>
  <si>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</si>
  <si>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</si>
  <si>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</si>
  <si>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</si>
  <si>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</si>
  <si>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</si>
  <si>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</si>
  <si>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</si>
  <si>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</si>
  <si>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</si>
  <si>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</si>
  <si>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</si>
  <si>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</si>
  <si>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</si>
  <si>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</si>
  <si>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</si>
  <si>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</si>
  <si>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</si>
  <si>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</si>
  <si>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</si>
  <si>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</si>
  <si>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</si>
  <si>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</si>
  <si>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</si>
  <si>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</si>
  <si>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</si>
  <si>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</si>
  <si>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</si>
  <si>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</si>
  <si>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</si>
  <si>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</si>
  <si>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</si>
  <si>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</si>
  <si>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</si>
  <si>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</si>
  <si>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</si>
  <si>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</si>
  <si>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</si>
  <si>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</si>
  <si>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</si>
  <si>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</si>
  <si>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</si>
  <si>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</si>
  <si>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</si>
  <si>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</si>
  <si>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</si>
  <si>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</si>
  <si>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</si>
  <si>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</si>
  <si>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</si>
  <si>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</si>
  <si>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</si>
  <si>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</si>
  <si>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</si>
  <si>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</si>
  <si>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</si>
  <si>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</si>
  <si>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</si>
  <si>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</si>
  <si>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</si>
  <si>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</si>
  <si>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</si>
  <si>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</si>
  <si>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</si>
  <si>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</si>
  <si>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</si>
  <si>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</si>
  <si>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</si>
  <si>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</si>
  <si>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</si>
  <si>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</si>
  <si>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</si>
  <si>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</si>
  <si>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</si>
  <si>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</si>
  <si>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</si>
  <si>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</si>
  <si>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</si>
  <si>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</si>
  <si>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</si>
  <si>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</si>
  <si>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</si>
  <si>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</si>
  <si>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</si>
  <si>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</si>
  <si>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</si>
  <si>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</si>
  <si>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</si>
  <si>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</si>
  <si>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</si>
  <si>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</si>
  <si>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</si>
  <si>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</si>
  <si>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</si>
  <si>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</si>
  <si>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</si>
  <si>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</si>
  <si>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</si>
  <si>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</si>
  <si>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</si>
  <si>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</si>
  <si>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</si>
  <si>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</si>
  <si>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</si>
  <si>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</si>
  <si>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</si>
  <si>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</si>
  <si>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</si>
  <si>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</si>
  <si>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</si>
  <si>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</si>
  <si>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</si>
  <si>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</si>
  <si>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</si>
  <si>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</si>
  <si>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</si>
  <si>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</si>
  <si>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</si>
  <si>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</si>
  <si>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</si>
  <si>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</si>
  <si>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</si>
  <si>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</si>
  <si>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</si>
  <si>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</si>
  <si>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</si>
  <si>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</si>
  <si>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</si>
  <si>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</si>
  <si>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</si>
  <si>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</si>
  <si>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</si>
  <si>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</si>
  <si>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</si>
  <si>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</si>
  <si>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</si>
  <si>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</si>
  <si>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</si>
  <si>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</si>
  <si>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1．諸謝金</t>
    <rPh sb="2" eb="5">
      <t>ショシャキン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</si>
  <si>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</si>
  <si>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</si>
  <si>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</si>
  <si>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</si>
  <si>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</si>
  <si>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</si>
  <si>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</si>
  <si>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</si>
  <si>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</si>
  <si>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</si>
  <si>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</si>
  <si>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</si>
  <si>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</si>
  <si>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</si>
  <si>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</si>
  <si>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（1,000円未満切捨）</t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</si>
  <si>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</si>
  <si>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</si>
  <si>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内　　訳</t>
    <rPh sb="0" eb="1">
      <t>ウチ</t>
    </rPh>
    <rPh sb="3" eb="4">
      <t>ヤク</t>
    </rPh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</si>
  <si>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</si>
  <si>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</si>
  <si>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</si>
  <si>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</si>
  <si>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</si>
  <si>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</si>
  <si>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国内研修費</t>
    <rPh sb="0" eb="2">
      <t>コクナイ</t>
    </rPh>
    <rPh sb="2" eb="4">
      <t>ケンシュウ</t>
    </rPh>
    <rPh sb="4" eb="5">
      <t>ヒ</t>
    </rPh>
    <phoneticPr fontId="2"/>
  </si>
  <si>
    <t>　４　国内研修費</t>
    <rPh sb="3" eb="5">
      <t>コクナイ</t>
    </rPh>
    <rPh sb="5" eb="8">
      <t>ケンシュウヒ</t>
    </rPh>
    <phoneticPr fontId="5"/>
  </si>
  <si>
    <t>業務委託契約</t>
    <rPh sb="0" eb="2">
      <t>ギョウム</t>
    </rPh>
    <rPh sb="2" eb="4">
      <t>イタク</t>
    </rPh>
    <rPh sb="4" eb="6">
      <t>ケイヤク</t>
    </rPh>
    <phoneticPr fontId="2"/>
  </si>
  <si>
    <t>人数</t>
    <rPh sb="0" eb="1">
      <t>ニン</t>
    </rPh>
    <rPh sb="1" eb="2">
      <t>スウ</t>
    </rPh>
    <phoneticPr fontId="2"/>
  </si>
  <si>
    <t>業務委託契約　見積金額内訳書（年度毎内訳）</t>
    <rPh sb="15" eb="17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</si>
  <si>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</si>
  <si>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</si>
  <si>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</si>
  <si>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</si>
  <si>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</si>
  <si>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</si>
  <si>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様式2_6　国内研修費、様式2_7　管理費は必要な項目を入力ください。</t>
    <rPh sb="0" eb="2">
      <t>ヨウシキ</t>
    </rPh>
    <rPh sb="6" eb="8">
      <t>コクナイ</t>
    </rPh>
    <rPh sb="8" eb="10">
      <t>ケンシュウ</t>
    </rPh>
    <rPh sb="10" eb="11">
      <t>ヒ</t>
    </rPh>
    <rPh sb="12" eb="14">
      <t>ヨウシキ</t>
    </rPh>
    <rPh sb="18" eb="21">
      <t>カンリヒ</t>
    </rPh>
    <rPh sb="22" eb="24">
      <t>ヒツヨウ</t>
    </rPh>
    <rPh sb="25" eb="27">
      <t>コウモク</t>
    </rPh>
    <rPh sb="28" eb="30">
      <t>ニュウリョク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</si>
  <si>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</si>
  <si>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</si>
  <si>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</si>
  <si>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</si>
  <si>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</si>
  <si>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特号</t>
    <rPh sb="0" eb="2">
      <t>トクゴウ</t>
    </rPh>
    <phoneticPr fontId="2"/>
  </si>
  <si>
    <t>田中　正樹（日本）</t>
    <rPh sb="0" eb="2">
      <t>タナカ</t>
    </rPh>
    <rPh sb="3" eb="5">
      <t>マサキ</t>
    </rPh>
    <rPh sb="6" eb="8">
      <t>ニホン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</si>
  <si>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</si>
  <si>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㈱YXZホールティングス</t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</si>
  <si>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</si>
  <si>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本田　慶介（日本）</t>
    <rPh sb="0" eb="2">
      <t>ホンダ</t>
    </rPh>
    <rPh sb="3" eb="5">
      <t>ケイスケ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</si>
  <si>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</si>
  <si>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</si>
  <si>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</si>
  <si>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>阿部　一朗（日本）</t>
    <rPh sb="0" eb="2">
      <t>アベ</t>
    </rPh>
    <rPh sb="3" eb="4">
      <t>イチ</t>
    </rPh>
    <rPh sb="4" eb="5">
      <t>ロウ</t>
    </rPh>
    <phoneticPr fontId="2"/>
  </si>
  <si>
    <t>開発課題2/市場調査</t>
    <rPh sb="0" eb="2">
      <t>カイハツ</t>
    </rPh>
    <rPh sb="2" eb="4">
      <t>カダイ</t>
    </rPh>
    <rPh sb="6" eb="8">
      <t>シジョウ</t>
    </rPh>
    <rPh sb="8" eb="10">
      <t>チョウサ</t>
    </rPh>
    <phoneticPr fontId="2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</si>
  <si>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</si>
  <si>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</si>
  <si>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半沢　直樹（日本）</t>
    <rPh sb="0" eb="2">
      <t>ハンザワ</t>
    </rPh>
    <rPh sb="3" eb="5">
      <t>ナオキ</t>
    </rPh>
    <phoneticPr fontId="2"/>
  </si>
  <si>
    <t>パートナー連携</t>
    <rPh sb="5" eb="7">
      <t>レンケイ</t>
    </rPh>
    <phoneticPr fontId="2"/>
  </si>
  <si>
    <t>国際　太郎（ベトナム）</t>
    <rPh sb="0" eb="2">
      <t>コクサイ</t>
    </rPh>
    <rPh sb="3" eb="5">
      <t>タロウ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</si>
  <si>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</si>
  <si>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㈱OPQ貿易</t>
    <rPh sb="4" eb="6">
      <t>ボウエキ</t>
    </rPh>
    <phoneticPr fontId="2"/>
  </si>
  <si>
    <t>鈴木　花子（日本）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</si>
  <si>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</si>
  <si>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</si>
  <si>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</si>
  <si>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</si>
  <si>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</si>
  <si>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</si>
  <si>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</si>
  <si>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</si>
  <si>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　　標記業務に係る見積書を下記のとおり提出いたします。</t>
    <rPh sb="9" eb="12">
      <t>ミツモリショ</t>
    </rPh>
    <phoneticPr fontId="5"/>
  </si>
  <si>
    <t>に係る見積書の提出について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</si>
  <si>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</si>
  <si>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</si>
  <si>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</si>
  <si>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</si>
  <si>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</si>
  <si>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</si>
  <si>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</si>
  <si>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</si>
  <si>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</si>
  <si>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</si>
  <si>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</si>
  <si>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</si>
  <si>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</si>
  <si>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1　見積金額：</t>
    <rPh sb="2" eb="4">
      <t>ミツモ</t>
    </rPh>
    <rPh sb="4" eb="6">
      <t>キンガク</t>
    </rPh>
    <phoneticPr fontId="5"/>
  </si>
  <si>
    <t>2　見積金額内訳：別紙のとおり</t>
    <rPh sb="2" eb="4">
      <t>ミツモ</t>
    </rPh>
    <rPh sb="4" eb="6">
      <t>キンガク</t>
    </rPh>
    <rPh sb="6" eb="8">
      <t>ウチワケ</t>
    </rPh>
    <rPh sb="9" eb="11">
      <t>ベッシ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</si>
  <si>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</si>
  <si>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現地内移動</t>
    <rPh sb="0" eb="2">
      <t>ゲンチ</t>
    </rPh>
    <rPh sb="2" eb="3">
      <t>ナイ</t>
    </rPh>
    <rPh sb="3" eb="5">
      <t>イドウ</t>
    </rPh>
    <phoneticPr fontId="3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</si>
  <si>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</si>
  <si>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</si>
  <si>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現地調査</t>
    <rPh sb="0" eb="4">
      <t>ゲンチチョウサ</t>
    </rPh>
    <phoneticPr fontId="2"/>
  </si>
  <si>
    <t>移動費</t>
    <rPh sb="0" eb="2">
      <t>イドウ</t>
    </rPh>
    <rPh sb="2" eb="3">
      <t>ヒ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</si>
  <si>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</si>
  <si>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</si>
  <si>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</si>
  <si>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</si>
  <si>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○○○国○○○準備調査(PPPインフラ事業）/(BOPビジネス連携促進事業）</t>
    <rPh sb="7" eb="9">
      <t>ジュンビ</t>
    </rPh>
    <rPh sb="9" eb="11">
      <t>チョウサ</t>
    </rPh>
    <rPh sb="31" eb="33">
      <t>レンケイ</t>
    </rPh>
    <rPh sb="33" eb="35">
      <t>ソクシン</t>
    </rPh>
    <rPh sb="35" eb="37">
      <t>ジギョウ</t>
    </rPh>
    <phoneticPr fontId="2"/>
  </si>
  <si>
    <t>【ＰＰＰ/ＢＯＰ業務委託契約　見積金額内訳書作成方法】</t>
  </si>
  <si>
    <t>【ＰＰＰ/ＢＯＰ業務委託契約　見積金額内訳書作成方法】</t>
    <phoneticPr fontId="2"/>
  </si>
  <si>
    <t>【ＰＰＰＢＯＰ業務委託契約　契約金額内訳書作成方法】</t>
    <rPh sb="14" eb="16">
      <t>ケイヤク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</si>
  <si>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</si>
  <si>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</si>
  <si>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</si>
  <si>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</si>
  <si>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</si>
  <si>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r>
      <t>国内研修費　</t>
    </r>
    <r>
      <rPr>
        <sz val="12"/>
        <color rgb="FFFF0000"/>
        <rFont val="ＭＳ ゴシック"/>
        <family val="3"/>
        <charset val="128"/>
      </rPr>
      <t>（BOPは計上不可）</t>
    </r>
    <rPh sb="0" eb="2">
      <t>コクナイ</t>
    </rPh>
    <rPh sb="2" eb="4">
      <t>ケンシュウ</t>
    </rPh>
    <rPh sb="4" eb="5">
      <t>ヒ</t>
    </rPh>
    <rPh sb="11" eb="13">
      <t>ケイジョウ</t>
    </rPh>
    <rPh sb="13" eb="15">
      <t>フカ</t>
    </rPh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</si>
  <si>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</si>
  <si>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様式_2-2 その他原価・一般管理費は、％のみ入力ください。</t>
    <rPh sb="9" eb="10">
      <t>タ</t>
    </rPh>
    <rPh sb="10" eb="12">
      <t>ゲンカ</t>
    </rPh>
    <rPh sb="13" eb="15">
      <t>イッパン</t>
    </rPh>
    <rPh sb="15" eb="18">
      <t>カンリヒ</t>
    </rPh>
    <rPh sb="23" eb="25">
      <t>ニュウリョク</t>
    </rPh>
    <phoneticPr fontId="2"/>
  </si>
  <si>
    <t>生年月日</t>
    <rPh sb="0" eb="2">
      <t>セイネン</t>
    </rPh>
    <rPh sb="2" eb="4">
      <t>ガッピ</t>
    </rPh>
    <phoneticPr fontId="2"/>
  </si>
  <si>
    <t>生年月日</t>
    <rPh sb="0" eb="2">
      <t>セイネン</t>
    </rPh>
    <rPh sb="2" eb="4">
      <t>ガッピ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</si>
</sst>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Osaka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2" fillId="0" borderId="0"/>
  </cellStyleXfs>
  <cellXfs count="643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6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/>
    <xf numFmtId="0" fontId="9" fillId="0" borderId="0" xfId="3" applyFont="1"/>
    <xf numFmtId="0" fontId="51" fillId="0" borderId="0" xfId="3" applyFont="1"/>
    <xf numFmtId="0" fontId="51" fillId="0" borderId="0" xfId="3" applyFont="1" applyAlignment="1">
      <alignment vertical="center"/>
    </xf>
    <xf numFmtId="0" fontId="12" fillId="0" borderId="1" xfId="89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31" xfId="0" applyFont="1" applyFill="1" applyBorder="1" applyAlignment="1" applyProtection="1">
      <alignment vertical="center"/>
      <protection locked="0"/>
    </xf>
    <xf numFmtId="176" fontId="4" fillId="10" borderId="16" xfId="0" applyNumberFormat="1" applyFont="1" applyFill="1" applyBorder="1" applyAlignment="1">
      <alignment horizontal="right" vertical="center"/>
    </xf>
    <xf numFmtId="0" fontId="4" fillId="10" borderId="19" xfId="0" applyFont="1" applyFill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horizontal="center" vertical="center" textRotation="255"/>
    </xf>
    <xf numFmtId="0" fontId="4" fillId="10" borderId="16" xfId="0" applyFont="1" applyFill="1" applyBorder="1" applyAlignment="1">
      <alignment horizontal="center" vertical="center" textRotation="255"/>
    </xf>
    <xf numFmtId="176" fontId="4" fillId="10" borderId="1" xfId="0" applyNumberFormat="1" applyFont="1" applyFill="1" applyBorder="1" applyAlignment="1">
      <alignment vertical="center"/>
    </xf>
    <xf numFmtId="0" fontId="4" fillId="10" borderId="21" xfId="0" applyFont="1" applyFill="1" applyBorder="1" applyAlignment="1" applyProtection="1">
      <alignment vertical="center"/>
      <protection locked="0"/>
    </xf>
    <xf numFmtId="176" fontId="4" fillId="10" borderId="4" xfId="0" applyNumberFormat="1" applyFont="1" applyFill="1" applyBorder="1" applyAlignment="1">
      <alignment vertical="center"/>
    </xf>
    <xf numFmtId="0" fontId="4" fillId="10" borderId="22" xfId="0" applyFont="1" applyFill="1" applyBorder="1" applyAlignment="1" applyProtection="1">
      <alignment vertical="center" wrapText="1"/>
      <protection locked="0"/>
    </xf>
    <xf numFmtId="0" fontId="4" fillId="10" borderId="14" xfId="0" applyFont="1" applyFill="1" applyBorder="1" applyAlignment="1" applyProtection="1">
      <alignment vertical="center"/>
      <protection locked="0"/>
    </xf>
    <xf numFmtId="0" fontId="4" fillId="10" borderId="23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vertical="center" textRotation="255" wrapText="1"/>
    </xf>
    <xf numFmtId="0" fontId="4" fillId="10" borderId="16" xfId="0" applyFont="1" applyFill="1" applyBorder="1" applyAlignment="1">
      <alignment vertical="center" textRotation="255" wrapText="1"/>
    </xf>
    <xf numFmtId="176" fontId="4" fillId="10" borderId="17" xfId="0" applyNumberFormat="1" applyFont="1" applyFill="1" applyBorder="1" applyAlignment="1" applyProtection="1">
      <alignment horizontal="right" vertical="center"/>
    </xf>
    <xf numFmtId="0" fontId="4" fillId="10" borderId="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9" xfId="0" applyFont="1" applyFill="1" applyBorder="1" applyAlignment="1" applyProtection="1">
      <alignment vertical="center"/>
      <protection locked="0"/>
    </xf>
    <xf numFmtId="176" fontId="4" fillId="10" borderId="18" xfId="0" applyNumberFormat="1" applyFont="1" applyFill="1" applyBorder="1" applyAlignment="1" applyProtection="1">
      <alignment horizontal="right" vertical="center"/>
    </xf>
    <xf numFmtId="0" fontId="4" fillId="10" borderId="29" xfId="0" applyFont="1" applyFill="1" applyBorder="1" applyAlignment="1" applyProtection="1">
      <alignment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0" fontId="55" fillId="0" borderId="0" xfId="3" applyFont="1"/>
    <xf numFmtId="0" fontId="4" fillId="0" borderId="0" xfId="3" applyFont="1"/>
    <xf numFmtId="3" fontId="8" fillId="2" borderId="0" xfId="3" applyNumberFormat="1" applyFont="1" applyFill="1" applyAlignment="1">
      <alignment horizontal="right"/>
    </xf>
    <xf numFmtId="176" fontId="4" fillId="0" borderId="0" xfId="3" applyNumberFormat="1" applyFont="1"/>
    <xf numFmtId="0" fontId="4" fillId="0" borderId="0" xfId="87" applyFont="1" applyAlignment="1">
      <alignment vertical="center"/>
    </xf>
    <xf numFmtId="3" fontId="4" fillId="2" borderId="0" xfId="3" applyNumberFormat="1" applyFont="1" applyFill="1" applyAlignment="1">
      <alignment horizontal="right"/>
    </xf>
    <xf numFmtId="176" fontId="8" fillId="0" borderId="0" xfId="87" applyNumberFormat="1" applyFont="1" applyAlignment="1">
      <alignment vertical="center"/>
    </xf>
    <xf numFmtId="0" fontId="4" fillId="0" borderId="0" xfId="87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7" applyNumberFormat="1" applyFont="1" applyFill="1" applyBorder="1" applyAlignment="1">
      <alignment horizontal="center" vertical="center"/>
    </xf>
    <xf numFmtId="3" fontId="4" fillId="0" borderId="62" xfId="87" applyNumberFormat="1" applyFont="1" applyFill="1" applyBorder="1" applyAlignment="1">
      <alignment horizontal="center" vertical="center"/>
    </xf>
    <xf numFmtId="0" fontId="4" fillId="0" borderId="64" xfId="87" applyFont="1" applyFill="1" applyBorder="1" applyAlignment="1">
      <alignment horizontal="left" vertical="center"/>
    </xf>
    <xf numFmtId="0" fontId="4" fillId="0" borderId="37" xfId="87" applyFont="1" applyFill="1" applyBorder="1" applyAlignment="1">
      <alignment vertical="center"/>
    </xf>
    <xf numFmtId="0" fontId="4" fillId="0" borderId="38" xfId="87" applyFont="1" applyFill="1" applyBorder="1" applyAlignment="1">
      <alignment vertical="center"/>
    </xf>
    <xf numFmtId="0" fontId="4" fillId="0" borderId="11" xfId="87" applyFont="1" applyFill="1" applyBorder="1" applyAlignment="1">
      <alignment vertical="center" wrapText="1"/>
    </xf>
    <xf numFmtId="0" fontId="4" fillId="0" borderId="4" xfId="87" applyFont="1" applyFill="1" applyBorder="1" applyAlignment="1">
      <alignment horizontal="center" vertical="center" wrapText="1"/>
    </xf>
    <xf numFmtId="0" fontId="4" fillId="0" borderId="38" xfId="87" applyFont="1" applyFill="1" applyBorder="1" applyAlignment="1">
      <alignment vertical="center" wrapText="1"/>
    </xf>
    <xf numFmtId="0" fontId="4" fillId="0" borderId="12" xfId="87" applyFont="1" applyFill="1" applyBorder="1" applyAlignment="1">
      <alignment vertical="center" wrapText="1"/>
    </xf>
    <xf numFmtId="0" fontId="4" fillId="0" borderId="33" xfId="87" applyFont="1" applyFill="1" applyBorder="1" applyAlignment="1">
      <alignment horizontal="center" vertical="center"/>
    </xf>
    <xf numFmtId="0" fontId="4" fillId="0" borderId="5" xfId="87" applyFont="1" applyFill="1" applyBorder="1" applyAlignment="1">
      <alignment horizontal="left" vertical="center"/>
    </xf>
    <xf numFmtId="183" fontId="4" fillId="0" borderId="1" xfId="87" applyNumberFormat="1" applyFont="1" applyFill="1" applyBorder="1" applyAlignment="1">
      <alignment vertical="center"/>
    </xf>
    <xf numFmtId="184" fontId="4" fillId="0" borderId="5" xfId="87" applyNumberFormat="1" applyFont="1" applyFill="1" applyBorder="1" applyAlignment="1">
      <alignment vertical="center"/>
    </xf>
    <xf numFmtId="185" fontId="4" fillId="0" borderId="1" xfId="87" applyNumberFormat="1" applyFont="1" applyFill="1" applyBorder="1" applyAlignment="1">
      <alignment vertical="center"/>
    </xf>
    <xf numFmtId="3" fontId="4" fillId="0" borderId="5" xfId="87" applyNumberFormat="1" applyFont="1" applyFill="1" applyBorder="1" applyAlignment="1">
      <alignment vertical="center"/>
    </xf>
    <xf numFmtId="24" fontId="4" fillId="0" borderId="22" xfId="87" applyNumberFormat="1" applyFont="1" applyFill="1" applyBorder="1" applyAlignment="1">
      <alignment horizontal="left" vertical="center"/>
    </xf>
    <xf numFmtId="183" fontId="4" fillId="0" borderId="5" xfId="87" applyNumberFormat="1" applyFont="1" applyFill="1" applyBorder="1" applyAlignment="1">
      <alignment vertical="center"/>
    </xf>
    <xf numFmtId="185" fontId="4" fillId="0" borderId="4" xfId="87" applyNumberFormat="1" applyFont="1" applyFill="1" applyBorder="1" applyAlignment="1">
      <alignment vertical="center"/>
    </xf>
    <xf numFmtId="183" fontId="4" fillId="0" borderId="45" xfId="87" applyNumberFormat="1" applyFont="1" applyFill="1" applyBorder="1" applyAlignment="1">
      <alignment vertical="center"/>
    </xf>
    <xf numFmtId="185" fontId="4" fillId="0" borderId="15" xfId="87" applyNumberFormat="1" applyFont="1" applyFill="1" applyBorder="1" applyAlignment="1">
      <alignment vertical="center"/>
    </xf>
    <xf numFmtId="24" fontId="4" fillId="0" borderId="20" xfId="87" applyNumberFormat="1" applyFont="1" applyFill="1" applyBorder="1" applyAlignment="1">
      <alignment horizontal="left" vertical="center"/>
    </xf>
    <xf numFmtId="0" fontId="4" fillId="0" borderId="66" xfId="87" applyFont="1" applyFill="1" applyBorder="1" applyAlignment="1">
      <alignment horizontal="center" vertical="center"/>
    </xf>
    <xf numFmtId="183" fontId="4" fillId="0" borderId="67" xfId="87" applyNumberFormat="1" applyFont="1" applyFill="1" applyBorder="1" applyAlignment="1">
      <alignment vertical="center"/>
    </xf>
    <xf numFmtId="0" fontId="4" fillId="0" borderId="67" xfId="87" applyFont="1" applyFill="1" applyBorder="1" applyAlignment="1">
      <alignment vertical="center"/>
    </xf>
    <xf numFmtId="0" fontId="4" fillId="0" borderId="66" xfId="87" applyFont="1" applyFill="1" applyBorder="1" applyAlignment="1">
      <alignment vertical="center"/>
    </xf>
    <xf numFmtId="0" fontId="4" fillId="0" borderId="68" xfId="87" applyFont="1" applyFill="1" applyBorder="1" applyAlignment="1">
      <alignment horizontal="left" vertical="center"/>
    </xf>
    <xf numFmtId="0" fontId="4" fillId="0" borderId="69" xfId="87" applyFont="1" applyFill="1" applyBorder="1" applyAlignment="1">
      <alignment vertical="center"/>
    </xf>
    <xf numFmtId="0" fontId="4" fillId="0" borderId="51" xfId="87" applyFont="1" applyFill="1" applyBorder="1" applyAlignment="1">
      <alignment horizontal="left" vertical="center"/>
    </xf>
    <xf numFmtId="183" fontId="4" fillId="0" borderId="51" xfId="87" applyNumberFormat="1" applyFont="1" applyFill="1" applyBorder="1" applyAlignment="1">
      <alignment vertical="center"/>
    </xf>
    <xf numFmtId="186" fontId="4" fillId="0" borderId="51" xfId="87" applyNumberFormat="1" applyFont="1" applyFill="1" applyBorder="1" applyAlignment="1">
      <alignment vertical="center"/>
    </xf>
    <xf numFmtId="185" fontId="4" fillId="0" borderId="11" xfId="87" applyNumberFormat="1" applyFont="1" applyFill="1" applyBorder="1" applyAlignment="1">
      <alignment vertical="center"/>
    </xf>
    <xf numFmtId="3" fontId="4" fillId="0" borderId="51" xfId="87" applyNumberFormat="1" applyFont="1" applyFill="1" applyBorder="1" applyAlignment="1">
      <alignment vertical="center"/>
    </xf>
    <xf numFmtId="24" fontId="4" fillId="0" borderId="12" xfId="87" applyNumberFormat="1" applyFont="1" applyFill="1" applyBorder="1" applyAlignment="1">
      <alignment horizontal="left" vertical="center"/>
    </xf>
    <xf numFmtId="0" fontId="4" fillId="0" borderId="33" xfId="87" applyFont="1" applyFill="1" applyBorder="1" applyAlignment="1">
      <alignment horizontal="center" vertical="center" textRotation="255" wrapText="1"/>
    </xf>
    <xf numFmtId="187" fontId="4" fillId="0" borderId="5" xfId="87" applyNumberFormat="1" applyFont="1" applyFill="1" applyBorder="1" applyAlignment="1">
      <alignment vertical="center"/>
    </xf>
    <xf numFmtId="0" fontId="4" fillId="0" borderId="22" xfId="87" applyFont="1" applyFill="1" applyBorder="1" applyAlignment="1">
      <alignment horizontal="left" vertical="center"/>
    </xf>
    <xf numFmtId="0" fontId="4" fillId="0" borderId="45" xfId="87" applyFont="1" applyFill="1" applyBorder="1" applyAlignment="1">
      <alignment horizontal="left" vertical="center"/>
    </xf>
    <xf numFmtId="187" fontId="4" fillId="0" borderId="45" xfId="87" applyNumberFormat="1" applyFont="1" applyFill="1" applyBorder="1" applyAlignment="1">
      <alignment vertical="center"/>
    </xf>
    <xf numFmtId="0" fontId="4" fillId="0" borderId="20" xfId="87" applyFont="1" applyFill="1" applyBorder="1" applyAlignment="1">
      <alignment horizontal="left" vertical="center"/>
    </xf>
    <xf numFmtId="0" fontId="4" fillId="0" borderId="70" xfId="87" applyFont="1" applyFill="1" applyBorder="1" applyAlignment="1">
      <alignment horizontal="left" vertical="center"/>
    </xf>
    <xf numFmtId="183" fontId="4" fillId="0" borderId="70" xfId="87" applyNumberFormat="1" applyFont="1" applyFill="1" applyBorder="1" applyAlignment="1">
      <alignment vertical="center"/>
    </xf>
    <xf numFmtId="187" fontId="4" fillId="0" borderId="70" xfId="87" applyNumberFormat="1" applyFont="1" applyFill="1" applyBorder="1" applyAlignment="1">
      <alignment vertical="center"/>
    </xf>
    <xf numFmtId="185" fontId="4" fillId="0" borderId="71" xfId="87" applyNumberFormat="1" applyFont="1" applyFill="1" applyBorder="1" applyAlignment="1">
      <alignment vertical="center"/>
    </xf>
    <xf numFmtId="0" fontId="4" fillId="0" borderId="72" xfId="87" applyFont="1" applyFill="1" applyBorder="1" applyAlignment="1">
      <alignment horizontal="left" vertical="center"/>
    </xf>
    <xf numFmtId="0" fontId="4" fillId="0" borderId="65" xfId="87" applyFont="1" applyFill="1" applyBorder="1" applyAlignment="1">
      <alignment vertical="center" textRotation="255" wrapText="1"/>
    </xf>
    <xf numFmtId="0" fontId="4" fillId="0" borderId="73" xfId="87" applyFont="1" applyFill="1" applyBorder="1" applyAlignment="1">
      <alignment horizontal="center" vertical="center"/>
    </xf>
    <xf numFmtId="183" fontId="4" fillId="0" borderId="73" xfId="87" applyNumberFormat="1" applyFont="1" applyFill="1" applyBorder="1" applyAlignment="1">
      <alignment vertical="center"/>
    </xf>
    <xf numFmtId="0" fontId="4" fillId="0" borderId="73" xfId="87" applyFont="1" applyFill="1" applyBorder="1" applyAlignment="1">
      <alignment vertical="center"/>
    </xf>
    <xf numFmtId="0" fontId="4" fillId="0" borderId="74" xfId="87" applyFont="1" applyFill="1" applyBorder="1" applyAlignment="1">
      <alignment vertical="center"/>
    </xf>
    <xf numFmtId="0" fontId="4" fillId="0" borderId="75" xfId="87" applyFont="1" applyFill="1" applyBorder="1" applyAlignment="1">
      <alignment horizontal="left" vertical="center"/>
    </xf>
    <xf numFmtId="0" fontId="4" fillId="0" borderId="76" xfId="87" applyFont="1" applyFill="1" applyBorder="1" applyAlignment="1">
      <alignment vertical="center"/>
    </xf>
    <xf numFmtId="183" fontId="4" fillId="0" borderId="77" xfId="87" applyNumberFormat="1" applyFont="1" applyFill="1" applyBorder="1" applyAlignment="1">
      <alignment vertical="center"/>
    </xf>
    <xf numFmtId="188" fontId="4" fillId="0" borderId="11" xfId="87" applyNumberFormat="1" applyFont="1" applyFill="1" applyBorder="1" applyAlignment="1">
      <alignment vertical="center"/>
    </xf>
    <xf numFmtId="0" fontId="4" fillId="0" borderId="22" xfId="87" applyFont="1" applyFill="1" applyBorder="1" applyAlignment="1">
      <alignment horizontal="left" vertical="center" wrapText="1"/>
    </xf>
    <xf numFmtId="0" fontId="4" fillId="0" borderId="33" xfId="87" applyFont="1" applyFill="1" applyBorder="1" applyAlignment="1">
      <alignment vertical="center" textRotation="255" wrapText="1"/>
    </xf>
    <xf numFmtId="0" fontId="4" fillId="0" borderId="5" xfId="87" applyFont="1" applyFill="1" applyBorder="1" applyAlignment="1">
      <alignment horizontal="left" vertical="center" wrapText="1"/>
    </xf>
    <xf numFmtId="188" fontId="4" fillId="0" borderId="4" xfId="87" applyNumberFormat="1" applyFont="1" applyFill="1" applyBorder="1" applyAlignment="1">
      <alignment vertical="center"/>
    </xf>
    <xf numFmtId="0" fontId="4" fillId="0" borderId="6" xfId="87" applyFont="1" applyFill="1" applyBorder="1" applyAlignment="1">
      <alignment horizontal="left" vertical="center"/>
    </xf>
    <xf numFmtId="183" fontId="4" fillId="0" borderId="6" xfId="87" applyNumberFormat="1" applyFont="1" applyFill="1" applyBorder="1" applyAlignment="1">
      <alignment vertical="center"/>
    </xf>
    <xf numFmtId="184" fontId="4" fillId="0" borderId="6" xfId="87" applyNumberFormat="1" applyFont="1" applyFill="1" applyBorder="1" applyAlignment="1">
      <alignment vertical="center"/>
    </xf>
    <xf numFmtId="188" fontId="4" fillId="0" borderId="1" xfId="87" applyNumberFormat="1" applyFont="1" applyFill="1" applyBorder="1" applyAlignment="1">
      <alignment vertical="center"/>
    </xf>
    <xf numFmtId="0" fontId="4" fillId="0" borderId="19" xfId="87" applyFont="1" applyFill="1" applyBorder="1" applyAlignment="1">
      <alignment horizontal="left" vertical="center"/>
    </xf>
    <xf numFmtId="0" fontId="4" fillId="0" borderId="78" xfId="87" applyFont="1" applyFill="1" applyBorder="1" applyAlignment="1">
      <alignment horizontal="center" vertical="center"/>
    </xf>
    <xf numFmtId="183" fontId="4" fillId="0" borderId="78" xfId="87" applyNumberFormat="1" applyFont="1" applyFill="1" applyBorder="1" applyAlignment="1">
      <alignment vertical="center"/>
    </xf>
    <xf numFmtId="184" fontId="4" fillId="0" borderId="78" xfId="87" applyNumberFormat="1" applyFont="1" applyFill="1" applyBorder="1" applyAlignment="1">
      <alignment vertical="center"/>
    </xf>
    <xf numFmtId="188" fontId="4" fillId="0" borderId="79" xfId="87" applyNumberFormat="1" applyFont="1" applyFill="1" applyBorder="1" applyAlignment="1">
      <alignment vertical="center"/>
    </xf>
    <xf numFmtId="0" fontId="4" fillId="0" borderId="80" xfId="87" applyFont="1" applyFill="1" applyBorder="1" applyAlignment="1">
      <alignment horizontal="left" vertical="center"/>
    </xf>
    <xf numFmtId="0" fontId="4" fillId="0" borderId="67" xfId="87" applyFont="1" applyFill="1" applyBorder="1" applyAlignment="1">
      <alignment horizontal="center" vertical="center"/>
    </xf>
    <xf numFmtId="0" fontId="4" fillId="0" borderId="81" xfId="87" applyFont="1" applyFill="1" applyBorder="1" applyAlignment="1">
      <alignment vertical="center"/>
    </xf>
    <xf numFmtId="0" fontId="4" fillId="0" borderId="56" xfId="3" applyFont="1" applyFill="1" applyBorder="1" applyAlignment="1">
      <alignment vertical="center"/>
    </xf>
    <xf numFmtId="0" fontId="4" fillId="0" borderId="0" xfId="3" applyFont="1" applyFill="1"/>
    <xf numFmtId="0" fontId="4" fillId="0" borderId="0" xfId="3" applyFont="1" applyFill="1" applyAlignment="1">
      <alignment horizontal="right"/>
    </xf>
    <xf numFmtId="38" fontId="4" fillId="0" borderId="0" xfId="1" applyFont="1" applyFill="1" applyAlignment="1"/>
    <xf numFmtId="0" fontId="4" fillId="0" borderId="11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0" fontId="4" fillId="0" borderId="83" xfId="3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" fontId="4" fillId="2" borderId="0" xfId="3" applyNumberFormat="1" applyFont="1" applyFill="1"/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86" xfId="3" applyFont="1" applyBorder="1" applyAlignment="1">
      <alignment vertical="center"/>
    </xf>
    <xf numFmtId="0" fontId="4" fillId="0" borderId="85" xfId="3" applyFont="1" applyBorder="1" applyAlignment="1">
      <alignment horizontal="right" vertical="center"/>
    </xf>
    <xf numFmtId="0" fontId="4" fillId="0" borderId="74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5" xfId="87" applyNumberFormat="1" applyFont="1" applyFill="1" applyBorder="1" applyAlignment="1">
      <alignment vertical="center"/>
    </xf>
    <xf numFmtId="3" fontId="4" fillId="2" borderId="67" xfId="87" applyNumberFormat="1" applyFont="1" applyFill="1" applyBorder="1" applyAlignment="1">
      <alignment vertical="center"/>
    </xf>
    <xf numFmtId="3" fontId="4" fillId="2" borderId="71" xfId="87" applyNumberFormat="1" applyFont="1" applyFill="1" applyBorder="1" applyAlignment="1">
      <alignment vertical="center"/>
    </xf>
    <xf numFmtId="3" fontId="4" fillId="2" borderId="73" xfId="87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3" fontId="4" fillId="2" borderId="3" xfId="3" applyNumberFormat="1" applyFont="1" applyFill="1" applyBorder="1"/>
    <xf numFmtId="38" fontId="4" fillId="2" borderId="16" xfId="1" applyFont="1" applyFill="1" applyBorder="1" applyAlignment="1">
      <alignment horizontal="right" vertical="top"/>
    </xf>
    <xf numFmtId="38" fontId="4" fillId="2" borderId="85" xfId="1" applyFont="1" applyFill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 textRotation="255" wrapText="1"/>
    </xf>
    <xf numFmtId="0" fontId="4" fillId="10" borderId="33" xfId="0" applyFont="1" applyFill="1" applyBorder="1" applyAlignment="1">
      <alignment horizontal="center" vertical="center" textRotation="255" wrapText="1"/>
    </xf>
    <xf numFmtId="0" fontId="4" fillId="10" borderId="34" xfId="0" applyFont="1" applyFill="1" applyBorder="1" applyAlignment="1">
      <alignment horizontal="center" vertical="center" textRotation="255" wrapText="1"/>
    </xf>
    <xf numFmtId="0" fontId="4" fillId="10" borderId="6" xfId="0" applyFont="1" applyFill="1" applyBorder="1" applyAlignment="1">
      <alignment horizontal="center" vertical="center" textRotation="255" wrapText="1"/>
    </xf>
    <xf numFmtId="0" fontId="4" fillId="1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vertical="center" textRotation="255" wrapText="1"/>
    </xf>
    <xf numFmtId="0" fontId="4" fillId="10" borderId="33" xfId="0" applyFont="1" applyFill="1" applyBorder="1" applyAlignment="1">
      <alignment vertical="center" textRotation="255" wrapText="1"/>
    </xf>
    <xf numFmtId="0" fontId="4" fillId="10" borderId="34" xfId="0" applyFont="1" applyFill="1" applyBorder="1" applyAlignment="1">
      <alignment vertical="center" textRotation="255" wrapText="1"/>
    </xf>
    <xf numFmtId="0" fontId="4" fillId="10" borderId="35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vertical="center" textRotation="255"/>
    </xf>
    <xf numFmtId="0" fontId="4" fillId="10" borderId="34" xfId="0" applyFont="1" applyFill="1" applyBorder="1" applyAlignment="1">
      <alignment vertical="center" textRotation="255"/>
    </xf>
    <xf numFmtId="0" fontId="4" fillId="10" borderId="6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84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7" xfId="87" applyFont="1" applyFill="1" applyBorder="1" applyAlignment="1">
      <alignment horizontal="center" vertical="center"/>
    </xf>
    <xf numFmtId="0" fontId="4" fillId="0" borderId="61" xfId="87" applyFont="1" applyFill="1" applyBorder="1" applyAlignment="1">
      <alignment horizontal="center" vertical="center"/>
    </xf>
    <xf numFmtId="0" fontId="4" fillId="0" borderId="63" xfId="87" applyFont="1" applyFill="1" applyBorder="1" applyAlignment="1">
      <alignment horizontal="center" vertical="center"/>
    </xf>
    <xf numFmtId="0" fontId="4" fillId="0" borderId="33" xfId="87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82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0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8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7"/>
    <cellStyle name="標準_ﾀﾝｻﾞﾆｱ3年次概算040412旧.xls" xfId="89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  <color rgb="FFFFFFCC"/>
      <color rgb="FFFF00FF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0</xdr:rowOff>
    </xdr:from>
    <xdr:to>
      <xdr:col>12</xdr:col>
      <xdr:colOff>219075</xdr:colOff>
      <xdr:row>7</xdr:row>
      <xdr:rowOff>114300</xdr:rowOff>
    </xdr:to>
    <xdr:sp macro="" textlink="">
      <xdr:nvSpPr>
        <xdr:cNvPr id="3" name="円形吹き出し 2"/>
        <xdr:cNvSpPr/>
      </xdr:nvSpPr>
      <xdr:spPr>
        <a:xfrm>
          <a:off x="7286625" y="523875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1111250</xdr:colOff>
      <xdr:row>10</xdr:row>
      <xdr:rowOff>79376</xdr:rowOff>
    </xdr:from>
    <xdr:to>
      <xdr:col>6</xdr:col>
      <xdr:colOff>1222375</xdr:colOff>
      <xdr:row>16</xdr:row>
      <xdr:rowOff>206376</xdr:rowOff>
    </xdr:to>
    <xdr:sp macro="" textlink="">
      <xdr:nvSpPr>
        <xdr:cNvPr id="2" name="角丸四角形 1"/>
        <xdr:cNvSpPr/>
      </xdr:nvSpPr>
      <xdr:spPr>
        <a:xfrm>
          <a:off x="1714500" y="2952751"/>
          <a:ext cx="7318375" cy="212725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800"/>
            <a:t>　　</a:t>
          </a:r>
          <a:r>
            <a:rPr kumimoji="1" lang="ja-JP" altLang="en-US" sz="8800">
              <a:solidFill>
                <a:sysClr val="windowText" lastClr="000000"/>
              </a:solidFill>
            </a:rPr>
            <a:t>計上不可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 fPrintsWithSheet="0"/>
  </xdr:twoCellAnchor>
  <xdr:twoCellAnchor>
    <xdr:from>
      <xdr:col>12</xdr:col>
      <xdr:colOff>166688</xdr:colOff>
      <xdr:row>28</xdr:row>
      <xdr:rowOff>202406</xdr:rowOff>
    </xdr:from>
    <xdr:to>
      <xdr:col>16</xdr:col>
      <xdr:colOff>369094</xdr:colOff>
      <xdr:row>30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369794</xdr:colOff>
      <xdr:row>0</xdr:row>
      <xdr:rowOff>140634</xdr:rowOff>
    </xdr:from>
    <xdr:to>
      <xdr:col>6</xdr:col>
      <xdr:colOff>593912</xdr:colOff>
      <xdr:row>4</xdr:row>
      <xdr:rowOff>33618</xdr:rowOff>
    </xdr:to>
    <xdr:sp macro="" textlink="">
      <xdr:nvSpPr>
        <xdr:cNvPr id="3" name="角丸四角形 2"/>
        <xdr:cNvSpPr/>
      </xdr:nvSpPr>
      <xdr:spPr>
        <a:xfrm>
          <a:off x="3798794" y="140634"/>
          <a:ext cx="1905000" cy="688602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400">
              <a:solidFill>
                <a:sysClr val="windowText" lastClr="000000"/>
              </a:solidFill>
            </a:rPr>
            <a:t>ＢＯＰは計上不可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2_&#26032;&#26360;&#24335;&#12377;&#12409;&#12390;&#12398;&#12473;&#12461;&#12540;&#12512;\4_PPP\1_&#35211;&#31309;\20150121_&#35352;&#36617;&#20363;_&#9679;PPP&#27096;&#24335;1.2._&#35211;&#31309;&#37329;&#38989;&#20869;&#35379;&#26360;&#12539;&#20869;&#35379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2"/>
      <sheetName val="表紙"/>
      <sheetName val="内訳書"/>
      <sheetName val="旅費１ "/>
      <sheetName val="旅費２"/>
      <sheetName val="一般業務費"/>
      <sheetName val="成果品作成費・機材費"/>
      <sheetName val="再委託費"/>
      <sheetName val="国内研修費"/>
      <sheetName val="直接人件費"/>
      <sheetName val="その他原価・一般管理費等"/>
      <sheetName val="業務従事者名簿"/>
      <sheetName val="機材購入費別紙明細"/>
      <sheetName val="年度毎内訳"/>
      <sheetName val="Sheet2"/>
    </sheetNames>
    <sheetDataSet>
      <sheetData sheetId="0" refreshError="1"/>
      <sheetData sheetId="1">
        <row r="3">
          <cell r="K3" t="str">
            <v>A</v>
          </cell>
        </row>
        <row r="4">
          <cell r="K4" t="str">
            <v>B</v>
          </cell>
        </row>
        <row r="5">
          <cell r="K5" t="str">
            <v>AZ</v>
          </cell>
        </row>
        <row r="6">
          <cell r="K6" t="str">
            <v>BZ</v>
          </cell>
        </row>
      </sheetData>
      <sheetData sheetId="2" refreshError="1"/>
      <sheetData sheetId="3" refreshError="1"/>
      <sheetData sheetId="4">
        <row r="7">
          <cell r="O7" t="str">
            <v>見積金額内訳書</v>
          </cell>
        </row>
        <row r="8">
          <cell r="O8" t="str">
            <v>契約金額内訳書</v>
          </cell>
        </row>
        <row r="9">
          <cell r="O9" t="str">
            <v>最終見積金額内訳書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view="pageBreakPreview" zoomScaleNormal="100" zoomScaleSheetLayoutView="100" workbookViewId="0">
      <selection activeCell="B12" sqref="B12"/>
    </sheetView>
  </sheetViews>
  <sheetFormatPr defaultRowHeight="14.25"/>
  <cols>
    <col min="1" max="1" width="3.5" bestFit="1" customWidth="1"/>
  </cols>
  <sheetData>
    <row r="1" spans="1:16" ht="43.5" customHeight="1">
      <c r="B1" s="475" t="s">
        <v>346</v>
      </c>
      <c r="C1" s="475"/>
      <c r="D1" s="475"/>
      <c r="E1" s="475"/>
      <c r="F1" s="475"/>
      <c r="G1" s="475"/>
      <c r="H1" s="475"/>
      <c r="I1" s="475"/>
      <c r="J1" s="475"/>
      <c r="K1" s="475"/>
    </row>
    <row r="2" spans="1:16" ht="22.5" customHeight="1">
      <c r="B2" s="240" t="s">
        <v>161</v>
      </c>
      <c r="C2" s="241"/>
      <c r="D2" s="241"/>
      <c r="E2" s="241"/>
      <c r="F2" s="241"/>
      <c r="G2" s="241"/>
      <c r="H2" s="241"/>
      <c r="P2" t="s">
        <v>347</v>
      </c>
    </row>
    <row r="3" spans="1:16" ht="18" customHeight="1">
      <c r="A3">
        <v>1</v>
      </c>
      <c r="B3" t="s">
        <v>162</v>
      </c>
      <c r="P3" t="s">
        <v>348</v>
      </c>
    </row>
    <row r="4" spans="1:16" ht="18" customHeight="1">
      <c r="A4">
        <v>2</v>
      </c>
      <c r="B4" t="s">
        <v>163</v>
      </c>
    </row>
    <row r="5" spans="1:16" ht="18" customHeight="1">
      <c r="A5">
        <v>3</v>
      </c>
      <c r="B5" t="s">
        <v>171</v>
      </c>
    </row>
    <row r="6" spans="1:16" ht="18" customHeight="1">
      <c r="B6" t="s">
        <v>166</v>
      </c>
    </row>
    <row r="7" spans="1:16" ht="18" customHeight="1">
      <c r="B7" t="s">
        <v>164</v>
      </c>
    </row>
    <row r="8" spans="1:16" ht="18" customHeight="1"/>
    <row r="9" spans="1:16" ht="18" customHeight="1">
      <c r="B9" s="242" t="s">
        <v>165</v>
      </c>
    </row>
    <row r="10" spans="1:16" s="244" customFormat="1" ht="18" customHeight="1">
      <c r="A10" s="243">
        <v>1</v>
      </c>
      <c r="B10" s="243" t="s">
        <v>167</v>
      </c>
    </row>
    <row r="11" spans="1:16" s="244" customFormat="1" ht="18" customHeight="1">
      <c r="A11" s="243"/>
      <c r="B11" s="243" t="s">
        <v>177</v>
      </c>
    </row>
    <row r="12" spans="1:16" s="243" customFormat="1" ht="18" customHeight="1">
      <c r="A12" s="243">
        <v>2</v>
      </c>
      <c r="B12" t="s">
        <v>356</v>
      </c>
    </row>
    <row r="13" spans="1:16" ht="18" customHeight="1">
      <c r="A13">
        <v>3</v>
      </c>
      <c r="B13" t="s">
        <v>172</v>
      </c>
    </row>
    <row r="14" spans="1:16" ht="18" customHeight="1">
      <c r="B14" t="s">
        <v>173</v>
      </c>
    </row>
    <row r="15" spans="1:16" ht="18" customHeight="1">
      <c r="A15">
        <v>4</v>
      </c>
      <c r="B15" t="s">
        <v>327</v>
      </c>
    </row>
    <row r="16" spans="1:16" ht="18" customHeight="1">
      <c r="B16" t="s">
        <v>242</v>
      </c>
    </row>
    <row r="17" spans="1:2" ht="18" customHeight="1">
      <c r="B17" t="s">
        <v>168</v>
      </c>
    </row>
    <row r="18" spans="1:2" ht="18" customHeight="1">
      <c r="A18">
        <v>5</v>
      </c>
      <c r="B18" t="s">
        <v>284</v>
      </c>
    </row>
    <row r="19" spans="1:2" ht="18" customHeight="1">
      <c r="B19" t="s">
        <v>199</v>
      </c>
    </row>
    <row r="20" spans="1:2" ht="18" customHeight="1">
      <c r="A20">
        <v>6</v>
      </c>
      <c r="B20" t="s">
        <v>285</v>
      </c>
    </row>
    <row r="21" spans="1:2" ht="18" customHeight="1">
      <c r="A21">
        <v>7</v>
      </c>
      <c r="B21" t="s">
        <v>169</v>
      </c>
    </row>
    <row r="22" spans="1:2" ht="18" customHeight="1">
      <c r="B22" t="s">
        <v>225</v>
      </c>
    </row>
    <row r="23" spans="1:2" ht="18" customHeight="1">
      <c r="A23">
        <v>8</v>
      </c>
      <c r="B23" t="s">
        <v>170</v>
      </c>
    </row>
    <row r="24" spans="1:2" ht="18" customHeight="1"/>
    <row r="25" spans="1:2" ht="18" customHeight="1">
      <c r="B25" s="244" t="s">
        <v>335</v>
      </c>
    </row>
    <row r="26" spans="1:2" ht="18" customHeight="1">
      <c r="A26">
        <v>9</v>
      </c>
      <c r="B26" t="s">
        <v>226</v>
      </c>
    </row>
    <row r="27" spans="1:2" ht="18" customHeight="1">
      <c r="B27" t="s">
        <v>227</v>
      </c>
    </row>
    <row r="28" spans="1:2" ht="18" customHeight="1">
      <c r="B28" t="s">
        <v>228</v>
      </c>
    </row>
    <row r="29" spans="1:2" ht="18" customHeight="1">
      <c r="A29">
        <v>10</v>
      </c>
      <c r="B29" t="s">
        <v>355</v>
      </c>
    </row>
    <row r="30" spans="1:2" ht="18" customHeight="1">
      <c r="A30">
        <v>11</v>
      </c>
      <c r="B30" t="s">
        <v>229</v>
      </c>
    </row>
    <row r="31" spans="1:2" ht="18" customHeight="1">
      <c r="B31" t="s">
        <v>230</v>
      </c>
    </row>
    <row r="32" spans="1:2" ht="18" customHeight="1">
      <c r="A32">
        <v>12</v>
      </c>
      <c r="B32" t="s">
        <v>231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75" zoomScaleNormal="75" zoomScaleSheetLayoutView="75" workbookViewId="0">
      <selection activeCell="B6" sqref="B6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0" customFormat="1" ht="15" customHeight="1">
      <c r="A2" s="103" t="s">
        <v>92</v>
      </c>
      <c r="B2" s="103" t="s">
        <v>21</v>
      </c>
      <c r="C2" s="21"/>
      <c r="E2" s="21"/>
    </row>
    <row r="3" spans="1:6" s="20" customFormat="1" ht="20.100000000000001" customHeight="1" thickBot="1">
      <c r="A3" s="92" t="s">
        <v>83</v>
      </c>
      <c r="B3" s="100" t="s">
        <v>116</v>
      </c>
      <c r="C3" s="21"/>
      <c r="D3" s="22"/>
      <c r="E3" s="218">
        <f>E35</f>
        <v>325000</v>
      </c>
      <c r="F3" s="20" t="s">
        <v>1</v>
      </c>
    </row>
    <row r="4" spans="1:6" s="20" customFormat="1" ht="20.100000000000001" customHeight="1" thickTop="1">
      <c r="B4" s="146"/>
      <c r="C4" s="21"/>
      <c r="E4" s="21"/>
    </row>
    <row r="5" spans="1:6" s="20" customFormat="1" ht="24.95" customHeight="1">
      <c r="A5" s="23"/>
      <c r="B5" s="34" t="s">
        <v>24</v>
      </c>
      <c r="C5" s="24" t="s">
        <v>31</v>
      </c>
      <c r="D5" s="34" t="s">
        <v>25</v>
      </c>
      <c r="E5" s="24" t="s">
        <v>26</v>
      </c>
      <c r="F5" s="34" t="s">
        <v>27</v>
      </c>
    </row>
    <row r="6" spans="1:6" s="20" customFormat="1" ht="24.95" customHeight="1">
      <c r="A6" s="572" t="s">
        <v>28</v>
      </c>
      <c r="B6" s="1" t="s">
        <v>337</v>
      </c>
      <c r="C6" s="18">
        <v>5000</v>
      </c>
      <c r="D6" s="18">
        <v>20</v>
      </c>
      <c r="E6" s="25">
        <f>C6*D6</f>
        <v>100000</v>
      </c>
      <c r="F6" s="1"/>
    </row>
    <row r="7" spans="1:6" s="20" customFormat="1" ht="24.95" customHeight="1">
      <c r="A7" s="572"/>
      <c r="B7" s="1"/>
      <c r="C7" s="18"/>
      <c r="D7" s="18"/>
      <c r="E7" s="25">
        <f t="shared" ref="E7:E32" si="0">C7*D7</f>
        <v>0</v>
      </c>
      <c r="F7" s="1"/>
    </row>
    <row r="8" spans="1:6" s="20" customFormat="1" ht="24.95" customHeight="1">
      <c r="A8" s="572"/>
      <c r="B8" s="1"/>
      <c r="C8" s="18"/>
      <c r="D8" s="18"/>
      <c r="E8" s="25">
        <f t="shared" si="0"/>
        <v>0</v>
      </c>
      <c r="F8" s="1"/>
    </row>
    <row r="9" spans="1:6" s="20" customFormat="1" ht="24.95" customHeight="1">
      <c r="A9" s="572"/>
      <c r="B9" s="1"/>
      <c r="C9" s="18"/>
      <c r="D9" s="18"/>
      <c r="E9" s="25">
        <f t="shared" si="0"/>
        <v>0</v>
      </c>
      <c r="F9" s="1"/>
    </row>
    <row r="10" spans="1:6" s="20" customFormat="1" ht="24.95" customHeight="1">
      <c r="A10" s="572"/>
      <c r="B10" s="1"/>
      <c r="C10" s="18"/>
      <c r="D10" s="18"/>
      <c r="E10" s="25">
        <f t="shared" si="0"/>
        <v>0</v>
      </c>
      <c r="F10" s="1"/>
    </row>
    <row r="11" spans="1:6" s="20" customFormat="1" ht="24.95" customHeight="1" thickBot="1">
      <c r="A11" s="572"/>
      <c r="B11" s="106"/>
      <c r="C11" s="107"/>
      <c r="D11" s="107"/>
      <c r="E11" s="25">
        <f t="shared" si="0"/>
        <v>0</v>
      </c>
      <c r="F11" s="1"/>
    </row>
    <row r="12" spans="1:6" s="20" customFormat="1" ht="24.95" customHeight="1" thickBot="1">
      <c r="A12" s="573"/>
      <c r="B12" s="569" t="s">
        <v>29</v>
      </c>
      <c r="C12" s="570"/>
      <c r="D12" s="571"/>
      <c r="E12" s="105">
        <f>SUM(E6:E11)</f>
        <v>100000</v>
      </c>
      <c r="F12" s="104"/>
    </row>
    <row r="13" spans="1:6" s="20" customFormat="1" ht="24.95" customHeight="1">
      <c r="A13" s="572" t="s">
        <v>30</v>
      </c>
      <c r="B13" s="109" t="s">
        <v>338</v>
      </c>
      <c r="C13" s="110">
        <v>6000</v>
      </c>
      <c r="D13" s="110">
        <v>20</v>
      </c>
      <c r="E13" s="25">
        <f t="shared" si="0"/>
        <v>120000</v>
      </c>
      <c r="F13" s="1"/>
    </row>
    <row r="14" spans="1:6" s="20" customFormat="1" ht="24.95" customHeight="1">
      <c r="A14" s="572"/>
      <c r="B14" s="1"/>
      <c r="C14" s="18"/>
      <c r="D14" s="18"/>
      <c r="E14" s="25">
        <f t="shared" si="0"/>
        <v>0</v>
      </c>
      <c r="F14" s="1"/>
    </row>
    <row r="15" spans="1:6" s="20" customFormat="1" ht="24.95" customHeight="1">
      <c r="A15" s="572"/>
      <c r="B15" s="1"/>
      <c r="C15" s="18"/>
      <c r="D15" s="18"/>
      <c r="E15" s="25">
        <f t="shared" si="0"/>
        <v>0</v>
      </c>
      <c r="F15" s="1"/>
    </row>
    <row r="16" spans="1:6" s="20" customFormat="1" ht="24.95" customHeight="1">
      <c r="A16" s="572"/>
      <c r="B16" s="1"/>
      <c r="C16" s="18"/>
      <c r="D16" s="18"/>
      <c r="E16" s="25">
        <f t="shared" si="0"/>
        <v>0</v>
      </c>
      <c r="F16" s="1"/>
    </row>
    <row r="17" spans="1:6" s="20" customFormat="1" ht="24.95" customHeight="1">
      <c r="A17" s="572"/>
      <c r="B17" s="1"/>
      <c r="C17" s="18"/>
      <c r="D17" s="18"/>
      <c r="E17" s="25">
        <f t="shared" si="0"/>
        <v>0</v>
      </c>
      <c r="F17" s="1"/>
    </row>
    <row r="18" spans="1:6" s="20" customFormat="1" ht="24.95" customHeight="1" thickBot="1">
      <c r="A18" s="572"/>
      <c r="B18" s="106"/>
      <c r="C18" s="107"/>
      <c r="D18" s="107"/>
      <c r="E18" s="25">
        <f t="shared" si="0"/>
        <v>0</v>
      </c>
      <c r="F18" s="1"/>
    </row>
    <row r="19" spans="1:6" s="20" customFormat="1" ht="24.95" customHeight="1" thickBot="1">
      <c r="A19" s="573"/>
      <c r="B19" s="569" t="s">
        <v>29</v>
      </c>
      <c r="C19" s="570"/>
      <c r="D19" s="571"/>
      <c r="E19" s="105">
        <f>SUM(E13:E18)</f>
        <v>120000</v>
      </c>
      <c r="F19" s="104"/>
    </row>
    <row r="20" spans="1:6" s="20" customFormat="1" ht="24.95" customHeight="1">
      <c r="A20" s="566" t="s">
        <v>102</v>
      </c>
      <c r="B20" s="109" t="s">
        <v>340</v>
      </c>
      <c r="C20" s="110">
        <v>1000</v>
      </c>
      <c r="D20" s="110">
        <v>5</v>
      </c>
      <c r="E20" s="25">
        <f t="shared" si="0"/>
        <v>5000</v>
      </c>
      <c r="F20" s="1"/>
    </row>
    <row r="21" spans="1:6" s="20" customFormat="1" ht="24.95" customHeight="1">
      <c r="A21" s="567"/>
      <c r="B21" s="1"/>
      <c r="C21" s="18"/>
      <c r="D21" s="18"/>
      <c r="E21" s="25">
        <f t="shared" si="0"/>
        <v>0</v>
      </c>
      <c r="F21" s="1"/>
    </row>
    <row r="22" spans="1:6" s="20" customFormat="1" ht="24.95" customHeight="1">
      <c r="A22" s="567"/>
      <c r="B22" s="1"/>
      <c r="C22" s="18"/>
      <c r="D22" s="18"/>
      <c r="E22" s="25">
        <f t="shared" si="0"/>
        <v>0</v>
      </c>
      <c r="F22" s="1"/>
    </row>
    <row r="23" spans="1:6" s="20" customFormat="1" ht="24.95" customHeight="1">
      <c r="A23" s="567"/>
      <c r="B23" s="1"/>
      <c r="C23" s="18"/>
      <c r="D23" s="18"/>
      <c r="E23" s="25">
        <f t="shared" si="0"/>
        <v>0</v>
      </c>
      <c r="F23" s="1"/>
    </row>
    <row r="24" spans="1:6" s="20" customFormat="1" ht="24.95" customHeight="1" thickBot="1">
      <c r="A24" s="567"/>
      <c r="B24" s="106"/>
      <c r="C24" s="107"/>
      <c r="D24" s="107"/>
      <c r="E24" s="25">
        <f t="shared" si="0"/>
        <v>0</v>
      </c>
      <c r="F24" s="1"/>
    </row>
    <row r="25" spans="1:6" s="20" customFormat="1" ht="24.95" customHeight="1" thickBot="1">
      <c r="A25" s="568"/>
      <c r="B25" s="569" t="s">
        <v>29</v>
      </c>
      <c r="C25" s="570"/>
      <c r="D25" s="571"/>
      <c r="E25" s="105">
        <f>SUM(E20:E24)</f>
        <v>5000</v>
      </c>
      <c r="F25" s="104"/>
    </row>
    <row r="26" spans="1:6" s="20" customFormat="1" ht="24.95" customHeight="1">
      <c r="A26" s="566" t="s">
        <v>118</v>
      </c>
      <c r="B26" s="109" t="s">
        <v>339</v>
      </c>
      <c r="C26" s="110">
        <v>100000</v>
      </c>
      <c r="D26" s="110">
        <v>1</v>
      </c>
      <c r="E26" s="25">
        <f t="shared" si="0"/>
        <v>100000</v>
      </c>
      <c r="F26" s="1"/>
    </row>
    <row r="27" spans="1:6" s="20" customFormat="1" ht="24.95" customHeight="1">
      <c r="A27" s="567"/>
      <c r="B27" s="1"/>
      <c r="C27" s="18"/>
      <c r="D27" s="18"/>
      <c r="E27" s="25">
        <f t="shared" si="0"/>
        <v>0</v>
      </c>
      <c r="F27" s="1"/>
    </row>
    <row r="28" spans="1:6" s="20" customFormat="1" ht="24.95" customHeight="1">
      <c r="A28" s="567"/>
      <c r="B28" s="1"/>
      <c r="C28" s="18"/>
      <c r="D28" s="18"/>
      <c r="E28" s="25">
        <f t="shared" si="0"/>
        <v>0</v>
      </c>
      <c r="F28" s="1"/>
    </row>
    <row r="29" spans="1:6" s="20" customFormat="1" ht="24.95" customHeight="1">
      <c r="A29" s="567"/>
      <c r="B29" s="1"/>
      <c r="C29" s="18"/>
      <c r="D29" s="18"/>
      <c r="E29" s="25">
        <f t="shared" si="0"/>
        <v>0</v>
      </c>
      <c r="F29" s="1"/>
    </row>
    <row r="30" spans="1:6" s="20" customFormat="1" ht="24.95" customHeight="1">
      <c r="A30" s="567"/>
      <c r="B30" s="1"/>
      <c r="C30" s="18"/>
      <c r="D30" s="18"/>
      <c r="E30" s="25">
        <f t="shared" si="0"/>
        <v>0</v>
      </c>
      <c r="F30" s="1"/>
    </row>
    <row r="31" spans="1:6" s="20" customFormat="1" ht="24.95" customHeight="1">
      <c r="A31" s="567"/>
      <c r="B31" s="1"/>
      <c r="C31" s="18"/>
      <c r="D31" s="18"/>
      <c r="E31" s="25">
        <f t="shared" si="0"/>
        <v>0</v>
      </c>
      <c r="F31" s="1"/>
    </row>
    <row r="32" spans="1:6" s="20" customFormat="1" ht="24.95" customHeight="1" thickBot="1">
      <c r="A32" s="567"/>
      <c r="B32" s="106"/>
      <c r="C32" s="107"/>
      <c r="D32" s="107"/>
      <c r="E32" s="25">
        <f t="shared" si="0"/>
        <v>0</v>
      </c>
      <c r="F32" s="1"/>
    </row>
    <row r="33" spans="1:6" s="20" customFormat="1" ht="24.95" customHeight="1" thickBot="1">
      <c r="A33" s="568"/>
      <c r="B33" s="569" t="s">
        <v>29</v>
      </c>
      <c r="C33" s="570"/>
      <c r="D33" s="571"/>
      <c r="E33" s="105">
        <f>SUM(E26:E32)</f>
        <v>100000</v>
      </c>
      <c r="F33" s="104"/>
    </row>
    <row r="34" spans="1:6" s="20" customFormat="1" ht="24.95" customHeight="1" thickBot="1">
      <c r="A34" s="76"/>
      <c r="B34" s="77"/>
      <c r="C34" s="77"/>
      <c r="D34" s="108" t="s">
        <v>33</v>
      </c>
      <c r="E34" s="105">
        <f>E12+E19+E25+E33</f>
        <v>325000</v>
      </c>
      <c r="F34" s="78"/>
    </row>
    <row r="35" spans="1:6" s="20" customFormat="1" ht="21.75" customHeight="1" thickBot="1">
      <c r="C35" s="21"/>
      <c r="D35" s="133" t="s">
        <v>175</v>
      </c>
      <c r="E35" s="205">
        <f>ROUNDDOWN(E34,-3)</f>
        <v>325000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G39"/>
  <sheetViews>
    <sheetView view="pageBreakPreview" zoomScale="85" zoomScaleNormal="100" zoomScaleSheetLayoutView="85" workbookViewId="0">
      <selection activeCell="I26" sqref="I26"/>
    </sheetView>
  </sheetViews>
  <sheetFormatPr defaultRowHeight="12"/>
  <cols>
    <col min="1" max="1" width="3.375" style="314" customWidth="1"/>
    <col min="2" max="2" width="19.625" style="314" customWidth="1"/>
    <col min="3" max="7" width="11" style="314" customWidth="1"/>
    <col min="8" max="256" width="9" style="314"/>
    <col min="257" max="257" width="3.375" style="314" customWidth="1"/>
    <col min="258" max="258" width="19.625" style="314" customWidth="1"/>
    <col min="259" max="263" width="11" style="314" customWidth="1"/>
    <col min="264" max="512" width="9" style="314"/>
    <col min="513" max="513" width="3.375" style="314" customWidth="1"/>
    <col min="514" max="514" width="19.625" style="314" customWidth="1"/>
    <col min="515" max="519" width="11" style="314" customWidth="1"/>
    <col min="520" max="768" width="9" style="314"/>
    <col min="769" max="769" width="3.375" style="314" customWidth="1"/>
    <col min="770" max="770" width="19.625" style="314" customWidth="1"/>
    <col min="771" max="775" width="11" style="314" customWidth="1"/>
    <col min="776" max="1024" width="9" style="314"/>
    <col min="1025" max="1025" width="3.375" style="314" customWidth="1"/>
    <col min="1026" max="1026" width="19.625" style="314" customWidth="1"/>
    <col min="1027" max="1031" width="11" style="314" customWidth="1"/>
    <col min="1032" max="1280" width="9" style="314"/>
    <col min="1281" max="1281" width="3.375" style="314" customWidth="1"/>
    <col min="1282" max="1282" width="19.625" style="314" customWidth="1"/>
    <col min="1283" max="1287" width="11" style="314" customWidth="1"/>
    <col min="1288" max="1536" width="9" style="314"/>
    <col min="1537" max="1537" width="3.375" style="314" customWidth="1"/>
    <col min="1538" max="1538" width="19.625" style="314" customWidth="1"/>
    <col min="1539" max="1543" width="11" style="314" customWidth="1"/>
    <col min="1544" max="1792" width="9" style="314"/>
    <col min="1793" max="1793" width="3.375" style="314" customWidth="1"/>
    <col min="1794" max="1794" width="19.625" style="314" customWidth="1"/>
    <col min="1795" max="1799" width="11" style="314" customWidth="1"/>
    <col min="1800" max="2048" width="9" style="314"/>
    <col min="2049" max="2049" width="3.375" style="314" customWidth="1"/>
    <col min="2050" max="2050" width="19.625" style="314" customWidth="1"/>
    <col min="2051" max="2055" width="11" style="314" customWidth="1"/>
    <col min="2056" max="2304" width="9" style="314"/>
    <col min="2305" max="2305" width="3.375" style="314" customWidth="1"/>
    <col min="2306" max="2306" width="19.625" style="314" customWidth="1"/>
    <col min="2307" max="2311" width="11" style="314" customWidth="1"/>
    <col min="2312" max="2560" width="9" style="314"/>
    <col min="2561" max="2561" width="3.375" style="314" customWidth="1"/>
    <col min="2562" max="2562" width="19.625" style="314" customWidth="1"/>
    <col min="2563" max="2567" width="11" style="314" customWidth="1"/>
    <col min="2568" max="2816" width="9" style="314"/>
    <col min="2817" max="2817" width="3.375" style="314" customWidth="1"/>
    <col min="2818" max="2818" width="19.625" style="314" customWidth="1"/>
    <col min="2819" max="2823" width="11" style="314" customWidth="1"/>
    <col min="2824" max="3072" width="9" style="314"/>
    <col min="3073" max="3073" width="3.375" style="314" customWidth="1"/>
    <col min="3074" max="3074" width="19.625" style="314" customWidth="1"/>
    <col min="3075" max="3079" width="11" style="314" customWidth="1"/>
    <col min="3080" max="3328" width="9" style="314"/>
    <col min="3329" max="3329" width="3.375" style="314" customWidth="1"/>
    <col min="3330" max="3330" width="19.625" style="314" customWidth="1"/>
    <col min="3331" max="3335" width="11" style="314" customWidth="1"/>
    <col min="3336" max="3584" width="9" style="314"/>
    <col min="3585" max="3585" width="3.375" style="314" customWidth="1"/>
    <col min="3586" max="3586" width="19.625" style="314" customWidth="1"/>
    <col min="3587" max="3591" width="11" style="314" customWidth="1"/>
    <col min="3592" max="3840" width="9" style="314"/>
    <col min="3841" max="3841" width="3.375" style="314" customWidth="1"/>
    <col min="3842" max="3842" width="19.625" style="314" customWidth="1"/>
    <col min="3843" max="3847" width="11" style="314" customWidth="1"/>
    <col min="3848" max="4096" width="9" style="314"/>
    <col min="4097" max="4097" width="3.375" style="314" customWidth="1"/>
    <col min="4098" max="4098" width="19.625" style="314" customWidth="1"/>
    <col min="4099" max="4103" width="11" style="314" customWidth="1"/>
    <col min="4104" max="4352" width="9" style="314"/>
    <col min="4353" max="4353" width="3.375" style="314" customWidth="1"/>
    <col min="4354" max="4354" width="19.625" style="314" customWidth="1"/>
    <col min="4355" max="4359" width="11" style="314" customWidth="1"/>
    <col min="4360" max="4608" width="9" style="314"/>
    <col min="4609" max="4609" width="3.375" style="314" customWidth="1"/>
    <col min="4610" max="4610" width="19.625" style="314" customWidth="1"/>
    <col min="4611" max="4615" width="11" style="314" customWidth="1"/>
    <col min="4616" max="4864" width="9" style="314"/>
    <col min="4865" max="4865" width="3.375" style="314" customWidth="1"/>
    <col min="4866" max="4866" width="19.625" style="314" customWidth="1"/>
    <col min="4867" max="4871" width="11" style="314" customWidth="1"/>
    <col min="4872" max="5120" width="9" style="314"/>
    <col min="5121" max="5121" width="3.375" style="314" customWidth="1"/>
    <col min="5122" max="5122" width="19.625" style="314" customWidth="1"/>
    <col min="5123" max="5127" width="11" style="314" customWidth="1"/>
    <col min="5128" max="5376" width="9" style="314"/>
    <col min="5377" max="5377" width="3.375" style="314" customWidth="1"/>
    <col min="5378" max="5378" width="19.625" style="314" customWidth="1"/>
    <col min="5379" max="5383" width="11" style="314" customWidth="1"/>
    <col min="5384" max="5632" width="9" style="314"/>
    <col min="5633" max="5633" width="3.375" style="314" customWidth="1"/>
    <col min="5634" max="5634" width="19.625" style="314" customWidth="1"/>
    <col min="5635" max="5639" width="11" style="314" customWidth="1"/>
    <col min="5640" max="5888" width="9" style="314"/>
    <col min="5889" max="5889" width="3.375" style="314" customWidth="1"/>
    <col min="5890" max="5890" width="19.625" style="314" customWidth="1"/>
    <col min="5891" max="5895" width="11" style="314" customWidth="1"/>
    <col min="5896" max="6144" width="9" style="314"/>
    <col min="6145" max="6145" width="3.375" style="314" customWidth="1"/>
    <col min="6146" max="6146" width="19.625" style="314" customWidth="1"/>
    <col min="6147" max="6151" width="11" style="314" customWidth="1"/>
    <col min="6152" max="6400" width="9" style="314"/>
    <col min="6401" max="6401" width="3.375" style="314" customWidth="1"/>
    <col min="6402" max="6402" width="19.625" style="314" customWidth="1"/>
    <col min="6403" max="6407" width="11" style="314" customWidth="1"/>
    <col min="6408" max="6656" width="9" style="314"/>
    <col min="6657" max="6657" width="3.375" style="314" customWidth="1"/>
    <col min="6658" max="6658" width="19.625" style="314" customWidth="1"/>
    <col min="6659" max="6663" width="11" style="314" customWidth="1"/>
    <col min="6664" max="6912" width="9" style="314"/>
    <col min="6913" max="6913" width="3.375" style="314" customWidth="1"/>
    <col min="6914" max="6914" width="19.625" style="314" customWidth="1"/>
    <col min="6915" max="6919" width="11" style="314" customWidth="1"/>
    <col min="6920" max="7168" width="9" style="314"/>
    <col min="7169" max="7169" width="3.375" style="314" customWidth="1"/>
    <col min="7170" max="7170" width="19.625" style="314" customWidth="1"/>
    <col min="7171" max="7175" width="11" style="314" customWidth="1"/>
    <col min="7176" max="7424" width="9" style="314"/>
    <col min="7425" max="7425" width="3.375" style="314" customWidth="1"/>
    <col min="7426" max="7426" width="19.625" style="314" customWidth="1"/>
    <col min="7427" max="7431" width="11" style="314" customWidth="1"/>
    <col min="7432" max="7680" width="9" style="314"/>
    <col min="7681" max="7681" width="3.375" style="314" customWidth="1"/>
    <col min="7682" max="7682" width="19.625" style="314" customWidth="1"/>
    <col min="7683" max="7687" width="11" style="314" customWidth="1"/>
    <col min="7688" max="7936" width="9" style="314"/>
    <col min="7937" max="7937" width="3.375" style="314" customWidth="1"/>
    <col min="7938" max="7938" width="19.625" style="314" customWidth="1"/>
    <col min="7939" max="7943" width="11" style="314" customWidth="1"/>
    <col min="7944" max="8192" width="9" style="314"/>
    <col min="8193" max="8193" width="3.375" style="314" customWidth="1"/>
    <col min="8194" max="8194" width="19.625" style="314" customWidth="1"/>
    <col min="8195" max="8199" width="11" style="314" customWidth="1"/>
    <col min="8200" max="8448" width="9" style="314"/>
    <col min="8449" max="8449" width="3.375" style="314" customWidth="1"/>
    <col min="8450" max="8450" width="19.625" style="314" customWidth="1"/>
    <col min="8451" max="8455" width="11" style="314" customWidth="1"/>
    <col min="8456" max="8704" width="9" style="314"/>
    <col min="8705" max="8705" width="3.375" style="314" customWidth="1"/>
    <col min="8706" max="8706" width="19.625" style="314" customWidth="1"/>
    <col min="8707" max="8711" width="11" style="314" customWidth="1"/>
    <col min="8712" max="8960" width="9" style="314"/>
    <col min="8961" max="8961" width="3.375" style="314" customWidth="1"/>
    <col min="8962" max="8962" width="19.625" style="314" customWidth="1"/>
    <col min="8963" max="8967" width="11" style="314" customWidth="1"/>
    <col min="8968" max="9216" width="9" style="314"/>
    <col min="9217" max="9217" width="3.375" style="314" customWidth="1"/>
    <col min="9218" max="9218" width="19.625" style="314" customWidth="1"/>
    <col min="9219" max="9223" width="11" style="314" customWidth="1"/>
    <col min="9224" max="9472" width="9" style="314"/>
    <col min="9473" max="9473" width="3.375" style="314" customWidth="1"/>
    <col min="9474" max="9474" width="19.625" style="314" customWidth="1"/>
    <col min="9475" max="9479" width="11" style="314" customWidth="1"/>
    <col min="9480" max="9728" width="9" style="314"/>
    <col min="9729" max="9729" width="3.375" style="314" customWidth="1"/>
    <col min="9730" max="9730" width="19.625" style="314" customWidth="1"/>
    <col min="9731" max="9735" width="11" style="314" customWidth="1"/>
    <col min="9736" max="9984" width="9" style="314"/>
    <col min="9985" max="9985" width="3.375" style="314" customWidth="1"/>
    <col min="9986" max="9986" width="19.625" style="314" customWidth="1"/>
    <col min="9987" max="9991" width="11" style="314" customWidth="1"/>
    <col min="9992" max="10240" width="9" style="314"/>
    <col min="10241" max="10241" width="3.375" style="314" customWidth="1"/>
    <col min="10242" max="10242" width="19.625" style="314" customWidth="1"/>
    <col min="10243" max="10247" width="11" style="314" customWidth="1"/>
    <col min="10248" max="10496" width="9" style="314"/>
    <col min="10497" max="10497" width="3.375" style="314" customWidth="1"/>
    <col min="10498" max="10498" width="19.625" style="314" customWidth="1"/>
    <col min="10499" max="10503" width="11" style="314" customWidth="1"/>
    <col min="10504" max="10752" width="9" style="314"/>
    <col min="10753" max="10753" width="3.375" style="314" customWidth="1"/>
    <col min="10754" max="10754" width="19.625" style="314" customWidth="1"/>
    <col min="10755" max="10759" width="11" style="314" customWidth="1"/>
    <col min="10760" max="11008" width="9" style="314"/>
    <col min="11009" max="11009" width="3.375" style="314" customWidth="1"/>
    <col min="11010" max="11010" width="19.625" style="314" customWidth="1"/>
    <col min="11011" max="11015" width="11" style="314" customWidth="1"/>
    <col min="11016" max="11264" width="9" style="314"/>
    <col min="11265" max="11265" width="3.375" style="314" customWidth="1"/>
    <col min="11266" max="11266" width="19.625" style="314" customWidth="1"/>
    <col min="11267" max="11271" width="11" style="314" customWidth="1"/>
    <col min="11272" max="11520" width="9" style="314"/>
    <col min="11521" max="11521" width="3.375" style="314" customWidth="1"/>
    <col min="11522" max="11522" width="19.625" style="314" customWidth="1"/>
    <col min="11523" max="11527" width="11" style="314" customWidth="1"/>
    <col min="11528" max="11776" width="9" style="314"/>
    <col min="11777" max="11777" width="3.375" style="314" customWidth="1"/>
    <col min="11778" max="11778" width="19.625" style="314" customWidth="1"/>
    <col min="11779" max="11783" width="11" style="314" customWidth="1"/>
    <col min="11784" max="12032" width="9" style="314"/>
    <col min="12033" max="12033" width="3.375" style="314" customWidth="1"/>
    <col min="12034" max="12034" width="19.625" style="314" customWidth="1"/>
    <col min="12035" max="12039" width="11" style="314" customWidth="1"/>
    <col min="12040" max="12288" width="9" style="314"/>
    <col min="12289" max="12289" width="3.375" style="314" customWidth="1"/>
    <col min="12290" max="12290" width="19.625" style="314" customWidth="1"/>
    <col min="12291" max="12295" width="11" style="314" customWidth="1"/>
    <col min="12296" max="12544" width="9" style="314"/>
    <col min="12545" max="12545" width="3.375" style="314" customWidth="1"/>
    <col min="12546" max="12546" width="19.625" style="314" customWidth="1"/>
    <col min="12547" max="12551" width="11" style="314" customWidth="1"/>
    <col min="12552" max="12800" width="9" style="314"/>
    <col min="12801" max="12801" width="3.375" style="314" customWidth="1"/>
    <col min="12802" max="12802" width="19.625" style="314" customWidth="1"/>
    <col min="12803" max="12807" width="11" style="314" customWidth="1"/>
    <col min="12808" max="13056" width="9" style="314"/>
    <col min="13057" max="13057" width="3.375" style="314" customWidth="1"/>
    <col min="13058" max="13058" width="19.625" style="314" customWidth="1"/>
    <col min="13059" max="13063" width="11" style="314" customWidth="1"/>
    <col min="13064" max="13312" width="9" style="314"/>
    <col min="13313" max="13313" width="3.375" style="314" customWidth="1"/>
    <col min="13314" max="13314" width="19.625" style="314" customWidth="1"/>
    <col min="13315" max="13319" width="11" style="314" customWidth="1"/>
    <col min="13320" max="13568" width="9" style="314"/>
    <col min="13569" max="13569" width="3.375" style="314" customWidth="1"/>
    <col min="13570" max="13570" width="19.625" style="314" customWidth="1"/>
    <col min="13571" max="13575" width="11" style="314" customWidth="1"/>
    <col min="13576" max="13824" width="9" style="314"/>
    <col min="13825" max="13825" width="3.375" style="314" customWidth="1"/>
    <col min="13826" max="13826" width="19.625" style="314" customWidth="1"/>
    <col min="13827" max="13831" width="11" style="314" customWidth="1"/>
    <col min="13832" max="14080" width="9" style="314"/>
    <col min="14081" max="14081" width="3.375" style="314" customWidth="1"/>
    <col min="14082" max="14082" width="19.625" style="314" customWidth="1"/>
    <col min="14083" max="14087" width="11" style="314" customWidth="1"/>
    <col min="14088" max="14336" width="9" style="314"/>
    <col min="14337" max="14337" width="3.375" style="314" customWidth="1"/>
    <col min="14338" max="14338" width="19.625" style="314" customWidth="1"/>
    <col min="14339" max="14343" width="11" style="314" customWidth="1"/>
    <col min="14344" max="14592" width="9" style="314"/>
    <col min="14593" max="14593" width="3.375" style="314" customWidth="1"/>
    <col min="14594" max="14594" width="19.625" style="314" customWidth="1"/>
    <col min="14595" max="14599" width="11" style="314" customWidth="1"/>
    <col min="14600" max="14848" width="9" style="314"/>
    <col min="14849" max="14849" width="3.375" style="314" customWidth="1"/>
    <col min="14850" max="14850" width="19.625" style="314" customWidth="1"/>
    <col min="14851" max="14855" width="11" style="314" customWidth="1"/>
    <col min="14856" max="15104" width="9" style="314"/>
    <col min="15105" max="15105" width="3.375" style="314" customWidth="1"/>
    <col min="15106" max="15106" width="19.625" style="314" customWidth="1"/>
    <col min="15107" max="15111" width="11" style="314" customWidth="1"/>
    <col min="15112" max="15360" width="9" style="314"/>
    <col min="15361" max="15361" width="3.375" style="314" customWidth="1"/>
    <col min="15362" max="15362" width="19.625" style="314" customWidth="1"/>
    <col min="15363" max="15367" width="11" style="314" customWidth="1"/>
    <col min="15368" max="15616" width="9" style="314"/>
    <col min="15617" max="15617" width="3.375" style="314" customWidth="1"/>
    <col min="15618" max="15618" width="19.625" style="314" customWidth="1"/>
    <col min="15619" max="15623" width="11" style="314" customWidth="1"/>
    <col min="15624" max="15872" width="9" style="314"/>
    <col min="15873" max="15873" width="3.375" style="314" customWidth="1"/>
    <col min="15874" max="15874" width="19.625" style="314" customWidth="1"/>
    <col min="15875" max="15879" width="11" style="314" customWidth="1"/>
    <col min="15880" max="16128" width="9" style="314"/>
    <col min="16129" max="16129" width="3.375" style="314" customWidth="1"/>
    <col min="16130" max="16130" width="19.625" style="314" customWidth="1"/>
    <col min="16131" max="16135" width="11" style="314" customWidth="1"/>
    <col min="16136" max="16384" width="9" style="314"/>
  </cols>
  <sheetData>
    <row r="1" spans="1:7">
      <c r="A1" s="361"/>
      <c r="B1" s="361"/>
      <c r="C1" s="361"/>
      <c r="D1" s="361"/>
      <c r="E1" s="361"/>
      <c r="F1" s="361"/>
      <c r="G1" s="361"/>
    </row>
    <row r="2" spans="1:7" ht="14.25">
      <c r="A2" s="103" t="s">
        <v>92</v>
      </c>
      <c r="B2" s="103" t="s">
        <v>21</v>
      </c>
      <c r="C2" s="315"/>
      <c r="D2" s="315"/>
      <c r="E2" s="315"/>
      <c r="F2" s="315"/>
      <c r="G2" s="315"/>
    </row>
    <row r="3" spans="1:7" ht="18.75" customHeight="1">
      <c r="A3" s="362" t="s">
        <v>275</v>
      </c>
      <c r="B3" s="362"/>
      <c r="C3" s="363">
        <f>C39</f>
        <v>0</v>
      </c>
      <c r="D3" s="362" t="s">
        <v>12</v>
      </c>
      <c r="E3" s="362"/>
      <c r="F3" s="364"/>
      <c r="G3" s="133"/>
    </row>
    <row r="4" spans="1:7" ht="18" customHeight="1">
      <c r="A4" s="365" t="s">
        <v>243</v>
      </c>
      <c r="B4" s="362"/>
      <c r="C4" s="366">
        <f>F28</f>
        <v>0</v>
      </c>
      <c r="D4" s="362" t="s">
        <v>12</v>
      </c>
      <c r="E4" s="362"/>
      <c r="F4" s="367"/>
      <c r="G4" s="365"/>
    </row>
    <row r="5" spans="1:7" ht="15" thickBot="1">
      <c r="A5" s="368"/>
      <c r="B5" s="369"/>
      <c r="C5" s="367"/>
      <c r="D5" s="365"/>
      <c r="E5" s="365"/>
      <c r="F5" s="365"/>
      <c r="G5" s="365"/>
    </row>
    <row r="6" spans="1:7" ht="18" customHeight="1" thickBot="1">
      <c r="A6" s="578" t="s">
        <v>244</v>
      </c>
      <c r="B6" s="579"/>
      <c r="C6" s="370" t="s">
        <v>245</v>
      </c>
      <c r="D6" s="580" t="s">
        <v>246</v>
      </c>
      <c r="E6" s="579"/>
      <c r="F6" s="371" t="s">
        <v>247</v>
      </c>
      <c r="G6" s="372" t="s">
        <v>69</v>
      </c>
    </row>
    <row r="7" spans="1:7" ht="18" customHeight="1">
      <c r="A7" s="373" t="s">
        <v>248</v>
      </c>
      <c r="B7" s="374"/>
      <c r="C7" s="375"/>
      <c r="D7" s="376" t="s">
        <v>277</v>
      </c>
      <c r="E7" s="376" t="s">
        <v>249</v>
      </c>
      <c r="F7" s="377"/>
      <c r="G7" s="378"/>
    </row>
    <row r="8" spans="1:7" ht="18" customHeight="1">
      <c r="A8" s="379"/>
      <c r="B8" s="380" t="s">
        <v>250</v>
      </c>
      <c r="C8" s="381"/>
      <c r="D8" s="382"/>
      <c r="E8" s="383"/>
      <c r="F8" s="466">
        <f>C8*D8*E8</f>
        <v>0</v>
      </c>
      <c r="G8" s="385"/>
    </row>
    <row r="9" spans="1:7" ht="18" customHeight="1">
      <c r="A9" s="581"/>
      <c r="B9" s="380" t="s">
        <v>251</v>
      </c>
      <c r="C9" s="386"/>
      <c r="D9" s="382"/>
      <c r="E9" s="387"/>
      <c r="F9" s="466">
        <f t="shared" ref="F9:F12" si="0">C9*D9*E9</f>
        <v>0</v>
      </c>
      <c r="G9" s="385"/>
    </row>
    <row r="10" spans="1:7" ht="18" customHeight="1">
      <c r="A10" s="582"/>
      <c r="B10" s="380" t="s">
        <v>252</v>
      </c>
      <c r="C10" s="386"/>
      <c r="D10" s="382"/>
      <c r="E10" s="387"/>
      <c r="F10" s="466">
        <f t="shared" si="0"/>
        <v>0</v>
      </c>
      <c r="G10" s="385"/>
    </row>
    <row r="11" spans="1:7" ht="18" customHeight="1">
      <c r="A11" s="582"/>
      <c r="B11" s="380" t="s">
        <v>253</v>
      </c>
      <c r="C11" s="386"/>
      <c r="D11" s="382"/>
      <c r="E11" s="387"/>
      <c r="F11" s="466">
        <f t="shared" si="0"/>
        <v>0</v>
      </c>
      <c r="G11" s="385"/>
    </row>
    <row r="12" spans="1:7" ht="18" customHeight="1" thickBot="1">
      <c r="A12" s="582"/>
      <c r="B12" s="380"/>
      <c r="C12" s="388"/>
      <c r="D12" s="382"/>
      <c r="E12" s="389"/>
      <c r="F12" s="466">
        <f t="shared" si="0"/>
        <v>0</v>
      </c>
      <c r="G12" s="390"/>
    </row>
    <row r="13" spans="1:7" ht="18" customHeight="1" thickTop="1" thickBot="1">
      <c r="A13" s="583"/>
      <c r="B13" s="391" t="s">
        <v>254</v>
      </c>
      <c r="C13" s="392"/>
      <c r="D13" s="393"/>
      <c r="E13" s="394"/>
      <c r="F13" s="467">
        <f>SUM(F8:F12)</f>
        <v>0</v>
      </c>
      <c r="G13" s="395"/>
    </row>
    <row r="14" spans="1:7" ht="18" customHeight="1">
      <c r="A14" s="396" t="s">
        <v>255</v>
      </c>
      <c r="B14" s="397"/>
      <c r="C14" s="398"/>
      <c r="D14" s="399"/>
      <c r="E14" s="400"/>
      <c r="F14" s="401"/>
      <c r="G14" s="402"/>
    </row>
    <row r="15" spans="1:7" ht="18" customHeight="1">
      <c r="A15" s="403"/>
      <c r="B15" s="380" t="s">
        <v>256</v>
      </c>
      <c r="C15" s="386"/>
      <c r="D15" s="404"/>
      <c r="E15" s="387"/>
      <c r="F15" s="466">
        <f t="shared" ref="F15:F20" si="1">C15*D15*E15</f>
        <v>0</v>
      </c>
      <c r="G15" s="405"/>
    </row>
    <row r="16" spans="1:7" ht="18" customHeight="1">
      <c r="A16" s="403"/>
      <c r="B16" s="380" t="s">
        <v>257</v>
      </c>
      <c r="C16" s="386"/>
      <c r="D16" s="404"/>
      <c r="E16" s="387"/>
      <c r="F16" s="466">
        <f t="shared" si="1"/>
        <v>0</v>
      </c>
      <c r="G16" s="405"/>
    </row>
    <row r="17" spans="1:7" ht="18" customHeight="1">
      <c r="A17" s="403"/>
      <c r="B17" s="380" t="s">
        <v>258</v>
      </c>
      <c r="C17" s="386"/>
      <c r="D17" s="404"/>
      <c r="E17" s="387"/>
      <c r="F17" s="466">
        <f t="shared" si="1"/>
        <v>0</v>
      </c>
      <c r="G17" s="405"/>
    </row>
    <row r="18" spans="1:7" ht="18" customHeight="1">
      <c r="A18" s="403"/>
      <c r="B18" s="380" t="s">
        <v>259</v>
      </c>
      <c r="C18" s="386"/>
      <c r="D18" s="404"/>
      <c r="E18" s="387"/>
      <c r="F18" s="466">
        <f t="shared" si="1"/>
        <v>0</v>
      </c>
      <c r="G18" s="405"/>
    </row>
    <row r="19" spans="1:7" ht="18" customHeight="1">
      <c r="A19" s="403"/>
      <c r="B19" s="406" t="s">
        <v>260</v>
      </c>
      <c r="C19" s="388"/>
      <c r="D19" s="407"/>
      <c r="E19" s="389"/>
      <c r="F19" s="466">
        <f t="shared" si="1"/>
        <v>0</v>
      </c>
      <c r="G19" s="408"/>
    </row>
    <row r="20" spans="1:7" ht="18" customHeight="1" thickBot="1">
      <c r="A20" s="403"/>
      <c r="B20" s="409"/>
      <c r="C20" s="410"/>
      <c r="D20" s="411"/>
      <c r="E20" s="412"/>
      <c r="F20" s="468">
        <f t="shared" si="1"/>
        <v>0</v>
      </c>
      <c r="G20" s="413"/>
    </row>
    <row r="21" spans="1:7" ht="18" customHeight="1" thickTop="1" thickBot="1">
      <c r="A21" s="414"/>
      <c r="B21" s="415" t="s">
        <v>254</v>
      </c>
      <c r="C21" s="416"/>
      <c r="D21" s="417"/>
      <c r="E21" s="418"/>
      <c r="F21" s="469">
        <f>SUM(F14:F20)</f>
        <v>0</v>
      </c>
      <c r="G21" s="419"/>
    </row>
    <row r="22" spans="1:7" ht="18" customHeight="1">
      <c r="A22" s="420" t="s">
        <v>261</v>
      </c>
      <c r="B22" s="380"/>
      <c r="C22" s="421"/>
      <c r="D22" s="382"/>
      <c r="E22" s="422"/>
      <c r="F22" s="384"/>
      <c r="G22" s="423"/>
    </row>
    <row r="23" spans="1:7" ht="18" customHeight="1">
      <c r="A23" s="424"/>
      <c r="B23" s="425" t="s">
        <v>262</v>
      </c>
      <c r="C23" s="381"/>
      <c r="D23" s="382"/>
      <c r="E23" s="426"/>
      <c r="F23" s="466">
        <f t="shared" ref="F23:F25" si="2">C23*D23*E23</f>
        <v>0</v>
      </c>
      <c r="G23" s="405"/>
    </row>
    <row r="24" spans="1:7" ht="18" customHeight="1">
      <c r="A24" s="424"/>
      <c r="B24" s="427" t="s">
        <v>263</v>
      </c>
      <c r="C24" s="428"/>
      <c r="D24" s="429"/>
      <c r="E24" s="430"/>
      <c r="F24" s="466">
        <f t="shared" si="2"/>
        <v>0</v>
      </c>
      <c r="G24" s="431"/>
    </row>
    <row r="25" spans="1:7" ht="18" customHeight="1" thickBot="1">
      <c r="A25" s="424"/>
      <c r="B25" s="432"/>
      <c r="C25" s="433"/>
      <c r="D25" s="434"/>
      <c r="E25" s="435"/>
      <c r="F25" s="466">
        <f t="shared" si="2"/>
        <v>0</v>
      </c>
      <c r="G25" s="436"/>
    </row>
    <row r="26" spans="1:7" ht="18" customHeight="1" thickTop="1" thickBot="1">
      <c r="A26" s="414"/>
      <c r="B26" s="437" t="s">
        <v>254</v>
      </c>
      <c r="C26" s="392"/>
      <c r="D26" s="393"/>
      <c r="E26" s="438"/>
      <c r="F26" s="467">
        <f>SUM(F22:F25)</f>
        <v>0</v>
      </c>
      <c r="G26" s="395"/>
    </row>
    <row r="27" spans="1:7" s="316" customFormat="1" ht="18" customHeight="1" thickBot="1">
      <c r="A27" s="584" t="s">
        <v>33</v>
      </c>
      <c r="B27" s="585"/>
      <c r="C27" s="585"/>
      <c r="D27" s="585"/>
      <c r="E27" s="585"/>
      <c r="F27" s="470">
        <f>F13+F21+F26</f>
        <v>0</v>
      </c>
      <c r="G27" s="439"/>
    </row>
    <row r="28" spans="1:7" ht="18" customHeight="1" thickBot="1">
      <c r="A28" s="440"/>
      <c r="B28" s="440"/>
      <c r="C28" s="440"/>
      <c r="D28" s="440"/>
      <c r="E28" s="441" t="s">
        <v>264</v>
      </c>
      <c r="F28" s="471">
        <f>ROUNDDOWN(F27,-3)</f>
        <v>0</v>
      </c>
      <c r="G28" s="440"/>
    </row>
    <row r="29" spans="1:7" ht="18" customHeight="1">
      <c r="A29" s="440"/>
      <c r="B29" s="440"/>
      <c r="C29" s="440"/>
      <c r="D29" s="440"/>
      <c r="E29" s="440"/>
      <c r="F29" s="440"/>
      <c r="G29" s="440"/>
    </row>
    <row r="30" spans="1:7" ht="18" customHeight="1" thickBot="1">
      <c r="A30" s="440" t="s">
        <v>265</v>
      </c>
      <c r="B30" s="440"/>
      <c r="C30" s="442">
        <f>F37</f>
        <v>0</v>
      </c>
      <c r="D30" s="440" t="s">
        <v>12</v>
      </c>
      <c r="E30" s="440"/>
      <c r="F30" s="440"/>
      <c r="G30" s="440"/>
    </row>
    <row r="31" spans="1:7" ht="18" customHeight="1">
      <c r="A31" s="586" t="s">
        <v>266</v>
      </c>
      <c r="B31" s="587"/>
      <c r="C31" s="443" t="s">
        <v>267</v>
      </c>
      <c r="D31" s="443" t="s">
        <v>268</v>
      </c>
      <c r="E31" s="443" t="s">
        <v>269</v>
      </c>
      <c r="F31" s="444" t="s">
        <v>270</v>
      </c>
      <c r="G31" s="445" t="s">
        <v>271</v>
      </c>
    </row>
    <row r="32" spans="1:7" ht="18" customHeight="1">
      <c r="A32" s="574"/>
      <c r="B32" s="575"/>
      <c r="C32" s="446"/>
      <c r="D32" s="447"/>
      <c r="E32" s="448"/>
      <c r="F32" s="472">
        <f>D32*E32</f>
        <v>0</v>
      </c>
      <c r="G32" s="449"/>
    </row>
    <row r="33" spans="1:7" ht="18" customHeight="1">
      <c r="A33" s="574"/>
      <c r="B33" s="575"/>
      <c r="C33" s="446"/>
      <c r="D33" s="450"/>
      <c r="E33" s="450"/>
      <c r="F33" s="472">
        <f t="shared" ref="F33:F35" si="3">D33*E33</f>
        <v>0</v>
      </c>
      <c r="G33" s="449"/>
    </row>
    <row r="34" spans="1:7" ht="18" customHeight="1">
      <c r="A34" s="574"/>
      <c r="B34" s="575"/>
      <c r="C34" s="446"/>
      <c r="D34" s="450"/>
      <c r="E34" s="450"/>
      <c r="F34" s="472">
        <f t="shared" si="3"/>
        <v>0</v>
      </c>
      <c r="G34" s="449"/>
    </row>
    <row r="35" spans="1:7" ht="18" customHeight="1">
      <c r="A35" s="574"/>
      <c r="B35" s="575"/>
      <c r="C35" s="446"/>
      <c r="D35" s="450"/>
      <c r="E35" s="450"/>
      <c r="F35" s="472">
        <f t="shared" si="3"/>
        <v>0</v>
      </c>
      <c r="G35" s="449"/>
    </row>
    <row r="36" spans="1:7" ht="18" customHeight="1" thickBot="1">
      <c r="A36" s="576" t="s">
        <v>272</v>
      </c>
      <c r="B36" s="577"/>
      <c r="C36" s="577"/>
      <c r="D36" s="577"/>
      <c r="E36" s="577"/>
      <c r="F36" s="473">
        <f>SUM(F32:F35)</f>
        <v>0</v>
      </c>
      <c r="G36" s="451"/>
    </row>
    <row r="37" spans="1:7" ht="18" customHeight="1" thickBot="1">
      <c r="A37" s="440"/>
      <c r="B37" s="452"/>
      <c r="C37" s="452"/>
      <c r="D37" s="452"/>
      <c r="E37" s="453" t="s">
        <v>264</v>
      </c>
      <c r="F37" s="474">
        <f>ROUNDDOWN(F36,-3)</f>
        <v>0</v>
      </c>
      <c r="G37" s="452"/>
    </row>
    <row r="38" spans="1:7" ht="14.25">
      <c r="A38" s="440"/>
      <c r="B38" s="452"/>
      <c r="C38" s="452"/>
      <c r="D38" s="452"/>
      <c r="E38" s="453"/>
      <c r="F38" s="48"/>
      <c r="G38" s="452"/>
    </row>
    <row r="39" spans="1:7" ht="14.25">
      <c r="A39" s="362" t="s">
        <v>273</v>
      </c>
      <c r="B39" s="362"/>
      <c r="C39" s="454">
        <f>F28+F37</f>
        <v>0</v>
      </c>
      <c r="D39" s="362" t="s">
        <v>12</v>
      </c>
      <c r="E39" s="362"/>
      <c r="F39" s="364"/>
      <c r="G39" s="362"/>
    </row>
  </sheetData>
  <mergeCells count="10">
    <mergeCell ref="A33:B33"/>
    <mergeCell ref="A34:B34"/>
    <mergeCell ref="A35:B35"/>
    <mergeCell ref="A36:E36"/>
    <mergeCell ref="A6:B6"/>
    <mergeCell ref="D6:E6"/>
    <mergeCell ref="A9:A13"/>
    <mergeCell ref="A27:E27"/>
    <mergeCell ref="A31:B31"/>
    <mergeCell ref="A32:B3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"/>
  <sheetViews>
    <sheetView showGridLines="0" view="pageBreakPreview" zoomScaleNormal="100" zoomScaleSheetLayoutView="100" workbookViewId="0">
      <selection activeCell="B6" sqref="B6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8" ht="24.75" customHeight="1"/>
    <row r="2" spans="1:8" customFormat="1" ht="15" thickBot="1">
      <c r="A2" s="151"/>
      <c r="B2" s="151"/>
      <c r="C2" s="151"/>
      <c r="D2" s="151"/>
      <c r="E2" s="151"/>
      <c r="F2" s="151"/>
      <c r="G2" s="151"/>
      <c r="H2" s="151"/>
    </row>
    <row r="3" spans="1:8" ht="21" customHeight="1" thickBot="1">
      <c r="A3" s="103" t="s">
        <v>99</v>
      </c>
      <c r="B3" s="103" t="s">
        <v>56</v>
      </c>
      <c r="C3" s="149"/>
      <c r="D3" s="122"/>
      <c r="E3" s="217">
        <f>G8</f>
        <v>286000</v>
      </c>
      <c r="F3" s="152" t="s">
        <v>1</v>
      </c>
      <c r="G3" s="149"/>
      <c r="H3" s="122"/>
    </row>
    <row r="4" spans="1:8" ht="30" customHeight="1">
      <c r="A4" s="7"/>
      <c r="B4" s="8"/>
      <c r="C4" s="149"/>
      <c r="D4" s="122"/>
      <c r="E4" s="122"/>
      <c r="F4" s="122"/>
      <c r="G4" s="149"/>
      <c r="H4" s="122"/>
    </row>
    <row r="5" spans="1:8" ht="30" customHeight="1">
      <c r="A5" s="122"/>
      <c r="B5" s="122"/>
      <c r="C5" s="149"/>
      <c r="D5" s="122"/>
      <c r="E5" s="122"/>
      <c r="F5" s="122"/>
      <c r="G5" s="149"/>
      <c r="H5" s="122"/>
    </row>
    <row r="6" spans="1:8" ht="34.5" customHeight="1">
      <c r="A6" s="122"/>
      <c r="B6" s="122" t="s">
        <v>35</v>
      </c>
      <c r="C6" s="210"/>
      <c r="D6" s="122"/>
      <c r="E6" s="122" t="s">
        <v>59</v>
      </c>
      <c r="F6" s="122"/>
      <c r="G6" s="149"/>
      <c r="H6" s="122"/>
    </row>
    <row r="7" spans="1:8" ht="30" customHeight="1" thickBot="1">
      <c r="A7" s="122"/>
      <c r="B7" s="589">
        <f>様式2_3機材!E3</f>
        <v>2864000</v>
      </c>
      <c r="C7" s="589"/>
      <c r="D7" s="122" t="s">
        <v>36</v>
      </c>
      <c r="E7" s="153">
        <v>10</v>
      </c>
      <c r="F7" s="154" t="s">
        <v>55</v>
      </c>
      <c r="G7" s="215">
        <f>ROUNDDOWN(B7*E7/100,0)</f>
        <v>286400</v>
      </c>
      <c r="H7" s="122" t="s">
        <v>1</v>
      </c>
    </row>
    <row r="8" spans="1:8" ht="30" customHeight="1" thickBot="1">
      <c r="A8" s="122"/>
      <c r="B8" s="122"/>
      <c r="C8" s="149"/>
      <c r="D8" s="122"/>
      <c r="E8" s="588" t="s">
        <v>175</v>
      </c>
      <c r="F8" s="588"/>
      <c r="G8" s="216">
        <f>ROUNDDOWN(G7,-3)</f>
        <v>286000</v>
      </c>
      <c r="H8" s="152" t="s">
        <v>79</v>
      </c>
    </row>
    <row r="9" spans="1:8">
      <c r="A9" s="122"/>
      <c r="B9" s="122"/>
      <c r="C9" s="149"/>
      <c r="D9" s="122"/>
      <c r="E9" s="122"/>
      <c r="F9" s="122"/>
      <c r="G9" s="149"/>
      <c r="H9" s="122"/>
    </row>
    <row r="10" spans="1:8">
      <c r="B10" s="27"/>
    </row>
  </sheetData>
  <mergeCells count="2">
    <mergeCell ref="E8:F8"/>
    <mergeCell ref="B7:C7"/>
  </mergeCells>
  <phoneticPr fontId="2"/>
  <conditionalFormatting sqref="E7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G6" sqref="G6"/>
    </sheetView>
  </sheetViews>
  <sheetFormatPr defaultRowHeight="14.25"/>
  <cols>
    <col min="1" max="1" width="6.125" style="151" customWidth="1"/>
    <col min="2" max="2" width="14.375" style="151" customWidth="1"/>
    <col min="3" max="3" width="14.25" style="151" customWidth="1"/>
    <col min="4" max="4" width="21.5" style="151" customWidth="1"/>
    <col min="5" max="5" width="9" style="151"/>
    <col min="6" max="6" width="14" style="151" customWidth="1"/>
    <col min="7" max="7" width="13.5" style="151" customWidth="1"/>
    <col min="8" max="8" width="9" style="151"/>
    <col min="9" max="9" width="12.875" style="151" customWidth="1"/>
    <col min="10" max="10" width="13.125" style="151" customWidth="1"/>
    <col min="11" max="16384" width="9" style="151"/>
  </cols>
  <sheetData>
    <row r="1" spans="1:11">
      <c r="A1" s="61" t="s">
        <v>320</v>
      </c>
      <c r="B1" s="167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8"/>
      <c r="C2" s="68"/>
      <c r="D2" s="68"/>
      <c r="E2" s="61"/>
      <c r="F2" s="183"/>
      <c r="G2" s="112"/>
      <c r="H2" s="61"/>
      <c r="I2" s="61"/>
      <c r="J2" s="61"/>
      <c r="K2" s="61"/>
    </row>
    <row r="3" spans="1:11">
      <c r="A3" s="61"/>
      <c r="B3" s="68"/>
      <c r="C3" s="68"/>
      <c r="D3" s="68"/>
      <c r="E3" s="61"/>
      <c r="F3" s="169"/>
      <c r="G3" s="61"/>
      <c r="H3" s="61"/>
      <c r="I3" s="61"/>
      <c r="J3" s="61"/>
      <c r="K3" s="61"/>
    </row>
    <row r="4" spans="1:11" ht="15" thickBot="1">
      <c r="A4" s="61" t="s">
        <v>129</v>
      </c>
      <c r="B4" s="68"/>
      <c r="C4" s="68"/>
      <c r="D4" s="168">
        <f>H13</f>
        <v>0</v>
      </c>
      <c r="E4" s="61" t="s">
        <v>12</v>
      </c>
      <c r="F4" s="61"/>
      <c r="G4" s="61" t="s">
        <v>100</v>
      </c>
      <c r="H4" s="61"/>
      <c r="I4" s="61"/>
      <c r="J4" s="61"/>
      <c r="K4" s="61"/>
    </row>
    <row r="5" spans="1:11" ht="20.25" customHeight="1">
      <c r="A5" s="61"/>
      <c r="B5" s="522" t="s">
        <v>62</v>
      </c>
      <c r="C5" s="524"/>
      <c r="D5" s="63" t="s">
        <v>63</v>
      </c>
      <c r="E5" s="523" t="s">
        <v>64</v>
      </c>
      <c r="F5" s="523"/>
      <c r="G5" s="63" t="s">
        <v>70</v>
      </c>
      <c r="H5" s="596" t="s">
        <v>65</v>
      </c>
      <c r="I5" s="524"/>
      <c r="J5" s="607" t="s">
        <v>66</v>
      </c>
      <c r="K5" s="597"/>
    </row>
    <row r="6" spans="1:11" ht="20.25" customHeight="1">
      <c r="A6" s="61"/>
      <c r="B6" s="594"/>
      <c r="C6" s="595"/>
      <c r="D6" s="170"/>
      <c r="E6" s="610"/>
      <c r="F6" s="611"/>
      <c r="G6" s="171"/>
      <c r="H6" s="604">
        <f>E6*G6</f>
        <v>0</v>
      </c>
      <c r="I6" s="605"/>
      <c r="J6" s="608"/>
      <c r="K6" s="609"/>
    </row>
    <row r="7" spans="1:11" ht="20.25" customHeight="1">
      <c r="A7" s="61"/>
      <c r="B7" s="594"/>
      <c r="C7" s="595"/>
      <c r="D7" s="170"/>
      <c r="E7" s="610"/>
      <c r="F7" s="611"/>
      <c r="G7" s="172"/>
      <c r="H7" s="604">
        <f t="shared" ref="H7:H12" si="0">E7*G7</f>
        <v>0</v>
      </c>
      <c r="I7" s="605"/>
      <c r="J7" s="173"/>
      <c r="K7" s="174"/>
    </row>
    <row r="8" spans="1:11" ht="20.25" customHeight="1">
      <c r="A8" s="61"/>
      <c r="B8" s="594"/>
      <c r="C8" s="595"/>
      <c r="D8" s="170"/>
      <c r="E8" s="610"/>
      <c r="F8" s="611"/>
      <c r="G8" s="172"/>
      <c r="H8" s="604">
        <f t="shared" si="0"/>
        <v>0</v>
      </c>
      <c r="I8" s="605"/>
      <c r="J8" s="173"/>
      <c r="K8" s="174"/>
    </row>
    <row r="9" spans="1:11" ht="20.25" customHeight="1">
      <c r="A9" s="61"/>
      <c r="B9" s="594"/>
      <c r="C9" s="595"/>
      <c r="D9" s="170"/>
      <c r="E9" s="610"/>
      <c r="F9" s="611"/>
      <c r="G9" s="172"/>
      <c r="H9" s="604">
        <f t="shared" si="0"/>
        <v>0</v>
      </c>
      <c r="I9" s="605"/>
      <c r="J9" s="173"/>
      <c r="K9" s="174"/>
    </row>
    <row r="10" spans="1:11" ht="20.25" customHeight="1">
      <c r="A10" s="61"/>
      <c r="B10" s="594"/>
      <c r="C10" s="595"/>
      <c r="D10" s="170"/>
      <c r="E10" s="610"/>
      <c r="F10" s="611"/>
      <c r="G10" s="172"/>
      <c r="H10" s="604">
        <f t="shared" si="0"/>
        <v>0</v>
      </c>
      <c r="I10" s="605"/>
      <c r="J10" s="608"/>
      <c r="K10" s="609"/>
    </row>
    <row r="11" spans="1:11" ht="20.25" customHeight="1">
      <c r="A11" s="61"/>
      <c r="B11" s="594"/>
      <c r="C11" s="595"/>
      <c r="D11" s="170"/>
      <c r="E11" s="610"/>
      <c r="F11" s="611"/>
      <c r="G11" s="172"/>
      <c r="H11" s="604">
        <f t="shared" si="0"/>
        <v>0</v>
      </c>
      <c r="I11" s="605"/>
      <c r="J11" s="608"/>
      <c r="K11" s="609"/>
    </row>
    <row r="12" spans="1:11" ht="20.25" customHeight="1">
      <c r="A12" s="61"/>
      <c r="B12" s="594" t="s">
        <v>223</v>
      </c>
      <c r="C12" s="595"/>
      <c r="D12" s="170"/>
      <c r="E12" s="610"/>
      <c r="F12" s="611"/>
      <c r="G12" s="172"/>
      <c r="H12" s="604">
        <f t="shared" si="0"/>
        <v>0</v>
      </c>
      <c r="I12" s="605"/>
      <c r="J12" s="608"/>
      <c r="K12" s="609"/>
    </row>
    <row r="13" spans="1:11" ht="20.25" customHeight="1" thickBot="1">
      <c r="A13" s="61"/>
      <c r="B13" s="612" t="s">
        <v>132</v>
      </c>
      <c r="C13" s="613"/>
      <c r="D13" s="614"/>
      <c r="E13" s="622"/>
      <c r="F13" s="623"/>
      <c r="G13" s="182"/>
      <c r="H13" s="618">
        <f>SUM(H6:I12)</f>
        <v>0</v>
      </c>
      <c r="I13" s="619"/>
      <c r="J13" s="620"/>
      <c r="K13" s="621"/>
    </row>
    <row r="14" spans="1:11">
      <c r="D14" s="181"/>
      <c r="E14" s="181"/>
      <c r="F14" s="181"/>
    </row>
    <row r="15" spans="1:11">
      <c r="A15" s="61"/>
      <c r="B15" s="167"/>
      <c r="C15" s="61"/>
      <c r="D15" s="61"/>
      <c r="E15" s="61"/>
      <c r="F15" s="61"/>
      <c r="G15" s="61"/>
      <c r="H15" s="66"/>
      <c r="I15" s="68"/>
      <c r="J15" s="61"/>
      <c r="K15" s="61"/>
    </row>
    <row r="16" spans="1:11" ht="15" thickBot="1">
      <c r="A16" s="61" t="s">
        <v>130</v>
      </c>
      <c r="B16" s="175"/>
      <c r="C16" s="176"/>
      <c r="D16" s="168">
        <f>H21</f>
        <v>0</v>
      </c>
      <c r="E16" s="61" t="s">
        <v>12</v>
      </c>
      <c r="F16" s="68"/>
      <c r="G16" s="68"/>
      <c r="H16" s="68"/>
      <c r="I16" s="68"/>
      <c r="J16" s="68"/>
      <c r="K16" s="68"/>
    </row>
    <row r="17" spans="1:11" ht="20.25" customHeight="1">
      <c r="A17" s="167"/>
      <c r="B17" s="522" t="s">
        <v>62</v>
      </c>
      <c r="C17" s="524"/>
      <c r="D17" s="63" t="s">
        <v>63</v>
      </c>
      <c r="E17" s="523" t="s">
        <v>64</v>
      </c>
      <c r="F17" s="523"/>
      <c r="G17" s="63" t="s">
        <v>70</v>
      </c>
      <c r="H17" s="596" t="s">
        <v>65</v>
      </c>
      <c r="I17" s="524"/>
      <c r="J17" s="607" t="s">
        <v>66</v>
      </c>
      <c r="K17" s="597"/>
    </row>
    <row r="18" spans="1:11" ht="20.25" customHeight="1">
      <c r="A18" s="61"/>
      <c r="B18" s="594"/>
      <c r="C18" s="595"/>
      <c r="D18" s="170"/>
      <c r="E18" s="610"/>
      <c r="F18" s="611"/>
      <c r="G18" s="171"/>
      <c r="H18" s="604">
        <f>E18*G18</f>
        <v>0</v>
      </c>
      <c r="I18" s="605"/>
      <c r="J18" s="608"/>
      <c r="K18" s="609"/>
    </row>
    <row r="19" spans="1:11" ht="20.25" customHeight="1">
      <c r="A19" s="61"/>
      <c r="B19" s="594"/>
      <c r="C19" s="595"/>
      <c r="D19" s="170"/>
      <c r="E19" s="610"/>
      <c r="F19" s="611"/>
      <c r="G19" s="172"/>
      <c r="H19" s="604">
        <f>E19*G19</f>
        <v>0</v>
      </c>
      <c r="I19" s="605"/>
      <c r="J19" s="173"/>
      <c r="K19" s="174"/>
    </row>
    <row r="20" spans="1:11" ht="20.25" customHeight="1">
      <c r="A20" s="61"/>
      <c r="B20" s="594" t="s">
        <v>223</v>
      </c>
      <c r="C20" s="595"/>
      <c r="D20" s="170"/>
      <c r="E20" s="610"/>
      <c r="F20" s="611"/>
      <c r="G20" s="172"/>
      <c r="H20" s="604">
        <f>E20*G20</f>
        <v>0</v>
      </c>
      <c r="I20" s="605"/>
      <c r="J20" s="173"/>
      <c r="K20" s="174"/>
    </row>
    <row r="21" spans="1:11" ht="20.25" customHeight="1" thickBot="1">
      <c r="A21" s="61"/>
      <c r="B21" s="525" t="s">
        <v>133</v>
      </c>
      <c r="C21" s="592"/>
      <c r="D21" s="593"/>
      <c r="E21" s="624"/>
      <c r="F21" s="625"/>
      <c r="G21" s="177"/>
      <c r="H21" s="618">
        <f>SUM(H18:I20)</f>
        <v>0</v>
      </c>
      <c r="I21" s="619"/>
      <c r="J21" s="620"/>
      <c r="K21" s="621"/>
    </row>
    <row r="22" spans="1:11" ht="20.25" customHeight="1">
      <c r="A22" s="61"/>
      <c r="B22" s="178"/>
      <c r="C22" s="179"/>
      <c r="D22" s="179"/>
      <c r="E22" s="615"/>
      <c r="F22" s="615"/>
      <c r="G22" s="180"/>
      <c r="H22" s="627"/>
      <c r="I22" s="627"/>
      <c r="J22" s="606"/>
      <c r="K22" s="606"/>
    </row>
    <row r="24" spans="1:11" ht="15" thickBot="1">
      <c r="A24" s="151" t="s">
        <v>131</v>
      </c>
      <c r="D24" s="168">
        <f>H29</f>
        <v>0</v>
      </c>
      <c r="E24" s="61" t="s">
        <v>12</v>
      </c>
    </row>
    <row r="25" spans="1:11">
      <c r="B25" s="522" t="s">
        <v>67</v>
      </c>
      <c r="C25" s="524"/>
      <c r="D25" s="63" t="s">
        <v>24</v>
      </c>
      <c r="E25" s="523" t="s">
        <v>105</v>
      </c>
      <c r="F25" s="524"/>
      <c r="G25" s="63" t="s">
        <v>106</v>
      </c>
      <c r="H25" s="523" t="s">
        <v>107</v>
      </c>
      <c r="I25" s="524"/>
      <c r="J25" s="596" t="s">
        <v>69</v>
      </c>
      <c r="K25" s="597"/>
    </row>
    <row r="26" spans="1:11">
      <c r="B26" s="88"/>
      <c r="C26" s="87"/>
      <c r="D26" s="83"/>
      <c r="E26" s="602"/>
      <c r="F26" s="603"/>
      <c r="G26" s="83"/>
      <c r="H26" s="604">
        <f>E26*G26</f>
        <v>0</v>
      </c>
      <c r="I26" s="605"/>
      <c r="J26" s="598"/>
      <c r="K26" s="599"/>
    </row>
    <row r="27" spans="1:11">
      <c r="B27" s="88"/>
      <c r="C27" s="87"/>
      <c r="D27" s="83"/>
      <c r="E27" s="602"/>
      <c r="F27" s="603"/>
      <c r="G27" s="83"/>
      <c r="H27" s="604">
        <f>E27*G27</f>
        <v>0</v>
      </c>
      <c r="I27" s="605"/>
      <c r="J27" s="598"/>
      <c r="K27" s="599"/>
    </row>
    <row r="28" spans="1:11">
      <c r="B28" s="594" t="s">
        <v>223</v>
      </c>
      <c r="C28" s="595"/>
      <c r="D28" s="83"/>
      <c r="E28" s="602"/>
      <c r="F28" s="603"/>
      <c r="G28" s="83"/>
      <c r="H28" s="604">
        <f>E28*G28</f>
        <v>0</v>
      </c>
      <c r="I28" s="605"/>
      <c r="J28" s="598"/>
      <c r="K28" s="599"/>
    </row>
    <row r="29" spans="1:11" ht="15" thickBot="1">
      <c r="B29" s="525" t="s">
        <v>134</v>
      </c>
      <c r="C29" s="592"/>
      <c r="D29" s="593"/>
      <c r="E29" s="622"/>
      <c r="F29" s="623"/>
      <c r="G29" s="185"/>
      <c r="H29" s="600">
        <f>SUM(H26:I28)</f>
        <v>0</v>
      </c>
      <c r="I29" s="601"/>
      <c r="J29" s="590"/>
      <c r="K29" s="591"/>
    </row>
    <row r="30" spans="1:11">
      <c r="B30" s="178"/>
      <c r="C30" s="178"/>
      <c r="D30" s="178"/>
      <c r="E30" s="179"/>
      <c r="F30" s="179"/>
      <c r="G30" s="179"/>
      <c r="H30" s="179"/>
      <c r="I30" s="179"/>
      <c r="J30" s="178"/>
      <c r="K30" s="178"/>
    </row>
    <row r="31" spans="1:11">
      <c r="B31" s="151" t="s">
        <v>224</v>
      </c>
    </row>
    <row r="32" spans="1:11">
      <c r="A32" s="61"/>
      <c r="B32" s="616"/>
      <c r="C32" s="616"/>
      <c r="D32" s="616"/>
      <c r="E32" s="626"/>
      <c r="F32" s="626"/>
      <c r="G32" s="184"/>
      <c r="H32" s="617"/>
      <c r="I32" s="617"/>
      <c r="J32" s="626"/>
      <c r="K32" s="626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H28" sqref="H28"/>
    </sheetView>
  </sheetViews>
  <sheetFormatPr defaultRowHeight="12"/>
  <cols>
    <col min="1" max="1" width="7.5" style="249" customWidth="1"/>
    <col min="2" max="2" width="8.25" style="249" customWidth="1"/>
    <col min="3" max="3" width="4.875" style="249" customWidth="1"/>
    <col min="4" max="4" width="32.125" style="249" customWidth="1"/>
    <col min="5" max="8" width="17" style="249" customWidth="1"/>
    <col min="9" max="9" width="6.375" style="249" customWidth="1"/>
    <col min="10" max="256" width="9" style="249"/>
    <col min="257" max="257" width="7.5" style="249" customWidth="1"/>
    <col min="258" max="258" width="8.25" style="249" customWidth="1"/>
    <col min="259" max="259" width="4.875" style="249" customWidth="1"/>
    <col min="260" max="260" width="32.125" style="249" customWidth="1"/>
    <col min="261" max="264" width="17" style="249" customWidth="1"/>
    <col min="265" max="265" width="6.375" style="249" customWidth="1"/>
    <col min="266" max="512" width="9" style="249"/>
    <col min="513" max="513" width="7.5" style="249" customWidth="1"/>
    <col min="514" max="514" width="8.25" style="249" customWidth="1"/>
    <col min="515" max="515" width="4.875" style="249" customWidth="1"/>
    <col min="516" max="516" width="32.125" style="249" customWidth="1"/>
    <col min="517" max="520" width="17" style="249" customWidth="1"/>
    <col min="521" max="521" width="6.375" style="249" customWidth="1"/>
    <col min="522" max="768" width="9" style="249"/>
    <col min="769" max="769" width="7.5" style="249" customWidth="1"/>
    <col min="770" max="770" width="8.25" style="249" customWidth="1"/>
    <col min="771" max="771" width="4.875" style="249" customWidth="1"/>
    <col min="772" max="772" width="32.125" style="249" customWidth="1"/>
    <col min="773" max="776" width="17" style="249" customWidth="1"/>
    <col min="777" max="777" width="6.375" style="249" customWidth="1"/>
    <col min="778" max="1024" width="9" style="249"/>
    <col min="1025" max="1025" width="7.5" style="249" customWidth="1"/>
    <col min="1026" max="1026" width="8.25" style="249" customWidth="1"/>
    <col min="1027" max="1027" width="4.875" style="249" customWidth="1"/>
    <col min="1028" max="1028" width="32.125" style="249" customWidth="1"/>
    <col min="1029" max="1032" width="17" style="249" customWidth="1"/>
    <col min="1033" max="1033" width="6.375" style="249" customWidth="1"/>
    <col min="1034" max="1280" width="9" style="249"/>
    <col min="1281" max="1281" width="7.5" style="249" customWidth="1"/>
    <col min="1282" max="1282" width="8.25" style="249" customWidth="1"/>
    <col min="1283" max="1283" width="4.875" style="249" customWidth="1"/>
    <col min="1284" max="1284" width="32.125" style="249" customWidth="1"/>
    <col min="1285" max="1288" width="17" style="249" customWidth="1"/>
    <col min="1289" max="1289" width="6.375" style="249" customWidth="1"/>
    <col min="1290" max="1536" width="9" style="249"/>
    <col min="1537" max="1537" width="7.5" style="249" customWidth="1"/>
    <col min="1538" max="1538" width="8.25" style="249" customWidth="1"/>
    <col min="1539" max="1539" width="4.875" style="249" customWidth="1"/>
    <col min="1540" max="1540" width="32.125" style="249" customWidth="1"/>
    <col min="1541" max="1544" width="17" style="249" customWidth="1"/>
    <col min="1545" max="1545" width="6.375" style="249" customWidth="1"/>
    <col min="1546" max="1792" width="9" style="249"/>
    <col min="1793" max="1793" width="7.5" style="249" customWidth="1"/>
    <col min="1794" max="1794" width="8.25" style="249" customWidth="1"/>
    <col min="1795" max="1795" width="4.875" style="249" customWidth="1"/>
    <col min="1796" max="1796" width="32.125" style="249" customWidth="1"/>
    <col min="1797" max="1800" width="17" style="249" customWidth="1"/>
    <col min="1801" max="1801" width="6.375" style="249" customWidth="1"/>
    <col min="1802" max="2048" width="9" style="249"/>
    <col min="2049" max="2049" width="7.5" style="249" customWidth="1"/>
    <col min="2050" max="2050" width="8.25" style="249" customWidth="1"/>
    <col min="2051" max="2051" width="4.875" style="249" customWidth="1"/>
    <col min="2052" max="2052" width="32.125" style="249" customWidth="1"/>
    <col min="2053" max="2056" width="17" style="249" customWidth="1"/>
    <col min="2057" max="2057" width="6.375" style="249" customWidth="1"/>
    <col min="2058" max="2304" width="9" style="249"/>
    <col min="2305" max="2305" width="7.5" style="249" customWidth="1"/>
    <col min="2306" max="2306" width="8.25" style="249" customWidth="1"/>
    <col min="2307" max="2307" width="4.875" style="249" customWidth="1"/>
    <col min="2308" max="2308" width="32.125" style="249" customWidth="1"/>
    <col min="2309" max="2312" width="17" style="249" customWidth="1"/>
    <col min="2313" max="2313" width="6.375" style="249" customWidth="1"/>
    <col min="2314" max="2560" width="9" style="249"/>
    <col min="2561" max="2561" width="7.5" style="249" customWidth="1"/>
    <col min="2562" max="2562" width="8.25" style="249" customWidth="1"/>
    <col min="2563" max="2563" width="4.875" style="249" customWidth="1"/>
    <col min="2564" max="2564" width="32.125" style="249" customWidth="1"/>
    <col min="2565" max="2568" width="17" style="249" customWidth="1"/>
    <col min="2569" max="2569" width="6.375" style="249" customWidth="1"/>
    <col min="2570" max="2816" width="9" style="249"/>
    <col min="2817" max="2817" width="7.5" style="249" customWidth="1"/>
    <col min="2818" max="2818" width="8.25" style="249" customWidth="1"/>
    <col min="2819" max="2819" width="4.875" style="249" customWidth="1"/>
    <col min="2820" max="2820" width="32.125" style="249" customWidth="1"/>
    <col min="2821" max="2824" width="17" style="249" customWidth="1"/>
    <col min="2825" max="2825" width="6.375" style="249" customWidth="1"/>
    <col min="2826" max="3072" width="9" style="249"/>
    <col min="3073" max="3073" width="7.5" style="249" customWidth="1"/>
    <col min="3074" max="3074" width="8.25" style="249" customWidth="1"/>
    <col min="3075" max="3075" width="4.875" style="249" customWidth="1"/>
    <col min="3076" max="3076" width="32.125" style="249" customWidth="1"/>
    <col min="3077" max="3080" width="17" style="249" customWidth="1"/>
    <col min="3081" max="3081" width="6.375" style="249" customWidth="1"/>
    <col min="3082" max="3328" width="9" style="249"/>
    <col min="3329" max="3329" width="7.5" style="249" customWidth="1"/>
    <col min="3330" max="3330" width="8.25" style="249" customWidth="1"/>
    <col min="3331" max="3331" width="4.875" style="249" customWidth="1"/>
    <col min="3332" max="3332" width="32.125" style="249" customWidth="1"/>
    <col min="3333" max="3336" width="17" style="249" customWidth="1"/>
    <col min="3337" max="3337" width="6.375" style="249" customWidth="1"/>
    <col min="3338" max="3584" width="9" style="249"/>
    <col min="3585" max="3585" width="7.5" style="249" customWidth="1"/>
    <col min="3586" max="3586" width="8.25" style="249" customWidth="1"/>
    <col min="3587" max="3587" width="4.875" style="249" customWidth="1"/>
    <col min="3588" max="3588" width="32.125" style="249" customWidth="1"/>
    <col min="3589" max="3592" width="17" style="249" customWidth="1"/>
    <col min="3593" max="3593" width="6.375" style="249" customWidth="1"/>
    <col min="3594" max="3840" width="9" style="249"/>
    <col min="3841" max="3841" width="7.5" style="249" customWidth="1"/>
    <col min="3842" max="3842" width="8.25" style="249" customWidth="1"/>
    <col min="3843" max="3843" width="4.875" style="249" customWidth="1"/>
    <col min="3844" max="3844" width="32.125" style="249" customWidth="1"/>
    <col min="3845" max="3848" width="17" style="249" customWidth="1"/>
    <col min="3849" max="3849" width="6.375" style="249" customWidth="1"/>
    <col min="3850" max="4096" width="9" style="249"/>
    <col min="4097" max="4097" width="7.5" style="249" customWidth="1"/>
    <col min="4098" max="4098" width="8.25" style="249" customWidth="1"/>
    <col min="4099" max="4099" width="4.875" style="249" customWidth="1"/>
    <col min="4100" max="4100" width="32.125" style="249" customWidth="1"/>
    <col min="4101" max="4104" width="17" style="249" customWidth="1"/>
    <col min="4105" max="4105" width="6.375" style="249" customWidth="1"/>
    <col min="4106" max="4352" width="9" style="249"/>
    <col min="4353" max="4353" width="7.5" style="249" customWidth="1"/>
    <col min="4354" max="4354" width="8.25" style="249" customWidth="1"/>
    <col min="4355" max="4355" width="4.875" style="249" customWidth="1"/>
    <col min="4356" max="4356" width="32.125" style="249" customWidth="1"/>
    <col min="4357" max="4360" width="17" style="249" customWidth="1"/>
    <col min="4361" max="4361" width="6.375" style="249" customWidth="1"/>
    <col min="4362" max="4608" width="9" style="249"/>
    <col min="4609" max="4609" width="7.5" style="249" customWidth="1"/>
    <col min="4610" max="4610" width="8.25" style="249" customWidth="1"/>
    <col min="4611" max="4611" width="4.875" style="249" customWidth="1"/>
    <col min="4612" max="4612" width="32.125" style="249" customWidth="1"/>
    <col min="4613" max="4616" width="17" style="249" customWidth="1"/>
    <col min="4617" max="4617" width="6.375" style="249" customWidth="1"/>
    <col min="4618" max="4864" width="9" style="249"/>
    <col min="4865" max="4865" width="7.5" style="249" customWidth="1"/>
    <col min="4866" max="4866" width="8.25" style="249" customWidth="1"/>
    <col min="4867" max="4867" width="4.875" style="249" customWidth="1"/>
    <col min="4868" max="4868" width="32.125" style="249" customWidth="1"/>
    <col min="4869" max="4872" width="17" style="249" customWidth="1"/>
    <col min="4873" max="4873" width="6.375" style="249" customWidth="1"/>
    <col min="4874" max="5120" width="9" style="249"/>
    <col min="5121" max="5121" width="7.5" style="249" customWidth="1"/>
    <col min="5122" max="5122" width="8.25" style="249" customWidth="1"/>
    <col min="5123" max="5123" width="4.875" style="249" customWidth="1"/>
    <col min="5124" max="5124" width="32.125" style="249" customWidth="1"/>
    <col min="5125" max="5128" width="17" style="249" customWidth="1"/>
    <col min="5129" max="5129" width="6.375" style="249" customWidth="1"/>
    <col min="5130" max="5376" width="9" style="249"/>
    <col min="5377" max="5377" width="7.5" style="249" customWidth="1"/>
    <col min="5378" max="5378" width="8.25" style="249" customWidth="1"/>
    <col min="5379" max="5379" width="4.875" style="249" customWidth="1"/>
    <col min="5380" max="5380" width="32.125" style="249" customWidth="1"/>
    <col min="5381" max="5384" width="17" style="249" customWidth="1"/>
    <col min="5385" max="5385" width="6.375" style="249" customWidth="1"/>
    <col min="5386" max="5632" width="9" style="249"/>
    <col min="5633" max="5633" width="7.5" style="249" customWidth="1"/>
    <col min="5634" max="5634" width="8.25" style="249" customWidth="1"/>
    <col min="5635" max="5635" width="4.875" style="249" customWidth="1"/>
    <col min="5636" max="5636" width="32.125" style="249" customWidth="1"/>
    <col min="5637" max="5640" width="17" style="249" customWidth="1"/>
    <col min="5641" max="5641" width="6.375" style="249" customWidth="1"/>
    <col min="5642" max="5888" width="9" style="249"/>
    <col min="5889" max="5889" width="7.5" style="249" customWidth="1"/>
    <col min="5890" max="5890" width="8.25" style="249" customWidth="1"/>
    <col min="5891" max="5891" width="4.875" style="249" customWidth="1"/>
    <col min="5892" max="5892" width="32.125" style="249" customWidth="1"/>
    <col min="5893" max="5896" width="17" style="249" customWidth="1"/>
    <col min="5897" max="5897" width="6.375" style="249" customWidth="1"/>
    <col min="5898" max="6144" width="9" style="249"/>
    <col min="6145" max="6145" width="7.5" style="249" customWidth="1"/>
    <col min="6146" max="6146" width="8.25" style="249" customWidth="1"/>
    <col min="6147" max="6147" width="4.875" style="249" customWidth="1"/>
    <col min="6148" max="6148" width="32.125" style="249" customWidth="1"/>
    <col min="6149" max="6152" width="17" style="249" customWidth="1"/>
    <col min="6153" max="6153" width="6.375" style="249" customWidth="1"/>
    <col min="6154" max="6400" width="9" style="249"/>
    <col min="6401" max="6401" width="7.5" style="249" customWidth="1"/>
    <col min="6402" max="6402" width="8.25" style="249" customWidth="1"/>
    <col min="6403" max="6403" width="4.875" style="249" customWidth="1"/>
    <col min="6404" max="6404" width="32.125" style="249" customWidth="1"/>
    <col min="6405" max="6408" width="17" style="249" customWidth="1"/>
    <col min="6409" max="6409" width="6.375" style="249" customWidth="1"/>
    <col min="6410" max="6656" width="9" style="249"/>
    <col min="6657" max="6657" width="7.5" style="249" customWidth="1"/>
    <col min="6658" max="6658" width="8.25" style="249" customWidth="1"/>
    <col min="6659" max="6659" width="4.875" style="249" customWidth="1"/>
    <col min="6660" max="6660" width="32.125" style="249" customWidth="1"/>
    <col min="6661" max="6664" width="17" style="249" customWidth="1"/>
    <col min="6665" max="6665" width="6.375" style="249" customWidth="1"/>
    <col min="6666" max="6912" width="9" style="249"/>
    <col min="6913" max="6913" width="7.5" style="249" customWidth="1"/>
    <col min="6914" max="6914" width="8.25" style="249" customWidth="1"/>
    <col min="6915" max="6915" width="4.875" style="249" customWidth="1"/>
    <col min="6916" max="6916" width="32.125" style="249" customWidth="1"/>
    <col min="6917" max="6920" width="17" style="249" customWidth="1"/>
    <col min="6921" max="6921" width="6.375" style="249" customWidth="1"/>
    <col min="6922" max="7168" width="9" style="249"/>
    <col min="7169" max="7169" width="7.5" style="249" customWidth="1"/>
    <col min="7170" max="7170" width="8.25" style="249" customWidth="1"/>
    <col min="7171" max="7171" width="4.875" style="249" customWidth="1"/>
    <col min="7172" max="7172" width="32.125" style="249" customWidth="1"/>
    <col min="7173" max="7176" width="17" style="249" customWidth="1"/>
    <col min="7177" max="7177" width="6.375" style="249" customWidth="1"/>
    <col min="7178" max="7424" width="9" style="249"/>
    <col min="7425" max="7425" width="7.5" style="249" customWidth="1"/>
    <col min="7426" max="7426" width="8.25" style="249" customWidth="1"/>
    <col min="7427" max="7427" width="4.875" style="249" customWidth="1"/>
    <col min="7428" max="7428" width="32.125" style="249" customWidth="1"/>
    <col min="7429" max="7432" width="17" style="249" customWidth="1"/>
    <col min="7433" max="7433" width="6.375" style="249" customWidth="1"/>
    <col min="7434" max="7680" width="9" style="249"/>
    <col min="7681" max="7681" width="7.5" style="249" customWidth="1"/>
    <col min="7682" max="7682" width="8.25" style="249" customWidth="1"/>
    <col min="7683" max="7683" width="4.875" style="249" customWidth="1"/>
    <col min="7684" max="7684" width="32.125" style="249" customWidth="1"/>
    <col min="7685" max="7688" width="17" style="249" customWidth="1"/>
    <col min="7689" max="7689" width="6.375" style="249" customWidth="1"/>
    <col min="7690" max="7936" width="9" style="249"/>
    <col min="7937" max="7937" width="7.5" style="249" customWidth="1"/>
    <col min="7938" max="7938" width="8.25" style="249" customWidth="1"/>
    <col min="7939" max="7939" width="4.875" style="249" customWidth="1"/>
    <col min="7940" max="7940" width="32.125" style="249" customWidth="1"/>
    <col min="7941" max="7944" width="17" style="249" customWidth="1"/>
    <col min="7945" max="7945" width="6.375" style="249" customWidth="1"/>
    <col min="7946" max="8192" width="9" style="249"/>
    <col min="8193" max="8193" width="7.5" style="249" customWidth="1"/>
    <col min="8194" max="8194" width="8.25" style="249" customWidth="1"/>
    <col min="8195" max="8195" width="4.875" style="249" customWidth="1"/>
    <col min="8196" max="8196" width="32.125" style="249" customWidth="1"/>
    <col min="8197" max="8200" width="17" style="249" customWidth="1"/>
    <col min="8201" max="8201" width="6.375" style="249" customWidth="1"/>
    <col min="8202" max="8448" width="9" style="249"/>
    <col min="8449" max="8449" width="7.5" style="249" customWidth="1"/>
    <col min="8450" max="8450" width="8.25" style="249" customWidth="1"/>
    <col min="8451" max="8451" width="4.875" style="249" customWidth="1"/>
    <col min="8452" max="8452" width="32.125" style="249" customWidth="1"/>
    <col min="8453" max="8456" width="17" style="249" customWidth="1"/>
    <col min="8457" max="8457" width="6.375" style="249" customWidth="1"/>
    <col min="8458" max="8704" width="9" style="249"/>
    <col min="8705" max="8705" width="7.5" style="249" customWidth="1"/>
    <col min="8706" max="8706" width="8.25" style="249" customWidth="1"/>
    <col min="8707" max="8707" width="4.875" style="249" customWidth="1"/>
    <col min="8708" max="8708" width="32.125" style="249" customWidth="1"/>
    <col min="8709" max="8712" width="17" style="249" customWidth="1"/>
    <col min="8713" max="8713" width="6.375" style="249" customWidth="1"/>
    <col min="8714" max="8960" width="9" style="249"/>
    <col min="8961" max="8961" width="7.5" style="249" customWidth="1"/>
    <col min="8962" max="8962" width="8.25" style="249" customWidth="1"/>
    <col min="8963" max="8963" width="4.875" style="249" customWidth="1"/>
    <col min="8964" max="8964" width="32.125" style="249" customWidth="1"/>
    <col min="8965" max="8968" width="17" style="249" customWidth="1"/>
    <col min="8969" max="8969" width="6.375" style="249" customWidth="1"/>
    <col min="8970" max="9216" width="9" style="249"/>
    <col min="9217" max="9217" width="7.5" style="249" customWidth="1"/>
    <col min="9218" max="9218" width="8.25" style="249" customWidth="1"/>
    <col min="9219" max="9219" width="4.875" style="249" customWidth="1"/>
    <col min="9220" max="9220" width="32.125" style="249" customWidth="1"/>
    <col min="9221" max="9224" width="17" style="249" customWidth="1"/>
    <col min="9225" max="9225" width="6.375" style="249" customWidth="1"/>
    <col min="9226" max="9472" width="9" style="249"/>
    <col min="9473" max="9473" width="7.5" style="249" customWidth="1"/>
    <col min="9474" max="9474" width="8.25" style="249" customWidth="1"/>
    <col min="9475" max="9475" width="4.875" style="249" customWidth="1"/>
    <col min="9476" max="9476" width="32.125" style="249" customWidth="1"/>
    <col min="9477" max="9480" width="17" style="249" customWidth="1"/>
    <col min="9481" max="9481" width="6.375" style="249" customWidth="1"/>
    <col min="9482" max="9728" width="9" style="249"/>
    <col min="9729" max="9729" width="7.5" style="249" customWidth="1"/>
    <col min="9730" max="9730" width="8.25" style="249" customWidth="1"/>
    <col min="9731" max="9731" width="4.875" style="249" customWidth="1"/>
    <col min="9732" max="9732" width="32.125" style="249" customWidth="1"/>
    <col min="9733" max="9736" width="17" style="249" customWidth="1"/>
    <col min="9737" max="9737" width="6.375" style="249" customWidth="1"/>
    <col min="9738" max="9984" width="9" style="249"/>
    <col min="9985" max="9985" width="7.5" style="249" customWidth="1"/>
    <col min="9986" max="9986" width="8.25" style="249" customWidth="1"/>
    <col min="9987" max="9987" width="4.875" style="249" customWidth="1"/>
    <col min="9988" max="9988" width="32.125" style="249" customWidth="1"/>
    <col min="9989" max="9992" width="17" style="249" customWidth="1"/>
    <col min="9993" max="9993" width="6.375" style="249" customWidth="1"/>
    <col min="9994" max="10240" width="9" style="249"/>
    <col min="10241" max="10241" width="7.5" style="249" customWidth="1"/>
    <col min="10242" max="10242" width="8.25" style="249" customWidth="1"/>
    <col min="10243" max="10243" width="4.875" style="249" customWidth="1"/>
    <col min="10244" max="10244" width="32.125" style="249" customWidth="1"/>
    <col min="10245" max="10248" width="17" style="249" customWidth="1"/>
    <col min="10249" max="10249" width="6.375" style="249" customWidth="1"/>
    <col min="10250" max="10496" width="9" style="249"/>
    <col min="10497" max="10497" width="7.5" style="249" customWidth="1"/>
    <col min="10498" max="10498" width="8.25" style="249" customWidth="1"/>
    <col min="10499" max="10499" width="4.875" style="249" customWidth="1"/>
    <col min="10500" max="10500" width="32.125" style="249" customWidth="1"/>
    <col min="10501" max="10504" width="17" style="249" customWidth="1"/>
    <col min="10505" max="10505" width="6.375" style="249" customWidth="1"/>
    <col min="10506" max="10752" width="9" style="249"/>
    <col min="10753" max="10753" width="7.5" style="249" customWidth="1"/>
    <col min="10754" max="10754" width="8.25" style="249" customWidth="1"/>
    <col min="10755" max="10755" width="4.875" style="249" customWidth="1"/>
    <col min="10756" max="10756" width="32.125" style="249" customWidth="1"/>
    <col min="10757" max="10760" width="17" style="249" customWidth="1"/>
    <col min="10761" max="10761" width="6.375" style="249" customWidth="1"/>
    <col min="10762" max="11008" width="9" style="249"/>
    <col min="11009" max="11009" width="7.5" style="249" customWidth="1"/>
    <col min="11010" max="11010" width="8.25" style="249" customWidth="1"/>
    <col min="11011" max="11011" width="4.875" style="249" customWidth="1"/>
    <col min="11012" max="11012" width="32.125" style="249" customWidth="1"/>
    <col min="11013" max="11016" width="17" style="249" customWidth="1"/>
    <col min="11017" max="11017" width="6.375" style="249" customWidth="1"/>
    <col min="11018" max="11264" width="9" style="249"/>
    <col min="11265" max="11265" width="7.5" style="249" customWidth="1"/>
    <col min="11266" max="11266" width="8.25" style="249" customWidth="1"/>
    <col min="11267" max="11267" width="4.875" style="249" customWidth="1"/>
    <col min="11268" max="11268" width="32.125" style="249" customWidth="1"/>
    <col min="11269" max="11272" width="17" style="249" customWidth="1"/>
    <col min="11273" max="11273" width="6.375" style="249" customWidth="1"/>
    <col min="11274" max="11520" width="9" style="249"/>
    <col min="11521" max="11521" width="7.5" style="249" customWidth="1"/>
    <col min="11522" max="11522" width="8.25" style="249" customWidth="1"/>
    <col min="11523" max="11523" width="4.875" style="249" customWidth="1"/>
    <col min="11524" max="11524" width="32.125" style="249" customWidth="1"/>
    <col min="11525" max="11528" width="17" style="249" customWidth="1"/>
    <col min="11529" max="11529" width="6.375" style="249" customWidth="1"/>
    <col min="11530" max="11776" width="9" style="249"/>
    <col min="11777" max="11777" width="7.5" style="249" customWidth="1"/>
    <col min="11778" max="11778" width="8.25" style="249" customWidth="1"/>
    <col min="11779" max="11779" width="4.875" style="249" customWidth="1"/>
    <col min="11780" max="11780" width="32.125" style="249" customWidth="1"/>
    <col min="11781" max="11784" width="17" style="249" customWidth="1"/>
    <col min="11785" max="11785" width="6.375" style="249" customWidth="1"/>
    <col min="11786" max="12032" width="9" style="249"/>
    <col min="12033" max="12033" width="7.5" style="249" customWidth="1"/>
    <col min="12034" max="12034" width="8.25" style="249" customWidth="1"/>
    <col min="12035" max="12035" width="4.875" style="249" customWidth="1"/>
    <col min="12036" max="12036" width="32.125" style="249" customWidth="1"/>
    <col min="12037" max="12040" width="17" style="249" customWidth="1"/>
    <col min="12041" max="12041" width="6.375" style="249" customWidth="1"/>
    <col min="12042" max="12288" width="9" style="249"/>
    <col min="12289" max="12289" width="7.5" style="249" customWidth="1"/>
    <col min="12290" max="12290" width="8.25" style="249" customWidth="1"/>
    <col min="12291" max="12291" width="4.875" style="249" customWidth="1"/>
    <col min="12292" max="12292" width="32.125" style="249" customWidth="1"/>
    <col min="12293" max="12296" width="17" style="249" customWidth="1"/>
    <col min="12297" max="12297" width="6.375" style="249" customWidth="1"/>
    <col min="12298" max="12544" width="9" style="249"/>
    <col min="12545" max="12545" width="7.5" style="249" customWidth="1"/>
    <col min="12546" max="12546" width="8.25" style="249" customWidth="1"/>
    <col min="12547" max="12547" width="4.875" style="249" customWidth="1"/>
    <col min="12548" max="12548" width="32.125" style="249" customWidth="1"/>
    <col min="12549" max="12552" width="17" style="249" customWidth="1"/>
    <col min="12553" max="12553" width="6.375" style="249" customWidth="1"/>
    <col min="12554" max="12800" width="9" style="249"/>
    <col min="12801" max="12801" width="7.5" style="249" customWidth="1"/>
    <col min="12802" max="12802" width="8.25" style="249" customWidth="1"/>
    <col min="12803" max="12803" width="4.875" style="249" customWidth="1"/>
    <col min="12804" max="12804" width="32.125" style="249" customWidth="1"/>
    <col min="12805" max="12808" width="17" style="249" customWidth="1"/>
    <col min="12809" max="12809" width="6.375" style="249" customWidth="1"/>
    <col min="12810" max="13056" width="9" style="249"/>
    <col min="13057" max="13057" width="7.5" style="249" customWidth="1"/>
    <col min="13058" max="13058" width="8.25" style="249" customWidth="1"/>
    <col min="13059" max="13059" width="4.875" style="249" customWidth="1"/>
    <col min="13060" max="13060" width="32.125" style="249" customWidth="1"/>
    <col min="13061" max="13064" width="17" style="249" customWidth="1"/>
    <col min="13065" max="13065" width="6.375" style="249" customWidth="1"/>
    <col min="13066" max="13312" width="9" style="249"/>
    <col min="13313" max="13313" width="7.5" style="249" customWidth="1"/>
    <col min="13314" max="13314" width="8.25" style="249" customWidth="1"/>
    <col min="13315" max="13315" width="4.875" style="249" customWidth="1"/>
    <col min="13316" max="13316" width="32.125" style="249" customWidth="1"/>
    <col min="13317" max="13320" width="17" style="249" customWidth="1"/>
    <col min="13321" max="13321" width="6.375" style="249" customWidth="1"/>
    <col min="13322" max="13568" width="9" style="249"/>
    <col min="13569" max="13569" width="7.5" style="249" customWidth="1"/>
    <col min="13570" max="13570" width="8.25" style="249" customWidth="1"/>
    <col min="13571" max="13571" width="4.875" style="249" customWidth="1"/>
    <col min="13572" max="13572" width="32.125" style="249" customWidth="1"/>
    <col min="13573" max="13576" width="17" style="249" customWidth="1"/>
    <col min="13577" max="13577" width="6.375" style="249" customWidth="1"/>
    <col min="13578" max="13824" width="9" style="249"/>
    <col min="13825" max="13825" width="7.5" style="249" customWidth="1"/>
    <col min="13826" max="13826" width="8.25" style="249" customWidth="1"/>
    <col min="13827" max="13827" width="4.875" style="249" customWidth="1"/>
    <col min="13828" max="13828" width="32.125" style="249" customWidth="1"/>
    <col min="13829" max="13832" width="17" style="249" customWidth="1"/>
    <col min="13833" max="13833" width="6.375" style="249" customWidth="1"/>
    <col min="13834" max="14080" width="9" style="249"/>
    <col min="14081" max="14081" width="7.5" style="249" customWidth="1"/>
    <col min="14082" max="14082" width="8.25" style="249" customWidth="1"/>
    <col min="14083" max="14083" width="4.875" style="249" customWidth="1"/>
    <col min="14084" max="14084" width="32.125" style="249" customWidth="1"/>
    <col min="14085" max="14088" width="17" style="249" customWidth="1"/>
    <col min="14089" max="14089" width="6.375" style="249" customWidth="1"/>
    <col min="14090" max="14336" width="9" style="249"/>
    <col min="14337" max="14337" width="7.5" style="249" customWidth="1"/>
    <col min="14338" max="14338" width="8.25" style="249" customWidth="1"/>
    <col min="14339" max="14339" width="4.875" style="249" customWidth="1"/>
    <col min="14340" max="14340" width="32.125" style="249" customWidth="1"/>
    <col min="14341" max="14344" width="17" style="249" customWidth="1"/>
    <col min="14345" max="14345" width="6.375" style="249" customWidth="1"/>
    <col min="14346" max="14592" width="9" style="249"/>
    <col min="14593" max="14593" width="7.5" style="249" customWidth="1"/>
    <col min="14594" max="14594" width="8.25" style="249" customWidth="1"/>
    <col min="14595" max="14595" width="4.875" style="249" customWidth="1"/>
    <col min="14596" max="14596" width="32.125" style="249" customWidth="1"/>
    <col min="14597" max="14600" width="17" style="249" customWidth="1"/>
    <col min="14601" max="14601" width="6.375" style="249" customWidth="1"/>
    <col min="14602" max="14848" width="9" style="249"/>
    <col min="14849" max="14849" width="7.5" style="249" customWidth="1"/>
    <col min="14850" max="14850" width="8.25" style="249" customWidth="1"/>
    <col min="14851" max="14851" width="4.875" style="249" customWidth="1"/>
    <col min="14852" max="14852" width="32.125" style="249" customWidth="1"/>
    <col min="14853" max="14856" width="17" style="249" customWidth="1"/>
    <col min="14857" max="14857" width="6.375" style="249" customWidth="1"/>
    <col min="14858" max="15104" width="9" style="249"/>
    <col min="15105" max="15105" width="7.5" style="249" customWidth="1"/>
    <col min="15106" max="15106" width="8.25" style="249" customWidth="1"/>
    <col min="15107" max="15107" width="4.875" style="249" customWidth="1"/>
    <col min="15108" max="15108" width="32.125" style="249" customWidth="1"/>
    <col min="15109" max="15112" width="17" style="249" customWidth="1"/>
    <col min="15113" max="15113" width="6.375" style="249" customWidth="1"/>
    <col min="15114" max="15360" width="9" style="249"/>
    <col min="15361" max="15361" width="7.5" style="249" customWidth="1"/>
    <col min="15362" max="15362" width="8.25" style="249" customWidth="1"/>
    <col min="15363" max="15363" width="4.875" style="249" customWidth="1"/>
    <col min="15364" max="15364" width="32.125" style="249" customWidth="1"/>
    <col min="15365" max="15368" width="17" style="249" customWidth="1"/>
    <col min="15369" max="15369" width="6.375" style="249" customWidth="1"/>
    <col min="15370" max="15616" width="9" style="249"/>
    <col min="15617" max="15617" width="7.5" style="249" customWidth="1"/>
    <col min="15618" max="15618" width="8.25" style="249" customWidth="1"/>
    <col min="15619" max="15619" width="4.875" style="249" customWidth="1"/>
    <col min="15620" max="15620" width="32.125" style="249" customWidth="1"/>
    <col min="15621" max="15624" width="17" style="249" customWidth="1"/>
    <col min="15625" max="15625" width="6.375" style="249" customWidth="1"/>
    <col min="15626" max="15872" width="9" style="249"/>
    <col min="15873" max="15873" width="7.5" style="249" customWidth="1"/>
    <col min="15874" max="15874" width="8.25" style="249" customWidth="1"/>
    <col min="15875" max="15875" width="4.875" style="249" customWidth="1"/>
    <col min="15876" max="15876" width="32.125" style="249" customWidth="1"/>
    <col min="15877" max="15880" width="17" style="249" customWidth="1"/>
    <col min="15881" max="15881" width="6.375" style="249" customWidth="1"/>
    <col min="15882" max="16128" width="9" style="249"/>
    <col min="16129" max="16129" width="7.5" style="249" customWidth="1"/>
    <col min="16130" max="16130" width="8.25" style="249" customWidth="1"/>
    <col min="16131" max="16131" width="4.875" style="249" customWidth="1"/>
    <col min="16132" max="16132" width="32.125" style="249" customWidth="1"/>
    <col min="16133" max="16136" width="17" style="249" customWidth="1"/>
    <col min="16137" max="16137" width="6.375" style="249" customWidth="1"/>
    <col min="16138" max="16384" width="9" style="249"/>
  </cols>
  <sheetData>
    <row r="1" spans="1:8" ht="21.75" customHeight="1">
      <c r="A1" s="628" t="s">
        <v>278</v>
      </c>
      <c r="B1" s="628"/>
      <c r="C1" s="628"/>
      <c r="D1" s="628"/>
      <c r="E1" s="628"/>
      <c r="F1" s="628"/>
      <c r="G1" s="628"/>
      <c r="H1" s="628"/>
    </row>
    <row r="2" spans="1:8" ht="21.75" customHeight="1">
      <c r="A2" s="628"/>
      <c r="B2" s="628"/>
      <c r="C2" s="628"/>
      <c r="D2" s="628"/>
      <c r="E2" s="628"/>
      <c r="F2" s="628"/>
      <c r="G2" s="628"/>
      <c r="H2" s="628"/>
    </row>
    <row r="3" spans="1:8" ht="21.75" customHeight="1">
      <c r="B3" s="250"/>
      <c r="C3" s="250"/>
      <c r="D3" s="250"/>
      <c r="E3" s="250"/>
      <c r="F3" s="250"/>
      <c r="G3" s="250"/>
    </row>
    <row r="4" spans="1:8" ht="21.75" customHeight="1">
      <c r="A4" s="629" t="s">
        <v>178</v>
      </c>
      <c r="B4" s="629"/>
      <c r="C4" s="251" t="str">
        <f>様式1!E7</f>
        <v>○○○国○○○準備調査(PPPインフラ事業）/(BOPビジネス連携促進事業）</v>
      </c>
      <c r="D4" s="252"/>
      <c r="E4" s="253"/>
      <c r="F4" s="254"/>
      <c r="G4" s="250"/>
    </row>
    <row r="5" spans="1:8" ht="21.75" customHeight="1">
      <c r="A5" s="629" t="s">
        <v>179</v>
      </c>
      <c r="B5" s="629"/>
      <c r="C5" s="251" t="str">
        <f>様式1!E8</f>
        <v>（提案社名）</v>
      </c>
      <c r="D5" s="252"/>
      <c r="E5" s="254"/>
      <c r="F5" s="254"/>
      <c r="G5" s="250"/>
    </row>
    <row r="6" spans="1:8" ht="21.75" customHeight="1">
      <c r="A6" s="255"/>
      <c r="B6" s="250"/>
      <c r="C6" s="255"/>
      <c r="D6" s="256"/>
      <c r="E6" s="250"/>
      <c r="F6" s="250"/>
      <c r="G6" s="250"/>
      <c r="H6" s="257" t="s">
        <v>180</v>
      </c>
    </row>
    <row r="7" spans="1:8" ht="21.75" customHeight="1">
      <c r="A7" s="556"/>
      <c r="B7" s="630"/>
      <c r="C7" s="630"/>
      <c r="D7" s="630"/>
      <c r="E7" s="258" t="s">
        <v>279</v>
      </c>
      <c r="F7" s="258" t="s">
        <v>280</v>
      </c>
      <c r="G7" s="258" t="s">
        <v>281</v>
      </c>
      <c r="H7" s="259" t="s">
        <v>33</v>
      </c>
    </row>
    <row r="8" spans="1:8" ht="21.75" customHeight="1">
      <c r="A8" s="274" t="s">
        <v>181</v>
      </c>
      <c r="B8" s="631" t="s">
        <v>114</v>
      </c>
      <c r="C8" s="631"/>
      <c r="D8" s="631"/>
      <c r="E8" s="261"/>
      <c r="F8" s="261"/>
      <c r="G8" s="261"/>
      <c r="H8" s="261"/>
    </row>
    <row r="9" spans="1:8" ht="21.75" customHeight="1">
      <c r="A9" s="278"/>
      <c r="B9" s="263" t="s">
        <v>191</v>
      </c>
      <c r="C9" s="637" t="s">
        <v>7</v>
      </c>
      <c r="D9" s="637"/>
      <c r="E9" s="269"/>
      <c r="F9" s="269"/>
      <c r="G9" s="269"/>
      <c r="H9" s="265"/>
    </row>
    <row r="10" spans="1:8" ht="21.75" customHeight="1">
      <c r="A10" s="278"/>
      <c r="B10" s="263" t="s">
        <v>4</v>
      </c>
      <c r="C10" s="637" t="s">
        <v>109</v>
      </c>
      <c r="D10" s="637"/>
      <c r="E10" s="269"/>
      <c r="F10" s="269"/>
      <c r="G10" s="269"/>
      <c r="H10" s="265"/>
    </row>
    <row r="11" spans="1:8" ht="21.75" customHeight="1">
      <c r="A11" s="271"/>
      <c r="B11" s="263" t="s">
        <v>8</v>
      </c>
      <c r="C11" s="638" t="s">
        <v>9</v>
      </c>
      <c r="D11" s="638"/>
      <c r="E11" s="269"/>
      <c r="F11" s="269"/>
      <c r="G11" s="269"/>
      <c r="H11" s="265"/>
    </row>
    <row r="12" spans="1:8" ht="21.75" customHeight="1">
      <c r="A12" s="260" t="s">
        <v>188</v>
      </c>
      <c r="B12" s="631" t="s">
        <v>3</v>
      </c>
      <c r="C12" s="631"/>
      <c r="D12" s="632"/>
      <c r="E12" s="261"/>
      <c r="F12" s="261"/>
      <c r="G12" s="261"/>
      <c r="H12" s="261"/>
    </row>
    <row r="13" spans="1:8" ht="21.75" customHeight="1">
      <c r="A13" s="262"/>
      <c r="B13" s="263" t="s">
        <v>182</v>
      </c>
      <c r="C13" s="639" t="s">
        <v>183</v>
      </c>
      <c r="D13" s="639"/>
      <c r="E13" s="264"/>
      <c r="F13" s="264"/>
      <c r="G13" s="264"/>
      <c r="H13" s="265"/>
    </row>
    <row r="14" spans="1:8" ht="21.75" customHeight="1">
      <c r="A14" s="262"/>
      <c r="B14" s="263" t="s">
        <v>4</v>
      </c>
      <c r="C14" s="266" t="s">
        <v>197</v>
      </c>
      <c r="D14" s="267"/>
      <c r="E14" s="268"/>
      <c r="F14" s="268"/>
      <c r="G14" s="268"/>
      <c r="H14" s="265"/>
    </row>
    <row r="15" spans="1:8" ht="21.75" customHeight="1">
      <c r="A15" s="262"/>
      <c r="B15" s="263"/>
      <c r="C15" s="263" t="s">
        <v>184</v>
      </c>
      <c r="D15" s="267" t="s">
        <v>32</v>
      </c>
      <c r="E15" s="269"/>
      <c r="F15" s="269"/>
      <c r="G15" s="269"/>
      <c r="H15" s="265"/>
    </row>
    <row r="16" spans="1:8" ht="21.75" customHeight="1">
      <c r="A16" s="270"/>
      <c r="B16" s="267"/>
      <c r="C16" s="263" t="s">
        <v>185</v>
      </c>
      <c r="D16" s="267" t="s">
        <v>186</v>
      </c>
      <c r="E16" s="269"/>
      <c r="F16" s="269"/>
      <c r="G16" s="269"/>
      <c r="H16" s="265"/>
    </row>
    <row r="17" spans="1:8" ht="21.75" customHeight="1">
      <c r="A17" s="271"/>
      <c r="B17" s="272" t="s">
        <v>187</v>
      </c>
      <c r="C17" s="266" t="s">
        <v>198</v>
      </c>
      <c r="D17" s="273"/>
      <c r="E17" s="269"/>
      <c r="F17" s="269"/>
      <c r="G17" s="269"/>
      <c r="H17" s="265"/>
    </row>
    <row r="18" spans="1:8" ht="21.75" customHeight="1">
      <c r="A18" s="270"/>
      <c r="B18" s="272" t="s">
        <v>95</v>
      </c>
      <c r="C18" s="638" t="s">
        <v>274</v>
      </c>
      <c r="D18" s="638"/>
      <c r="E18" s="264"/>
      <c r="F18" s="264"/>
      <c r="G18" s="264"/>
      <c r="H18" s="265"/>
    </row>
    <row r="19" spans="1:8" ht="21.75" customHeight="1">
      <c r="A19" s="274" t="s">
        <v>190</v>
      </c>
      <c r="B19" s="275" t="s">
        <v>189</v>
      </c>
      <c r="C19" s="276"/>
      <c r="D19" s="276"/>
      <c r="E19" s="277"/>
      <c r="F19" s="277"/>
      <c r="G19" s="277"/>
      <c r="H19" s="261"/>
    </row>
    <row r="20" spans="1:8" ht="21.75" customHeight="1">
      <c r="A20" s="260" t="s">
        <v>192</v>
      </c>
      <c r="B20" s="633" t="s">
        <v>29</v>
      </c>
      <c r="C20" s="633"/>
      <c r="D20" s="633"/>
      <c r="E20" s="261"/>
      <c r="F20" s="261"/>
      <c r="G20" s="261"/>
      <c r="H20" s="261"/>
    </row>
    <row r="21" spans="1:8" ht="21.75" customHeight="1">
      <c r="A21" s="260" t="s">
        <v>193</v>
      </c>
      <c r="B21" s="279" t="s">
        <v>194</v>
      </c>
      <c r="C21" s="280"/>
      <c r="D21" s="280"/>
      <c r="E21" s="281"/>
      <c r="F21" s="281"/>
      <c r="G21" s="281"/>
      <c r="H21" s="261"/>
    </row>
    <row r="22" spans="1:8" ht="21.75" customHeight="1">
      <c r="A22" s="282" t="s">
        <v>195</v>
      </c>
      <c r="B22" s="633" t="s">
        <v>196</v>
      </c>
      <c r="C22" s="633"/>
      <c r="D22" s="633"/>
      <c r="E22" s="261"/>
      <c r="F22" s="261"/>
      <c r="G22" s="261"/>
      <c r="H22" s="261"/>
    </row>
    <row r="23" spans="1:8">
      <c r="A23" s="634"/>
      <c r="B23" s="634"/>
      <c r="C23" s="634"/>
      <c r="D23" s="635"/>
    </row>
    <row r="24" spans="1:8" ht="14.25" customHeight="1">
      <c r="A24" s="636"/>
      <c r="B24" s="636"/>
      <c r="C24" s="636"/>
      <c r="D24" s="636"/>
      <c r="E24" s="636"/>
    </row>
    <row r="25" spans="1:8">
      <c r="A25" s="283"/>
      <c r="B25" s="283"/>
      <c r="C25" s="283"/>
      <c r="D25" s="283"/>
      <c r="E25" s="283"/>
      <c r="F25" s="283"/>
      <c r="G25" s="283"/>
    </row>
    <row r="26" spans="1:8">
      <c r="A26" s="283"/>
      <c r="B26" s="283"/>
      <c r="C26" s="283"/>
      <c r="D26" s="283"/>
      <c r="E26" s="283"/>
      <c r="F26" s="283"/>
      <c r="G26" s="283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D37" sqref="D37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9" bestFit="1" customWidth="1"/>
    <col min="6" max="6" width="9" style="229"/>
    <col min="7" max="7" width="16.625" customWidth="1"/>
    <col min="8" max="8" width="21" bestFit="1" customWidth="1"/>
    <col min="9" max="9" width="14.375" bestFit="1" customWidth="1"/>
  </cols>
  <sheetData>
    <row r="1" spans="1:17">
      <c r="B1" s="642" t="str">
        <f>IF(様式1!B5="見積金額内訳書","",IF(様式1!B5="最終見積金額内訳書","",Q5))</f>
        <v/>
      </c>
      <c r="C1" s="642"/>
      <c r="D1" s="642"/>
      <c r="I1" s="222"/>
    </row>
    <row r="2" spans="1:17" ht="17.25">
      <c r="B2" s="640" t="s">
        <v>153</v>
      </c>
      <c r="C2" s="640"/>
      <c r="D2" s="640"/>
      <c r="E2" s="640"/>
      <c r="F2" s="640"/>
      <c r="G2" s="640"/>
      <c r="H2" s="640"/>
      <c r="I2" s="640"/>
    </row>
    <row r="3" spans="1:17" ht="18" thickBot="1">
      <c r="B3" s="641"/>
      <c r="C3" s="641"/>
      <c r="D3" s="641"/>
      <c r="E3" s="641"/>
      <c r="F3" s="641"/>
      <c r="G3" s="641"/>
      <c r="H3" s="641"/>
      <c r="I3" s="641"/>
    </row>
    <row r="4" spans="1:17" ht="30" customHeight="1" thickBot="1">
      <c r="A4" s="239" t="s">
        <v>136</v>
      </c>
      <c r="B4" s="237" t="s">
        <v>154</v>
      </c>
      <c r="C4" s="223" t="s">
        <v>155</v>
      </c>
      <c r="D4" s="223" t="s">
        <v>156</v>
      </c>
      <c r="E4" s="223" t="s">
        <v>138</v>
      </c>
      <c r="F4" s="223" t="s">
        <v>157</v>
      </c>
      <c r="G4" s="223" t="s">
        <v>357</v>
      </c>
      <c r="H4" s="223" t="s">
        <v>282</v>
      </c>
      <c r="I4" s="224" t="s">
        <v>283</v>
      </c>
    </row>
    <row r="5" spans="1:17" ht="30" customHeight="1" thickTop="1">
      <c r="A5" s="247">
        <v>1</v>
      </c>
      <c r="B5" s="238" t="str">
        <f>IF($A5="","",VLOOKUP($A5,従事者明細!$A$3:$I$51,2))</f>
        <v>田中　正樹（日本）</v>
      </c>
      <c r="C5" s="203" t="str">
        <f>IF($A5="","",VLOOKUP($A5,従事者明細!$A$3:$I$51,3))</f>
        <v>業務主任/事業計画策定</v>
      </c>
      <c r="D5" s="203" t="str">
        <f>IF($A5="","",VLOOKUP($A5,従事者明細!$A$3:$I$51,4))</f>
        <v>㈱YXZホールティングス</v>
      </c>
      <c r="E5" s="230" t="str">
        <f>IF($A5="","",VLOOKUP($A5,従事者明細!$A$3:$I$51,5))</f>
        <v>Z</v>
      </c>
      <c r="F5" s="231">
        <f>IF($A5="","",VLOOKUP($A5,従事者明細!$A$3:$I$51,6))</f>
        <v>2</v>
      </c>
      <c r="G5" s="248">
        <f>IF($A5="","",VLOOKUP($A5,従事者明細!$A$3:$I$51,7))</f>
        <v>20372</v>
      </c>
      <c r="H5" s="236" t="str">
        <f>IF($A5="","",VLOOKUP($A5,従事者明細!$A$3:$I$51,8))</f>
        <v>　○○工業大学卒
　△△△大学院修了</v>
      </c>
      <c r="I5" s="236" t="str">
        <f>IF($A5="","",VLOOKUP($A5,従事者明細!$A$3:$I$51,9))</f>
        <v>19**年3月
19**年9月</v>
      </c>
      <c r="Q5" t="s">
        <v>234</v>
      </c>
    </row>
    <row r="6" spans="1:17" ht="30" customHeight="1">
      <c r="A6" s="247">
        <v>2</v>
      </c>
      <c r="B6" s="238" t="str">
        <f>IF($A6="","",VLOOKUP($A6,従事者明細!$A$3:$I$51,2))</f>
        <v>本田　慶介（日本）</v>
      </c>
      <c r="C6" s="203" t="str">
        <f>IF($A6="","",VLOOKUP($A6,従事者明細!$A$3:$I$51,3))</f>
        <v>開発課題1/農村調査</v>
      </c>
      <c r="D6" s="203" t="str">
        <f>IF($A6="","",VLOOKUP($A6,従事者明細!$A$3:$I$51,4))</f>
        <v>㈱YXZホールティングス</v>
      </c>
      <c r="E6" s="230" t="str">
        <f>IF($A6="","",VLOOKUP($A6,従事者明細!$A$3:$I$51,5))</f>
        <v>Z</v>
      </c>
      <c r="F6" s="231">
        <f>IF($A6="","",VLOOKUP($A6,従事者明細!$A$3:$I$51,6))</f>
        <v>3</v>
      </c>
      <c r="G6" s="248">
        <f>IF($A6="","",VLOOKUP($A6,従事者明細!$A$3:$I$51,7))</f>
        <v>26155</v>
      </c>
      <c r="H6" s="236" t="str">
        <f>IF($A6="","",VLOOKUP($A6,従事者明細!$A$3:$I$51,8))</f>
        <v>　○○工業高校卒</v>
      </c>
      <c r="I6" s="236" t="str">
        <f>IF($A6="","",VLOOKUP($A6,従事者明細!$A$3:$I$51,9))</f>
        <v>200*年3月</v>
      </c>
    </row>
    <row r="7" spans="1:17" ht="30" customHeight="1">
      <c r="A7" s="247">
        <v>3</v>
      </c>
      <c r="B7" s="238" t="str">
        <f>IF($A7="","",VLOOKUP($A7,従事者明細!$A$3:$I$51,2))</f>
        <v>阿部　一朗（日本）</v>
      </c>
      <c r="C7" s="203" t="str">
        <f>IF($A7="","",VLOOKUP($A7,従事者明細!$A$3:$I$51,3))</f>
        <v>開発課題2/市場調査</v>
      </c>
      <c r="D7" s="203" t="str">
        <f>IF($A7="","",VLOOKUP($A7,従事者明細!$A$3:$I$51,4))</f>
        <v>㈱FIFAコンサルタント</v>
      </c>
      <c r="E7" s="230" t="str">
        <f>IF($A7="","",VLOOKUP($A7,従事者明細!$A$3:$I$51,5))</f>
        <v>A</v>
      </c>
      <c r="F7" s="231">
        <f>IF($A7="","",VLOOKUP($A7,従事者明細!$A$3:$I$51,6))</f>
        <v>4</v>
      </c>
      <c r="G7" s="248">
        <f>IF($A7="","",VLOOKUP($A7,従事者明細!$A$3:$I$51,7))</f>
        <v>24422</v>
      </c>
      <c r="H7" s="236" t="str">
        <f>IF($A7="","",VLOOKUP($A7,従事者明細!$A$3:$I$51,8))</f>
        <v xml:space="preserve"> ○○○○○大学卒</v>
      </c>
      <c r="I7" s="236" t="str">
        <f>IF($A7="","",VLOOKUP($A7,従事者明細!$A$3:$I$51,9))</f>
        <v>19**年3月</v>
      </c>
    </row>
    <row r="8" spans="1:17" ht="30" customHeight="1">
      <c r="A8" s="247">
        <v>4</v>
      </c>
      <c r="B8" s="238" t="str">
        <f>IF($A8="","",VLOOKUP($A8,従事者明細!$A$3:$I$51,2))</f>
        <v>半沢　直樹（日本）</v>
      </c>
      <c r="C8" s="203" t="str">
        <f>IF($A8="","",VLOOKUP($A8,従事者明細!$A$3:$I$51,3))</f>
        <v>パートナー連携</v>
      </c>
      <c r="D8" s="203" t="str">
        <f>IF($A8="","",VLOOKUP($A8,従事者明細!$A$3:$I$51,4))</f>
        <v>㈱FIFAコンサルタント</v>
      </c>
      <c r="E8" s="230" t="str">
        <f>IF($A8="","",VLOOKUP($A8,従事者明細!$A$3:$I$51,5))</f>
        <v>A</v>
      </c>
      <c r="F8" s="231">
        <f>IF($A8="","",VLOOKUP($A8,従事者明細!$A$3:$I$51,6))</f>
        <v>4</v>
      </c>
      <c r="G8" s="248">
        <f>IF($A8="","",VLOOKUP($A8,従事者明細!$A$3:$I$51,7))</f>
        <v>24100</v>
      </c>
      <c r="H8" s="236" t="str">
        <f>IF($A8="","",VLOOKUP($A8,従事者明細!$A$3:$I$51,8))</f>
        <v xml:space="preserve"> ○○○○○大学卒</v>
      </c>
      <c r="I8" s="236" t="str">
        <f>IF($A8="","",VLOOKUP($A8,従事者明細!$A$3:$I$51,9))</f>
        <v>19**年3月</v>
      </c>
    </row>
    <row r="9" spans="1:17" ht="30" customHeight="1">
      <c r="A9" s="247">
        <v>5</v>
      </c>
      <c r="B9" s="238" t="str">
        <f>IF($A9="","",VLOOKUP($A9,従事者明細!$A$3:$I$51,2))</f>
        <v>国際　太郎（ベトナム）</v>
      </c>
      <c r="C9" s="203" t="str">
        <f>IF($A9="","",VLOOKUP($A9,従事者明細!$A$3:$I$51,3))</f>
        <v>法制度調査</v>
      </c>
      <c r="D9" s="203" t="str">
        <f>IF($A9="","",VLOOKUP($A9,従事者明細!$A$3:$I$51,4))</f>
        <v>㈱OPQ貿易</v>
      </c>
      <c r="E9" s="230" t="str">
        <f>IF($A9="","",VLOOKUP($A9,従事者明細!$A$3:$I$51,5))</f>
        <v>C</v>
      </c>
      <c r="F9" s="231">
        <f>IF($A9="","",VLOOKUP($A9,従事者明細!$A$3:$I$51,6))</f>
        <v>3</v>
      </c>
      <c r="G9" s="248">
        <f>IF($A9="","",VLOOKUP($A9,従事者明細!$A$3:$I$51,7))</f>
        <v>25729</v>
      </c>
      <c r="H9" s="236" t="str">
        <f>IF($A9="","",VLOOKUP($A9,従事者明細!$A$3:$I$51,8))</f>
        <v xml:space="preserve"> ○○○○○大学卒</v>
      </c>
      <c r="I9" s="236" t="str">
        <f>IF($A9="","",VLOOKUP($A9,従事者明細!$A$3:$I$51,9))</f>
        <v>19**年3月</v>
      </c>
    </row>
    <row r="10" spans="1:17" ht="30" customHeight="1">
      <c r="A10" s="247">
        <v>6</v>
      </c>
      <c r="B10" s="238" t="str">
        <f>IF($A10="","",VLOOKUP($A10,従事者明細!$A$3:$I$51,2))</f>
        <v>鈴木　花子（日本）</v>
      </c>
      <c r="C10" s="203" t="str">
        <f>IF($A10="","",VLOOKUP($A10,従事者明細!$A$3:$I$51,3))</f>
        <v>環境社会配慮調査</v>
      </c>
      <c r="D10" s="203" t="str">
        <f>IF($A10="","",VLOOKUP($A10,従事者明細!$A$3:$I$51,4))</f>
        <v>DDDコンサル㈱</v>
      </c>
      <c r="E10" s="230" t="str">
        <f>IF($A10="","",VLOOKUP($A10,従事者明細!$A$3:$I$51,5))</f>
        <v>B</v>
      </c>
      <c r="F10" s="231">
        <f>IF($A10="","",VLOOKUP($A10,従事者明細!$A$3:$I$51,6))</f>
        <v>5</v>
      </c>
      <c r="G10" s="248">
        <f>IF($A10="","",VLOOKUP($A10,従事者明細!$A$3:$I$51,7))</f>
        <v>29423</v>
      </c>
      <c r="H10" s="236" t="str">
        <f>IF($A10="","",VLOOKUP($A10,従事者明細!$A$3:$I$51,8))</f>
        <v xml:space="preserve"> ○○○○○大学卒</v>
      </c>
      <c r="I10" s="236" t="str">
        <f>IF($A10="","",VLOOKUP($A10,従事者明細!$A$3:$I$51,9))</f>
        <v>200*年3月</v>
      </c>
    </row>
    <row r="11" spans="1:17" ht="30" customHeight="1">
      <c r="A11" s="247"/>
      <c r="B11" s="238" t="str">
        <f>IF($A11="","",VLOOKUP($A11,従事者明細!$A$3:$I$51,2))</f>
        <v/>
      </c>
      <c r="C11" s="203" t="str">
        <f>IF($A11="","",VLOOKUP($A11,従事者明細!$A$3:$I$51,3))</f>
        <v/>
      </c>
      <c r="D11" s="203" t="str">
        <f>IF($A11="","",VLOOKUP($A11,従事者明細!$A$3:$I$51,4))</f>
        <v/>
      </c>
      <c r="E11" s="230" t="str">
        <f>IF($A11="","",VLOOKUP($A11,従事者明細!$A$3:$I$51,5))</f>
        <v/>
      </c>
      <c r="F11" s="231" t="str">
        <f>IF($A11="","",VLOOKUP($A11,従事者明細!$A$3:$I$51,6))</f>
        <v/>
      </c>
      <c r="G11" s="248" t="str">
        <f>IF($A11="","",VLOOKUP($A11,従事者明細!$A$3:$I$51,7))</f>
        <v/>
      </c>
      <c r="H11" s="236" t="str">
        <f>IF($A11="","",VLOOKUP($A11,従事者明細!$A$3:$I$51,8))</f>
        <v/>
      </c>
      <c r="I11" s="236" t="str">
        <f>IF($A11="","",VLOOKUP($A11,従事者明細!$A$3:$I$51,9))</f>
        <v/>
      </c>
    </row>
    <row r="12" spans="1:17" ht="30" hidden="1" customHeight="1">
      <c r="A12" s="247"/>
      <c r="B12" s="238" t="str">
        <f>IF($A12="","",VLOOKUP($A12,従事者明細!$A$3:$I$51,2))</f>
        <v/>
      </c>
      <c r="C12" s="203" t="str">
        <f>IF($A12="","",VLOOKUP($A12,従事者明細!$A$3:$I$51,3))</f>
        <v/>
      </c>
      <c r="D12" s="203" t="str">
        <f>IF($A12="","",VLOOKUP($A12,従事者明細!$A$3:$I$51,4))</f>
        <v/>
      </c>
      <c r="E12" s="230" t="str">
        <f>IF($A12="","",VLOOKUP($A12,従事者明細!$A$3:$I$51,5))</f>
        <v/>
      </c>
      <c r="F12" s="231" t="str">
        <f>IF($A12="","",VLOOKUP($A12,従事者明細!$A$3:$I$51,6))</f>
        <v/>
      </c>
      <c r="G12" s="248" t="str">
        <f>IF($A12="","",VLOOKUP($A12,従事者明細!$A$3:$I$51,7))</f>
        <v/>
      </c>
      <c r="H12" s="236" t="str">
        <f>IF($A12="","",VLOOKUP($A12,従事者明細!$A$3:$I$51,8))</f>
        <v/>
      </c>
      <c r="I12" s="236" t="str">
        <f>IF($A12="","",VLOOKUP($A12,従事者明細!$A$3:$I$51,9))</f>
        <v/>
      </c>
    </row>
    <row r="13" spans="1:17" ht="30" hidden="1" customHeight="1">
      <c r="A13" s="247"/>
      <c r="B13" s="238" t="str">
        <f>IF($A13="","",VLOOKUP($A13,従事者明細!$A$3:$I$51,2))</f>
        <v/>
      </c>
      <c r="C13" s="203" t="str">
        <f>IF($A13="","",VLOOKUP($A13,従事者明細!$A$3:$I$51,3))</f>
        <v/>
      </c>
      <c r="D13" s="203" t="str">
        <f>IF($A13="","",VLOOKUP($A13,従事者明細!$A$3:$I$51,4))</f>
        <v/>
      </c>
      <c r="E13" s="230" t="str">
        <f>IF($A13="","",VLOOKUP($A13,従事者明細!$A$3:$I$51,5))</f>
        <v/>
      </c>
      <c r="F13" s="231" t="str">
        <f>IF($A13="","",VLOOKUP($A13,従事者明細!$A$3:$I$51,6))</f>
        <v/>
      </c>
      <c r="G13" s="248" t="str">
        <f>IF($A13="","",VLOOKUP($A13,従事者明細!$A$3:$I$51,7))</f>
        <v/>
      </c>
      <c r="H13" s="236" t="str">
        <f>IF($A13="","",VLOOKUP($A13,従事者明細!$A$3:$I$51,8))</f>
        <v/>
      </c>
      <c r="I13" s="236" t="str">
        <f>IF($A13="","",VLOOKUP($A13,従事者明細!$A$3:$I$51,9))</f>
        <v/>
      </c>
    </row>
    <row r="14" spans="1:17" ht="30" hidden="1" customHeight="1">
      <c r="A14" s="247"/>
      <c r="B14" s="238" t="str">
        <f>IF($A14="","",VLOOKUP($A14,従事者明細!$A$3:$I$51,2))</f>
        <v/>
      </c>
      <c r="C14" s="203" t="str">
        <f>IF($A14="","",VLOOKUP($A14,従事者明細!$A$3:$I$51,3))</f>
        <v/>
      </c>
      <c r="D14" s="203" t="str">
        <f>IF($A14="","",VLOOKUP($A14,従事者明細!$A$3:$I$51,4))</f>
        <v/>
      </c>
      <c r="E14" s="230" t="str">
        <f>IF($A14="","",VLOOKUP($A14,従事者明細!$A$3:$I$51,5))</f>
        <v/>
      </c>
      <c r="F14" s="231" t="str">
        <f>IF($A14="","",VLOOKUP($A14,従事者明細!$A$3:$I$51,6))</f>
        <v/>
      </c>
      <c r="G14" s="248" t="str">
        <f>IF($A14="","",VLOOKUP($A14,従事者明細!$A$3:$I$51,7))</f>
        <v/>
      </c>
      <c r="H14" s="236" t="str">
        <f>IF($A14="","",VLOOKUP($A14,従事者明細!$A$3:$I$51,8))</f>
        <v/>
      </c>
      <c r="I14" s="236" t="str">
        <f>IF($A14="","",VLOOKUP($A14,従事者明細!$A$3:$I$51,9))</f>
        <v/>
      </c>
    </row>
    <row r="15" spans="1:17" ht="30" hidden="1" customHeight="1">
      <c r="A15" s="247"/>
      <c r="B15" s="238" t="str">
        <f>IF($A15="","",VLOOKUP($A15,従事者明細!$A$3:$I$51,2))</f>
        <v/>
      </c>
      <c r="C15" s="203" t="str">
        <f>IF($A15="","",VLOOKUP($A15,従事者明細!$A$3:$I$51,3))</f>
        <v/>
      </c>
      <c r="D15" s="203" t="str">
        <f>IF($A15="","",VLOOKUP($A15,従事者明細!$A$3:$I$51,4))</f>
        <v/>
      </c>
      <c r="E15" s="230" t="str">
        <f>IF($A15="","",VLOOKUP($A15,従事者明細!$A$3:$I$51,5))</f>
        <v/>
      </c>
      <c r="F15" s="231" t="str">
        <f>IF($A15="","",VLOOKUP($A15,従事者明細!$A$3:$I$51,6))</f>
        <v/>
      </c>
      <c r="G15" s="248" t="str">
        <f>IF($A15="","",VLOOKUP($A15,従事者明細!$A$3:$I$51,7))</f>
        <v/>
      </c>
      <c r="H15" s="236" t="str">
        <f>IF($A15="","",VLOOKUP($A15,従事者明細!$A$3:$I$51,8))</f>
        <v/>
      </c>
      <c r="I15" s="236" t="str">
        <f>IF($A15="","",VLOOKUP($A15,従事者明細!$A$3:$I$51,9))</f>
        <v/>
      </c>
    </row>
    <row r="16" spans="1:17" ht="30" hidden="1" customHeight="1">
      <c r="A16" s="247"/>
      <c r="B16" s="238" t="str">
        <f>IF($A16="","",VLOOKUP($A16,従事者明細!$A$3:$I$51,2))</f>
        <v/>
      </c>
      <c r="C16" s="203" t="str">
        <f>IF($A16="","",VLOOKUP($A16,従事者明細!$A$3:$I$51,3))</f>
        <v/>
      </c>
      <c r="D16" s="203" t="str">
        <f>IF($A16="","",VLOOKUP($A16,従事者明細!$A$3:$I$51,4))</f>
        <v/>
      </c>
      <c r="E16" s="230" t="str">
        <f>IF($A16="","",VLOOKUP($A16,従事者明細!$A$3:$I$51,5))</f>
        <v/>
      </c>
      <c r="F16" s="231" t="str">
        <f>IF($A16="","",VLOOKUP($A16,従事者明細!$A$3:$I$51,6))</f>
        <v/>
      </c>
      <c r="G16" s="248" t="str">
        <f>IF($A16="","",VLOOKUP($A16,従事者明細!$A$3:$I$51,7))</f>
        <v/>
      </c>
      <c r="H16" s="236" t="str">
        <f>IF($A16="","",VLOOKUP($A16,従事者明細!$A$3:$I$51,8))</f>
        <v/>
      </c>
      <c r="I16" s="236" t="str">
        <f>IF($A16="","",VLOOKUP($A16,従事者明細!$A$3:$I$51,9))</f>
        <v/>
      </c>
    </row>
    <row r="17" spans="1:10" ht="30" hidden="1" customHeight="1">
      <c r="A17" s="247"/>
      <c r="B17" s="238" t="str">
        <f>IF($A17="","",VLOOKUP($A17,従事者明細!$A$3:$I$51,2))</f>
        <v/>
      </c>
      <c r="C17" s="203" t="str">
        <f>IF($A17="","",VLOOKUP($A17,従事者明細!$A$3:$I$51,3))</f>
        <v/>
      </c>
      <c r="D17" s="203" t="str">
        <f>IF($A17="","",VLOOKUP($A17,従事者明細!$A$3:$I$51,4))</f>
        <v/>
      </c>
      <c r="E17" s="230" t="str">
        <f>IF($A17="","",VLOOKUP($A17,従事者明細!$A$3:$I$51,5))</f>
        <v/>
      </c>
      <c r="F17" s="231" t="str">
        <f>IF($A17="","",VLOOKUP($A17,従事者明細!$A$3:$I$51,6))</f>
        <v/>
      </c>
      <c r="G17" s="248" t="str">
        <f>IF($A17="","",VLOOKUP($A17,従事者明細!$A$3:$I$51,7))</f>
        <v/>
      </c>
      <c r="H17" s="236" t="str">
        <f>IF($A17="","",VLOOKUP($A17,従事者明細!$A$3:$I$51,8))</f>
        <v/>
      </c>
      <c r="I17" s="236" t="str">
        <f>IF($A17="","",VLOOKUP($A17,従事者明細!$A$3:$I$51,9))</f>
        <v/>
      </c>
    </row>
    <row r="18" spans="1:10" ht="30" hidden="1" customHeight="1">
      <c r="A18" s="247"/>
      <c r="B18" s="238" t="str">
        <f>IF($A18="","",VLOOKUP($A18,従事者明細!$A$3:$I$51,2))</f>
        <v/>
      </c>
      <c r="C18" s="203" t="str">
        <f>IF($A18="","",VLOOKUP($A18,従事者明細!$A$3:$I$51,3))</f>
        <v/>
      </c>
      <c r="D18" s="203" t="str">
        <f>IF($A18="","",VLOOKUP($A18,従事者明細!$A$3:$I$51,4))</f>
        <v/>
      </c>
      <c r="E18" s="230" t="str">
        <f>IF($A18="","",VLOOKUP($A18,従事者明細!$A$3:$I$51,5))</f>
        <v/>
      </c>
      <c r="F18" s="231" t="str">
        <f>IF($A18="","",VLOOKUP($A18,従事者明細!$A$3:$I$51,6))</f>
        <v/>
      </c>
      <c r="G18" s="248" t="str">
        <f>IF($A18="","",VLOOKUP($A18,従事者明細!$A$3:$I$51,7))</f>
        <v/>
      </c>
      <c r="H18" s="236" t="str">
        <f>IF($A18="","",VLOOKUP($A18,従事者明細!$A$3:$I$51,8))</f>
        <v/>
      </c>
      <c r="I18" s="236" t="str">
        <f>IF($A18="","",VLOOKUP($A18,従事者明細!$A$3:$I$51,9))</f>
        <v/>
      </c>
    </row>
    <row r="19" spans="1:10" ht="30" hidden="1" customHeight="1">
      <c r="A19" s="247"/>
      <c r="B19" s="238" t="str">
        <f>IF($A19="","",VLOOKUP($A19,従事者明細!$A$3:$I$51,2))</f>
        <v/>
      </c>
      <c r="C19" s="203" t="str">
        <f>IF($A19="","",VLOOKUP($A19,従事者明細!$A$3:$I$51,3))</f>
        <v/>
      </c>
      <c r="D19" s="203" t="str">
        <f>IF($A19="","",VLOOKUP($A19,従事者明細!$A$3:$I$51,4))</f>
        <v/>
      </c>
      <c r="E19" s="230" t="str">
        <f>IF($A19="","",VLOOKUP($A19,従事者明細!$A$3:$I$51,5))</f>
        <v/>
      </c>
      <c r="F19" s="231" t="str">
        <f>IF($A19="","",VLOOKUP($A19,従事者明細!$A$3:$I$51,6))</f>
        <v/>
      </c>
      <c r="G19" s="248" t="str">
        <f>IF($A19="","",VLOOKUP($A19,従事者明細!$A$3:$I$51,7))</f>
        <v/>
      </c>
      <c r="H19" s="236" t="str">
        <f>IF($A19="","",VLOOKUP($A19,従事者明細!$A$3:$I$51,8))</f>
        <v/>
      </c>
      <c r="I19" s="236" t="str">
        <f>IF($A19="","",VLOOKUP($A19,従事者明細!$A$3:$I$51,9))</f>
        <v/>
      </c>
    </row>
    <row r="20" spans="1:10" ht="30" hidden="1" customHeight="1">
      <c r="A20" s="247"/>
      <c r="B20" s="238" t="str">
        <f>IF($A20="","",VLOOKUP($A20,従事者明細!$A$3:$I$51,2))</f>
        <v/>
      </c>
      <c r="C20" s="203" t="str">
        <f>IF($A20="","",VLOOKUP($A20,従事者明細!$A$3:$I$51,3))</f>
        <v/>
      </c>
      <c r="D20" s="203" t="str">
        <f>IF($A20="","",VLOOKUP($A20,従事者明細!$A$3:$I$51,4))</f>
        <v/>
      </c>
      <c r="E20" s="230" t="str">
        <f>IF($A20="","",VLOOKUP($A20,従事者明細!$A$3:$I$51,5))</f>
        <v/>
      </c>
      <c r="F20" s="231" t="str">
        <f>IF($A20="","",VLOOKUP($A20,従事者明細!$A$3:$I$51,6))</f>
        <v/>
      </c>
      <c r="G20" s="248" t="str">
        <f>IF($A20="","",VLOOKUP($A20,従事者明細!$A$3:$I$51,7))</f>
        <v/>
      </c>
      <c r="H20" s="236" t="str">
        <f>IF($A20="","",VLOOKUP($A20,従事者明細!$A$3:$I$51,8))</f>
        <v/>
      </c>
      <c r="I20" s="236" t="str">
        <f>IF($A20="","",VLOOKUP($A20,従事者明細!$A$3:$I$51,9))</f>
        <v/>
      </c>
    </row>
    <row r="21" spans="1:10" ht="30" hidden="1" customHeight="1">
      <c r="A21" s="247"/>
      <c r="B21" s="238" t="str">
        <f>IF($A21="","",VLOOKUP($A21,従事者明細!$A$3:$I$51,2))</f>
        <v/>
      </c>
      <c r="C21" s="203" t="str">
        <f>IF($A21="","",VLOOKUP($A21,従事者明細!$A$3:$I$51,3))</f>
        <v/>
      </c>
      <c r="D21" s="203" t="str">
        <f>IF($A21="","",VLOOKUP($A21,従事者明細!$A$3:$I$51,4))</f>
        <v/>
      </c>
      <c r="E21" s="230" t="str">
        <f>IF($A21="","",VLOOKUP($A21,従事者明細!$A$3:$I$51,5))</f>
        <v/>
      </c>
      <c r="F21" s="231" t="str">
        <f>IF($A21="","",VLOOKUP($A21,従事者明細!$A$3:$I$51,6))</f>
        <v/>
      </c>
      <c r="G21" s="248" t="str">
        <f>IF($A21="","",VLOOKUP($A21,従事者明細!$A$3:$I$51,7))</f>
        <v/>
      </c>
      <c r="H21" s="236" t="str">
        <f>IF($A21="","",VLOOKUP($A21,従事者明細!$A$3:$I$51,8))</f>
        <v/>
      </c>
      <c r="I21" s="236" t="str">
        <f>IF($A21="","",VLOOKUP($A21,従事者明細!$A$3:$I$51,9))</f>
        <v/>
      </c>
    </row>
    <row r="22" spans="1:10" ht="30" hidden="1" customHeight="1">
      <c r="A22" s="247"/>
      <c r="B22" s="238" t="str">
        <f>IF($A22="","",VLOOKUP($A22,従事者明細!$A$3:$I$51,2))</f>
        <v/>
      </c>
      <c r="C22" s="203" t="str">
        <f>IF($A22="","",VLOOKUP($A22,従事者明細!$A$3:$I$51,3))</f>
        <v/>
      </c>
      <c r="D22" s="203" t="str">
        <f>IF($A22="","",VLOOKUP($A22,従事者明細!$A$3:$I$51,4))</f>
        <v/>
      </c>
      <c r="E22" s="230" t="str">
        <f>IF($A22="","",VLOOKUP($A22,従事者明細!$A$3:$I$51,5))</f>
        <v/>
      </c>
      <c r="F22" s="231" t="str">
        <f>IF($A22="","",VLOOKUP($A22,従事者明細!$A$3:$I$51,6))</f>
        <v/>
      </c>
      <c r="G22" s="248" t="str">
        <f>IF($A22="","",VLOOKUP($A22,従事者明細!$A$3:$I$51,7))</f>
        <v/>
      </c>
      <c r="H22" s="236" t="str">
        <f>IF($A22="","",VLOOKUP($A22,従事者明細!$A$3:$I$51,8))</f>
        <v/>
      </c>
      <c r="I22" s="236" t="str">
        <f>IF($A22="","",VLOOKUP($A22,従事者明細!$A$3:$I$51,9))</f>
        <v/>
      </c>
    </row>
    <row r="23" spans="1:10" ht="30" hidden="1" customHeight="1">
      <c r="A23" s="247"/>
      <c r="B23" s="238" t="str">
        <f>IF($A23="","",VLOOKUP($A23,従事者明細!$A$3:$I$51,2))</f>
        <v/>
      </c>
      <c r="C23" s="203" t="str">
        <f>IF($A23="","",VLOOKUP($A23,従事者明細!$A$3:$I$51,3))</f>
        <v/>
      </c>
      <c r="D23" s="203" t="str">
        <f>IF($A23="","",VLOOKUP($A23,従事者明細!$A$3:$I$51,4))</f>
        <v/>
      </c>
      <c r="E23" s="230" t="str">
        <f>IF($A23="","",VLOOKUP($A23,従事者明細!$A$3:$I$51,5))</f>
        <v/>
      </c>
      <c r="F23" s="231" t="str">
        <f>IF($A23="","",VLOOKUP($A23,従事者明細!$A$3:$I$51,6))</f>
        <v/>
      </c>
      <c r="G23" s="248" t="str">
        <f>IF($A23="","",VLOOKUP($A23,従事者明細!$A$3:$I$51,7))</f>
        <v/>
      </c>
      <c r="H23" s="236" t="str">
        <f>IF($A23="","",VLOOKUP($A23,従事者明細!$A$3:$I$51,8))</f>
        <v/>
      </c>
      <c r="I23" s="236" t="str">
        <f>IF($A23="","",VLOOKUP($A23,従事者明細!$A$3:$I$51,9))</f>
        <v/>
      </c>
    </row>
    <row r="24" spans="1:10" ht="30" customHeight="1">
      <c r="A24" s="247"/>
      <c r="B24" s="238" t="str">
        <f>IF($A24="","",VLOOKUP($A24,従事者明細!$A$3:$I$51,2))</f>
        <v/>
      </c>
      <c r="C24" s="203" t="str">
        <f>IF($A24="","",VLOOKUP($A24,従事者明細!$A$3:$I$51,3))</f>
        <v/>
      </c>
      <c r="D24" s="203" t="str">
        <f>IF($A24="","",VLOOKUP($A24,従事者明細!$A$3:$I$51,4))</f>
        <v/>
      </c>
      <c r="E24" s="230" t="str">
        <f>IF($A24="","",VLOOKUP($A24,従事者明細!$A$3:$I$51,5))</f>
        <v/>
      </c>
      <c r="F24" s="231" t="str">
        <f>IF($A24="","",VLOOKUP($A24,従事者明細!$A$3:$I$51,6))</f>
        <v/>
      </c>
      <c r="G24" s="248" t="str">
        <f>IF($A24="","",VLOOKUP($A24,従事者明細!$A$3:$I$51,7))</f>
        <v/>
      </c>
      <c r="H24" s="236" t="str">
        <f>IF($A24="","",VLOOKUP($A24,従事者明細!$A$3:$I$51,8))</f>
        <v/>
      </c>
      <c r="I24" s="236" t="str">
        <f>IF($A24="","",VLOOKUP($A24,従事者明細!$A$3:$I$51,9))</f>
        <v/>
      </c>
    </row>
    <row r="25" spans="1:10">
      <c r="B25" s="226"/>
      <c r="C25" s="226"/>
      <c r="D25" s="226"/>
      <c r="E25" s="226"/>
      <c r="F25" s="226"/>
      <c r="G25" s="226"/>
      <c r="H25" s="226"/>
      <c r="I25" s="226"/>
      <c r="J25" s="228"/>
    </row>
    <row r="26" spans="1:10">
      <c r="B26" s="225"/>
      <c r="C26" s="225"/>
      <c r="D26" s="225"/>
      <c r="E26" s="226"/>
      <c r="F26" s="226"/>
      <c r="G26" s="225"/>
      <c r="H26" s="225"/>
      <c r="I26" s="226"/>
    </row>
    <row r="27" spans="1:10">
      <c r="B27" s="476"/>
      <c r="C27" s="476"/>
      <c r="D27" s="476"/>
      <c r="E27" s="476"/>
      <c r="F27" s="476"/>
      <c r="G27" s="476"/>
      <c r="H27" s="476"/>
      <c r="I27" s="476"/>
    </row>
    <row r="28" spans="1:10">
      <c r="B28" s="227"/>
    </row>
    <row r="29" spans="1:10">
      <c r="B29" s="227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tabSelected="1" zoomScaleNormal="100" zoomScaleSheetLayoutView="100" workbookViewId="0">
      <selection activeCell="G3" sqref="G3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24" bestFit="1" customWidth="1"/>
    <col min="16" max="16" width="6.5" bestFit="1" customWidth="1"/>
  </cols>
  <sheetData>
    <row r="1" spans="1:22">
      <c r="A1" s="187" t="s">
        <v>135</v>
      </c>
      <c r="B1" s="188"/>
      <c r="C1" s="188"/>
      <c r="D1" s="188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322"/>
      <c r="P1" s="189"/>
    </row>
    <row r="2" spans="1:22" ht="16.5">
      <c r="A2" s="190" t="s">
        <v>136</v>
      </c>
      <c r="B2" s="306" t="s">
        <v>332</v>
      </c>
      <c r="C2" s="306" t="s">
        <v>137</v>
      </c>
      <c r="D2" s="306" t="s">
        <v>329</v>
      </c>
      <c r="E2" s="306" t="s">
        <v>330</v>
      </c>
      <c r="F2" s="306" t="s">
        <v>139</v>
      </c>
      <c r="G2" s="306" t="s">
        <v>358</v>
      </c>
      <c r="H2" s="306" t="s">
        <v>160</v>
      </c>
      <c r="I2" s="306" t="s">
        <v>331</v>
      </c>
      <c r="J2" s="306" t="s">
        <v>286</v>
      </c>
      <c r="K2" s="306" t="s">
        <v>287</v>
      </c>
      <c r="L2" s="306" t="s">
        <v>288</v>
      </c>
      <c r="M2" s="190"/>
      <c r="N2" s="318" t="s">
        <v>289</v>
      </c>
      <c r="O2" s="323" t="s">
        <v>290</v>
      </c>
      <c r="P2" s="319" t="s">
        <v>287</v>
      </c>
      <c r="Q2" s="319" t="s">
        <v>288</v>
      </c>
      <c r="U2" s="201" t="s">
        <v>138</v>
      </c>
      <c r="V2" s="201" t="s">
        <v>151</v>
      </c>
    </row>
    <row r="3" spans="1:22" ht="24">
      <c r="A3">
        <v>1</v>
      </c>
      <c r="B3" s="191" t="s">
        <v>292</v>
      </c>
      <c r="C3" s="192" t="s">
        <v>293</v>
      </c>
      <c r="D3" s="192" t="s">
        <v>294</v>
      </c>
      <c r="E3" s="326" t="s">
        <v>158</v>
      </c>
      <c r="F3" s="326">
        <v>2</v>
      </c>
      <c r="G3" s="235">
        <v>20372</v>
      </c>
      <c r="H3" s="234" t="s">
        <v>295</v>
      </c>
      <c r="I3" s="234" t="s">
        <v>313</v>
      </c>
      <c r="J3" s="327">
        <f>IF($F3="","",VLOOKUP($F3,$N$3:$Q$12,2))</f>
        <v>990000</v>
      </c>
      <c r="K3" s="327">
        <f>IF($F3="","",VLOOKUP($F3,$N$3:$Q$12,3))</f>
        <v>3800</v>
      </c>
      <c r="L3" s="327">
        <f>IF($F3="","",VLOOKUP($F3,$N$3:$Q$12,4))</f>
        <v>11600</v>
      </c>
      <c r="N3" s="318"/>
      <c r="O3" s="323"/>
      <c r="P3" s="319">
        <v>3800</v>
      </c>
      <c r="Q3" s="319">
        <v>11600</v>
      </c>
      <c r="U3" s="202" t="s">
        <v>148</v>
      </c>
      <c r="V3" s="201" t="s">
        <v>152</v>
      </c>
    </row>
    <row r="4" spans="1:22">
      <c r="A4">
        <v>2</v>
      </c>
      <c r="B4" s="191" t="s">
        <v>296</v>
      </c>
      <c r="C4" s="192" t="s">
        <v>297</v>
      </c>
      <c r="D4" s="192" t="s">
        <v>314</v>
      </c>
      <c r="E4" s="326" t="s">
        <v>158</v>
      </c>
      <c r="F4" s="326">
        <v>3</v>
      </c>
      <c r="G4" s="235">
        <v>26155</v>
      </c>
      <c r="H4" s="234" t="s">
        <v>298</v>
      </c>
      <c r="I4" s="193" t="s">
        <v>299</v>
      </c>
      <c r="J4" s="327">
        <f t="shared" ref="J4:J33" si="0">IF($F4="","",VLOOKUP($F4,$N$3:$Q$12,2))</f>
        <v>856000</v>
      </c>
      <c r="K4" s="327">
        <f t="shared" ref="K4:K33" si="1">IF($F4="","",VLOOKUP($F4,$N$3:$Q$12,3))</f>
        <v>3800</v>
      </c>
      <c r="L4" s="327">
        <f t="shared" ref="L4:L33" si="2">IF($F4="","",VLOOKUP($F4,$N$3:$Q$12,4))</f>
        <v>11600</v>
      </c>
      <c r="N4" s="318" t="s">
        <v>291</v>
      </c>
      <c r="O4" s="323">
        <v>1202000</v>
      </c>
      <c r="P4" s="319">
        <v>3800</v>
      </c>
      <c r="Q4" s="319">
        <v>11600</v>
      </c>
      <c r="U4" s="202" t="s">
        <v>149</v>
      </c>
      <c r="V4" s="201" t="s">
        <v>150</v>
      </c>
    </row>
    <row r="5" spans="1:22">
      <c r="A5">
        <v>3</v>
      </c>
      <c r="B5" s="191" t="s">
        <v>300</v>
      </c>
      <c r="C5" s="192" t="s">
        <v>301</v>
      </c>
      <c r="D5" s="192" t="s">
        <v>315</v>
      </c>
      <c r="E5" s="326" t="s">
        <v>140</v>
      </c>
      <c r="F5" s="326">
        <v>4</v>
      </c>
      <c r="G5" s="235">
        <v>24422</v>
      </c>
      <c r="H5" s="234" t="s">
        <v>316</v>
      </c>
      <c r="I5" s="193" t="s">
        <v>303</v>
      </c>
      <c r="J5" s="327">
        <f t="shared" si="0"/>
        <v>702000</v>
      </c>
      <c r="K5" s="327">
        <f t="shared" si="1"/>
        <v>3800</v>
      </c>
      <c r="L5" s="327">
        <f t="shared" si="2"/>
        <v>11600</v>
      </c>
      <c r="N5" s="318"/>
      <c r="O5" s="323"/>
      <c r="P5" s="319">
        <v>3800</v>
      </c>
      <c r="Q5" s="319">
        <v>11600</v>
      </c>
      <c r="U5" s="202" t="s">
        <v>150</v>
      </c>
    </row>
    <row r="6" spans="1:22">
      <c r="A6">
        <v>4</v>
      </c>
      <c r="B6" s="191" t="s">
        <v>304</v>
      </c>
      <c r="C6" s="192" t="s">
        <v>305</v>
      </c>
      <c r="D6" s="192" t="s">
        <v>315</v>
      </c>
      <c r="E6" s="326" t="s">
        <v>140</v>
      </c>
      <c r="F6" s="326">
        <v>4</v>
      </c>
      <c r="G6" s="235">
        <v>24100</v>
      </c>
      <c r="H6" s="234" t="s">
        <v>302</v>
      </c>
      <c r="I6" s="193" t="s">
        <v>303</v>
      </c>
      <c r="J6" s="327">
        <f t="shared" si="0"/>
        <v>702000</v>
      </c>
      <c r="K6" s="327">
        <f t="shared" si="1"/>
        <v>3800</v>
      </c>
      <c r="L6" s="327">
        <f t="shared" si="2"/>
        <v>11600</v>
      </c>
      <c r="N6" s="320">
        <v>1</v>
      </c>
      <c r="O6" s="323">
        <v>1116000</v>
      </c>
      <c r="P6" s="319">
        <v>3800</v>
      </c>
      <c r="Q6" s="319">
        <v>11600</v>
      </c>
      <c r="U6" s="202" t="s">
        <v>159</v>
      </c>
    </row>
    <row r="7" spans="1:22" ht="21.75" customHeight="1">
      <c r="A7">
        <v>5</v>
      </c>
      <c r="B7" s="191" t="s">
        <v>306</v>
      </c>
      <c r="C7" s="192" t="s">
        <v>307</v>
      </c>
      <c r="D7" s="192" t="s">
        <v>308</v>
      </c>
      <c r="E7" s="326" t="s">
        <v>141</v>
      </c>
      <c r="F7" s="326">
        <v>3</v>
      </c>
      <c r="G7" s="235">
        <v>25729</v>
      </c>
      <c r="H7" s="234" t="s">
        <v>316</v>
      </c>
      <c r="I7" s="193" t="s">
        <v>303</v>
      </c>
      <c r="J7" s="327">
        <f t="shared" si="0"/>
        <v>856000</v>
      </c>
      <c r="K7" s="327">
        <f t="shared" si="1"/>
        <v>3800</v>
      </c>
      <c r="L7" s="327">
        <f t="shared" si="2"/>
        <v>11600</v>
      </c>
      <c r="N7" s="320">
        <v>2</v>
      </c>
      <c r="O7" s="323">
        <v>990000</v>
      </c>
      <c r="P7" s="319">
        <v>3800</v>
      </c>
      <c r="Q7" s="319">
        <v>11600</v>
      </c>
    </row>
    <row r="8" spans="1:22" ht="19.5" customHeight="1">
      <c r="A8">
        <v>6</v>
      </c>
      <c r="B8" s="191" t="s">
        <v>309</v>
      </c>
      <c r="C8" s="192" t="s">
        <v>310</v>
      </c>
      <c r="D8" s="192" t="s">
        <v>317</v>
      </c>
      <c r="E8" s="326" t="s">
        <v>311</v>
      </c>
      <c r="F8" s="326">
        <v>5</v>
      </c>
      <c r="G8" s="235">
        <v>29423</v>
      </c>
      <c r="H8" s="234" t="s">
        <v>316</v>
      </c>
      <c r="I8" s="193" t="s">
        <v>312</v>
      </c>
      <c r="J8" s="327">
        <f t="shared" si="0"/>
        <v>568000</v>
      </c>
      <c r="K8" s="327">
        <f t="shared" si="1"/>
        <v>3800</v>
      </c>
      <c r="L8" s="327">
        <f t="shared" si="2"/>
        <v>11600</v>
      </c>
      <c r="N8" s="320">
        <v>3</v>
      </c>
      <c r="O8" s="323">
        <v>856000</v>
      </c>
      <c r="P8" s="319">
        <v>3800</v>
      </c>
      <c r="Q8" s="319">
        <v>11600</v>
      </c>
    </row>
    <row r="9" spans="1:22">
      <c r="A9">
        <v>7</v>
      </c>
      <c r="B9" s="191"/>
      <c r="C9" s="192"/>
      <c r="D9" s="192"/>
      <c r="E9" s="326"/>
      <c r="F9" s="326"/>
      <c r="G9" s="235"/>
      <c r="H9" s="234"/>
      <c r="I9" s="193"/>
      <c r="J9" s="327" t="str">
        <f t="shared" si="0"/>
        <v/>
      </c>
      <c r="K9" s="327" t="str">
        <f t="shared" si="1"/>
        <v/>
      </c>
      <c r="L9" s="327" t="str">
        <f t="shared" si="2"/>
        <v/>
      </c>
      <c r="N9" s="320">
        <v>4</v>
      </c>
      <c r="O9" s="323">
        <v>702000</v>
      </c>
      <c r="P9" s="319">
        <v>3800</v>
      </c>
      <c r="Q9" s="319">
        <v>11600</v>
      </c>
    </row>
    <row r="10" spans="1:22">
      <c r="A10">
        <v>8</v>
      </c>
      <c r="B10" s="191"/>
      <c r="C10" s="192"/>
      <c r="D10" s="192"/>
      <c r="E10" s="326"/>
      <c r="F10" s="326"/>
      <c r="G10" s="235"/>
      <c r="H10" s="234"/>
      <c r="I10" s="193"/>
      <c r="J10" s="327" t="str">
        <f t="shared" si="0"/>
        <v/>
      </c>
      <c r="K10" s="327" t="str">
        <f t="shared" si="1"/>
        <v/>
      </c>
      <c r="L10" s="327" t="str">
        <f t="shared" si="2"/>
        <v/>
      </c>
      <c r="N10" s="320">
        <v>5</v>
      </c>
      <c r="O10" s="323">
        <v>568000</v>
      </c>
      <c r="P10" s="319">
        <v>3800</v>
      </c>
      <c r="Q10" s="319">
        <v>11600</v>
      </c>
    </row>
    <row r="11" spans="1:22">
      <c r="A11">
        <v>9</v>
      </c>
      <c r="B11" s="191"/>
      <c r="C11" s="192"/>
      <c r="D11" s="192"/>
      <c r="E11" s="326"/>
      <c r="F11" s="326"/>
      <c r="G11" s="235"/>
      <c r="H11" s="234"/>
      <c r="I11" s="193"/>
      <c r="J11" s="327" t="str">
        <f t="shared" si="0"/>
        <v/>
      </c>
      <c r="K11" s="327" t="str">
        <f t="shared" si="1"/>
        <v/>
      </c>
      <c r="L11" s="327" t="str">
        <f t="shared" si="2"/>
        <v/>
      </c>
      <c r="N11" s="320">
        <v>6</v>
      </c>
      <c r="O11" s="323">
        <v>476000</v>
      </c>
      <c r="P11" s="319">
        <v>3800</v>
      </c>
      <c r="Q11" s="319">
        <v>11600</v>
      </c>
    </row>
    <row r="12" spans="1:22">
      <c r="A12">
        <v>10</v>
      </c>
      <c r="B12" s="191"/>
      <c r="C12" s="192"/>
      <c r="D12" s="192"/>
      <c r="E12" s="326"/>
      <c r="F12" s="326"/>
      <c r="G12" s="235"/>
      <c r="H12" s="234"/>
      <c r="I12" s="193"/>
      <c r="J12" s="327" t="str">
        <f t="shared" si="0"/>
        <v/>
      </c>
      <c r="K12" s="327" t="str">
        <f t="shared" si="1"/>
        <v/>
      </c>
      <c r="L12" s="327" t="str">
        <f t="shared" si="2"/>
        <v/>
      </c>
    </row>
    <row r="13" spans="1:22">
      <c r="A13">
        <v>11</v>
      </c>
      <c r="B13" s="191"/>
      <c r="C13" s="192"/>
      <c r="D13" s="192"/>
      <c r="E13" s="326"/>
      <c r="F13" s="326"/>
      <c r="G13" s="235"/>
      <c r="H13" s="234"/>
      <c r="I13" s="193"/>
      <c r="J13" s="327" t="str">
        <f t="shared" si="0"/>
        <v/>
      </c>
      <c r="K13" s="327" t="str">
        <f t="shared" si="1"/>
        <v/>
      </c>
      <c r="L13" s="327" t="str">
        <f t="shared" si="2"/>
        <v/>
      </c>
    </row>
    <row r="14" spans="1:22">
      <c r="A14">
        <v>12</v>
      </c>
      <c r="B14" s="191"/>
      <c r="C14" s="192"/>
      <c r="D14" s="192"/>
      <c r="E14" s="326"/>
      <c r="F14" s="326"/>
      <c r="G14" s="235"/>
      <c r="H14" s="234"/>
      <c r="I14" s="193"/>
      <c r="J14" s="327" t="str">
        <f t="shared" si="0"/>
        <v/>
      </c>
      <c r="K14" s="327" t="str">
        <f t="shared" si="1"/>
        <v/>
      </c>
      <c r="L14" s="327" t="str">
        <f t="shared" si="2"/>
        <v/>
      </c>
    </row>
    <row r="15" spans="1:22">
      <c r="A15">
        <v>13</v>
      </c>
      <c r="B15" s="191"/>
      <c r="C15" s="192"/>
      <c r="D15" s="192"/>
      <c r="E15" s="326"/>
      <c r="F15" s="326"/>
      <c r="G15" s="235"/>
      <c r="H15" s="234"/>
      <c r="I15" s="193"/>
      <c r="J15" s="327" t="str">
        <f t="shared" si="0"/>
        <v/>
      </c>
      <c r="K15" s="327" t="str">
        <f t="shared" si="1"/>
        <v/>
      </c>
      <c r="L15" s="327" t="str">
        <f t="shared" si="2"/>
        <v/>
      </c>
    </row>
    <row r="16" spans="1:22">
      <c r="A16">
        <v>14</v>
      </c>
      <c r="B16" s="191"/>
      <c r="C16" s="192"/>
      <c r="D16" s="192"/>
      <c r="E16" s="326"/>
      <c r="F16" s="326"/>
      <c r="G16" s="235"/>
      <c r="H16" s="234"/>
      <c r="I16" s="193"/>
      <c r="J16" s="327" t="str">
        <f t="shared" si="0"/>
        <v/>
      </c>
      <c r="K16" s="327" t="str">
        <f t="shared" si="1"/>
        <v/>
      </c>
      <c r="L16" s="327" t="str">
        <f t="shared" si="2"/>
        <v/>
      </c>
    </row>
    <row r="17" spans="1:12">
      <c r="A17">
        <v>15</v>
      </c>
      <c r="B17" s="191"/>
      <c r="C17" s="192"/>
      <c r="D17" s="192"/>
      <c r="E17" s="326"/>
      <c r="F17" s="326"/>
      <c r="G17" s="235"/>
      <c r="H17" s="234"/>
      <c r="I17" s="193"/>
      <c r="J17" s="327" t="str">
        <f t="shared" si="0"/>
        <v/>
      </c>
      <c r="K17" s="327" t="str">
        <f t="shared" si="1"/>
        <v/>
      </c>
      <c r="L17" s="327" t="str">
        <f t="shared" si="2"/>
        <v/>
      </c>
    </row>
    <row r="18" spans="1:12">
      <c r="A18">
        <v>16</v>
      </c>
      <c r="B18" s="191"/>
      <c r="C18" s="192"/>
      <c r="D18" s="192"/>
      <c r="E18" s="326"/>
      <c r="F18" s="326"/>
      <c r="G18" s="235"/>
      <c r="H18" s="234"/>
      <c r="I18" s="193"/>
      <c r="J18" s="327" t="str">
        <f t="shared" si="0"/>
        <v/>
      </c>
      <c r="K18" s="327" t="str">
        <f t="shared" si="1"/>
        <v/>
      </c>
      <c r="L18" s="327" t="str">
        <f t="shared" si="2"/>
        <v/>
      </c>
    </row>
    <row r="19" spans="1:12">
      <c r="A19">
        <v>17</v>
      </c>
      <c r="B19" s="191"/>
      <c r="C19" s="192"/>
      <c r="D19" s="192"/>
      <c r="E19" s="326"/>
      <c r="F19" s="326"/>
      <c r="G19" s="235"/>
      <c r="H19" s="234"/>
      <c r="I19" s="193"/>
      <c r="J19" s="327" t="str">
        <f t="shared" si="0"/>
        <v/>
      </c>
      <c r="K19" s="327" t="str">
        <f t="shared" si="1"/>
        <v/>
      </c>
      <c r="L19" s="327" t="str">
        <f t="shared" si="2"/>
        <v/>
      </c>
    </row>
    <row r="20" spans="1:12">
      <c r="A20">
        <v>18</v>
      </c>
      <c r="B20" s="191"/>
      <c r="C20" s="192"/>
      <c r="D20" s="192"/>
      <c r="E20" s="326"/>
      <c r="F20" s="326"/>
      <c r="G20" s="235"/>
      <c r="H20" s="234"/>
      <c r="I20" s="193"/>
      <c r="J20" s="327" t="str">
        <f t="shared" si="0"/>
        <v/>
      </c>
      <c r="K20" s="327" t="str">
        <f t="shared" si="1"/>
        <v/>
      </c>
      <c r="L20" s="327" t="str">
        <f t="shared" si="2"/>
        <v/>
      </c>
    </row>
    <row r="21" spans="1:12">
      <c r="A21">
        <v>19</v>
      </c>
      <c r="B21" s="191"/>
      <c r="C21" s="192"/>
      <c r="D21" s="192"/>
      <c r="E21" s="326"/>
      <c r="F21" s="326"/>
      <c r="G21" s="235"/>
      <c r="H21" s="234"/>
      <c r="I21" s="193"/>
      <c r="J21" s="327" t="str">
        <f t="shared" si="0"/>
        <v/>
      </c>
      <c r="K21" s="327" t="str">
        <f t="shared" si="1"/>
        <v/>
      </c>
      <c r="L21" s="327" t="str">
        <f t="shared" si="2"/>
        <v/>
      </c>
    </row>
    <row r="22" spans="1:12">
      <c r="A22">
        <v>20</v>
      </c>
      <c r="B22" s="191"/>
      <c r="C22" s="192"/>
      <c r="D22" s="192"/>
      <c r="E22" s="326"/>
      <c r="F22" s="326"/>
      <c r="G22" s="235"/>
      <c r="H22" s="234"/>
      <c r="I22" s="193"/>
      <c r="J22" s="327" t="str">
        <f t="shared" si="0"/>
        <v/>
      </c>
      <c r="K22" s="327" t="str">
        <f t="shared" si="1"/>
        <v/>
      </c>
      <c r="L22" s="327" t="str">
        <f t="shared" si="2"/>
        <v/>
      </c>
    </row>
    <row r="23" spans="1:12">
      <c r="A23">
        <v>21</v>
      </c>
      <c r="B23" s="191"/>
      <c r="C23" s="192"/>
      <c r="D23" s="192"/>
      <c r="E23" s="326"/>
      <c r="F23" s="326"/>
      <c r="G23" s="235"/>
      <c r="H23" s="234"/>
      <c r="I23" s="193"/>
      <c r="J23" s="327" t="str">
        <f t="shared" si="0"/>
        <v/>
      </c>
      <c r="K23" s="327" t="str">
        <f t="shared" si="1"/>
        <v/>
      </c>
      <c r="L23" s="327" t="str">
        <f t="shared" si="2"/>
        <v/>
      </c>
    </row>
    <row r="24" spans="1:12">
      <c r="A24">
        <v>22</v>
      </c>
      <c r="B24" s="191"/>
      <c r="C24" s="192"/>
      <c r="D24" s="192"/>
      <c r="E24" s="326"/>
      <c r="F24" s="326"/>
      <c r="G24" s="235"/>
      <c r="H24" s="234"/>
      <c r="I24" s="193"/>
      <c r="J24" s="327" t="str">
        <f t="shared" si="0"/>
        <v/>
      </c>
      <c r="K24" s="327" t="str">
        <f t="shared" si="1"/>
        <v/>
      </c>
      <c r="L24" s="327" t="str">
        <f t="shared" si="2"/>
        <v/>
      </c>
    </row>
    <row r="25" spans="1:12">
      <c r="A25">
        <v>23</v>
      </c>
      <c r="B25" s="191"/>
      <c r="C25" s="192"/>
      <c r="D25" s="192"/>
      <c r="E25" s="326"/>
      <c r="F25" s="326"/>
      <c r="G25" s="235"/>
      <c r="H25" s="234"/>
      <c r="I25" s="193"/>
      <c r="J25" s="327" t="str">
        <f t="shared" si="0"/>
        <v/>
      </c>
      <c r="K25" s="327" t="str">
        <f t="shared" si="1"/>
        <v/>
      </c>
      <c r="L25" s="327" t="str">
        <f t="shared" si="2"/>
        <v/>
      </c>
    </row>
    <row r="26" spans="1:12">
      <c r="A26">
        <v>24</v>
      </c>
      <c r="B26" s="191"/>
      <c r="C26" s="192"/>
      <c r="D26" s="192"/>
      <c r="E26" s="326"/>
      <c r="F26" s="326"/>
      <c r="G26" s="235"/>
      <c r="H26" s="234"/>
      <c r="I26" s="193"/>
      <c r="J26" s="327" t="str">
        <f t="shared" si="0"/>
        <v/>
      </c>
      <c r="K26" s="327" t="str">
        <f t="shared" si="1"/>
        <v/>
      </c>
      <c r="L26" s="327" t="str">
        <f t="shared" si="2"/>
        <v/>
      </c>
    </row>
    <row r="27" spans="1:12">
      <c r="A27">
        <v>25</v>
      </c>
      <c r="B27" s="191"/>
      <c r="C27" s="192"/>
      <c r="D27" s="192"/>
      <c r="E27" s="326"/>
      <c r="F27" s="326"/>
      <c r="G27" s="235"/>
      <c r="H27" s="234"/>
      <c r="I27" s="193"/>
      <c r="J27" s="327" t="str">
        <f t="shared" si="0"/>
        <v/>
      </c>
      <c r="K27" s="327" t="str">
        <f t="shared" si="1"/>
        <v/>
      </c>
      <c r="L27" s="327" t="str">
        <f t="shared" si="2"/>
        <v/>
      </c>
    </row>
    <row r="28" spans="1:12">
      <c r="A28">
        <v>26</v>
      </c>
      <c r="B28" s="191"/>
      <c r="C28" s="192"/>
      <c r="D28" s="192"/>
      <c r="E28" s="326"/>
      <c r="F28" s="326"/>
      <c r="G28" s="235"/>
      <c r="H28" s="234"/>
      <c r="I28" s="193"/>
      <c r="J28" s="327" t="str">
        <f t="shared" si="0"/>
        <v/>
      </c>
      <c r="K28" s="327" t="str">
        <f t="shared" si="1"/>
        <v/>
      </c>
      <c r="L28" s="327" t="str">
        <f t="shared" si="2"/>
        <v/>
      </c>
    </row>
    <row r="29" spans="1:12">
      <c r="A29">
        <v>27</v>
      </c>
      <c r="B29" s="191"/>
      <c r="C29" s="192"/>
      <c r="D29" s="192"/>
      <c r="E29" s="326"/>
      <c r="F29" s="326"/>
      <c r="G29" s="235"/>
      <c r="H29" s="234"/>
      <c r="I29" s="193"/>
      <c r="J29" s="327" t="str">
        <f t="shared" si="0"/>
        <v/>
      </c>
      <c r="K29" s="327" t="str">
        <f t="shared" si="1"/>
        <v/>
      </c>
      <c r="L29" s="327" t="str">
        <f t="shared" si="2"/>
        <v/>
      </c>
    </row>
    <row r="30" spans="1:12">
      <c r="A30">
        <v>28</v>
      </c>
      <c r="B30" s="191"/>
      <c r="C30" s="192"/>
      <c r="D30" s="192"/>
      <c r="E30" s="326"/>
      <c r="F30" s="326"/>
      <c r="G30" s="235"/>
      <c r="H30" s="234"/>
      <c r="I30" s="193"/>
      <c r="J30" s="327" t="str">
        <f t="shared" si="0"/>
        <v/>
      </c>
      <c r="K30" s="327" t="str">
        <f t="shared" si="1"/>
        <v/>
      </c>
      <c r="L30" s="327" t="str">
        <f t="shared" si="2"/>
        <v/>
      </c>
    </row>
    <row r="31" spans="1:12">
      <c r="A31">
        <v>29</v>
      </c>
      <c r="B31" s="191"/>
      <c r="C31" s="192"/>
      <c r="D31" s="192"/>
      <c r="E31" s="326"/>
      <c r="F31" s="326"/>
      <c r="G31" s="235"/>
      <c r="H31" s="234"/>
      <c r="I31" s="193"/>
      <c r="J31" s="327" t="str">
        <f t="shared" si="0"/>
        <v/>
      </c>
      <c r="K31" s="327" t="str">
        <f t="shared" si="1"/>
        <v/>
      </c>
      <c r="L31" s="327" t="str">
        <f t="shared" si="2"/>
        <v/>
      </c>
    </row>
    <row r="32" spans="1:12">
      <c r="A32">
        <v>30</v>
      </c>
      <c r="B32" s="191"/>
      <c r="C32" s="192"/>
      <c r="D32" s="192"/>
      <c r="E32" s="326"/>
      <c r="F32" s="326"/>
      <c r="G32" s="235"/>
      <c r="H32" s="234"/>
      <c r="I32" s="193"/>
      <c r="J32" s="327" t="str">
        <f t="shared" si="0"/>
        <v/>
      </c>
      <c r="K32" s="327" t="str">
        <f t="shared" si="1"/>
        <v/>
      </c>
      <c r="L32" s="327" t="str">
        <f t="shared" si="2"/>
        <v/>
      </c>
    </row>
    <row r="33" spans="1:16">
      <c r="A33">
        <v>31</v>
      </c>
      <c r="B33" s="191"/>
      <c r="C33" s="192"/>
      <c r="D33" s="192"/>
      <c r="E33" s="326"/>
      <c r="F33" s="326"/>
      <c r="G33" s="235"/>
      <c r="H33" s="234"/>
      <c r="I33" s="193"/>
      <c r="J33" s="327" t="str">
        <f t="shared" si="0"/>
        <v/>
      </c>
      <c r="K33" s="327" t="str">
        <f t="shared" si="1"/>
        <v/>
      </c>
      <c r="L33" s="327" t="str">
        <f t="shared" si="2"/>
        <v/>
      </c>
    </row>
    <row r="34" spans="1:16">
      <c r="J34" s="321"/>
    </row>
    <row r="35" spans="1:16">
      <c r="B35" s="227" t="s">
        <v>328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</row>
    <row r="36" spans="1:16">
      <c r="B36" s="227" t="s">
        <v>235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</row>
    <row r="37" spans="1:16">
      <c r="B37" s="476" t="s">
        <v>236</v>
      </c>
      <c r="C37" s="476"/>
      <c r="D37" s="476"/>
      <c r="E37" s="476"/>
      <c r="F37" s="476"/>
      <c r="G37" s="476"/>
      <c r="H37" s="476"/>
      <c r="I37" s="476"/>
      <c r="J37" s="311"/>
      <c r="K37" s="311"/>
      <c r="L37" s="311"/>
      <c r="M37" s="311"/>
    </row>
    <row r="38" spans="1:16">
      <c r="B38" s="305" t="s">
        <v>237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21"/>
      <c r="P38" s="308"/>
    </row>
    <row r="39" spans="1:16">
      <c r="N39" s="308"/>
      <c r="O39" s="321"/>
      <c r="P39" s="308"/>
    </row>
    <row r="40" spans="1:16">
      <c r="N40" s="311"/>
      <c r="O40" s="325"/>
      <c r="P40" s="311"/>
    </row>
    <row r="41" spans="1:16">
      <c r="N41" s="308"/>
      <c r="O41" s="321"/>
      <c r="P41" s="308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5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L36" sqref="L36"/>
    </sheetView>
  </sheetViews>
  <sheetFormatPr defaultRowHeight="14.25"/>
  <cols>
    <col min="1" max="2" width="9" style="288"/>
    <col min="3" max="3" width="13.375" style="288" customWidth="1"/>
    <col min="4" max="6" width="9" style="288"/>
    <col min="7" max="7" width="8.375" style="288" customWidth="1"/>
    <col min="8" max="8" width="13.25" style="288" customWidth="1"/>
    <col min="9" max="9" width="11.125" style="288" customWidth="1"/>
    <col min="10" max="262" width="9" style="288"/>
    <col min="263" max="263" width="8.375" style="288" customWidth="1"/>
    <col min="264" max="264" width="16" style="288" customWidth="1"/>
    <col min="265" max="518" width="9" style="288"/>
    <col min="519" max="519" width="8.375" style="288" customWidth="1"/>
    <col min="520" max="520" width="16" style="288" customWidth="1"/>
    <col min="521" max="774" width="9" style="288"/>
    <col min="775" max="775" width="8.375" style="288" customWidth="1"/>
    <col min="776" max="776" width="16" style="288" customWidth="1"/>
    <col min="777" max="1030" width="9" style="288"/>
    <col min="1031" max="1031" width="8.375" style="288" customWidth="1"/>
    <col min="1032" max="1032" width="16" style="288" customWidth="1"/>
    <col min="1033" max="1286" width="9" style="288"/>
    <col min="1287" max="1287" width="8.375" style="288" customWidth="1"/>
    <col min="1288" max="1288" width="16" style="288" customWidth="1"/>
    <col min="1289" max="1542" width="9" style="288"/>
    <col min="1543" max="1543" width="8.375" style="288" customWidth="1"/>
    <col min="1544" max="1544" width="16" style="288" customWidth="1"/>
    <col min="1545" max="1798" width="9" style="288"/>
    <col min="1799" max="1799" width="8.375" style="288" customWidth="1"/>
    <col min="1800" max="1800" width="16" style="288" customWidth="1"/>
    <col min="1801" max="2054" width="9" style="288"/>
    <col min="2055" max="2055" width="8.375" style="288" customWidth="1"/>
    <col min="2056" max="2056" width="16" style="288" customWidth="1"/>
    <col min="2057" max="2310" width="9" style="288"/>
    <col min="2311" max="2311" width="8.375" style="288" customWidth="1"/>
    <col min="2312" max="2312" width="16" style="288" customWidth="1"/>
    <col min="2313" max="2566" width="9" style="288"/>
    <col min="2567" max="2567" width="8.375" style="288" customWidth="1"/>
    <col min="2568" max="2568" width="16" style="288" customWidth="1"/>
    <col min="2569" max="2822" width="9" style="288"/>
    <col min="2823" max="2823" width="8.375" style="288" customWidth="1"/>
    <col min="2824" max="2824" width="16" style="288" customWidth="1"/>
    <col min="2825" max="3078" width="9" style="288"/>
    <col min="3079" max="3079" width="8.375" style="288" customWidth="1"/>
    <col min="3080" max="3080" width="16" style="288" customWidth="1"/>
    <col min="3081" max="3334" width="9" style="288"/>
    <col min="3335" max="3335" width="8.375" style="288" customWidth="1"/>
    <col min="3336" max="3336" width="16" style="288" customWidth="1"/>
    <col min="3337" max="3590" width="9" style="288"/>
    <col min="3591" max="3591" width="8.375" style="288" customWidth="1"/>
    <col min="3592" max="3592" width="16" style="288" customWidth="1"/>
    <col min="3593" max="3846" width="9" style="288"/>
    <col min="3847" max="3847" width="8.375" style="288" customWidth="1"/>
    <col min="3848" max="3848" width="16" style="288" customWidth="1"/>
    <col min="3849" max="4102" width="9" style="288"/>
    <col min="4103" max="4103" width="8.375" style="288" customWidth="1"/>
    <col min="4104" max="4104" width="16" style="288" customWidth="1"/>
    <col min="4105" max="4358" width="9" style="288"/>
    <col min="4359" max="4359" width="8.375" style="288" customWidth="1"/>
    <col min="4360" max="4360" width="16" style="288" customWidth="1"/>
    <col min="4361" max="4614" width="9" style="288"/>
    <col min="4615" max="4615" width="8.375" style="288" customWidth="1"/>
    <col min="4616" max="4616" width="16" style="288" customWidth="1"/>
    <col min="4617" max="4870" width="9" style="288"/>
    <col min="4871" max="4871" width="8.375" style="288" customWidth="1"/>
    <col min="4872" max="4872" width="16" style="288" customWidth="1"/>
    <col min="4873" max="5126" width="9" style="288"/>
    <col min="5127" max="5127" width="8.375" style="288" customWidth="1"/>
    <col min="5128" max="5128" width="16" style="288" customWidth="1"/>
    <col min="5129" max="5382" width="9" style="288"/>
    <col min="5383" max="5383" width="8.375" style="288" customWidth="1"/>
    <col min="5384" max="5384" width="16" style="288" customWidth="1"/>
    <col min="5385" max="5638" width="9" style="288"/>
    <col min="5639" max="5639" width="8.375" style="288" customWidth="1"/>
    <col min="5640" max="5640" width="16" style="288" customWidth="1"/>
    <col min="5641" max="5894" width="9" style="288"/>
    <col min="5895" max="5895" width="8.375" style="288" customWidth="1"/>
    <col min="5896" max="5896" width="16" style="288" customWidth="1"/>
    <col min="5897" max="6150" width="9" style="288"/>
    <col min="6151" max="6151" width="8.375" style="288" customWidth="1"/>
    <col min="6152" max="6152" width="16" style="288" customWidth="1"/>
    <col min="6153" max="6406" width="9" style="288"/>
    <col min="6407" max="6407" width="8.375" style="288" customWidth="1"/>
    <col min="6408" max="6408" width="16" style="288" customWidth="1"/>
    <col min="6409" max="6662" width="9" style="288"/>
    <col min="6663" max="6663" width="8.375" style="288" customWidth="1"/>
    <col min="6664" max="6664" width="16" style="288" customWidth="1"/>
    <col min="6665" max="6918" width="9" style="288"/>
    <col min="6919" max="6919" width="8.375" style="288" customWidth="1"/>
    <col min="6920" max="6920" width="16" style="288" customWidth="1"/>
    <col min="6921" max="7174" width="9" style="288"/>
    <col min="7175" max="7175" width="8.375" style="288" customWidth="1"/>
    <col min="7176" max="7176" width="16" style="288" customWidth="1"/>
    <col min="7177" max="7430" width="9" style="288"/>
    <col min="7431" max="7431" width="8.375" style="288" customWidth="1"/>
    <col min="7432" max="7432" width="16" style="288" customWidth="1"/>
    <col min="7433" max="7686" width="9" style="288"/>
    <col min="7687" max="7687" width="8.375" style="288" customWidth="1"/>
    <col min="7688" max="7688" width="16" style="288" customWidth="1"/>
    <col min="7689" max="7942" width="9" style="288"/>
    <col min="7943" max="7943" width="8.375" style="288" customWidth="1"/>
    <col min="7944" max="7944" width="16" style="288" customWidth="1"/>
    <col min="7945" max="8198" width="9" style="288"/>
    <col min="8199" max="8199" width="8.375" style="288" customWidth="1"/>
    <col min="8200" max="8200" width="16" style="288" customWidth="1"/>
    <col min="8201" max="8454" width="9" style="288"/>
    <col min="8455" max="8455" width="8.375" style="288" customWidth="1"/>
    <col min="8456" max="8456" width="16" style="288" customWidth="1"/>
    <col min="8457" max="8710" width="9" style="288"/>
    <col min="8711" max="8711" width="8.375" style="288" customWidth="1"/>
    <col min="8712" max="8712" width="16" style="288" customWidth="1"/>
    <col min="8713" max="8966" width="9" style="288"/>
    <col min="8967" max="8967" width="8.375" style="288" customWidth="1"/>
    <col min="8968" max="8968" width="16" style="288" customWidth="1"/>
    <col min="8969" max="9222" width="9" style="288"/>
    <col min="9223" max="9223" width="8.375" style="288" customWidth="1"/>
    <col min="9224" max="9224" width="16" style="288" customWidth="1"/>
    <col min="9225" max="9478" width="9" style="288"/>
    <col min="9479" max="9479" width="8.375" style="288" customWidth="1"/>
    <col min="9480" max="9480" width="16" style="288" customWidth="1"/>
    <col min="9481" max="9734" width="9" style="288"/>
    <col min="9735" max="9735" width="8.375" style="288" customWidth="1"/>
    <col min="9736" max="9736" width="16" style="288" customWidth="1"/>
    <col min="9737" max="9990" width="9" style="288"/>
    <col min="9991" max="9991" width="8.375" style="288" customWidth="1"/>
    <col min="9992" max="9992" width="16" style="288" customWidth="1"/>
    <col min="9993" max="10246" width="9" style="288"/>
    <col min="10247" max="10247" width="8.375" style="288" customWidth="1"/>
    <col min="10248" max="10248" width="16" style="288" customWidth="1"/>
    <col min="10249" max="10502" width="9" style="288"/>
    <col min="10503" max="10503" width="8.375" style="288" customWidth="1"/>
    <col min="10504" max="10504" width="16" style="288" customWidth="1"/>
    <col min="10505" max="10758" width="9" style="288"/>
    <col min="10759" max="10759" width="8.375" style="288" customWidth="1"/>
    <col min="10760" max="10760" width="16" style="288" customWidth="1"/>
    <col min="10761" max="11014" width="9" style="288"/>
    <col min="11015" max="11015" width="8.375" style="288" customWidth="1"/>
    <col min="11016" max="11016" width="16" style="288" customWidth="1"/>
    <col min="11017" max="11270" width="9" style="288"/>
    <col min="11271" max="11271" width="8.375" style="288" customWidth="1"/>
    <col min="11272" max="11272" width="16" style="288" customWidth="1"/>
    <col min="11273" max="11526" width="9" style="288"/>
    <col min="11527" max="11527" width="8.375" style="288" customWidth="1"/>
    <col min="11528" max="11528" width="16" style="288" customWidth="1"/>
    <col min="11529" max="11782" width="9" style="288"/>
    <col min="11783" max="11783" width="8.375" style="288" customWidth="1"/>
    <col min="11784" max="11784" width="16" style="288" customWidth="1"/>
    <col min="11785" max="12038" width="9" style="288"/>
    <col min="12039" max="12039" width="8.375" style="288" customWidth="1"/>
    <col min="12040" max="12040" width="16" style="288" customWidth="1"/>
    <col min="12041" max="12294" width="9" style="288"/>
    <col min="12295" max="12295" width="8.375" style="288" customWidth="1"/>
    <col min="12296" max="12296" width="16" style="288" customWidth="1"/>
    <col min="12297" max="12550" width="9" style="288"/>
    <col min="12551" max="12551" width="8.375" style="288" customWidth="1"/>
    <col min="12552" max="12552" width="16" style="288" customWidth="1"/>
    <col min="12553" max="12806" width="9" style="288"/>
    <col min="12807" max="12807" width="8.375" style="288" customWidth="1"/>
    <col min="12808" max="12808" width="16" style="288" customWidth="1"/>
    <col min="12809" max="13062" width="9" style="288"/>
    <col min="13063" max="13063" width="8.375" style="288" customWidth="1"/>
    <col min="13064" max="13064" width="16" style="288" customWidth="1"/>
    <col min="13065" max="13318" width="9" style="288"/>
    <col min="13319" max="13319" width="8.375" style="288" customWidth="1"/>
    <col min="13320" max="13320" width="16" style="288" customWidth="1"/>
    <col min="13321" max="13574" width="9" style="288"/>
    <col min="13575" max="13575" width="8.375" style="288" customWidth="1"/>
    <col min="13576" max="13576" width="16" style="288" customWidth="1"/>
    <col min="13577" max="13830" width="9" style="288"/>
    <col min="13831" max="13831" width="8.375" style="288" customWidth="1"/>
    <col min="13832" max="13832" width="16" style="288" customWidth="1"/>
    <col min="13833" max="14086" width="9" style="288"/>
    <col min="14087" max="14087" width="8.375" style="288" customWidth="1"/>
    <col min="14088" max="14088" width="16" style="288" customWidth="1"/>
    <col min="14089" max="14342" width="9" style="288"/>
    <col min="14343" max="14343" width="8.375" style="288" customWidth="1"/>
    <col min="14344" max="14344" width="16" style="288" customWidth="1"/>
    <col min="14345" max="14598" width="9" style="288"/>
    <col min="14599" max="14599" width="8.375" style="288" customWidth="1"/>
    <col min="14600" max="14600" width="16" style="288" customWidth="1"/>
    <col min="14601" max="14854" width="9" style="288"/>
    <col min="14855" max="14855" width="8.375" style="288" customWidth="1"/>
    <col min="14856" max="14856" width="16" style="288" customWidth="1"/>
    <col min="14857" max="15110" width="9" style="288"/>
    <col min="15111" max="15111" width="8.375" style="288" customWidth="1"/>
    <col min="15112" max="15112" width="16" style="288" customWidth="1"/>
    <col min="15113" max="15366" width="9" style="288"/>
    <col min="15367" max="15367" width="8.375" style="288" customWidth="1"/>
    <col min="15368" max="15368" width="16" style="288" customWidth="1"/>
    <col min="15369" max="15622" width="9" style="288"/>
    <col min="15623" max="15623" width="8.375" style="288" customWidth="1"/>
    <col min="15624" max="15624" width="16" style="288" customWidth="1"/>
    <col min="15625" max="15878" width="9" style="288"/>
    <col min="15879" max="15879" width="8.375" style="288" customWidth="1"/>
    <col min="15880" max="15880" width="16" style="288" customWidth="1"/>
    <col min="15881" max="16134" width="9" style="288"/>
    <col min="16135" max="16135" width="8.375" style="288" customWidth="1"/>
    <col min="16136" max="16136" width="16" style="288" customWidth="1"/>
    <col min="16137" max="16384" width="9" style="288"/>
  </cols>
  <sheetData>
    <row r="1" spans="1:8">
      <c r="A1" s="287"/>
      <c r="H1" s="287"/>
    </row>
    <row r="2" spans="1:8" s="289" customFormat="1" ht="13.5"/>
    <row r="3" spans="1:8" s="289" customFormat="1" ht="13.5">
      <c r="H3" s="290" t="s">
        <v>205</v>
      </c>
    </row>
    <row r="4" spans="1:8" s="289" customFormat="1" ht="13.5"/>
    <row r="5" spans="1:8" s="289" customFormat="1" ht="13.5">
      <c r="A5" s="478" t="s">
        <v>206</v>
      </c>
      <c r="B5" s="478"/>
      <c r="C5" s="478"/>
    </row>
    <row r="6" spans="1:8" s="289" customFormat="1" ht="13.5">
      <c r="A6" s="478" t="s">
        <v>207</v>
      </c>
      <c r="B6" s="478"/>
      <c r="C6" s="478"/>
    </row>
    <row r="7" spans="1:8" s="289" customFormat="1" ht="13.5">
      <c r="A7" s="478" t="s">
        <v>220</v>
      </c>
      <c r="B7" s="478"/>
      <c r="C7" s="478"/>
    </row>
    <row r="8" spans="1:8" s="289" customFormat="1" ht="13.5">
      <c r="A8" s="291"/>
      <c r="B8" s="291"/>
      <c r="C8" s="291"/>
    </row>
    <row r="9" spans="1:8" s="289" customFormat="1" ht="13.5">
      <c r="A9" s="291"/>
      <c r="B9" s="291"/>
      <c r="C9" s="291"/>
    </row>
    <row r="10" spans="1:8" s="289" customFormat="1" ht="13.5"/>
    <row r="11" spans="1:8" s="289" customFormat="1" ht="13.5">
      <c r="E11" s="291"/>
    </row>
    <row r="12" spans="1:8" s="289" customFormat="1" ht="13.5">
      <c r="E12" s="291"/>
      <c r="F12" s="289" t="s">
        <v>208</v>
      </c>
    </row>
    <row r="13" spans="1:8" s="289" customFormat="1" ht="13.5">
      <c r="E13" s="291"/>
      <c r="F13" s="289" t="s">
        <v>209</v>
      </c>
    </row>
    <row r="14" spans="1:8" s="289" customFormat="1" ht="13.5">
      <c r="E14" s="292"/>
    </row>
    <row r="15" spans="1:8" s="289" customFormat="1" ht="13.5"/>
    <row r="16" spans="1:8" s="289" customFormat="1" ht="13.5"/>
    <row r="17" spans="1:9" s="289" customFormat="1" ht="13.5"/>
    <row r="18" spans="1:9" s="289" customFormat="1" ht="13.5"/>
    <row r="19" spans="1:9" ht="14.25" customHeight="1">
      <c r="A19" s="480" t="str">
        <f>様式1!E7</f>
        <v>○○○国○○○準備調査(PPPインフラ事業）/(BOPビジネス連携促進事業）</v>
      </c>
      <c r="B19" s="480"/>
      <c r="C19" s="480"/>
      <c r="D19" s="480"/>
      <c r="E19" s="480"/>
      <c r="F19" s="480"/>
      <c r="G19" s="480"/>
      <c r="H19" s="480"/>
      <c r="I19" s="480"/>
    </row>
    <row r="20" spans="1:9">
      <c r="A20" s="480"/>
      <c r="B20" s="480"/>
      <c r="C20" s="480"/>
      <c r="D20" s="480"/>
      <c r="E20" s="480"/>
      <c r="F20" s="480"/>
      <c r="G20" s="480"/>
      <c r="H20" s="480"/>
      <c r="I20" s="480"/>
    </row>
    <row r="21" spans="1:9">
      <c r="A21" s="481" t="s">
        <v>319</v>
      </c>
      <c r="B21" s="481"/>
      <c r="C21" s="481"/>
      <c r="D21" s="481"/>
      <c r="E21" s="481"/>
      <c r="F21" s="481"/>
      <c r="G21" s="481"/>
      <c r="H21" s="481"/>
      <c r="I21" s="481"/>
    </row>
    <row r="22" spans="1:9">
      <c r="A22" s="293"/>
      <c r="B22" s="293"/>
      <c r="C22" s="293"/>
      <c r="D22" s="293"/>
      <c r="E22" s="293"/>
      <c r="F22" s="293"/>
      <c r="G22" s="293"/>
      <c r="H22" s="293"/>
    </row>
    <row r="23" spans="1:9">
      <c r="A23" s="293"/>
      <c r="B23" s="293"/>
      <c r="C23" s="293"/>
      <c r="D23" s="293"/>
      <c r="E23" s="293"/>
      <c r="F23" s="293"/>
      <c r="G23" s="293"/>
      <c r="H23" s="293"/>
    </row>
    <row r="24" spans="1:9">
      <c r="A24" s="479" t="s">
        <v>318</v>
      </c>
      <c r="B24" s="479"/>
      <c r="C24" s="479"/>
      <c r="D24" s="479"/>
      <c r="E24" s="479"/>
      <c r="F24" s="479"/>
      <c r="G24" s="479"/>
      <c r="H24" s="479"/>
    </row>
    <row r="28" spans="1:9">
      <c r="A28" s="477" t="s">
        <v>211</v>
      </c>
      <c r="B28" s="477"/>
      <c r="C28" s="477"/>
      <c r="D28" s="477"/>
      <c r="E28" s="477"/>
      <c r="F28" s="477"/>
      <c r="G28" s="477"/>
      <c r="H28" s="477"/>
    </row>
    <row r="30" spans="1:9">
      <c r="A30" s="288" t="s">
        <v>333</v>
      </c>
      <c r="C30" s="298">
        <f>様式1!G35</f>
        <v>12173760</v>
      </c>
      <c r="D30" s="297" t="s">
        <v>12</v>
      </c>
      <c r="E30" s="295" t="s">
        <v>222</v>
      </c>
      <c r="F30" s="295"/>
      <c r="G30" s="295"/>
      <c r="H30" s="298">
        <f>様式1!G34</f>
        <v>901760</v>
      </c>
      <c r="I30" s="288" t="s">
        <v>221</v>
      </c>
    </row>
    <row r="33" spans="1:8">
      <c r="A33" s="288" t="s">
        <v>334</v>
      </c>
    </row>
    <row r="43" spans="1:8">
      <c r="H43" s="294" t="s">
        <v>214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K15" sqref="K15:K16"/>
    </sheetView>
  </sheetViews>
  <sheetFormatPr defaultRowHeight="14.25"/>
  <cols>
    <col min="1" max="2" width="9" style="288"/>
    <col min="3" max="3" width="13.375" style="288" customWidth="1"/>
    <col min="4" max="6" width="9" style="288"/>
    <col min="7" max="7" width="8.375" style="288" customWidth="1"/>
    <col min="8" max="8" width="13.25" style="288" customWidth="1"/>
    <col min="9" max="9" width="11.125" style="288" customWidth="1"/>
    <col min="10" max="262" width="9" style="288"/>
    <col min="263" max="263" width="8.375" style="288" customWidth="1"/>
    <col min="264" max="264" width="16" style="288" customWidth="1"/>
    <col min="265" max="518" width="9" style="288"/>
    <col min="519" max="519" width="8.375" style="288" customWidth="1"/>
    <col min="520" max="520" width="16" style="288" customWidth="1"/>
    <col min="521" max="774" width="9" style="288"/>
    <col min="775" max="775" width="8.375" style="288" customWidth="1"/>
    <col min="776" max="776" width="16" style="288" customWidth="1"/>
    <col min="777" max="1030" width="9" style="288"/>
    <col min="1031" max="1031" width="8.375" style="288" customWidth="1"/>
    <col min="1032" max="1032" width="16" style="288" customWidth="1"/>
    <col min="1033" max="1286" width="9" style="288"/>
    <col min="1287" max="1287" width="8.375" style="288" customWidth="1"/>
    <col min="1288" max="1288" width="16" style="288" customWidth="1"/>
    <col min="1289" max="1542" width="9" style="288"/>
    <col min="1543" max="1543" width="8.375" style="288" customWidth="1"/>
    <col min="1544" max="1544" width="16" style="288" customWidth="1"/>
    <col min="1545" max="1798" width="9" style="288"/>
    <col min="1799" max="1799" width="8.375" style="288" customWidth="1"/>
    <col min="1800" max="1800" width="16" style="288" customWidth="1"/>
    <col min="1801" max="2054" width="9" style="288"/>
    <col min="2055" max="2055" width="8.375" style="288" customWidth="1"/>
    <col min="2056" max="2056" width="16" style="288" customWidth="1"/>
    <col min="2057" max="2310" width="9" style="288"/>
    <col min="2311" max="2311" width="8.375" style="288" customWidth="1"/>
    <col min="2312" max="2312" width="16" style="288" customWidth="1"/>
    <col min="2313" max="2566" width="9" style="288"/>
    <col min="2567" max="2567" width="8.375" style="288" customWidth="1"/>
    <col min="2568" max="2568" width="16" style="288" customWidth="1"/>
    <col min="2569" max="2822" width="9" style="288"/>
    <col min="2823" max="2823" width="8.375" style="288" customWidth="1"/>
    <col min="2824" max="2824" width="16" style="288" customWidth="1"/>
    <col min="2825" max="3078" width="9" style="288"/>
    <col min="3079" max="3079" width="8.375" style="288" customWidth="1"/>
    <col min="3080" max="3080" width="16" style="288" customWidth="1"/>
    <col min="3081" max="3334" width="9" style="288"/>
    <col min="3335" max="3335" width="8.375" style="288" customWidth="1"/>
    <col min="3336" max="3336" width="16" style="288" customWidth="1"/>
    <col min="3337" max="3590" width="9" style="288"/>
    <col min="3591" max="3591" width="8.375" style="288" customWidth="1"/>
    <col min="3592" max="3592" width="16" style="288" customWidth="1"/>
    <col min="3593" max="3846" width="9" style="288"/>
    <col min="3847" max="3847" width="8.375" style="288" customWidth="1"/>
    <col min="3848" max="3848" width="16" style="288" customWidth="1"/>
    <col min="3849" max="4102" width="9" style="288"/>
    <col min="4103" max="4103" width="8.375" style="288" customWidth="1"/>
    <col min="4104" max="4104" width="16" style="288" customWidth="1"/>
    <col min="4105" max="4358" width="9" style="288"/>
    <col min="4359" max="4359" width="8.375" style="288" customWidth="1"/>
    <col min="4360" max="4360" width="16" style="288" customWidth="1"/>
    <col min="4361" max="4614" width="9" style="288"/>
    <col min="4615" max="4615" width="8.375" style="288" customWidth="1"/>
    <col min="4616" max="4616" width="16" style="288" customWidth="1"/>
    <col min="4617" max="4870" width="9" style="288"/>
    <col min="4871" max="4871" width="8.375" style="288" customWidth="1"/>
    <col min="4872" max="4872" width="16" style="288" customWidth="1"/>
    <col min="4873" max="5126" width="9" style="288"/>
    <col min="5127" max="5127" width="8.375" style="288" customWidth="1"/>
    <col min="5128" max="5128" width="16" style="288" customWidth="1"/>
    <col min="5129" max="5382" width="9" style="288"/>
    <col min="5383" max="5383" width="8.375" style="288" customWidth="1"/>
    <col min="5384" max="5384" width="16" style="288" customWidth="1"/>
    <col min="5385" max="5638" width="9" style="288"/>
    <col min="5639" max="5639" width="8.375" style="288" customWidth="1"/>
    <col min="5640" max="5640" width="16" style="288" customWidth="1"/>
    <col min="5641" max="5894" width="9" style="288"/>
    <col min="5895" max="5895" width="8.375" style="288" customWidth="1"/>
    <col min="5896" max="5896" width="16" style="288" customWidth="1"/>
    <col min="5897" max="6150" width="9" style="288"/>
    <col min="6151" max="6151" width="8.375" style="288" customWidth="1"/>
    <col min="6152" max="6152" width="16" style="288" customWidth="1"/>
    <col min="6153" max="6406" width="9" style="288"/>
    <col min="6407" max="6407" width="8.375" style="288" customWidth="1"/>
    <col min="6408" max="6408" width="16" style="288" customWidth="1"/>
    <col min="6409" max="6662" width="9" style="288"/>
    <col min="6663" max="6663" width="8.375" style="288" customWidth="1"/>
    <col min="6664" max="6664" width="16" style="288" customWidth="1"/>
    <col min="6665" max="6918" width="9" style="288"/>
    <col min="6919" max="6919" width="8.375" style="288" customWidth="1"/>
    <col min="6920" max="6920" width="16" style="288" customWidth="1"/>
    <col min="6921" max="7174" width="9" style="288"/>
    <col min="7175" max="7175" width="8.375" style="288" customWidth="1"/>
    <col min="7176" max="7176" width="16" style="288" customWidth="1"/>
    <col min="7177" max="7430" width="9" style="288"/>
    <col min="7431" max="7431" width="8.375" style="288" customWidth="1"/>
    <col min="7432" max="7432" width="16" style="288" customWidth="1"/>
    <col min="7433" max="7686" width="9" style="288"/>
    <col min="7687" max="7687" width="8.375" style="288" customWidth="1"/>
    <col min="7688" max="7688" width="16" style="288" customWidth="1"/>
    <col min="7689" max="7942" width="9" style="288"/>
    <col min="7943" max="7943" width="8.375" style="288" customWidth="1"/>
    <col min="7944" max="7944" width="16" style="288" customWidth="1"/>
    <col min="7945" max="8198" width="9" style="288"/>
    <col min="8199" max="8199" width="8.375" style="288" customWidth="1"/>
    <col min="8200" max="8200" width="16" style="288" customWidth="1"/>
    <col min="8201" max="8454" width="9" style="288"/>
    <col min="8455" max="8455" width="8.375" style="288" customWidth="1"/>
    <col min="8456" max="8456" width="16" style="288" customWidth="1"/>
    <col min="8457" max="8710" width="9" style="288"/>
    <col min="8711" max="8711" width="8.375" style="288" customWidth="1"/>
    <col min="8712" max="8712" width="16" style="288" customWidth="1"/>
    <col min="8713" max="8966" width="9" style="288"/>
    <col min="8967" max="8967" width="8.375" style="288" customWidth="1"/>
    <col min="8968" max="8968" width="16" style="288" customWidth="1"/>
    <col min="8969" max="9222" width="9" style="288"/>
    <col min="9223" max="9223" width="8.375" style="288" customWidth="1"/>
    <col min="9224" max="9224" width="16" style="288" customWidth="1"/>
    <col min="9225" max="9478" width="9" style="288"/>
    <col min="9479" max="9479" width="8.375" style="288" customWidth="1"/>
    <col min="9480" max="9480" width="16" style="288" customWidth="1"/>
    <col min="9481" max="9734" width="9" style="288"/>
    <col min="9735" max="9735" width="8.375" style="288" customWidth="1"/>
    <col min="9736" max="9736" width="16" style="288" customWidth="1"/>
    <col min="9737" max="9990" width="9" style="288"/>
    <col min="9991" max="9991" width="8.375" style="288" customWidth="1"/>
    <col min="9992" max="9992" width="16" style="288" customWidth="1"/>
    <col min="9993" max="10246" width="9" style="288"/>
    <col min="10247" max="10247" width="8.375" style="288" customWidth="1"/>
    <col min="10248" max="10248" width="16" style="288" customWidth="1"/>
    <col min="10249" max="10502" width="9" style="288"/>
    <col min="10503" max="10503" width="8.375" style="288" customWidth="1"/>
    <col min="10504" max="10504" width="16" style="288" customWidth="1"/>
    <col min="10505" max="10758" width="9" style="288"/>
    <col min="10759" max="10759" width="8.375" style="288" customWidth="1"/>
    <col min="10760" max="10760" width="16" style="288" customWidth="1"/>
    <col min="10761" max="11014" width="9" style="288"/>
    <col min="11015" max="11015" width="8.375" style="288" customWidth="1"/>
    <col min="11016" max="11016" width="16" style="288" customWidth="1"/>
    <col min="11017" max="11270" width="9" style="288"/>
    <col min="11271" max="11271" width="8.375" style="288" customWidth="1"/>
    <col min="11272" max="11272" width="16" style="288" customWidth="1"/>
    <col min="11273" max="11526" width="9" style="288"/>
    <col min="11527" max="11527" width="8.375" style="288" customWidth="1"/>
    <col min="11528" max="11528" width="16" style="288" customWidth="1"/>
    <col min="11529" max="11782" width="9" style="288"/>
    <col min="11783" max="11783" width="8.375" style="288" customWidth="1"/>
    <col min="11784" max="11784" width="16" style="288" customWidth="1"/>
    <col min="11785" max="12038" width="9" style="288"/>
    <col min="12039" max="12039" width="8.375" style="288" customWidth="1"/>
    <col min="12040" max="12040" width="16" style="288" customWidth="1"/>
    <col min="12041" max="12294" width="9" style="288"/>
    <col min="12295" max="12295" width="8.375" style="288" customWidth="1"/>
    <col min="12296" max="12296" width="16" style="288" customWidth="1"/>
    <col min="12297" max="12550" width="9" style="288"/>
    <col min="12551" max="12551" width="8.375" style="288" customWidth="1"/>
    <col min="12552" max="12552" width="16" style="288" customWidth="1"/>
    <col min="12553" max="12806" width="9" style="288"/>
    <col min="12807" max="12807" width="8.375" style="288" customWidth="1"/>
    <col min="12808" max="12808" width="16" style="288" customWidth="1"/>
    <col min="12809" max="13062" width="9" style="288"/>
    <col min="13063" max="13063" width="8.375" style="288" customWidth="1"/>
    <col min="13064" max="13064" width="16" style="288" customWidth="1"/>
    <col min="13065" max="13318" width="9" style="288"/>
    <col min="13319" max="13319" width="8.375" style="288" customWidth="1"/>
    <col min="13320" max="13320" width="16" style="288" customWidth="1"/>
    <col min="13321" max="13574" width="9" style="288"/>
    <col min="13575" max="13575" width="8.375" style="288" customWidth="1"/>
    <col min="13576" max="13576" width="16" style="288" customWidth="1"/>
    <col min="13577" max="13830" width="9" style="288"/>
    <col min="13831" max="13831" width="8.375" style="288" customWidth="1"/>
    <col min="13832" max="13832" width="16" style="288" customWidth="1"/>
    <col min="13833" max="14086" width="9" style="288"/>
    <col min="14087" max="14087" width="8.375" style="288" customWidth="1"/>
    <col min="14088" max="14088" width="16" style="288" customWidth="1"/>
    <col min="14089" max="14342" width="9" style="288"/>
    <col min="14343" max="14343" width="8.375" style="288" customWidth="1"/>
    <col min="14344" max="14344" width="16" style="288" customWidth="1"/>
    <col min="14345" max="14598" width="9" style="288"/>
    <col min="14599" max="14599" width="8.375" style="288" customWidth="1"/>
    <col min="14600" max="14600" width="16" style="288" customWidth="1"/>
    <col min="14601" max="14854" width="9" style="288"/>
    <col min="14855" max="14855" width="8.375" style="288" customWidth="1"/>
    <col min="14856" max="14856" width="16" style="288" customWidth="1"/>
    <col min="14857" max="15110" width="9" style="288"/>
    <col min="15111" max="15111" width="8.375" style="288" customWidth="1"/>
    <col min="15112" max="15112" width="16" style="288" customWidth="1"/>
    <col min="15113" max="15366" width="9" style="288"/>
    <col min="15367" max="15367" width="8.375" style="288" customWidth="1"/>
    <col min="15368" max="15368" width="16" style="288" customWidth="1"/>
    <col min="15369" max="15622" width="9" style="288"/>
    <col min="15623" max="15623" width="8.375" style="288" customWidth="1"/>
    <col min="15624" max="15624" width="16" style="288" customWidth="1"/>
    <col min="15625" max="15878" width="9" style="288"/>
    <col min="15879" max="15879" width="8.375" style="288" customWidth="1"/>
    <col min="15880" max="15880" width="16" style="288" customWidth="1"/>
    <col min="15881" max="16134" width="9" style="288"/>
    <col min="16135" max="16135" width="8.375" style="288" customWidth="1"/>
    <col min="16136" max="16136" width="16" style="288" customWidth="1"/>
    <col min="16137" max="16384" width="9" style="288"/>
  </cols>
  <sheetData>
    <row r="1" spans="1:8">
      <c r="A1" s="287"/>
      <c r="H1" s="287"/>
    </row>
    <row r="2" spans="1:8" s="289" customFormat="1" ht="13.5"/>
    <row r="3" spans="1:8" s="289" customFormat="1" ht="13.5">
      <c r="H3" s="290" t="s">
        <v>205</v>
      </c>
    </row>
    <row r="4" spans="1:8" s="289" customFormat="1" ht="13.5"/>
    <row r="5" spans="1:8" s="289" customFormat="1" ht="13.5">
      <c r="A5" s="478" t="s">
        <v>206</v>
      </c>
      <c r="B5" s="478"/>
      <c r="C5" s="478"/>
    </row>
    <row r="6" spans="1:8" s="289" customFormat="1" ht="13.5">
      <c r="A6" s="478" t="s">
        <v>207</v>
      </c>
      <c r="B6" s="478"/>
      <c r="C6" s="478"/>
    </row>
    <row r="7" spans="1:8" s="289" customFormat="1" ht="13.5">
      <c r="A7" s="478" t="s">
        <v>220</v>
      </c>
      <c r="B7" s="478"/>
      <c r="C7" s="478"/>
    </row>
    <row r="8" spans="1:8" s="289" customFormat="1" ht="13.5">
      <c r="A8" s="312"/>
      <c r="B8" s="312"/>
      <c r="C8" s="312"/>
    </row>
    <row r="9" spans="1:8" s="289" customFormat="1" ht="13.5">
      <c r="A9" s="312"/>
      <c r="B9" s="312"/>
      <c r="C9" s="312"/>
    </row>
    <row r="10" spans="1:8" s="289" customFormat="1" ht="13.5"/>
    <row r="11" spans="1:8" s="289" customFormat="1" ht="13.5">
      <c r="E11" s="312"/>
    </row>
    <row r="12" spans="1:8" s="289" customFormat="1" ht="13.5">
      <c r="E12" s="312"/>
      <c r="F12" s="289" t="s">
        <v>208</v>
      </c>
    </row>
    <row r="13" spans="1:8" s="289" customFormat="1" ht="13.5">
      <c r="E13" s="312"/>
      <c r="F13" s="289" t="s">
        <v>209</v>
      </c>
    </row>
    <row r="14" spans="1:8" s="289" customFormat="1" ht="13.5">
      <c r="E14" s="292"/>
    </row>
    <row r="15" spans="1:8" s="289" customFormat="1" ht="13.5"/>
    <row r="16" spans="1:8" s="289" customFormat="1" ht="13.5"/>
    <row r="17" spans="1:9" s="289" customFormat="1" ht="13.5"/>
    <row r="18" spans="1:9" s="289" customFormat="1" ht="13.5"/>
    <row r="19" spans="1:9" ht="14.25" customHeight="1">
      <c r="A19" s="480" t="str">
        <f>様式1!E7</f>
        <v>○○○国○○○準備調査(PPPインフラ事業）/(BOPビジネス連携促進事業）</v>
      </c>
      <c r="B19" s="480"/>
      <c r="C19" s="480"/>
      <c r="D19" s="480"/>
      <c r="E19" s="480"/>
      <c r="F19" s="480"/>
      <c r="G19" s="480"/>
      <c r="H19" s="480"/>
      <c r="I19" s="480"/>
    </row>
    <row r="20" spans="1:9">
      <c r="A20" s="480"/>
      <c r="B20" s="480"/>
      <c r="C20" s="480"/>
      <c r="D20" s="480"/>
      <c r="E20" s="480"/>
      <c r="F20" s="480"/>
      <c r="G20" s="480"/>
      <c r="H20" s="480"/>
      <c r="I20" s="480"/>
    </row>
    <row r="21" spans="1:9">
      <c r="A21" s="481" t="s">
        <v>219</v>
      </c>
      <c r="B21" s="481"/>
      <c r="C21" s="481"/>
      <c r="D21" s="481"/>
      <c r="E21" s="481"/>
      <c r="F21" s="481"/>
      <c r="G21" s="481"/>
      <c r="H21" s="481"/>
      <c r="I21" s="481"/>
    </row>
    <row r="22" spans="1:9">
      <c r="A22" s="293"/>
      <c r="B22" s="293"/>
      <c r="C22" s="293"/>
      <c r="D22" s="293"/>
      <c r="E22" s="293"/>
      <c r="F22" s="293"/>
      <c r="G22" s="293"/>
      <c r="H22" s="293"/>
    </row>
    <row r="23" spans="1:9">
      <c r="A23" s="293"/>
      <c r="B23" s="293"/>
      <c r="C23" s="293"/>
      <c r="D23" s="293"/>
      <c r="E23" s="293"/>
      <c r="F23" s="293"/>
      <c r="G23" s="293"/>
      <c r="H23" s="293"/>
    </row>
    <row r="24" spans="1:9">
      <c r="A24" s="479" t="s">
        <v>210</v>
      </c>
      <c r="B24" s="479"/>
      <c r="C24" s="479"/>
      <c r="D24" s="479"/>
      <c r="E24" s="479"/>
      <c r="F24" s="479"/>
      <c r="G24" s="479"/>
      <c r="H24" s="479"/>
    </row>
    <row r="28" spans="1:9">
      <c r="A28" s="477" t="s">
        <v>211</v>
      </c>
      <c r="B28" s="477"/>
      <c r="C28" s="477"/>
      <c r="D28" s="477"/>
      <c r="E28" s="477"/>
      <c r="F28" s="477"/>
      <c r="G28" s="477"/>
      <c r="H28" s="477"/>
    </row>
    <row r="30" spans="1:9">
      <c r="A30" s="288" t="s">
        <v>212</v>
      </c>
      <c r="C30" s="298">
        <f>様式1!G35</f>
        <v>12173760</v>
      </c>
      <c r="D30" s="313" t="s">
        <v>12</v>
      </c>
      <c r="E30" s="295" t="s">
        <v>222</v>
      </c>
      <c r="F30" s="295"/>
      <c r="G30" s="295"/>
      <c r="H30" s="298">
        <f>様式1!G34</f>
        <v>901760</v>
      </c>
      <c r="I30" s="288" t="s">
        <v>221</v>
      </c>
    </row>
    <row r="33" spans="1:8">
      <c r="A33" s="288" t="s">
        <v>213</v>
      </c>
    </row>
    <row r="43" spans="1:8">
      <c r="H43" s="294" t="s">
        <v>214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Normal="100" zoomScaleSheetLayoutView="100" workbookViewId="0">
      <selection activeCell="B5" sqref="B5:G5"/>
    </sheetView>
  </sheetViews>
  <sheetFormatPr defaultRowHeight="14.25"/>
  <cols>
    <col min="1" max="1" width="3.625" style="37" customWidth="1"/>
    <col min="2" max="4" width="4.875" style="37" customWidth="1"/>
    <col min="5" max="5" width="37.75" style="37" customWidth="1"/>
    <col min="6" max="6" width="15.625" style="37" customWidth="1"/>
    <col min="7" max="7" width="27.625" style="37" customWidth="1"/>
    <col min="8" max="8" width="3.75" style="37" customWidth="1"/>
    <col min="9" max="9" width="9" style="37" customWidth="1"/>
    <col min="10" max="16" width="9" style="37"/>
    <col min="17" max="17" width="11" style="37" customWidth="1"/>
    <col min="18" max="16384" width="9" style="37"/>
  </cols>
  <sheetData>
    <row r="1" spans="1:17" ht="23.25" customHeight="1">
      <c r="A1" s="487" t="str">
        <f>IF(B5="見積金額内訳書","",IF(B5="最終見積金額内訳書","",Q6))</f>
        <v/>
      </c>
      <c r="B1" s="487"/>
      <c r="C1" s="487"/>
      <c r="F1" s="114"/>
      <c r="H1" s="38"/>
      <c r="I1" s="38"/>
      <c r="J1" s="38"/>
      <c r="K1" s="38"/>
      <c r="L1" s="38"/>
    </row>
    <row r="2" spans="1:17" ht="15" customHeight="1">
      <c r="A2" s="487"/>
      <c r="B2" s="487"/>
      <c r="C2" s="38"/>
      <c r="D2" s="38"/>
      <c r="E2" s="38"/>
      <c r="F2" s="38"/>
      <c r="G2" s="39"/>
      <c r="H2" s="38"/>
      <c r="I2" s="38"/>
      <c r="J2" s="38"/>
      <c r="K2" s="38"/>
      <c r="L2" s="38"/>
      <c r="M2" s="38"/>
    </row>
    <row r="3" spans="1:17" ht="15" customHeight="1">
      <c r="A3" s="38"/>
      <c r="B3" s="492" t="s">
        <v>276</v>
      </c>
      <c r="C3" s="493"/>
      <c r="D3" s="493"/>
      <c r="E3" s="493"/>
      <c r="F3" s="493"/>
      <c r="G3" s="493"/>
      <c r="H3" s="38"/>
      <c r="I3" s="38"/>
      <c r="J3" s="38"/>
      <c r="K3" s="38"/>
      <c r="L3" s="38"/>
      <c r="M3" s="38"/>
    </row>
    <row r="4" spans="1:17" ht="15" customHeight="1">
      <c r="A4" s="38"/>
      <c r="B4" s="489"/>
      <c r="C4" s="490"/>
      <c r="D4" s="490"/>
      <c r="E4" s="490"/>
      <c r="F4" s="490"/>
      <c r="G4" s="490"/>
      <c r="H4" s="286"/>
      <c r="I4" s="40"/>
      <c r="J4" s="40"/>
      <c r="K4" s="40"/>
      <c r="L4" s="40"/>
      <c r="M4" s="38"/>
      <c r="O4" s="37" t="s">
        <v>200</v>
      </c>
      <c r="Q4" s="37" t="s">
        <v>202</v>
      </c>
    </row>
    <row r="5" spans="1:17" ht="15" customHeight="1">
      <c r="A5" s="38"/>
      <c r="B5" s="491" t="s">
        <v>200</v>
      </c>
      <c r="C5" s="491"/>
      <c r="D5" s="491"/>
      <c r="E5" s="491"/>
      <c r="F5" s="491"/>
      <c r="G5" s="491"/>
      <c r="H5" s="286"/>
      <c r="I5" s="40"/>
      <c r="J5" s="40"/>
      <c r="K5" s="40"/>
      <c r="L5" s="40"/>
      <c r="M5" s="38"/>
      <c r="O5" s="37" t="s">
        <v>201</v>
      </c>
      <c r="Q5" s="37" t="s">
        <v>203</v>
      </c>
    </row>
    <row r="6" spans="1:17" ht="15" customHeight="1">
      <c r="A6" s="38"/>
      <c r="C6" s="115"/>
      <c r="D6" s="115"/>
      <c r="E6" s="115"/>
      <c r="F6" s="115"/>
      <c r="G6" s="115"/>
      <c r="H6" s="115"/>
      <c r="I6" s="116"/>
      <c r="J6" s="116"/>
      <c r="K6" s="116"/>
      <c r="L6" s="116"/>
      <c r="M6" s="116"/>
      <c r="N6" s="116"/>
      <c r="O6" s="37" t="s">
        <v>217</v>
      </c>
      <c r="P6" s="116"/>
      <c r="Q6" s="116" t="s">
        <v>204</v>
      </c>
    </row>
    <row r="7" spans="1:17" ht="15" customHeight="1">
      <c r="A7" s="38"/>
      <c r="B7" s="117" t="s">
        <v>89</v>
      </c>
      <c r="C7" s="117"/>
      <c r="D7" s="117"/>
      <c r="E7" s="118" t="s">
        <v>345</v>
      </c>
      <c r="F7" s="118"/>
      <c r="G7" s="118"/>
      <c r="H7" s="115"/>
      <c r="I7" s="116"/>
      <c r="J7" s="116"/>
      <c r="K7" s="116"/>
      <c r="L7" s="116"/>
      <c r="M7" s="116"/>
      <c r="N7" s="116"/>
      <c r="O7" s="116"/>
      <c r="P7" s="116"/>
      <c r="Q7" s="296" t="s">
        <v>218</v>
      </c>
    </row>
    <row r="8" spans="1:17" ht="15" customHeight="1">
      <c r="A8" s="38"/>
      <c r="B8" s="117" t="s">
        <v>90</v>
      </c>
      <c r="C8" s="117"/>
      <c r="D8" s="117"/>
      <c r="E8" s="119" t="s">
        <v>91</v>
      </c>
      <c r="F8" s="119"/>
      <c r="G8" s="119"/>
      <c r="H8" s="115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15" customHeight="1">
      <c r="A9" s="38"/>
      <c r="B9" s="9"/>
      <c r="C9" s="115"/>
      <c r="D9" s="120"/>
      <c r="E9" s="121"/>
      <c r="F9" s="121"/>
      <c r="G9" s="121"/>
      <c r="H9" s="115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15" customHeight="1" thickBot="1">
      <c r="A11" s="38"/>
      <c r="B11" s="55" t="str">
        <f>IF(B5="見積金額内訳書",Q4,IF(B5="契約金額内訳書",Q5,Q7))</f>
        <v>見積金額</v>
      </c>
      <c r="C11" s="38"/>
      <c r="D11" s="41"/>
      <c r="E11" s="56">
        <f>G35</f>
        <v>12173760</v>
      </c>
      <c r="F11" s="57" t="s">
        <v>1</v>
      </c>
      <c r="G11" s="38"/>
      <c r="H11" s="38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8.25" customHeight="1">
      <c r="A12" s="38"/>
      <c r="B12" s="38"/>
      <c r="C12" s="38"/>
      <c r="D12" s="38"/>
      <c r="E12" s="38"/>
      <c r="F12" s="38"/>
      <c r="G12" s="38"/>
      <c r="H12" s="38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8.25" customHeight="1">
      <c r="A13" s="38"/>
      <c r="B13" s="38"/>
      <c r="C13" s="38"/>
      <c r="D13" s="38"/>
      <c r="E13" s="38"/>
      <c r="F13" s="38"/>
      <c r="G13" s="38"/>
      <c r="H13" s="38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8.25" customHeight="1">
      <c r="A14" s="38"/>
      <c r="B14" s="38"/>
      <c r="C14" s="38"/>
      <c r="D14" s="38"/>
      <c r="E14" s="38"/>
      <c r="F14" s="38"/>
      <c r="G14" s="38"/>
      <c r="H14" s="38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8.25" customHeight="1">
      <c r="A15" s="38"/>
      <c r="B15" s="38"/>
      <c r="C15" s="38"/>
      <c r="D15" s="38"/>
      <c r="E15" s="38"/>
      <c r="F15" s="38"/>
      <c r="G15" s="38"/>
      <c r="H15" s="38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8.25" customHeight="1">
      <c r="A16" s="38"/>
      <c r="B16" s="38"/>
      <c r="C16" s="38"/>
      <c r="D16" s="38"/>
      <c r="E16" s="38"/>
      <c r="F16" s="38"/>
      <c r="G16" s="38"/>
      <c r="H16" s="38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8.25" customHeight="1">
      <c r="A17" s="38"/>
      <c r="B17" s="38"/>
      <c r="C17" s="38"/>
      <c r="D17" s="38"/>
      <c r="E17" s="38"/>
      <c r="F17" s="38"/>
      <c r="G17" s="38"/>
      <c r="H17" s="38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8.25" customHeight="1">
      <c r="A18" s="38"/>
      <c r="B18" s="38"/>
      <c r="C18" s="38"/>
      <c r="D18" s="38"/>
      <c r="E18" s="38"/>
      <c r="F18" s="38"/>
      <c r="G18" s="38"/>
      <c r="H18" s="38"/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ht="8.25" customHeight="1">
      <c r="A19" s="38"/>
      <c r="B19" s="38"/>
      <c r="C19" s="38"/>
      <c r="D19" s="38"/>
      <c r="E19" s="38"/>
      <c r="F19" s="38"/>
      <c r="G19" s="38"/>
      <c r="H19" s="38"/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ht="30" customHeight="1" thickBot="1">
      <c r="A20" s="38"/>
      <c r="B20" s="42" t="s">
        <v>93</v>
      </c>
      <c r="C20" s="488" t="s">
        <v>114</v>
      </c>
      <c r="D20" s="488"/>
      <c r="E20" s="488"/>
      <c r="F20" s="52"/>
      <c r="G20" s="44">
        <f>G21+G22+G23</f>
        <v>8122000</v>
      </c>
      <c r="H20" s="44" t="s">
        <v>1</v>
      </c>
    </row>
    <row r="21" spans="1:17" ht="21" customHeight="1" thickTop="1">
      <c r="A21" s="38"/>
      <c r="B21" s="38"/>
      <c r="C21" s="45" t="s">
        <v>2</v>
      </c>
      <c r="D21" s="485" t="s">
        <v>7</v>
      </c>
      <c r="E21" s="485"/>
      <c r="F21" s="54"/>
      <c r="G21" s="47">
        <f>様式2_1人件費!E11</f>
        <v>3935000</v>
      </c>
      <c r="H21" s="47" t="s">
        <v>1</v>
      </c>
    </row>
    <row r="22" spans="1:17" ht="21" customHeight="1">
      <c r="A22" s="38"/>
      <c r="B22" s="38"/>
      <c r="C22" s="45" t="s">
        <v>4</v>
      </c>
      <c r="D22" s="485" t="s">
        <v>109</v>
      </c>
      <c r="E22" s="485"/>
      <c r="F22" s="54"/>
      <c r="G22" s="49">
        <f>様式2_2その他原価・一般管理費!I4</f>
        <v>2976000</v>
      </c>
      <c r="H22" s="49" t="s">
        <v>1</v>
      </c>
    </row>
    <row r="23" spans="1:17" ht="21" customHeight="1">
      <c r="A23" s="38"/>
      <c r="B23" s="50"/>
      <c r="C23" s="45" t="s">
        <v>8</v>
      </c>
      <c r="D23" s="484" t="s">
        <v>9</v>
      </c>
      <c r="E23" s="484"/>
      <c r="F23" s="51"/>
      <c r="G23" s="49">
        <f>様式2_2その他原価・一般管理費!I26</f>
        <v>1211000</v>
      </c>
      <c r="H23" s="49" t="s">
        <v>1</v>
      </c>
    </row>
    <row r="24" spans="1:17" ht="30" customHeight="1" thickBot="1">
      <c r="A24" s="38"/>
      <c r="B24" s="42" t="s">
        <v>97</v>
      </c>
      <c r="C24" s="43" t="s">
        <v>3</v>
      </c>
      <c r="D24" s="43"/>
      <c r="E24" s="43"/>
      <c r="F24" s="43"/>
      <c r="G24" s="44">
        <f>G25+G27+G28+G29+G30</f>
        <v>2864000</v>
      </c>
      <c r="H24" s="44" t="s">
        <v>1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ht="21" customHeight="1" thickTop="1">
      <c r="A25" s="38"/>
      <c r="B25" s="45"/>
      <c r="C25" s="45" t="s">
        <v>2</v>
      </c>
      <c r="D25" s="46" t="s">
        <v>110</v>
      </c>
      <c r="E25" s="46"/>
      <c r="F25" s="46"/>
      <c r="G25" s="47">
        <f>様式2_3機材!E5</f>
        <v>0</v>
      </c>
      <c r="H25" s="47" t="s">
        <v>1</v>
      </c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ht="21" customHeight="1">
      <c r="A26" s="38"/>
      <c r="B26" s="45"/>
      <c r="C26" s="45" t="s">
        <v>5</v>
      </c>
      <c r="D26" s="48" t="s">
        <v>94</v>
      </c>
      <c r="F26" s="48"/>
      <c r="G26" s="163"/>
      <c r="H26" s="163"/>
    </row>
    <row r="27" spans="1:17" ht="21" customHeight="1">
      <c r="A27" s="38"/>
      <c r="B27" s="48"/>
      <c r="C27" s="48"/>
      <c r="D27" s="45"/>
      <c r="E27" s="48" t="s">
        <v>121</v>
      </c>
      <c r="F27" s="48"/>
      <c r="G27" s="49">
        <f>様式2_4旅費!F4</f>
        <v>1110000</v>
      </c>
      <c r="H27" s="49" t="s">
        <v>1</v>
      </c>
    </row>
    <row r="28" spans="1:17" ht="21" customHeight="1">
      <c r="A28" s="38"/>
      <c r="B28" s="48"/>
      <c r="C28" s="48"/>
      <c r="D28" s="45"/>
      <c r="E28" s="48" t="s">
        <v>115</v>
      </c>
      <c r="F28" s="48"/>
      <c r="G28" s="49">
        <f>様式2_4旅費!F6</f>
        <v>1429000</v>
      </c>
      <c r="H28" s="49" t="s">
        <v>1</v>
      </c>
    </row>
    <row r="29" spans="1:17" ht="21" customHeight="1">
      <c r="A29" s="38"/>
      <c r="B29" s="48"/>
      <c r="C29" s="113" t="s">
        <v>83</v>
      </c>
      <c r="D29" s="46" t="s">
        <v>116</v>
      </c>
      <c r="E29" s="48"/>
      <c r="F29" s="48"/>
      <c r="G29" s="49">
        <f>様式2_5現地活動費!E3</f>
        <v>325000</v>
      </c>
      <c r="H29" s="49" t="s">
        <v>1</v>
      </c>
    </row>
    <row r="30" spans="1:17" ht="21" customHeight="1">
      <c r="A30" s="38"/>
      <c r="B30" s="48"/>
      <c r="C30" s="113" t="s">
        <v>95</v>
      </c>
      <c r="D30" s="37" t="s">
        <v>354</v>
      </c>
      <c r="F30" s="48"/>
      <c r="G30" s="49">
        <f>様式2_6国内研修費!C3</f>
        <v>0</v>
      </c>
      <c r="H30" s="49" t="s">
        <v>1</v>
      </c>
    </row>
    <row r="31" spans="1:17" ht="21" customHeight="1">
      <c r="A31" s="38"/>
      <c r="B31" s="50"/>
      <c r="C31" s="50"/>
      <c r="D31" s="46"/>
      <c r="E31" s="38"/>
      <c r="F31" s="38"/>
      <c r="G31" s="91"/>
      <c r="H31" s="91"/>
    </row>
    <row r="32" spans="1:17" ht="21" customHeight="1" thickBot="1">
      <c r="A32" s="38"/>
      <c r="B32" s="155" t="s">
        <v>98</v>
      </c>
      <c r="C32" s="488" t="s">
        <v>6</v>
      </c>
      <c r="D32" s="488"/>
      <c r="E32" s="488"/>
      <c r="F32" s="51"/>
      <c r="G32" s="44">
        <f>様式2_7管理費!E3</f>
        <v>286000</v>
      </c>
      <c r="H32" s="90" t="s">
        <v>1</v>
      </c>
    </row>
    <row r="33" spans="1:8" ht="30" customHeight="1" thickTop="1" thickBot="1">
      <c r="A33" s="38"/>
      <c r="B33" s="42" t="s">
        <v>0</v>
      </c>
      <c r="C33" s="486" t="s">
        <v>10</v>
      </c>
      <c r="D33" s="486"/>
      <c r="E33" s="486"/>
      <c r="F33" s="33"/>
      <c r="G33" s="53">
        <f>G20+G24+G32</f>
        <v>11272000</v>
      </c>
      <c r="H33" s="53" t="s">
        <v>1</v>
      </c>
    </row>
    <row r="34" spans="1:8" ht="30" customHeight="1" thickTop="1" thickBot="1">
      <c r="A34" s="38"/>
      <c r="B34" s="42" t="s">
        <v>61</v>
      </c>
      <c r="C34" s="486" t="s">
        <v>96</v>
      </c>
      <c r="D34" s="486"/>
      <c r="E34" s="486"/>
      <c r="F34" s="30"/>
      <c r="G34" s="53">
        <f>G33*0.08</f>
        <v>901760</v>
      </c>
      <c r="H34" s="53" t="s">
        <v>1</v>
      </c>
    </row>
    <row r="35" spans="1:8" ht="24" customHeight="1" thickTop="1" thickBot="1">
      <c r="A35" s="38"/>
      <c r="B35" s="42" t="s">
        <v>84</v>
      </c>
      <c r="C35" s="486" t="s">
        <v>11</v>
      </c>
      <c r="D35" s="486"/>
      <c r="E35" s="486"/>
      <c r="F35" s="486"/>
      <c r="G35" s="53">
        <f>G33+G34</f>
        <v>12173760</v>
      </c>
      <c r="H35" s="53" t="s">
        <v>1</v>
      </c>
    </row>
    <row r="36" spans="1:8" ht="51" customHeight="1" thickTop="1">
      <c r="A36" s="38"/>
      <c r="B36" s="482" t="s">
        <v>125</v>
      </c>
      <c r="C36" s="482"/>
      <c r="D36" s="482"/>
      <c r="E36" s="483"/>
      <c r="F36" s="483"/>
      <c r="G36" s="483"/>
      <c r="H36" s="483"/>
    </row>
    <row r="37" spans="1:8">
      <c r="A37" s="38"/>
    </row>
    <row r="38" spans="1:8">
      <c r="A38" s="38"/>
    </row>
    <row r="39" spans="1:8">
      <c r="A39" s="38"/>
    </row>
    <row r="40" spans="1:8">
      <c r="A40" s="38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="90" zoomScaleNormal="75" zoomScaleSheetLayoutView="90" workbookViewId="0">
      <selection activeCell="P31" sqref="P31"/>
    </sheetView>
  </sheetViews>
  <sheetFormatPr defaultRowHeight="14.25"/>
  <cols>
    <col min="1" max="1" width="4.75" style="122" customWidth="1"/>
    <col min="2" max="2" width="15.25" style="122" customWidth="1"/>
    <col min="3" max="3" width="11.375" style="122" customWidth="1"/>
    <col min="4" max="4" width="7.5" style="122" customWidth="1"/>
    <col min="5" max="5" width="15" style="122" customWidth="1"/>
    <col min="6" max="6" width="10.625" style="122" customWidth="1"/>
    <col min="7" max="7" width="15.125" style="122" customWidth="1"/>
    <col min="8" max="8" width="10" style="122" customWidth="1"/>
    <col min="9" max="9" width="9.75" style="122" customWidth="1"/>
    <col min="10" max="10" width="9.5" style="122" customWidth="1"/>
    <col min="11" max="16384" width="9" style="122"/>
  </cols>
  <sheetData>
    <row r="2" spans="1:17" ht="24.75" customHeight="1">
      <c r="B2" s="502" t="str">
        <f>IF(様式1!B5="見積金額内訳書",様式2_1人件費!Q2,IF(様式1!B5="最終見積金額内訳書",様式2_1人件費!Q4,様式2_1人件費!Q3))</f>
        <v>見積金額内訳明細</v>
      </c>
      <c r="C2" s="502"/>
      <c r="D2" s="502"/>
      <c r="E2" s="502"/>
      <c r="F2" s="502"/>
      <c r="G2" s="502"/>
      <c r="H2" s="502"/>
      <c r="I2" s="502"/>
      <c r="J2" s="502"/>
      <c r="Q2" s="122" t="s">
        <v>174</v>
      </c>
    </row>
    <row r="3" spans="1:17">
      <c r="A3" s="144"/>
      <c r="B3" s="145"/>
      <c r="C3" s="145"/>
      <c r="D3" s="145"/>
      <c r="E3" s="145"/>
      <c r="F3" s="145"/>
      <c r="G3" s="145"/>
      <c r="H3" s="145"/>
      <c r="I3" s="145"/>
      <c r="J3" s="145"/>
      <c r="Q3" s="122" t="s">
        <v>215</v>
      </c>
    </row>
    <row r="4" spans="1:17">
      <c r="B4" s="500" t="s">
        <v>119</v>
      </c>
      <c r="C4" s="500"/>
      <c r="D4" s="501"/>
      <c r="E4" s="501"/>
      <c r="Q4" s="122" t="s">
        <v>216</v>
      </c>
    </row>
    <row r="5" spans="1:17">
      <c r="B5" s="123"/>
      <c r="C5" s="123"/>
      <c r="D5" s="35"/>
      <c r="E5" s="35"/>
    </row>
    <row r="6" spans="1:17" ht="15" thickBot="1">
      <c r="B6" s="123"/>
      <c r="C6" s="123"/>
      <c r="D6" s="35"/>
      <c r="E6" s="35"/>
    </row>
    <row r="7" spans="1:17" ht="16.5" customHeight="1" thickBot="1">
      <c r="D7" s="124"/>
      <c r="E7" s="496">
        <f>E11+様式2_2その他原価・一般管理費!I4+様式2_2その他原価・一般管理費!I26</f>
        <v>8122000</v>
      </c>
      <c r="F7" s="497"/>
      <c r="G7" s="122" t="s">
        <v>1</v>
      </c>
    </row>
    <row r="8" spans="1:17">
      <c r="B8" s="124"/>
      <c r="C8" s="124"/>
      <c r="D8" s="124"/>
    </row>
    <row r="9" spans="1:17">
      <c r="B9" s="124"/>
      <c r="C9" s="124"/>
      <c r="D9" s="124"/>
      <c r="E9" s="498"/>
      <c r="F9" s="499"/>
    </row>
    <row r="10" spans="1:17">
      <c r="B10" s="124"/>
      <c r="C10" s="124"/>
      <c r="D10" s="124"/>
    </row>
    <row r="11" spans="1:17" ht="15" thickBot="1">
      <c r="B11" s="122" t="s">
        <v>37</v>
      </c>
      <c r="E11" s="494">
        <f>G65</f>
        <v>3935000</v>
      </c>
      <c r="F11" s="495"/>
      <c r="G11" s="122" t="s">
        <v>1</v>
      </c>
    </row>
    <row r="12" spans="1:17" ht="15" thickTop="1">
      <c r="E12" s="125"/>
      <c r="F12" s="126"/>
    </row>
    <row r="13" spans="1:17">
      <c r="E13" s="127"/>
      <c r="F13" s="126"/>
    </row>
    <row r="14" spans="1:17">
      <c r="B14" s="122" t="s">
        <v>38</v>
      </c>
    </row>
    <row r="15" spans="1:17" ht="30" customHeight="1">
      <c r="A15" s="194" t="s">
        <v>144</v>
      </c>
      <c r="B15" s="129" t="s">
        <v>142</v>
      </c>
      <c r="C15" s="128" t="s">
        <v>143</v>
      </c>
      <c r="D15" s="128" t="s">
        <v>39</v>
      </c>
      <c r="E15" s="128" t="s">
        <v>40</v>
      </c>
      <c r="F15" s="128" t="s">
        <v>41</v>
      </c>
      <c r="G15" s="128" t="s">
        <v>42</v>
      </c>
      <c r="H15" s="129" t="s">
        <v>43</v>
      </c>
      <c r="J15" s="130" t="s">
        <v>80</v>
      </c>
      <c r="M15" s="131"/>
      <c r="N15" s="131"/>
      <c r="O15" s="131"/>
    </row>
    <row r="16" spans="1:17" ht="30" customHeight="1">
      <c r="A16" s="246">
        <v>3</v>
      </c>
      <c r="B16" s="307" t="str">
        <f>IF($A16="","",VLOOKUP($A16,従事者明細!$A$3:$L$51,2))</f>
        <v>阿部　一朗（日本）</v>
      </c>
      <c r="C16" s="307" t="str">
        <f>IF($A16="","",VLOOKUP($A16,従事者明細!$A$3:$L$51,3))</f>
        <v>開発課題2/市場調査</v>
      </c>
      <c r="D16" s="328">
        <f>IF($A16="","",VLOOKUP($A16,従事者明細!$A$3:$L$51,6))</f>
        <v>4</v>
      </c>
      <c r="E16" s="307">
        <f>IF($A16="","",VLOOKUP($A16,従事者明細!$A$3:$L$51,10))</f>
        <v>702000</v>
      </c>
      <c r="F16" s="200">
        <f>ROUND(J16/30,2)</f>
        <v>0.5</v>
      </c>
      <c r="G16" s="196">
        <f>IF(D16="","",E16*ROUND(F16,2))</f>
        <v>351000</v>
      </c>
      <c r="H16" s="204" t="str">
        <f>IF($A16="","",VLOOKUP($A16,従事者明細!$A$3:$F$51,5))</f>
        <v>A</v>
      </c>
      <c r="J16" s="131">
        <v>15</v>
      </c>
      <c r="M16" s="129"/>
      <c r="N16" s="129"/>
      <c r="O16" s="232"/>
    </row>
    <row r="17" spans="1:15" ht="30" customHeight="1">
      <c r="A17" s="246">
        <v>4</v>
      </c>
      <c r="B17" s="307" t="str">
        <f>IF($A17="","",VLOOKUP($A17,従事者明細!$A$3:$L$51,2))</f>
        <v>半沢　直樹（日本）</v>
      </c>
      <c r="C17" s="307" t="str">
        <f>IF($A17="","",VLOOKUP($A17,従事者明細!$A$3:$L$51,3))</f>
        <v>パートナー連携</v>
      </c>
      <c r="D17" s="328">
        <f>IF($A17="","",VLOOKUP($A17,従事者明細!$A$3:$L$51,6))</f>
        <v>4</v>
      </c>
      <c r="E17" s="307">
        <f>IF($A17="","",VLOOKUP($A17,従事者明細!$A$3:$L$51,10))</f>
        <v>702000</v>
      </c>
      <c r="F17" s="200">
        <f t="shared" ref="F17:F30" si="0">ROUND(J17/30,2)</f>
        <v>0.67</v>
      </c>
      <c r="G17" s="196">
        <f t="shared" ref="G17:G30" si="1">IF(D17="","",E17*ROUND(F17,2))</f>
        <v>470340</v>
      </c>
      <c r="H17" s="204" t="str">
        <f>IF($A17="","",VLOOKUP($A17,従事者明細!$A$3:$F$51,5))</f>
        <v>A</v>
      </c>
      <c r="J17" s="131">
        <v>20</v>
      </c>
      <c r="M17" s="129"/>
      <c r="N17" s="129"/>
      <c r="O17" s="232"/>
    </row>
    <row r="18" spans="1:15" ht="30" customHeight="1">
      <c r="A18" s="246">
        <v>5</v>
      </c>
      <c r="B18" s="307" t="str">
        <f>IF($A18="","",VLOOKUP($A18,従事者明細!$A$3:$L$51,2))</f>
        <v>国際　太郎（ベトナム）</v>
      </c>
      <c r="C18" s="307" t="str">
        <f>IF($A18="","",VLOOKUP($A18,従事者明細!$A$3:$L$51,3))</f>
        <v>法制度調査</v>
      </c>
      <c r="D18" s="328">
        <f>IF($A18="","",VLOOKUP($A18,従事者明細!$A$3:$L$51,6))</f>
        <v>3</v>
      </c>
      <c r="E18" s="307">
        <f>IF($A18="","",VLOOKUP($A18,従事者明細!$A$3:$L$51,10))</f>
        <v>856000</v>
      </c>
      <c r="F18" s="200">
        <f t="shared" si="0"/>
        <v>0.33</v>
      </c>
      <c r="G18" s="196">
        <f t="shared" si="1"/>
        <v>282480</v>
      </c>
      <c r="H18" s="204" t="str">
        <f>IF($A18="","",VLOOKUP($A18,従事者明細!$A$3:$F$51,5))</f>
        <v>C</v>
      </c>
      <c r="J18" s="131">
        <v>10</v>
      </c>
      <c r="M18" s="129"/>
      <c r="N18" s="129"/>
      <c r="O18" s="232"/>
    </row>
    <row r="19" spans="1:15" ht="30" customHeight="1">
      <c r="A19" s="246">
        <v>6</v>
      </c>
      <c r="B19" s="307" t="str">
        <f>IF($A19="","",VLOOKUP($A19,従事者明細!$A$3:$L$51,2))</f>
        <v>鈴木　花子（日本）</v>
      </c>
      <c r="C19" s="307" t="str">
        <f>IF($A19="","",VLOOKUP($A19,従事者明細!$A$3:$L$51,3))</f>
        <v>環境社会配慮調査</v>
      </c>
      <c r="D19" s="328">
        <f>IF($A19="","",VLOOKUP($A19,従事者明細!$A$3:$L$51,6))</f>
        <v>5</v>
      </c>
      <c r="E19" s="307">
        <f>IF($A19="","",VLOOKUP($A19,従事者明細!$A$3:$L$51,10))</f>
        <v>568000</v>
      </c>
      <c r="F19" s="200">
        <f t="shared" si="0"/>
        <v>0.83</v>
      </c>
      <c r="G19" s="196">
        <f t="shared" si="1"/>
        <v>471440</v>
      </c>
      <c r="H19" s="204" t="str">
        <f>IF($A19="","",VLOOKUP($A19,従事者明細!$A$3:$F$51,5))</f>
        <v>B</v>
      </c>
      <c r="J19" s="131">
        <v>25</v>
      </c>
      <c r="N19" s="132"/>
      <c r="O19" s="233"/>
    </row>
    <row r="20" spans="1:15" ht="30" customHeight="1">
      <c r="A20" s="246"/>
      <c r="B20" s="307" t="str">
        <f>IF($A20="","",VLOOKUP($A20,従事者明細!$A$3:$L$51,2))</f>
        <v/>
      </c>
      <c r="C20" s="307" t="str">
        <f>IF($A20="","",VLOOKUP($A20,従事者明細!$A$3:$L$51,3))</f>
        <v/>
      </c>
      <c r="D20" s="328" t="str">
        <f>IF($A20="","",VLOOKUP($A20,従事者明細!$A$3:$L$51,6))</f>
        <v/>
      </c>
      <c r="E20" s="307" t="str">
        <f>IF($A20="","",VLOOKUP($A20,従事者明細!$A$3:$L$51,10))</f>
        <v/>
      </c>
      <c r="F20" s="200">
        <f t="shared" si="0"/>
        <v>0</v>
      </c>
      <c r="G20" s="196" t="str">
        <f t="shared" si="1"/>
        <v/>
      </c>
      <c r="H20" s="204" t="str">
        <f>IF($A20="","",VLOOKUP($A20,従事者明細!$A$3:$F$51,5))</f>
        <v/>
      </c>
      <c r="J20" s="131"/>
      <c r="N20" s="129"/>
      <c r="O20" s="233"/>
    </row>
    <row r="21" spans="1:15" ht="30" customHeight="1">
      <c r="A21" s="246"/>
      <c r="B21" s="307" t="str">
        <f>IF($A21="","",VLOOKUP($A21,従事者明細!$A$3:$L$51,2))</f>
        <v/>
      </c>
      <c r="C21" s="307" t="str">
        <f>IF($A21="","",VLOOKUP($A21,従事者明細!$A$3:$L$51,3))</f>
        <v/>
      </c>
      <c r="D21" s="328" t="str">
        <f>IF($A21="","",VLOOKUP($A21,従事者明細!$A$3:$L$51,6))</f>
        <v/>
      </c>
      <c r="E21" s="307" t="str">
        <f>IF($A21="","",VLOOKUP($A21,従事者明細!$A$3:$L$51,10))</f>
        <v/>
      </c>
      <c r="F21" s="200">
        <f t="shared" si="0"/>
        <v>0</v>
      </c>
      <c r="G21" s="196" t="str">
        <f t="shared" si="1"/>
        <v/>
      </c>
      <c r="H21" s="204" t="str">
        <f>IF($A21="","",VLOOKUP($A21,従事者明細!$A$3:$F$51,5))</f>
        <v/>
      </c>
      <c r="J21" s="131"/>
    </row>
    <row r="22" spans="1:15" ht="30" customHeight="1">
      <c r="A22" s="246"/>
      <c r="B22" s="307" t="str">
        <f>IF($A22="","",VLOOKUP($A22,従事者明細!$A$3:$L$51,2))</f>
        <v/>
      </c>
      <c r="C22" s="307" t="str">
        <f>IF($A22="","",VLOOKUP($A22,従事者明細!$A$3:$L$51,3))</f>
        <v/>
      </c>
      <c r="D22" s="328" t="str">
        <f>IF($A22="","",VLOOKUP($A22,従事者明細!$A$3:$L$51,6))</f>
        <v/>
      </c>
      <c r="E22" s="307" t="str">
        <f>IF($A22="","",VLOOKUP($A22,従事者明細!$A$3:$L$51,10))</f>
        <v/>
      </c>
      <c r="F22" s="200">
        <f t="shared" si="0"/>
        <v>0</v>
      </c>
      <c r="G22" s="196" t="str">
        <f t="shared" si="1"/>
        <v/>
      </c>
      <c r="H22" s="204" t="str">
        <f>IF($A22="","",VLOOKUP($A22,従事者明細!$A$3:$F$51,5))</f>
        <v/>
      </c>
      <c r="J22" s="131"/>
      <c r="N22" s="221"/>
    </row>
    <row r="23" spans="1:15" ht="30" hidden="1" customHeight="1">
      <c r="A23" s="246"/>
      <c r="B23" s="307" t="str">
        <f>IF($A23="","",VLOOKUP($A23,従事者明細!$A$3:$L$51,2))</f>
        <v/>
      </c>
      <c r="C23" s="307" t="str">
        <f>IF($A23="","",VLOOKUP($A23,従事者明細!$A$3:$L$51,3))</f>
        <v/>
      </c>
      <c r="D23" s="328" t="str">
        <f>IF($A23="","",VLOOKUP($A23,従事者明細!$A$3:$L$51,6))</f>
        <v/>
      </c>
      <c r="E23" s="307" t="str">
        <f>IF($A23="","",VLOOKUP($A23,従事者明細!$A$3:$L$51,10))</f>
        <v/>
      </c>
      <c r="F23" s="200">
        <f t="shared" si="0"/>
        <v>0</v>
      </c>
      <c r="G23" s="196" t="str">
        <f t="shared" si="1"/>
        <v/>
      </c>
      <c r="H23" s="204" t="str">
        <f>IF($A23="","",VLOOKUP($A23,従事者明細!$A$3:$F$51,5))</f>
        <v/>
      </c>
      <c r="J23" s="131"/>
    </row>
    <row r="24" spans="1:15" ht="30" hidden="1" customHeight="1">
      <c r="A24" s="246"/>
      <c r="B24" s="307" t="str">
        <f>IF($A24="","",VLOOKUP($A24,従事者明細!$A$3:$L$51,2))</f>
        <v/>
      </c>
      <c r="C24" s="307" t="str">
        <f>IF($A24="","",VLOOKUP($A24,従事者明細!$A$3:$L$51,3))</f>
        <v/>
      </c>
      <c r="D24" s="328" t="str">
        <f>IF($A24="","",VLOOKUP($A24,従事者明細!$A$3:$L$51,6))</f>
        <v/>
      </c>
      <c r="E24" s="307" t="str">
        <f>IF($A24="","",VLOOKUP($A24,従事者明細!$A$3:$L$51,10))</f>
        <v/>
      </c>
      <c r="F24" s="200">
        <f t="shared" si="0"/>
        <v>0</v>
      </c>
      <c r="G24" s="196" t="str">
        <f t="shared" si="1"/>
        <v/>
      </c>
      <c r="H24" s="204" t="str">
        <f>IF($A24="","",VLOOKUP($A24,従事者明細!$A$3:$F$51,5))</f>
        <v/>
      </c>
      <c r="J24" s="131"/>
    </row>
    <row r="25" spans="1:15" ht="30" hidden="1" customHeight="1">
      <c r="A25" s="246"/>
      <c r="B25" s="307" t="str">
        <f>IF($A25="","",VLOOKUP($A25,従事者明細!$A$3:$L$51,2))</f>
        <v/>
      </c>
      <c r="C25" s="307" t="str">
        <f>IF($A25="","",VLOOKUP($A25,従事者明細!$A$3:$L$51,3))</f>
        <v/>
      </c>
      <c r="D25" s="328" t="str">
        <f>IF($A25="","",VLOOKUP($A25,従事者明細!$A$3:$L$51,6))</f>
        <v/>
      </c>
      <c r="E25" s="307" t="str">
        <f>IF($A25="","",VLOOKUP($A25,従事者明細!$A$3:$L$51,10))</f>
        <v/>
      </c>
      <c r="F25" s="200">
        <f t="shared" si="0"/>
        <v>0</v>
      </c>
      <c r="G25" s="196" t="str">
        <f t="shared" si="1"/>
        <v/>
      </c>
      <c r="H25" s="204" t="str">
        <f>IF($A25="","",VLOOKUP($A25,従事者明細!$A$3:$F$51,5))</f>
        <v/>
      </c>
      <c r="J25" s="131"/>
    </row>
    <row r="26" spans="1:15" ht="30" hidden="1" customHeight="1">
      <c r="A26" s="246"/>
      <c r="B26" s="307" t="str">
        <f>IF($A26="","",VLOOKUP($A26,従事者明細!$A$3:$L$51,2))</f>
        <v/>
      </c>
      <c r="C26" s="307" t="str">
        <f>IF($A26="","",VLOOKUP($A26,従事者明細!$A$3:$L$51,3))</f>
        <v/>
      </c>
      <c r="D26" s="328" t="str">
        <f>IF($A26="","",VLOOKUP($A26,従事者明細!$A$3:$L$51,6))</f>
        <v/>
      </c>
      <c r="E26" s="307" t="str">
        <f>IF($A26="","",VLOOKUP($A26,従事者明細!$A$3:$L$51,10))</f>
        <v/>
      </c>
      <c r="F26" s="200">
        <f t="shared" si="0"/>
        <v>0</v>
      </c>
      <c r="G26" s="196" t="str">
        <f t="shared" si="1"/>
        <v/>
      </c>
      <c r="H26" s="204" t="str">
        <f>IF($A26="","",VLOOKUP($A26,従事者明細!$A$3:$F$51,5))</f>
        <v/>
      </c>
      <c r="J26" s="131"/>
    </row>
    <row r="27" spans="1:15" ht="30" hidden="1" customHeight="1">
      <c r="A27" s="246"/>
      <c r="B27" s="307" t="str">
        <f>IF($A27="","",VLOOKUP($A27,従事者明細!$A$3:$L$51,2))</f>
        <v/>
      </c>
      <c r="C27" s="307" t="str">
        <f>IF($A27="","",VLOOKUP($A27,従事者明細!$A$3:$L$51,3))</f>
        <v/>
      </c>
      <c r="D27" s="328" t="str">
        <f>IF($A27="","",VLOOKUP($A27,従事者明細!$A$3:$L$51,6))</f>
        <v/>
      </c>
      <c r="E27" s="307" t="str">
        <f>IF($A27="","",VLOOKUP($A27,従事者明細!$A$3:$L$51,10))</f>
        <v/>
      </c>
      <c r="F27" s="200">
        <f t="shared" si="0"/>
        <v>0</v>
      </c>
      <c r="G27" s="196" t="str">
        <f t="shared" si="1"/>
        <v/>
      </c>
      <c r="H27" s="204" t="str">
        <f>IF($A27="","",VLOOKUP($A27,従事者明細!$A$3:$F$51,5))</f>
        <v/>
      </c>
      <c r="J27" s="131"/>
    </row>
    <row r="28" spans="1:15" ht="30" hidden="1" customHeight="1">
      <c r="A28" s="246"/>
      <c r="B28" s="307" t="str">
        <f>IF($A28="","",VLOOKUP($A28,従事者明細!$A$3:$L$51,2))</f>
        <v/>
      </c>
      <c r="C28" s="307" t="str">
        <f>IF($A28="","",VLOOKUP($A28,従事者明細!$A$3:$L$51,3))</f>
        <v/>
      </c>
      <c r="D28" s="328" t="str">
        <f>IF($A28="","",VLOOKUP($A28,従事者明細!$A$3:$L$51,6))</f>
        <v/>
      </c>
      <c r="E28" s="307" t="str">
        <f>IF($A28="","",VLOOKUP($A28,従事者明細!$A$3:$L$51,10))</f>
        <v/>
      </c>
      <c r="F28" s="200">
        <f t="shared" si="0"/>
        <v>0</v>
      </c>
      <c r="G28" s="196" t="str">
        <f t="shared" si="1"/>
        <v/>
      </c>
      <c r="H28" s="204" t="str">
        <f>IF($A28="","",VLOOKUP($A28,従事者明細!$A$3:$F$51,5))</f>
        <v/>
      </c>
      <c r="J28" s="131"/>
    </row>
    <row r="29" spans="1:15" ht="30" hidden="1" customHeight="1">
      <c r="A29" s="246"/>
      <c r="B29" s="307" t="str">
        <f>IF($A29="","",VLOOKUP($A29,従事者明細!$A$3:$L$51,2))</f>
        <v/>
      </c>
      <c r="C29" s="307" t="str">
        <f>IF($A29="","",VLOOKUP($A29,従事者明細!$A$3:$L$51,3))</f>
        <v/>
      </c>
      <c r="D29" s="328" t="str">
        <f>IF($A29="","",VLOOKUP($A29,従事者明細!$A$3:$L$51,6))</f>
        <v/>
      </c>
      <c r="E29" s="307" t="str">
        <f>IF($A29="","",VLOOKUP($A29,従事者明細!$A$3:$L$51,10))</f>
        <v/>
      </c>
      <c r="F29" s="200">
        <f t="shared" si="0"/>
        <v>0</v>
      </c>
      <c r="G29" s="196" t="str">
        <f t="shared" si="1"/>
        <v/>
      </c>
      <c r="H29" s="204" t="str">
        <f>IF($A29="","",VLOOKUP($A29,従事者明細!$A$3:$F$51,5))</f>
        <v/>
      </c>
      <c r="J29" s="131"/>
    </row>
    <row r="30" spans="1:15" ht="30" customHeight="1" thickBot="1">
      <c r="A30" s="246"/>
      <c r="B30" s="307" t="str">
        <f>IF($A30="","",VLOOKUP($A30,従事者明細!$A$3:$L$51,2))</f>
        <v/>
      </c>
      <c r="C30" s="307" t="str">
        <f>IF($A30="","",VLOOKUP($A30,従事者明細!$A$3:$L$51,3))</f>
        <v/>
      </c>
      <c r="D30" s="328" t="str">
        <f>IF($A30="","",VLOOKUP($A30,従事者明細!$A$3:$L$51,6))</f>
        <v/>
      </c>
      <c r="E30" s="307" t="str">
        <f>IF($A30="","",VLOOKUP($A30,従事者明細!$A$3:$L$51,10))</f>
        <v/>
      </c>
      <c r="F30" s="206">
        <f t="shared" si="0"/>
        <v>0</v>
      </c>
      <c r="G30" s="207" t="str">
        <f t="shared" si="1"/>
        <v/>
      </c>
      <c r="H30" s="204" t="str">
        <f>IF($A30="","",VLOOKUP($A30,従事者明細!$A$3:$F$51,5))</f>
        <v/>
      </c>
      <c r="J30" s="131"/>
    </row>
    <row r="31" spans="1:15" ht="30" customHeight="1" thickBot="1">
      <c r="E31" s="133" t="s">
        <v>44</v>
      </c>
      <c r="F31" s="134">
        <f>SUM(F16:F30)</f>
        <v>2.33</v>
      </c>
      <c r="G31" s="135">
        <f>SUM(G16:G30)</f>
        <v>1575260</v>
      </c>
      <c r="J31" s="122">
        <f>SUM(J16:J30)</f>
        <v>70</v>
      </c>
    </row>
    <row r="32" spans="1:15">
      <c r="B32" s="137"/>
      <c r="C32" s="137"/>
    </row>
    <row r="33" spans="1:10">
      <c r="B33" s="137"/>
      <c r="C33" s="137"/>
      <c r="F33" s="195" t="s">
        <v>145</v>
      </c>
      <c r="G33" s="196">
        <f>SUMIF(H16:H30,"A",G16:G30)</f>
        <v>821340</v>
      </c>
      <c r="H33" s="303"/>
    </row>
    <row r="34" spans="1:10" ht="14.25" customHeight="1">
      <c r="B34" s="137"/>
      <c r="C34" s="137"/>
      <c r="F34" s="195" t="s">
        <v>146</v>
      </c>
      <c r="G34" s="196">
        <f>SUMIF(H16:H30,"B",G16:G30)</f>
        <v>471440</v>
      </c>
      <c r="H34" s="303"/>
    </row>
    <row r="35" spans="1:10">
      <c r="B35" s="137"/>
      <c r="C35" s="137"/>
      <c r="F35" s="195" t="s">
        <v>147</v>
      </c>
      <c r="G35" s="196">
        <f>SUMIF(H16:H30,"C",G16:G30)</f>
        <v>282480</v>
      </c>
      <c r="H35" s="303"/>
    </row>
    <row r="36" spans="1:10">
      <c r="B36" s="137"/>
      <c r="C36" s="137"/>
      <c r="F36" s="197"/>
      <c r="G36" s="196">
        <f>SUM(G33:G35)</f>
        <v>1575260</v>
      </c>
      <c r="H36" s="304"/>
    </row>
    <row r="37" spans="1:10">
      <c r="B37" s="122" t="s">
        <v>60</v>
      </c>
    </row>
    <row r="38" spans="1:10" ht="30" customHeight="1">
      <c r="A38" s="194" t="s">
        <v>144</v>
      </c>
      <c r="B38" s="129" t="s">
        <v>142</v>
      </c>
      <c r="C38" s="128" t="s">
        <v>143</v>
      </c>
      <c r="D38" s="128" t="s">
        <v>39</v>
      </c>
      <c r="E38" s="128" t="s">
        <v>40</v>
      </c>
      <c r="F38" s="128" t="s">
        <v>41</v>
      </c>
      <c r="G38" s="128" t="s">
        <v>42</v>
      </c>
      <c r="H38" s="129" t="s">
        <v>43</v>
      </c>
      <c r="J38" s="130" t="s">
        <v>81</v>
      </c>
    </row>
    <row r="39" spans="1:10" ht="30" customHeight="1">
      <c r="A39" s="246">
        <v>3</v>
      </c>
      <c r="B39" s="307" t="str">
        <f>IF($A39="","",VLOOKUP($A39,従事者明細!$A$3:$L$51,2))</f>
        <v>阿部　一朗（日本）</v>
      </c>
      <c r="C39" s="307" t="str">
        <f>IF($A39="","",VLOOKUP($A39,従事者明細!$A$3:$L$51,3))</f>
        <v>開発課題2/市場調査</v>
      </c>
      <c r="D39" s="307">
        <f>IF($A39="","",VLOOKUP($A39,従事者明細!$A$3:$L$51,6))</f>
        <v>4</v>
      </c>
      <c r="E39" s="307">
        <f>IF($A39="","",VLOOKUP($A39,従事者明細!$A$3:$L$51,10))</f>
        <v>702000</v>
      </c>
      <c r="F39" s="200">
        <f>ROUND(J39/20,2)</f>
        <v>0.3</v>
      </c>
      <c r="G39" s="196">
        <f>IF(D39="","",E39*ROUND(F39,2))</f>
        <v>210600</v>
      </c>
      <c r="H39" s="204" t="str">
        <f>IF($A39="","",VLOOKUP($A39,従事者明細!$A$3:$F$51,5))</f>
        <v>A</v>
      </c>
      <c r="J39" s="138">
        <v>6</v>
      </c>
    </row>
    <row r="40" spans="1:10" ht="30" customHeight="1">
      <c r="A40" s="246">
        <v>4</v>
      </c>
      <c r="B40" s="307" t="str">
        <f>IF($A40="","",VLOOKUP($A40,従事者明細!$A$3:$L$51,2))</f>
        <v>半沢　直樹（日本）</v>
      </c>
      <c r="C40" s="307" t="str">
        <f>IF($A40="","",VLOOKUP($A40,従事者明細!$A$3:$L$51,3))</f>
        <v>パートナー連携</v>
      </c>
      <c r="D40" s="307">
        <f>IF($A40="","",VLOOKUP($A40,従事者明細!$A$3:$L$51,6))</f>
        <v>4</v>
      </c>
      <c r="E40" s="307">
        <f>IF($A40="","",VLOOKUP($A40,従事者明細!$A$3:$L$51,10))</f>
        <v>702000</v>
      </c>
      <c r="F40" s="200">
        <f t="shared" ref="F40:F53" si="2">ROUND(J40/20,2)</f>
        <v>0.3</v>
      </c>
      <c r="G40" s="196">
        <f t="shared" ref="G40:G53" si="3">IF(D40="","",E40*ROUND(F40,2))</f>
        <v>210600</v>
      </c>
      <c r="H40" s="204" t="str">
        <f>IF($A40="","",VLOOKUP($A40,従事者明細!$A$3:$F$51,5))</f>
        <v>A</v>
      </c>
      <c r="J40" s="138">
        <v>6</v>
      </c>
    </row>
    <row r="41" spans="1:10" ht="30" customHeight="1">
      <c r="A41" s="246">
        <v>5</v>
      </c>
      <c r="B41" s="307" t="str">
        <f>IF($A41="","",VLOOKUP($A41,従事者明細!$A$3:$L$51,2))</f>
        <v>国際　太郎（ベトナム）</v>
      </c>
      <c r="C41" s="307" t="str">
        <f>IF($A41="","",VLOOKUP($A41,従事者明細!$A$3:$L$51,3))</f>
        <v>法制度調査</v>
      </c>
      <c r="D41" s="307">
        <f>IF($A41="","",VLOOKUP($A41,従事者明細!$A$3:$L$51,6))</f>
        <v>3</v>
      </c>
      <c r="E41" s="307">
        <f>IF($A41="","",VLOOKUP($A41,従事者明細!$A$3:$L$51,10))</f>
        <v>856000</v>
      </c>
      <c r="F41" s="200">
        <f t="shared" si="2"/>
        <v>2</v>
      </c>
      <c r="G41" s="196">
        <f t="shared" si="3"/>
        <v>1712000</v>
      </c>
      <c r="H41" s="204" t="str">
        <f>IF($A41="","",VLOOKUP($A41,従事者明細!$A$3:$F$51,5))</f>
        <v>C</v>
      </c>
      <c r="J41" s="138">
        <v>40</v>
      </c>
    </row>
    <row r="42" spans="1:10" ht="30" customHeight="1">
      <c r="A42" s="246">
        <v>6</v>
      </c>
      <c r="B42" s="307" t="str">
        <f>IF($A42="","",VLOOKUP($A42,従事者明細!$A$3:$L$51,2))</f>
        <v>鈴木　花子（日本）</v>
      </c>
      <c r="C42" s="307" t="str">
        <f>IF($A42="","",VLOOKUP($A42,従事者明細!$A$3:$L$51,3))</f>
        <v>環境社会配慮調査</v>
      </c>
      <c r="D42" s="307">
        <f>IF($A42="","",VLOOKUP($A42,従事者明細!$A$3:$L$51,6))</f>
        <v>5</v>
      </c>
      <c r="E42" s="307">
        <f>IF($A42="","",VLOOKUP($A42,従事者明細!$A$3:$L$51,10))</f>
        <v>568000</v>
      </c>
      <c r="F42" s="200">
        <f t="shared" si="2"/>
        <v>0.4</v>
      </c>
      <c r="G42" s="196">
        <f t="shared" si="3"/>
        <v>227200</v>
      </c>
      <c r="H42" s="204" t="str">
        <f>IF($A42="","",VLOOKUP($A42,従事者明細!$A$3:$F$51,5))</f>
        <v>B</v>
      </c>
      <c r="J42" s="138">
        <v>8</v>
      </c>
    </row>
    <row r="43" spans="1:10" ht="30" customHeight="1">
      <c r="A43" s="246"/>
      <c r="B43" s="307" t="str">
        <f>IF($A43="","",VLOOKUP($A43,従事者明細!$A$3:$L$51,2))</f>
        <v/>
      </c>
      <c r="C43" s="307" t="str">
        <f>IF($A43="","",VLOOKUP($A43,従事者明細!$A$3:$L$51,3))</f>
        <v/>
      </c>
      <c r="D43" s="307" t="str">
        <f>IF($A43="","",VLOOKUP($A43,従事者明細!$A$3:$L$51,6))</f>
        <v/>
      </c>
      <c r="E43" s="307" t="str">
        <f>IF($A43="","",VLOOKUP($A43,従事者明細!$A$3:$L$51,10))</f>
        <v/>
      </c>
      <c r="F43" s="200">
        <f t="shared" si="2"/>
        <v>0</v>
      </c>
      <c r="G43" s="196" t="str">
        <f t="shared" si="3"/>
        <v/>
      </c>
      <c r="H43" s="204" t="str">
        <f>IF($A43="","",VLOOKUP($A43,従事者明細!$A$3:$F$51,5))</f>
        <v/>
      </c>
      <c r="J43" s="138"/>
    </row>
    <row r="44" spans="1:10" ht="30" customHeight="1">
      <c r="A44" s="246"/>
      <c r="B44" s="307" t="str">
        <f>IF($A44="","",VLOOKUP($A44,従事者明細!$A$3:$L$51,2))</f>
        <v/>
      </c>
      <c r="C44" s="307" t="str">
        <f>IF($A44="","",VLOOKUP($A44,従事者明細!$A$3:$L$51,3))</f>
        <v/>
      </c>
      <c r="D44" s="307" t="str">
        <f>IF($A44="","",VLOOKUP($A44,従事者明細!$A$3:$L$51,6))</f>
        <v/>
      </c>
      <c r="E44" s="307" t="str">
        <f>IF($A44="","",VLOOKUP($A44,従事者明細!$A$3:$L$51,10))</f>
        <v/>
      </c>
      <c r="F44" s="200">
        <f t="shared" si="2"/>
        <v>0</v>
      </c>
      <c r="G44" s="196" t="str">
        <f t="shared" si="3"/>
        <v/>
      </c>
      <c r="H44" s="204" t="str">
        <f>IF($A44="","",VLOOKUP($A44,従事者明細!$A$3:$F$51,5))</f>
        <v/>
      </c>
      <c r="J44" s="138"/>
    </row>
    <row r="45" spans="1:10" ht="30" hidden="1" customHeight="1">
      <c r="A45" s="246"/>
      <c r="B45" s="307" t="str">
        <f>IF($A45="","",VLOOKUP($A45,従事者明細!$A$3:$L$51,2))</f>
        <v/>
      </c>
      <c r="C45" s="307" t="str">
        <f>IF($A45="","",VLOOKUP($A45,従事者明細!$A$3:$L$51,3))</f>
        <v/>
      </c>
      <c r="D45" s="307" t="str">
        <f>IF($A45="","",VLOOKUP($A45,従事者明細!$A$3:$L$51,6))</f>
        <v/>
      </c>
      <c r="E45" s="307" t="str">
        <f>IF($A45="","",VLOOKUP($A45,従事者明細!$A$3:$L$51,10))</f>
        <v/>
      </c>
      <c r="F45" s="200">
        <f t="shared" si="2"/>
        <v>0</v>
      </c>
      <c r="G45" s="196" t="str">
        <f t="shared" si="3"/>
        <v/>
      </c>
      <c r="H45" s="204" t="str">
        <f>IF($A45="","",VLOOKUP($A45,従事者明細!$A$3:$F$51,5))</f>
        <v/>
      </c>
      <c r="J45" s="138"/>
    </row>
    <row r="46" spans="1:10" ht="30" hidden="1" customHeight="1">
      <c r="A46" s="246"/>
      <c r="B46" s="307" t="str">
        <f>IF($A46="","",VLOOKUP($A46,従事者明細!$A$3:$L$51,2))</f>
        <v/>
      </c>
      <c r="C46" s="307" t="str">
        <f>IF($A46="","",VLOOKUP($A46,従事者明細!$A$3:$L$51,3))</f>
        <v/>
      </c>
      <c r="D46" s="307" t="str">
        <f>IF($A46="","",VLOOKUP($A46,従事者明細!$A$3:$L$51,6))</f>
        <v/>
      </c>
      <c r="E46" s="307" t="str">
        <f>IF($A46="","",VLOOKUP($A46,従事者明細!$A$3:$L$51,10))</f>
        <v/>
      </c>
      <c r="F46" s="200">
        <f t="shared" si="2"/>
        <v>0</v>
      </c>
      <c r="G46" s="196" t="str">
        <f t="shared" si="3"/>
        <v/>
      </c>
      <c r="H46" s="204" t="str">
        <f>IF($A46="","",VLOOKUP($A46,従事者明細!$A$3:$F$51,5))</f>
        <v/>
      </c>
      <c r="J46" s="138"/>
    </row>
    <row r="47" spans="1:10" ht="30" hidden="1" customHeight="1">
      <c r="A47" s="246"/>
      <c r="B47" s="307" t="str">
        <f>IF($A47="","",VLOOKUP($A47,従事者明細!$A$3:$L$51,2))</f>
        <v/>
      </c>
      <c r="C47" s="307" t="str">
        <f>IF($A47="","",VLOOKUP($A47,従事者明細!$A$3:$L$51,3))</f>
        <v/>
      </c>
      <c r="D47" s="307" t="str">
        <f>IF($A47="","",VLOOKUP($A47,従事者明細!$A$3:$L$51,6))</f>
        <v/>
      </c>
      <c r="E47" s="307" t="str">
        <f>IF($A47="","",VLOOKUP($A47,従事者明細!$A$3:$L$51,10))</f>
        <v/>
      </c>
      <c r="F47" s="200">
        <f t="shared" si="2"/>
        <v>0</v>
      </c>
      <c r="G47" s="196" t="str">
        <f t="shared" si="3"/>
        <v/>
      </c>
      <c r="H47" s="204" t="str">
        <f>IF($A47="","",VLOOKUP($A47,従事者明細!$A$3:$F$51,5))</f>
        <v/>
      </c>
      <c r="J47" s="138"/>
    </row>
    <row r="48" spans="1:10" ht="30" hidden="1" customHeight="1">
      <c r="A48" s="246"/>
      <c r="B48" s="307" t="str">
        <f>IF($A48="","",VLOOKUP($A48,従事者明細!$A$3:$L$51,2))</f>
        <v/>
      </c>
      <c r="C48" s="307" t="str">
        <f>IF($A48="","",VLOOKUP($A48,従事者明細!$A$3:$L$51,3))</f>
        <v/>
      </c>
      <c r="D48" s="307" t="str">
        <f>IF($A48="","",VLOOKUP($A48,従事者明細!$A$3:$L$51,6))</f>
        <v/>
      </c>
      <c r="E48" s="307" t="str">
        <f>IF($A48="","",VLOOKUP($A48,従事者明細!$A$3:$L$51,10))</f>
        <v/>
      </c>
      <c r="F48" s="200">
        <f t="shared" si="2"/>
        <v>0</v>
      </c>
      <c r="G48" s="196" t="str">
        <f t="shared" si="3"/>
        <v/>
      </c>
      <c r="H48" s="204" t="str">
        <f>IF($A48="","",VLOOKUP($A48,従事者明細!$A$3:$F$51,5))</f>
        <v/>
      </c>
      <c r="J48" s="138"/>
    </row>
    <row r="49" spans="1:10" ht="30" hidden="1" customHeight="1">
      <c r="A49" s="246"/>
      <c r="B49" s="307" t="str">
        <f>IF($A49="","",VLOOKUP($A49,従事者明細!$A$3:$L$51,2))</f>
        <v/>
      </c>
      <c r="C49" s="307" t="str">
        <f>IF($A49="","",VLOOKUP($A49,従事者明細!$A$3:$L$51,3))</f>
        <v/>
      </c>
      <c r="D49" s="307" t="str">
        <f>IF($A49="","",VLOOKUP($A49,従事者明細!$A$3:$L$51,6))</f>
        <v/>
      </c>
      <c r="E49" s="307" t="str">
        <f>IF($A49="","",VLOOKUP($A49,従事者明細!$A$3:$L$51,10))</f>
        <v/>
      </c>
      <c r="F49" s="200">
        <f t="shared" si="2"/>
        <v>0</v>
      </c>
      <c r="G49" s="196" t="str">
        <f t="shared" si="3"/>
        <v/>
      </c>
      <c r="H49" s="204" t="str">
        <f>IF($A49="","",VLOOKUP($A49,従事者明細!$A$3:$F$51,5))</f>
        <v/>
      </c>
      <c r="J49" s="138"/>
    </row>
    <row r="50" spans="1:10" ht="30" hidden="1" customHeight="1">
      <c r="A50" s="246"/>
      <c r="B50" s="307" t="str">
        <f>IF($A50="","",VLOOKUP($A50,従事者明細!$A$3:$L$51,2))</f>
        <v/>
      </c>
      <c r="C50" s="307" t="str">
        <f>IF($A50="","",VLOOKUP($A50,従事者明細!$A$3:$L$51,3))</f>
        <v/>
      </c>
      <c r="D50" s="307" t="str">
        <f>IF($A50="","",VLOOKUP($A50,従事者明細!$A$3:$L$51,6))</f>
        <v/>
      </c>
      <c r="E50" s="307" t="str">
        <f>IF($A50="","",VLOOKUP($A50,従事者明細!$A$3:$L$51,10))</f>
        <v/>
      </c>
      <c r="F50" s="200">
        <f t="shared" si="2"/>
        <v>0</v>
      </c>
      <c r="G50" s="196" t="str">
        <f t="shared" si="3"/>
        <v/>
      </c>
      <c r="H50" s="204" t="str">
        <f>IF($A50="","",VLOOKUP($A50,従事者明細!$A$3:$F$51,5))</f>
        <v/>
      </c>
      <c r="J50" s="138"/>
    </row>
    <row r="51" spans="1:10" ht="30" hidden="1" customHeight="1">
      <c r="A51" s="246"/>
      <c r="B51" s="307" t="str">
        <f>IF($A51="","",VLOOKUP($A51,従事者明細!$A$3:$L$51,2))</f>
        <v/>
      </c>
      <c r="C51" s="307" t="str">
        <f>IF($A51="","",VLOOKUP($A51,従事者明細!$A$3:$L$51,3))</f>
        <v/>
      </c>
      <c r="D51" s="307" t="str">
        <f>IF($A51="","",VLOOKUP($A51,従事者明細!$A$3:$L$51,6))</f>
        <v/>
      </c>
      <c r="E51" s="307" t="str">
        <f>IF($A51="","",VLOOKUP($A51,従事者明細!$A$3:$L$51,10))</f>
        <v/>
      </c>
      <c r="F51" s="200">
        <f t="shared" si="2"/>
        <v>0</v>
      </c>
      <c r="G51" s="196" t="str">
        <f t="shared" si="3"/>
        <v/>
      </c>
      <c r="H51" s="204" t="str">
        <f>IF($A51="","",VLOOKUP($A51,従事者明細!$A$3:$F$51,5))</f>
        <v/>
      </c>
      <c r="J51" s="138"/>
    </row>
    <row r="52" spans="1:10" ht="30" customHeight="1">
      <c r="A52" s="246"/>
      <c r="B52" s="307" t="str">
        <f>IF($A52="","",VLOOKUP($A52,従事者明細!$A$3:$L$51,2))</f>
        <v/>
      </c>
      <c r="C52" s="307" t="str">
        <f>IF($A52="","",VLOOKUP($A52,従事者明細!$A$3:$L$51,3))</f>
        <v/>
      </c>
      <c r="D52" s="307" t="str">
        <f>IF($A52="","",VLOOKUP($A52,従事者明細!$A$3:$L$51,6))</f>
        <v/>
      </c>
      <c r="E52" s="307" t="str">
        <f>IF($A52="","",VLOOKUP($A52,従事者明細!$A$3:$L$51,10))</f>
        <v/>
      </c>
      <c r="F52" s="200">
        <f t="shared" si="2"/>
        <v>0</v>
      </c>
      <c r="G52" s="196" t="str">
        <f t="shared" si="3"/>
        <v/>
      </c>
      <c r="H52" s="204" t="str">
        <f>IF($A52="","",VLOOKUP($A52,従事者明細!$A$3:$F$51,5))</f>
        <v/>
      </c>
      <c r="J52" s="138"/>
    </row>
    <row r="53" spans="1:10" ht="30" customHeight="1" thickBot="1">
      <c r="A53" s="246"/>
      <c r="B53" s="307" t="str">
        <f>IF($A53="","",VLOOKUP($A53,従事者明細!$A$3:$L$51,2))</f>
        <v/>
      </c>
      <c r="C53" s="307" t="str">
        <f>IF($A53="","",VLOOKUP($A53,従事者明細!$A$3:$L$51,3))</f>
        <v/>
      </c>
      <c r="D53" s="307" t="str">
        <f>IF($A53="","",VLOOKUP($A53,従事者明細!$A$3:$L$51,6))</f>
        <v/>
      </c>
      <c r="E53" s="307" t="str">
        <f>IF($A53="","",VLOOKUP($A53,従事者明細!$A$3:$L$51,10))</f>
        <v/>
      </c>
      <c r="F53" s="200">
        <f t="shared" si="2"/>
        <v>0</v>
      </c>
      <c r="G53" s="196" t="str">
        <f t="shared" si="3"/>
        <v/>
      </c>
      <c r="H53" s="204" t="str">
        <f>IF($A53="","",VLOOKUP($A53,従事者明細!$A$3:$F$51,5))</f>
        <v/>
      </c>
      <c r="J53" s="138"/>
    </row>
    <row r="54" spans="1:10" ht="30" customHeight="1" thickBot="1">
      <c r="E54" s="133" t="s">
        <v>44</v>
      </c>
      <c r="F54" s="134">
        <f>SUM(F39:F53)</f>
        <v>3</v>
      </c>
      <c r="G54" s="135">
        <f>SUM(G39:G53)</f>
        <v>2360400</v>
      </c>
      <c r="J54" s="122">
        <f>SUM(J39:J53)</f>
        <v>60</v>
      </c>
    </row>
    <row r="55" spans="1:10" ht="15.75" customHeight="1">
      <c r="B55" s="136"/>
      <c r="C55" s="136"/>
      <c r="F55" s="133"/>
      <c r="G55" s="300"/>
      <c r="H55" s="150"/>
      <c r="I55" s="301"/>
    </row>
    <row r="56" spans="1:10" ht="21.75" customHeight="1">
      <c r="B56" s="137"/>
      <c r="C56" s="137"/>
      <c r="H56" s="131" t="s">
        <v>232</v>
      </c>
    </row>
    <row r="57" spans="1:10">
      <c r="B57" s="137"/>
      <c r="C57" s="137"/>
      <c r="F57" s="195" t="s">
        <v>145</v>
      </c>
      <c r="G57" s="196">
        <f>SUMIF(H39:H53,"A",G39:G53)</f>
        <v>421200</v>
      </c>
      <c r="H57" s="299">
        <f>G33+G57</f>
        <v>1242540</v>
      </c>
      <c r="I57" s="195" t="s">
        <v>145</v>
      </c>
      <c r="J57" s="196">
        <f>IF($G$65=0,0,$G$65/$H$60*H57)</f>
        <v>1242331.6292565924</v>
      </c>
    </row>
    <row r="58" spans="1:10">
      <c r="B58" s="137"/>
      <c r="C58" s="137"/>
      <c r="F58" s="195" t="s">
        <v>146</v>
      </c>
      <c r="G58" s="196">
        <f>SUMIF(H39:H53,"B",G39:G53)</f>
        <v>227200</v>
      </c>
      <c r="H58" s="299">
        <f>G34+G58</f>
        <v>698640</v>
      </c>
      <c r="I58" s="195" t="s">
        <v>146</v>
      </c>
      <c r="J58" s="196">
        <f t="shared" ref="J58:J59" si="4">IF($G$65=0,0,$G$65/$H$60*H58)</f>
        <v>698522.8398794611</v>
      </c>
    </row>
    <row r="59" spans="1:10">
      <c r="B59" s="137"/>
      <c r="C59" s="137"/>
      <c r="F59" s="195" t="s">
        <v>147</v>
      </c>
      <c r="G59" s="196">
        <f>SUMIF(H39:H53,"C",G39:G53)</f>
        <v>1712000</v>
      </c>
      <c r="H59" s="299">
        <f>G35+G59</f>
        <v>1994480</v>
      </c>
      <c r="I59" s="195" t="s">
        <v>147</v>
      </c>
      <c r="J59" s="196">
        <f t="shared" si="4"/>
        <v>1994145.5308639465</v>
      </c>
    </row>
    <row r="60" spans="1:10">
      <c r="B60" s="137"/>
      <c r="C60" s="137"/>
      <c r="F60" s="198"/>
      <c r="G60" s="199">
        <f>SUM(G57:G59)</f>
        <v>2360400</v>
      </c>
      <c r="H60" s="196">
        <f>SUM(H57:H59)</f>
        <v>3935660</v>
      </c>
      <c r="I60" s="302" t="s">
        <v>233</v>
      </c>
      <c r="J60" s="199">
        <f>SUM(J57:J59)</f>
        <v>3935000</v>
      </c>
    </row>
    <row r="62" spans="1:10" ht="15" thickBot="1"/>
    <row r="63" spans="1:10" ht="29.25" thickBot="1">
      <c r="A63" s="317"/>
      <c r="B63" s="122" t="s">
        <v>349</v>
      </c>
      <c r="C63" s="317"/>
      <c r="D63" s="37"/>
      <c r="E63" s="37"/>
      <c r="F63" s="455" t="s">
        <v>350</v>
      </c>
      <c r="G63" s="456" t="s">
        <v>351</v>
      </c>
    </row>
    <row r="64" spans="1:10" ht="30" customHeight="1">
      <c r="A64" s="317"/>
      <c r="B64" s="317"/>
      <c r="C64" s="317"/>
      <c r="D64" s="457"/>
      <c r="E64" s="458" t="s">
        <v>353</v>
      </c>
      <c r="F64" s="459">
        <f>F31+F54</f>
        <v>5.33</v>
      </c>
      <c r="G64" s="460">
        <f>G31+G54</f>
        <v>3935660</v>
      </c>
    </row>
    <row r="65" spans="1:7" ht="30" customHeight="1" thickBot="1">
      <c r="A65" s="317"/>
      <c r="B65" s="317"/>
      <c r="C65" s="317"/>
      <c r="D65" s="461"/>
      <c r="E65" s="462" t="s">
        <v>352</v>
      </c>
      <c r="F65" s="463"/>
      <c r="G65" s="464">
        <f>ROUNDDOWN(G64,-3)</f>
        <v>3935000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H38" sqref="H38"/>
    </sheetView>
  </sheetViews>
  <sheetFormatPr defaultRowHeight="14.25"/>
  <cols>
    <col min="1" max="1" width="1.75" style="6" customWidth="1"/>
    <col min="2" max="2" width="10" style="122" customWidth="1"/>
    <col min="3" max="3" width="10.25" style="122" customWidth="1"/>
    <col min="4" max="7" width="3" style="122" customWidth="1"/>
    <col min="8" max="8" width="9" style="122"/>
    <col min="9" max="9" width="3" style="122" customWidth="1"/>
    <col min="10" max="10" width="7.125" style="122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511" t="s">
        <v>119</v>
      </c>
      <c r="C2" s="511"/>
      <c r="D2" s="511"/>
      <c r="E2" s="511"/>
      <c r="F2" s="511"/>
      <c r="G2" s="511"/>
      <c r="H2" s="511"/>
      <c r="I2" s="511"/>
    </row>
    <row r="3" spans="2:22" s="285" customFormat="1">
      <c r="B3" s="284"/>
      <c r="C3" s="284"/>
      <c r="D3" s="284"/>
      <c r="E3" s="284"/>
      <c r="F3" s="284"/>
      <c r="G3" s="284"/>
      <c r="H3" s="284"/>
      <c r="I3" s="150"/>
      <c r="J3" s="150"/>
    </row>
    <row r="4" spans="2:22" ht="15" thickBot="1">
      <c r="B4" s="122" t="s">
        <v>122</v>
      </c>
      <c r="I4" s="505">
        <f>K23</f>
        <v>2976000</v>
      </c>
      <c r="J4" s="505"/>
      <c r="K4" s="505"/>
      <c r="L4" s="6" t="s">
        <v>1</v>
      </c>
    </row>
    <row r="5" spans="2:22" ht="15" thickTop="1"/>
    <row r="6" spans="2:22">
      <c r="B6" s="122" t="s">
        <v>45</v>
      </c>
    </row>
    <row r="7" spans="2:22">
      <c r="B7" s="506" t="s">
        <v>46</v>
      </c>
      <c r="C7" s="506"/>
      <c r="H7" s="122" t="s">
        <v>123</v>
      </c>
    </row>
    <row r="9" spans="2:22">
      <c r="B9" s="503">
        <f>様式2_1人件費!J57</f>
        <v>1242331.6292565924</v>
      </c>
      <c r="C9" s="503"/>
      <c r="D9" s="156" t="s">
        <v>1</v>
      </c>
      <c r="E9" s="152"/>
      <c r="F9" s="152" t="s">
        <v>47</v>
      </c>
      <c r="H9" s="157">
        <v>120</v>
      </c>
      <c r="I9" s="122" t="s">
        <v>48</v>
      </c>
      <c r="J9" s="145" t="s">
        <v>49</v>
      </c>
      <c r="K9" s="504">
        <f>ROUNDDOWN(B9*H9/100,0)</f>
        <v>1490797</v>
      </c>
      <c r="L9" s="504"/>
      <c r="M9" s="6" t="s">
        <v>1</v>
      </c>
    </row>
    <row r="11" spans="2:22">
      <c r="B11" s="122" t="s">
        <v>50</v>
      </c>
    </row>
    <row r="12" spans="2:22">
      <c r="B12" s="506" t="s">
        <v>46</v>
      </c>
      <c r="C12" s="506"/>
      <c r="D12" s="506"/>
      <c r="H12" s="122" t="s">
        <v>123</v>
      </c>
    </row>
    <row r="14" spans="2:22">
      <c r="B14" s="503">
        <f>様式2_1人件費!J58</f>
        <v>698522.8398794611</v>
      </c>
      <c r="C14" s="503"/>
      <c r="D14" s="156" t="s">
        <v>1</v>
      </c>
      <c r="E14" s="152"/>
      <c r="F14" s="152" t="s">
        <v>47</v>
      </c>
      <c r="H14" s="157">
        <v>70</v>
      </c>
      <c r="I14" s="122" t="s">
        <v>48</v>
      </c>
      <c r="J14" s="145" t="s">
        <v>49</v>
      </c>
      <c r="K14" s="504">
        <f>ROUNDDOWN(B14*H14/100,0)</f>
        <v>488965</v>
      </c>
      <c r="L14" s="504"/>
      <c r="M14" s="6" t="s">
        <v>1</v>
      </c>
    </row>
    <row r="16" spans="2:22">
      <c r="B16" s="122" t="s">
        <v>51</v>
      </c>
      <c r="P16" s="27"/>
      <c r="Q16" s="27"/>
      <c r="R16" s="27"/>
      <c r="S16" s="27"/>
      <c r="T16" s="27"/>
      <c r="U16" s="27"/>
      <c r="V16" s="27"/>
    </row>
    <row r="17" spans="2:22">
      <c r="B17" s="506" t="s">
        <v>46</v>
      </c>
      <c r="C17" s="506"/>
      <c r="D17" s="506"/>
      <c r="H17" s="122" t="s">
        <v>123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503">
        <f>様式2_1人件費!J59</f>
        <v>1994145.5308639465</v>
      </c>
      <c r="C19" s="503"/>
      <c r="D19" s="156" t="s">
        <v>1</v>
      </c>
      <c r="E19" s="152"/>
      <c r="F19" s="152" t="s">
        <v>47</v>
      </c>
      <c r="H19" s="157">
        <v>50</v>
      </c>
      <c r="I19" s="122" t="s">
        <v>48</v>
      </c>
      <c r="J19" s="145" t="s">
        <v>49</v>
      </c>
      <c r="K19" s="504">
        <f>ROUNDDOWN(B19*H19/100,0)</f>
        <v>997072</v>
      </c>
      <c r="L19" s="504"/>
      <c r="M19" s="6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22" t="s">
        <v>77</v>
      </c>
      <c r="J22" s="145" t="s">
        <v>49</v>
      </c>
      <c r="K22" s="508">
        <f>K9+K14+K19</f>
        <v>2976834</v>
      </c>
      <c r="L22" s="509"/>
      <c r="M22" s="6" t="s">
        <v>1</v>
      </c>
    </row>
    <row r="23" spans="2:22" ht="27.75" customHeight="1">
      <c r="H23" s="122" t="s">
        <v>175</v>
      </c>
      <c r="J23" s="145"/>
      <c r="K23" s="510">
        <f>ROUNDDOWN(K22,-3)</f>
        <v>2976000</v>
      </c>
      <c r="L23" s="510"/>
      <c r="M23" s="6" t="s">
        <v>1</v>
      </c>
    </row>
    <row r="26" spans="2:22" ht="15" thickBot="1">
      <c r="B26" s="122" t="s">
        <v>52</v>
      </c>
      <c r="I26" s="507">
        <f>K46</f>
        <v>1211000</v>
      </c>
      <c r="J26" s="507"/>
      <c r="K26" s="507"/>
      <c r="L26" s="6" t="s">
        <v>1</v>
      </c>
    </row>
    <row r="27" spans="2:22" ht="15" thickTop="1"/>
    <row r="28" spans="2:22">
      <c r="I28" s="158"/>
      <c r="J28" s="126"/>
      <c r="K28" s="71"/>
    </row>
    <row r="29" spans="2:22">
      <c r="B29" s="122" t="s">
        <v>45</v>
      </c>
    </row>
    <row r="30" spans="2:22">
      <c r="B30" s="506" t="s">
        <v>124</v>
      </c>
      <c r="C30" s="506"/>
      <c r="D30" s="506"/>
      <c r="G30" s="506" t="s">
        <v>53</v>
      </c>
      <c r="H30" s="506"/>
      <c r="I30" s="506"/>
    </row>
    <row r="31" spans="2:22">
      <c r="L31"/>
    </row>
    <row r="32" spans="2:22">
      <c r="B32" s="514">
        <f>SUM(B9+ROUNDDOWN(K9,-3))</f>
        <v>2732331.6292565921</v>
      </c>
      <c r="C32" s="514"/>
      <c r="D32" s="165" t="s">
        <v>1</v>
      </c>
      <c r="E32" s="152"/>
      <c r="F32" s="152" t="s">
        <v>47</v>
      </c>
      <c r="H32" s="157">
        <v>40</v>
      </c>
      <c r="I32" s="122" t="s">
        <v>48</v>
      </c>
      <c r="J32" s="145" t="s">
        <v>49</v>
      </c>
      <c r="K32" s="504">
        <f>ROUNDDOWN(B32*H32/100,0)</f>
        <v>1092932</v>
      </c>
      <c r="L32" s="504"/>
      <c r="M32" s="6" t="s">
        <v>1</v>
      </c>
    </row>
    <row r="33" spans="2:13">
      <c r="B33" s="150"/>
      <c r="C33" s="150"/>
      <c r="D33" s="150"/>
    </row>
    <row r="34" spans="2:13">
      <c r="B34" s="150" t="s">
        <v>50</v>
      </c>
      <c r="C34" s="150"/>
      <c r="D34" s="150"/>
    </row>
    <row r="35" spans="2:13">
      <c r="B35" s="513" t="s">
        <v>124</v>
      </c>
      <c r="C35" s="513"/>
      <c r="D35" s="513"/>
      <c r="G35" s="506" t="s">
        <v>53</v>
      </c>
      <c r="H35" s="506"/>
      <c r="I35" s="506"/>
    </row>
    <row r="36" spans="2:13">
      <c r="B36" s="150"/>
      <c r="C36" s="150"/>
      <c r="D36" s="150"/>
    </row>
    <row r="37" spans="2:13">
      <c r="B37" s="514">
        <f>SUM(B14+ROUNDDOWN(K14,-3))</f>
        <v>1186522.8398794611</v>
      </c>
      <c r="C37" s="514"/>
      <c r="D37" s="165" t="s">
        <v>1</v>
      </c>
      <c r="E37" s="152"/>
      <c r="F37" s="152" t="s">
        <v>47</v>
      </c>
      <c r="H37" s="157">
        <v>10</v>
      </c>
      <c r="I37" s="122" t="s">
        <v>48</v>
      </c>
      <c r="J37" s="145" t="s">
        <v>49</v>
      </c>
      <c r="K37" s="504">
        <f>ROUNDDOWN(B37*H37/100,0)</f>
        <v>118652</v>
      </c>
      <c r="L37" s="504"/>
      <c r="M37" s="6" t="s">
        <v>1</v>
      </c>
    </row>
    <row r="38" spans="2:13">
      <c r="B38" s="150"/>
      <c r="C38" s="150"/>
      <c r="D38" s="150"/>
    </row>
    <row r="39" spans="2:13">
      <c r="B39" s="150" t="s">
        <v>51</v>
      </c>
      <c r="C39" s="150"/>
      <c r="D39" s="150"/>
    </row>
    <row r="40" spans="2:13">
      <c r="B40" s="513" t="s">
        <v>124</v>
      </c>
      <c r="C40" s="513"/>
      <c r="D40" s="513"/>
      <c r="G40" s="506" t="s">
        <v>53</v>
      </c>
      <c r="H40" s="506"/>
      <c r="I40" s="506"/>
    </row>
    <row r="41" spans="2:13">
      <c r="B41" s="150"/>
      <c r="C41" s="150"/>
      <c r="D41" s="150"/>
    </row>
    <row r="42" spans="2:13">
      <c r="B42" s="514">
        <f>SUM(B19+ROUNDDOWN(K19,-3))</f>
        <v>2991145.5308639463</v>
      </c>
      <c r="C42" s="514"/>
      <c r="D42" s="165" t="s">
        <v>1</v>
      </c>
      <c r="E42" s="152"/>
      <c r="F42" s="152" t="s">
        <v>47</v>
      </c>
      <c r="H42" s="159">
        <v>0</v>
      </c>
      <c r="I42" s="122" t="s">
        <v>48</v>
      </c>
      <c r="J42" s="145" t="s">
        <v>49</v>
      </c>
      <c r="K42" s="504">
        <f>ROUNDDOWN(B42*H42/100,0)</f>
        <v>0</v>
      </c>
      <c r="L42" s="504"/>
      <c r="M42" s="6" t="s">
        <v>1</v>
      </c>
    </row>
    <row r="43" spans="2:13">
      <c r="B43" s="160"/>
      <c r="C43" s="160"/>
      <c r="D43" s="148"/>
      <c r="E43" s="148"/>
      <c r="F43" s="148"/>
      <c r="G43" s="150"/>
      <c r="H43" s="147"/>
      <c r="I43" s="150"/>
      <c r="J43" s="161"/>
      <c r="K43" s="72"/>
      <c r="L43" s="72"/>
    </row>
    <row r="44" spans="2:13">
      <c r="B44" s="160"/>
      <c r="C44" s="160"/>
      <c r="D44" s="148"/>
      <c r="E44" s="148"/>
      <c r="F44" s="148"/>
      <c r="G44" s="150"/>
      <c r="H44" s="147"/>
      <c r="I44" s="150"/>
      <c r="J44" s="161"/>
      <c r="K44" s="72"/>
      <c r="L44" s="72"/>
    </row>
    <row r="45" spans="2:13">
      <c r="B45" s="162" t="s">
        <v>78</v>
      </c>
      <c r="C45" s="160"/>
      <c r="D45" s="148"/>
      <c r="E45" s="148"/>
      <c r="F45" s="148"/>
      <c r="G45" s="150"/>
      <c r="H45" s="147"/>
      <c r="I45" s="150"/>
      <c r="J45" s="145" t="s">
        <v>49</v>
      </c>
      <c r="K45" s="512">
        <f>K32+K37+K42</f>
        <v>1211584</v>
      </c>
      <c r="L45" s="512"/>
      <c r="M45" s="6" t="s">
        <v>1</v>
      </c>
    </row>
    <row r="46" spans="2:13" ht="28.5" customHeight="1">
      <c r="H46" s="122" t="s">
        <v>175</v>
      </c>
      <c r="K46" s="510">
        <f>ROUNDDOWN(K45,-3)</f>
        <v>1211000</v>
      </c>
      <c r="L46" s="510"/>
      <c r="M46" s="6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A25" sqref="A25:C25"/>
    </sheetView>
  </sheetViews>
  <sheetFormatPr defaultRowHeight="14.25"/>
  <cols>
    <col min="1" max="1" width="7.875" style="122" customWidth="1"/>
    <col min="2" max="2" width="22.5" style="122" customWidth="1"/>
    <col min="3" max="3" width="11.875" style="143" customWidth="1"/>
    <col min="4" max="4" width="13.375" style="122" customWidth="1"/>
    <col min="5" max="5" width="16" style="143" customWidth="1"/>
    <col min="6" max="6" width="30.875" style="122" customWidth="1"/>
    <col min="7" max="7" width="38.625" style="122" customWidth="1"/>
    <col min="8" max="16384" width="9" style="122"/>
  </cols>
  <sheetData>
    <row r="1" spans="1:8" ht="31.5" customHeight="1">
      <c r="A1" s="528"/>
      <c r="B1" s="528"/>
      <c r="C1" s="528"/>
      <c r="D1" s="528"/>
      <c r="E1" s="528"/>
      <c r="F1" s="528"/>
      <c r="G1" s="528"/>
    </row>
    <row r="2" spans="1:8" ht="20.100000000000001" customHeight="1" thickBot="1">
      <c r="A2" s="139"/>
      <c r="B2" s="139"/>
      <c r="C2" s="58"/>
      <c r="D2" s="100"/>
      <c r="E2" s="140"/>
      <c r="F2" s="141"/>
      <c r="G2" s="100"/>
    </row>
    <row r="3" spans="1:8" ht="20.100000000000001" customHeight="1" thickBot="1">
      <c r="A3" s="103" t="s">
        <v>97</v>
      </c>
      <c r="B3" s="103" t="s">
        <v>21</v>
      </c>
      <c r="C3" s="58"/>
      <c r="D3" s="100"/>
      <c r="E3" s="220">
        <f>E5+様式2_4旅費!F4+様式2_4旅費!F6+様式2_5現地活動費!E3+様式2_6国内研修費!C3</f>
        <v>2864000</v>
      </c>
      <c r="F3" s="100" t="s">
        <v>1</v>
      </c>
      <c r="G3" s="100"/>
    </row>
    <row r="4" spans="1:8" ht="20.100000000000001" customHeight="1">
      <c r="A4" s="59"/>
      <c r="B4" s="60"/>
      <c r="C4" s="58"/>
      <c r="D4" s="100"/>
      <c r="E4" s="101"/>
      <c r="F4" s="213">
        <f>E5+様式2_4旅費!F4+様式2_4旅費!F6+様式2_5現地活動費!E3+様式2_6国内研修費!C3</f>
        <v>2864000</v>
      </c>
      <c r="G4" s="214"/>
    </row>
    <row r="5" spans="1:8" ht="20.100000000000001" customHeight="1" thickBot="1">
      <c r="A5" s="111" t="s">
        <v>2</v>
      </c>
      <c r="B5" s="60" t="s">
        <v>117</v>
      </c>
      <c r="C5" s="58"/>
      <c r="D5" s="141"/>
      <c r="E5" s="219">
        <f>F40</f>
        <v>0</v>
      </c>
      <c r="F5" s="100" t="s">
        <v>1</v>
      </c>
      <c r="G5" s="100"/>
    </row>
    <row r="6" spans="1:8" ht="20.100000000000001" customHeight="1" thickTop="1">
      <c r="A6" s="100"/>
      <c r="B6" s="100"/>
      <c r="C6" s="101"/>
      <c r="D6" s="100"/>
      <c r="E6" s="101"/>
      <c r="F6" s="100"/>
      <c r="G6" s="100"/>
    </row>
    <row r="7" spans="1:8" s="35" customFormat="1" ht="21" customHeight="1" thickBot="1">
      <c r="A7" s="61" t="s">
        <v>111</v>
      </c>
      <c r="B7" s="62"/>
      <c r="C7" s="62"/>
      <c r="D7" s="80">
        <f>F22</f>
        <v>0</v>
      </c>
      <c r="E7" s="61" t="s">
        <v>12</v>
      </c>
      <c r="F7" s="61"/>
      <c r="G7" s="61"/>
    </row>
    <row r="8" spans="1:8" s="35" customFormat="1" ht="21" customHeight="1">
      <c r="A8" s="529" t="s">
        <v>71</v>
      </c>
      <c r="B8" s="530"/>
      <c r="C8" s="531"/>
      <c r="D8" s="332" t="s">
        <v>72</v>
      </c>
      <c r="E8" s="332" t="s">
        <v>73</v>
      </c>
      <c r="F8" s="332" t="s">
        <v>68</v>
      </c>
      <c r="G8" s="333" t="s">
        <v>74</v>
      </c>
      <c r="H8" s="36"/>
    </row>
    <row r="9" spans="1:8" s="35" customFormat="1" ht="26.25" customHeight="1">
      <c r="A9" s="517" t="s">
        <v>112</v>
      </c>
      <c r="B9" s="544"/>
      <c r="C9" s="545"/>
      <c r="D9" s="334"/>
      <c r="E9" s="334"/>
      <c r="F9" s="335">
        <f>'機材様式（別紙明細）'!D4</f>
        <v>0</v>
      </c>
      <c r="G9" s="336"/>
    </row>
    <row r="10" spans="1:8" s="35" customFormat="1" ht="26.25" customHeight="1">
      <c r="A10" s="542"/>
      <c r="B10" s="515"/>
      <c r="C10" s="516"/>
      <c r="D10" s="337"/>
      <c r="E10" s="337"/>
      <c r="F10" s="335">
        <f>D10*E10</f>
        <v>0</v>
      </c>
      <c r="G10" s="336"/>
    </row>
    <row r="11" spans="1:8" s="35" customFormat="1" ht="26.25" customHeight="1">
      <c r="A11" s="543"/>
      <c r="B11" s="338"/>
      <c r="C11" s="339"/>
      <c r="D11" s="337"/>
      <c r="E11" s="337"/>
      <c r="F11" s="335">
        <f>D11*E11</f>
        <v>0</v>
      </c>
      <c r="G11" s="336"/>
    </row>
    <row r="12" spans="1:8" s="35" customFormat="1" ht="26.25" customHeight="1">
      <c r="A12" s="534" t="s">
        <v>75</v>
      </c>
      <c r="B12" s="535"/>
      <c r="C12" s="535"/>
      <c r="D12" s="535"/>
      <c r="E12" s="536"/>
      <c r="F12" s="340">
        <f>SUM(F9:F11)</f>
        <v>0</v>
      </c>
      <c r="G12" s="341"/>
    </row>
    <row r="13" spans="1:8" s="35" customFormat="1" ht="26.25" customHeight="1">
      <c r="A13" s="517" t="s">
        <v>113</v>
      </c>
      <c r="B13" s="520"/>
      <c r="C13" s="521"/>
      <c r="D13" s="334"/>
      <c r="E13" s="334"/>
      <c r="F13" s="342">
        <f>'機材様式（別紙明細）'!D16</f>
        <v>0</v>
      </c>
      <c r="G13" s="343"/>
    </row>
    <row r="14" spans="1:8" s="35" customFormat="1" ht="26.25" customHeight="1">
      <c r="A14" s="518"/>
      <c r="B14" s="520"/>
      <c r="C14" s="521"/>
      <c r="D14" s="344"/>
      <c r="E14" s="344"/>
      <c r="F14" s="335">
        <f>D14*E14</f>
        <v>0</v>
      </c>
      <c r="G14" s="343"/>
    </row>
    <row r="15" spans="1:8" s="35" customFormat="1" ht="26.25" customHeight="1">
      <c r="A15" s="519"/>
      <c r="B15" s="520"/>
      <c r="C15" s="521"/>
      <c r="D15" s="337"/>
      <c r="E15" s="337"/>
      <c r="F15" s="335">
        <f>D15*E15</f>
        <v>0</v>
      </c>
      <c r="G15" s="343"/>
    </row>
    <row r="16" spans="1:8" s="35" customFormat="1" ht="26.25" customHeight="1">
      <c r="A16" s="534" t="s">
        <v>75</v>
      </c>
      <c r="B16" s="535"/>
      <c r="C16" s="535"/>
      <c r="D16" s="535"/>
      <c r="E16" s="536"/>
      <c r="F16" s="340">
        <f>SUM(F13:F15)</f>
        <v>0</v>
      </c>
      <c r="G16" s="345"/>
    </row>
    <row r="17" spans="1:7" s="35" customFormat="1" ht="26.25" customHeight="1">
      <c r="A17" s="537" t="s">
        <v>108</v>
      </c>
      <c r="B17" s="346"/>
      <c r="C17" s="347"/>
      <c r="D17" s="334"/>
      <c r="E17" s="334"/>
      <c r="F17" s="348">
        <f>'機材様式（別紙明細）'!D24</f>
        <v>0</v>
      </c>
      <c r="G17" s="345"/>
    </row>
    <row r="18" spans="1:7" s="35" customFormat="1" ht="26.25" customHeight="1">
      <c r="A18" s="538"/>
      <c r="B18" s="346"/>
      <c r="C18" s="347"/>
      <c r="D18" s="349"/>
      <c r="E18" s="350"/>
      <c r="F18" s="335">
        <f>D18*E18</f>
        <v>0</v>
      </c>
      <c r="G18" s="345"/>
    </row>
    <row r="19" spans="1:7" s="35" customFormat="1" ht="26.25" customHeight="1">
      <c r="A19" s="539"/>
      <c r="B19" s="346"/>
      <c r="C19" s="347"/>
      <c r="D19" s="351"/>
      <c r="E19" s="350"/>
      <c r="F19" s="335">
        <f>D19*E19</f>
        <v>0</v>
      </c>
      <c r="G19" s="345"/>
    </row>
    <row r="20" spans="1:7" s="35" customFormat="1" ht="27" customHeight="1">
      <c r="A20" s="532" t="s">
        <v>75</v>
      </c>
      <c r="B20" s="533"/>
      <c r="C20" s="533"/>
      <c r="D20" s="533"/>
      <c r="E20" s="533"/>
      <c r="F20" s="340">
        <f>SUM(F17:F19)</f>
        <v>0</v>
      </c>
      <c r="G20" s="352"/>
    </row>
    <row r="21" spans="1:7" s="35" customFormat="1" ht="27" customHeight="1" thickBot="1">
      <c r="A21" s="540" t="s">
        <v>103</v>
      </c>
      <c r="B21" s="541"/>
      <c r="C21" s="541"/>
      <c r="D21" s="541"/>
      <c r="E21" s="541"/>
      <c r="F21" s="353">
        <f>F12+F16+F20</f>
        <v>0</v>
      </c>
      <c r="G21" s="354"/>
    </row>
    <row r="22" spans="1:7" s="35" customFormat="1" ht="27" customHeight="1" thickBot="1">
      <c r="A22" s="61"/>
      <c r="B22" s="61"/>
      <c r="C22" s="61"/>
      <c r="D22" s="61"/>
      <c r="E22" s="122" t="s">
        <v>175</v>
      </c>
      <c r="F22" s="205">
        <f>ROUNDDOWN(F21,-3)</f>
        <v>0</v>
      </c>
      <c r="G22" s="61"/>
    </row>
    <row r="23" spans="1:7" s="35" customFormat="1" ht="21" customHeight="1">
      <c r="A23" s="61"/>
      <c r="B23" s="61"/>
      <c r="C23" s="61"/>
      <c r="D23" s="61"/>
      <c r="E23" s="66"/>
      <c r="F23" s="67"/>
      <c r="G23" s="61"/>
    </row>
    <row r="24" spans="1:7" s="35" customFormat="1" ht="21" customHeight="1" thickBot="1">
      <c r="A24" s="68" t="s">
        <v>176</v>
      </c>
      <c r="B24" s="68"/>
      <c r="C24" s="68"/>
      <c r="D24" s="80">
        <f>F30</f>
        <v>0</v>
      </c>
      <c r="E24" s="61" t="s">
        <v>12</v>
      </c>
      <c r="F24" s="61"/>
      <c r="G24" s="61"/>
    </row>
    <row r="25" spans="1:7" s="35" customFormat="1" ht="20.25" customHeight="1">
      <c r="A25" s="522" t="s">
        <v>71</v>
      </c>
      <c r="B25" s="523"/>
      <c r="C25" s="524"/>
      <c r="D25" s="63" t="s">
        <v>72</v>
      </c>
      <c r="E25" s="63" t="s">
        <v>73</v>
      </c>
      <c r="F25" s="63" t="s">
        <v>68</v>
      </c>
      <c r="G25" s="64" t="s">
        <v>74</v>
      </c>
    </row>
    <row r="26" spans="1:7" s="35" customFormat="1" ht="27" customHeight="1">
      <c r="A26" s="88"/>
      <c r="B26" s="89"/>
      <c r="C26" s="87"/>
      <c r="D26" s="211"/>
      <c r="E26" s="83"/>
      <c r="F26" s="186">
        <f>D26*E26</f>
        <v>0</v>
      </c>
      <c r="G26" s="85"/>
    </row>
    <row r="27" spans="1:7" s="35" customFormat="1" ht="27" customHeight="1">
      <c r="A27" s="88"/>
      <c r="B27" s="89"/>
      <c r="C27" s="87"/>
      <c r="D27" s="211"/>
      <c r="E27" s="83"/>
      <c r="F27" s="186">
        <f>D27*E27</f>
        <v>0</v>
      </c>
      <c r="G27" s="85"/>
    </row>
    <row r="28" spans="1:7" s="35" customFormat="1" ht="27" customHeight="1">
      <c r="A28" s="88"/>
      <c r="B28" s="89"/>
      <c r="C28" s="87"/>
      <c r="D28" s="212"/>
      <c r="E28" s="84"/>
      <c r="F28" s="186">
        <f>D28*E28</f>
        <v>0</v>
      </c>
      <c r="G28" s="86"/>
    </row>
    <row r="29" spans="1:7" s="35" customFormat="1" ht="27" customHeight="1" thickBot="1">
      <c r="A29" s="525" t="s">
        <v>76</v>
      </c>
      <c r="B29" s="526"/>
      <c r="C29" s="526"/>
      <c r="D29" s="526"/>
      <c r="E29" s="527"/>
      <c r="F29" s="81">
        <f>SUM(F26:F28)</f>
        <v>0</v>
      </c>
      <c r="G29" s="65"/>
    </row>
    <row r="30" spans="1:7" s="35" customFormat="1" ht="27" customHeight="1" thickBot="1">
      <c r="A30" s="68"/>
      <c r="B30" s="68"/>
      <c r="C30" s="61"/>
      <c r="D30" s="61"/>
      <c r="E30" s="122" t="s">
        <v>175</v>
      </c>
      <c r="F30" s="205">
        <f>ROUNDDOWN(F29,-3)</f>
        <v>0</v>
      </c>
      <c r="G30" s="61"/>
    </row>
    <row r="31" spans="1:7" s="35" customFormat="1" ht="20.25" customHeight="1">
      <c r="A31" s="68"/>
      <c r="B31" s="68"/>
      <c r="C31" s="61"/>
      <c r="D31" s="61"/>
      <c r="E31" s="66"/>
      <c r="F31" s="69"/>
      <c r="G31" s="61"/>
    </row>
    <row r="32" spans="1:7" s="35" customFormat="1" ht="20.25" customHeight="1" thickBot="1">
      <c r="A32" s="112" t="s">
        <v>120</v>
      </c>
      <c r="B32" s="112"/>
      <c r="C32" s="68"/>
      <c r="D32" s="80">
        <f>F38</f>
        <v>0</v>
      </c>
      <c r="E32" s="61" t="s">
        <v>12</v>
      </c>
      <c r="F32" s="61"/>
      <c r="G32" s="61"/>
    </row>
    <row r="33" spans="1:7" s="35" customFormat="1" ht="20.25" customHeight="1">
      <c r="A33" s="522" t="s">
        <v>71</v>
      </c>
      <c r="B33" s="523"/>
      <c r="C33" s="524"/>
      <c r="D33" s="63" t="s">
        <v>72</v>
      </c>
      <c r="E33" s="63" t="s">
        <v>85</v>
      </c>
      <c r="F33" s="63" t="s">
        <v>68</v>
      </c>
      <c r="G33" s="64" t="s">
        <v>74</v>
      </c>
    </row>
    <row r="34" spans="1:7" ht="29.25" customHeight="1">
      <c r="A34" s="93"/>
      <c r="B34" s="94"/>
      <c r="C34" s="95"/>
      <c r="D34" s="211"/>
      <c r="E34" s="96"/>
      <c r="F34" s="186">
        <f>D34*E34</f>
        <v>0</v>
      </c>
      <c r="G34" s="97"/>
    </row>
    <row r="35" spans="1:7" ht="29.25" customHeight="1">
      <c r="A35" s="93"/>
      <c r="B35" s="94"/>
      <c r="C35" s="95"/>
      <c r="D35" s="211"/>
      <c r="E35" s="96"/>
      <c r="F35" s="186">
        <f>D35*E35</f>
        <v>0</v>
      </c>
      <c r="G35" s="97"/>
    </row>
    <row r="36" spans="1:7" ht="29.25" customHeight="1">
      <c r="A36" s="93"/>
      <c r="B36" s="94"/>
      <c r="C36" s="95"/>
      <c r="D36" s="212"/>
      <c r="E36" s="98"/>
      <c r="F36" s="186">
        <f>D36*E36</f>
        <v>0</v>
      </c>
      <c r="G36" s="99"/>
    </row>
    <row r="37" spans="1:7" ht="29.25" customHeight="1" thickBot="1">
      <c r="A37" s="525" t="s">
        <v>86</v>
      </c>
      <c r="B37" s="526"/>
      <c r="C37" s="526"/>
      <c r="D37" s="526"/>
      <c r="E37" s="527"/>
      <c r="F37" s="81">
        <f>SUM(F34:F36)</f>
        <v>0</v>
      </c>
      <c r="G37" s="65"/>
    </row>
    <row r="38" spans="1:7" ht="24" customHeight="1" thickBot="1">
      <c r="A38" s="68"/>
      <c r="B38" s="68"/>
      <c r="C38" s="61"/>
      <c r="D38" s="61"/>
      <c r="E38" s="122" t="s">
        <v>175</v>
      </c>
      <c r="F38" s="205">
        <f>ROUNDDOWN(F37,-3)</f>
        <v>0</v>
      </c>
      <c r="G38" s="61"/>
    </row>
    <row r="39" spans="1:7" ht="24" customHeight="1">
      <c r="A39" s="68"/>
      <c r="B39" s="68"/>
      <c r="C39" s="61"/>
      <c r="D39" s="61"/>
      <c r="E39" s="66"/>
      <c r="F39" s="69"/>
      <c r="G39" s="61"/>
    </row>
    <row r="40" spans="1:7" ht="27.75" customHeight="1">
      <c r="A40" s="68" t="s">
        <v>104</v>
      </c>
      <c r="B40" s="68"/>
      <c r="C40" s="61"/>
      <c r="E40" s="166"/>
      <c r="F40" s="142">
        <f>D7+D24+D32</f>
        <v>0</v>
      </c>
      <c r="G40" s="70" t="s">
        <v>12</v>
      </c>
    </row>
    <row r="41" spans="1:7">
      <c r="A41" s="61"/>
      <c r="B41" s="61"/>
      <c r="C41" s="61"/>
      <c r="D41" s="61"/>
      <c r="E41" s="68"/>
      <c r="F41" s="61"/>
      <c r="G41" s="61"/>
    </row>
    <row r="42" spans="1:7">
      <c r="A42" s="100"/>
      <c r="B42" s="100"/>
      <c r="C42" s="101"/>
      <c r="D42" s="100"/>
      <c r="E42" s="140"/>
      <c r="F42" s="100"/>
      <c r="G42" s="100"/>
    </row>
    <row r="43" spans="1:7">
      <c r="A43" s="102" t="s">
        <v>87</v>
      </c>
      <c r="B43" s="100"/>
      <c r="C43" s="101"/>
      <c r="D43" s="100"/>
      <c r="E43" s="140"/>
      <c r="F43" s="100"/>
      <c r="G43" s="100"/>
    </row>
  </sheetData>
  <mergeCells count="18"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8"/>
  <sheetViews>
    <sheetView showGridLines="0" view="pageBreakPreview" zoomScale="80" zoomScaleNormal="75" zoomScaleSheetLayoutView="80" workbookViewId="0">
      <selection activeCell="I29" sqref="I29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5.25" style="8" customWidth="1"/>
    <col min="13" max="13" width="3.75" style="8" customWidth="1"/>
    <col min="14" max="14" width="11.7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03" t="s">
        <v>97</v>
      </c>
      <c r="B2" s="103" t="s">
        <v>21</v>
      </c>
      <c r="C2" s="103"/>
    </row>
    <row r="3" spans="1:24">
      <c r="A3" s="92" t="s">
        <v>34</v>
      </c>
      <c r="B3" s="8" t="s">
        <v>94</v>
      </c>
    </row>
    <row r="4" spans="1:24" ht="30" customHeight="1" thickBot="1">
      <c r="B4" s="9"/>
      <c r="C4" s="9"/>
      <c r="D4" s="9" t="s">
        <v>126</v>
      </c>
      <c r="E4" s="9"/>
      <c r="F4" s="546">
        <f>E30</f>
        <v>1110000</v>
      </c>
      <c r="G4" s="546"/>
      <c r="H4" s="9" t="s">
        <v>127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164"/>
    </row>
    <row r="5" spans="1:24" ht="12" customHeight="1" thickTop="1">
      <c r="B5" s="14"/>
      <c r="C5" s="14"/>
      <c r="D5" s="14"/>
      <c r="E5" s="14"/>
      <c r="F5" s="82"/>
      <c r="G5" s="82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164"/>
    </row>
    <row r="6" spans="1:24" ht="30" customHeight="1" thickBot="1">
      <c r="B6" s="551" t="s">
        <v>128</v>
      </c>
      <c r="C6" s="551"/>
      <c r="D6" s="551"/>
      <c r="E6" s="551"/>
      <c r="F6" s="546">
        <f>V30</f>
        <v>1429000</v>
      </c>
      <c r="G6" s="546"/>
      <c r="H6" s="9" t="s">
        <v>127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164"/>
    </row>
    <row r="7" spans="1:24" ht="15" thickTop="1">
      <c r="G7" s="9"/>
      <c r="H7" s="9"/>
    </row>
    <row r="8" spans="1:24" ht="52.5" customHeight="1">
      <c r="A8" s="194" t="s">
        <v>144</v>
      </c>
      <c r="B8" s="129" t="s">
        <v>142</v>
      </c>
      <c r="C8" s="128" t="s">
        <v>143</v>
      </c>
      <c r="D8" s="10" t="s">
        <v>82</v>
      </c>
      <c r="E8" s="10" t="s">
        <v>20</v>
      </c>
      <c r="F8" s="10" t="s">
        <v>241</v>
      </c>
      <c r="G8" s="10" t="s">
        <v>57</v>
      </c>
      <c r="H8" s="11"/>
      <c r="I8" s="548" t="s">
        <v>13</v>
      </c>
      <c r="J8" s="549"/>
      <c r="K8" s="549"/>
      <c r="L8" s="549"/>
      <c r="M8" s="549"/>
      <c r="N8" s="550"/>
      <c r="O8" s="548" t="s">
        <v>14</v>
      </c>
      <c r="P8" s="549"/>
      <c r="Q8" s="549"/>
      <c r="R8" s="549"/>
      <c r="S8" s="549"/>
      <c r="T8" s="550"/>
      <c r="U8" s="10" t="s">
        <v>101</v>
      </c>
      <c r="V8" s="10" t="s">
        <v>19</v>
      </c>
    </row>
    <row r="9" spans="1:24" ht="30" customHeight="1">
      <c r="A9" s="245">
        <v>1</v>
      </c>
      <c r="B9" s="307" t="str">
        <f>IF($A9="","",VLOOKUP($A9,従事者明細!$A$3:$F$51,2))</f>
        <v>田中　正樹（日本）</v>
      </c>
      <c r="C9" s="203" t="str">
        <f>IF($A9="","",VLOOKUP($A9,従事者明細!$A$3:$F$51,3))</f>
        <v>業務主任/事業計画策定</v>
      </c>
      <c r="D9" s="3">
        <v>15</v>
      </c>
      <c r="E9" s="358">
        <f>IF($F9="","",VLOOKUP($F9,$D$33:$F$37,2))</f>
        <v>229815</v>
      </c>
      <c r="F9" s="465">
        <v>2</v>
      </c>
      <c r="G9" s="359" t="str">
        <f>IF($F9="","",VLOOKUP($F9,$D$33:$F$37,3))</f>
        <v>Y</v>
      </c>
      <c r="H9" s="12"/>
      <c r="I9" s="29">
        <v>3800</v>
      </c>
      <c r="J9" s="13" t="s">
        <v>15</v>
      </c>
      <c r="K9" s="4">
        <v>15</v>
      </c>
      <c r="L9" s="13" t="s">
        <v>16</v>
      </c>
      <c r="M9" s="13" t="s">
        <v>17</v>
      </c>
      <c r="N9" s="208">
        <f>IF(K9="","",SUM(I9*K9))</f>
        <v>57000</v>
      </c>
      <c r="O9" s="28">
        <v>11600</v>
      </c>
      <c r="P9" s="13" t="s">
        <v>15</v>
      </c>
      <c r="Q9" s="4">
        <v>13</v>
      </c>
      <c r="R9" s="13" t="s">
        <v>18</v>
      </c>
      <c r="S9" s="13" t="s">
        <v>17</v>
      </c>
      <c r="T9" s="208">
        <f>IF(Q9="","",SUM(O9*Q9))</f>
        <v>150800</v>
      </c>
      <c r="U9" s="26">
        <v>2200</v>
      </c>
      <c r="V9" s="209">
        <f>IF(D9="","",SUM(N9+T9+U9))</f>
        <v>210000</v>
      </c>
      <c r="X9" s="8" t="s">
        <v>54</v>
      </c>
    </row>
    <row r="10" spans="1:24" ht="30" customHeight="1">
      <c r="A10" s="245">
        <v>2</v>
      </c>
      <c r="B10" s="307" t="str">
        <f>IF($A10="","",VLOOKUP($A10,従事者明細!$A$3:$F$51,2))</f>
        <v>本田　慶介（日本）</v>
      </c>
      <c r="C10" s="203" t="str">
        <f>IF($A10="","",VLOOKUP($A10,従事者明細!$A$3:$F$51,3))</f>
        <v>開発課題1/農村調査</v>
      </c>
      <c r="D10" s="3">
        <v>15</v>
      </c>
      <c r="E10" s="358">
        <f t="shared" ref="E10:E28" si="0">IF($F10="","",VLOOKUP($F10,$D$33:$F$37,2))</f>
        <v>218918</v>
      </c>
      <c r="F10" s="465">
        <v>1</v>
      </c>
      <c r="G10" s="359" t="str">
        <f t="shared" ref="G10:G28" si="1">IF($F10="","",VLOOKUP($F10,$D$33:$F$37,3))</f>
        <v>Y</v>
      </c>
      <c r="H10" s="9"/>
      <c r="I10" s="29">
        <v>3800</v>
      </c>
      <c r="J10" s="13" t="s">
        <v>15</v>
      </c>
      <c r="K10" s="4">
        <v>15</v>
      </c>
      <c r="L10" s="13" t="s">
        <v>16</v>
      </c>
      <c r="M10" s="13" t="s">
        <v>17</v>
      </c>
      <c r="N10" s="208">
        <f t="shared" ref="N10:N28" si="2">IF(K10="","",SUM(I10*K10))</f>
        <v>57000</v>
      </c>
      <c r="O10" s="28">
        <v>11600</v>
      </c>
      <c r="P10" s="13" t="s">
        <v>15</v>
      </c>
      <c r="Q10" s="4">
        <v>13</v>
      </c>
      <c r="R10" s="13" t="s">
        <v>18</v>
      </c>
      <c r="S10" s="13" t="s">
        <v>17</v>
      </c>
      <c r="T10" s="208">
        <f t="shared" ref="T10:T28" si="3">IF(Q10="","",SUM(O10*Q10))</f>
        <v>150800</v>
      </c>
      <c r="U10" s="26">
        <v>4870</v>
      </c>
      <c r="V10" s="209">
        <f t="shared" ref="V10:V28" si="4">IF(D10="","",SUM(N10+T10+U10))</f>
        <v>212670</v>
      </c>
      <c r="X10" s="8" t="s">
        <v>58</v>
      </c>
    </row>
    <row r="11" spans="1:24" ht="30" customHeight="1">
      <c r="A11" s="245">
        <v>3</v>
      </c>
      <c r="B11" s="307" t="str">
        <f>IF($A11="","",VLOOKUP($A11,従事者明細!$A$3:$F$51,2))</f>
        <v>阿部　一朗（日本）</v>
      </c>
      <c r="C11" s="203" t="str">
        <f>IF($A11="","",VLOOKUP($A11,従事者明細!$A$3:$F$51,3))</f>
        <v>開発課題2/市場調査</v>
      </c>
      <c r="D11" s="3">
        <v>15</v>
      </c>
      <c r="E11" s="358">
        <f t="shared" si="0"/>
        <v>218918</v>
      </c>
      <c r="F11" s="465">
        <v>1</v>
      </c>
      <c r="G11" s="359" t="str">
        <f t="shared" si="1"/>
        <v>Y</v>
      </c>
      <c r="H11" s="9"/>
      <c r="I11" s="29">
        <v>3800</v>
      </c>
      <c r="J11" s="13" t="s">
        <v>15</v>
      </c>
      <c r="K11" s="4">
        <v>15</v>
      </c>
      <c r="L11" s="13" t="s">
        <v>16</v>
      </c>
      <c r="M11" s="13" t="s">
        <v>17</v>
      </c>
      <c r="N11" s="208">
        <f t="shared" si="2"/>
        <v>57000</v>
      </c>
      <c r="O11" s="28">
        <v>11600</v>
      </c>
      <c r="P11" s="13" t="s">
        <v>15</v>
      </c>
      <c r="Q11" s="4">
        <v>13</v>
      </c>
      <c r="R11" s="13" t="s">
        <v>18</v>
      </c>
      <c r="S11" s="13" t="s">
        <v>17</v>
      </c>
      <c r="T11" s="208">
        <f t="shared" si="3"/>
        <v>150800</v>
      </c>
      <c r="U11" s="26">
        <v>4870</v>
      </c>
      <c r="V11" s="209">
        <f t="shared" si="4"/>
        <v>212670</v>
      </c>
    </row>
    <row r="12" spans="1:24" ht="30" customHeight="1">
      <c r="A12" s="245">
        <v>4</v>
      </c>
      <c r="B12" s="307" t="str">
        <f>IF($A12="","",VLOOKUP($A12,従事者明細!$A$3:$F$51,2))</f>
        <v>半沢　直樹（日本）</v>
      </c>
      <c r="C12" s="203" t="str">
        <f>IF($A12="","",VLOOKUP($A12,従事者明細!$A$3:$F$51,3))</f>
        <v>パートナー連携</v>
      </c>
      <c r="D12" s="3">
        <v>20</v>
      </c>
      <c r="E12" s="358">
        <f t="shared" si="0"/>
        <v>218918</v>
      </c>
      <c r="F12" s="465">
        <v>1</v>
      </c>
      <c r="G12" s="359" t="str">
        <f t="shared" si="1"/>
        <v>Y</v>
      </c>
      <c r="H12" s="9"/>
      <c r="I12" s="29">
        <v>3800</v>
      </c>
      <c r="J12" s="13" t="s">
        <v>15</v>
      </c>
      <c r="K12" s="4">
        <v>20</v>
      </c>
      <c r="L12" s="13" t="s">
        <v>16</v>
      </c>
      <c r="M12" s="13" t="s">
        <v>17</v>
      </c>
      <c r="N12" s="208">
        <f t="shared" si="2"/>
        <v>76000</v>
      </c>
      <c r="O12" s="28">
        <v>11600</v>
      </c>
      <c r="P12" s="13" t="s">
        <v>15</v>
      </c>
      <c r="Q12" s="4">
        <v>18</v>
      </c>
      <c r="R12" s="13" t="s">
        <v>18</v>
      </c>
      <c r="S12" s="13" t="s">
        <v>17</v>
      </c>
      <c r="T12" s="208">
        <f t="shared" si="3"/>
        <v>208800</v>
      </c>
      <c r="U12" s="26">
        <v>4870</v>
      </c>
      <c r="V12" s="209">
        <f t="shared" si="4"/>
        <v>289670</v>
      </c>
    </row>
    <row r="13" spans="1:24" ht="30" customHeight="1">
      <c r="A13" s="245">
        <v>5</v>
      </c>
      <c r="B13" s="307" t="str">
        <f>IF($A13="","",VLOOKUP($A13,従事者明細!$A$3:$F$51,2))</f>
        <v>国際　太郎（ベトナム）</v>
      </c>
      <c r="C13" s="203" t="str">
        <f>IF($A13="","",VLOOKUP($A13,従事者明細!$A$3:$F$51,3))</f>
        <v>法制度調査</v>
      </c>
      <c r="D13" s="3">
        <v>10</v>
      </c>
      <c r="E13" s="358">
        <f t="shared" si="0"/>
        <v>0</v>
      </c>
      <c r="F13" s="465">
        <v>5</v>
      </c>
      <c r="G13" s="359">
        <f t="shared" si="1"/>
        <v>0</v>
      </c>
      <c r="H13" s="9"/>
      <c r="I13" s="29">
        <v>3800</v>
      </c>
      <c r="J13" s="13" t="s">
        <v>15</v>
      </c>
      <c r="K13" s="4">
        <v>10</v>
      </c>
      <c r="L13" s="13" t="s">
        <v>16</v>
      </c>
      <c r="M13" s="13" t="s">
        <v>17</v>
      </c>
      <c r="N13" s="208">
        <f t="shared" si="2"/>
        <v>38000</v>
      </c>
      <c r="O13" s="28">
        <v>11600</v>
      </c>
      <c r="P13" s="13" t="s">
        <v>15</v>
      </c>
      <c r="Q13" s="4">
        <v>9</v>
      </c>
      <c r="R13" s="13" t="s">
        <v>18</v>
      </c>
      <c r="S13" s="13" t="s">
        <v>17</v>
      </c>
      <c r="T13" s="208">
        <f t="shared" si="3"/>
        <v>104400</v>
      </c>
      <c r="U13" s="26">
        <v>0</v>
      </c>
      <c r="V13" s="209">
        <f t="shared" si="4"/>
        <v>142400</v>
      </c>
    </row>
    <row r="14" spans="1:24" ht="30" customHeight="1">
      <c r="A14" s="245">
        <v>6</v>
      </c>
      <c r="B14" s="307" t="str">
        <f>IF($A14="","",VLOOKUP($A14,従事者明細!$A$3:$F$51,2))</f>
        <v>鈴木　花子（日本）</v>
      </c>
      <c r="C14" s="203" t="str">
        <f>IF($A14="","",VLOOKUP($A14,従事者明細!$A$3:$F$51,3))</f>
        <v>環境社会配慮調査</v>
      </c>
      <c r="D14" s="3">
        <v>25</v>
      </c>
      <c r="E14" s="358">
        <f t="shared" si="0"/>
        <v>224223</v>
      </c>
      <c r="F14" s="465">
        <v>3</v>
      </c>
      <c r="G14" s="359" t="str">
        <f t="shared" si="1"/>
        <v>Y</v>
      </c>
      <c r="H14" s="9"/>
      <c r="I14" s="29">
        <v>3800</v>
      </c>
      <c r="J14" s="13" t="s">
        <v>15</v>
      </c>
      <c r="K14" s="4">
        <v>25</v>
      </c>
      <c r="L14" s="13" t="s">
        <v>16</v>
      </c>
      <c r="M14" s="13" t="s">
        <v>17</v>
      </c>
      <c r="N14" s="208">
        <f t="shared" si="2"/>
        <v>95000</v>
      </c>
      <c r="O14" s="28">
        <v>11600</v>
      </c>
      <c r="P14" s="13" t="s">
        <v>15</v>
      </c>
      <c r="Q14" s="4">
        <v>23</v>
      </c>
      <c r="R14" s="13" t="s">
        <v>18</v>
      </c>
      <c r="S14" s="13" t="s">
        <v>17</v>
      </c>
      <c r="T14" s="208">
        <f t="shared" si="3"/>
        <v>266800</v>
      </c>
      <c r="U14" s="26">
        <v>0</v>
      </c>
      <c r="V14" s="209">
        <f t="shared" si="4"/>
        <v>361800</v>
      </c>
    </row>
    <row r="15" spans="1:24" ht="30" customHeight="1">
      <c r="A15" s="245"/>
      <c r="B15" s="307" t="str">
        <f>IF($A15="","",VLOOKUP($A15,従事者明細!$A$3:$F$51,2))</f>
        <v/>
      </c>
      <c r="C15" s="203" t="str">
        <f>IF($A15="","",VLOOKUP($A15,従事者明細!$A$3:$F$51,3))</f>
        <v/>
      </c>
      <c r="D15" s="3"/>
      <c r="E15" s="358" t="str">
        <f t="shared" si="0"/>
        <v/>
      </c>
      <c r="F15" s="465"/>
      <c r="G15" s="359" t="str">
        <f t="shared" si="1"/>
        <v/>
      </c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208" t="str">
        <f t="shared" si="2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208" t="str">
        <f t="shared" si="3"/>
        <v/>
      </c>
      <c r="U15" s="26"/>
      <c r="V15" s="209" t="str">
        <f t="shared" si="4"/>
        <v/>
      </c>
    </row>
    <row r="16" spans="1:24" ht="30" hidden="1" customHeight="1">
      <c r="A16" s="245"/>
      <c r="B16" s="307" t="str">
        <f>IF($A16="","",VLOOKUP($A16,従事者明細!$A$3:$F$51,2))</f>
        <v/>
      </c>
      <c r="C16" s="203" t="str">
        <f>IF($A16="","",VLOOKUP($A16,従事者明細!$A$3:$F$51,3))</f>
        <v/>
      </c>
      <c r="D16" s="3"/>
      <c r="E16" s="358" t="str">
        <f t="shared" si="0"/>
        <v/>
      </c>
      <c r="F16" s="465"/>
      <c r="G16" s="359" t="str">
        <f t="shared" si="1"/>
        <v/>
      </c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208" t="str">
        <f t="shared" ref="N16:N23" si="5">IF(K16="","",SUM(I16*K16))</f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208" t="str">
        <f t="shared" ref="T16:T23" si="6">IF(Q16="","",SUM(O16*Q16))</f>
        <v/>
      </c>
      <c r="U16" s="26"/>
      <c r="V16" s="209" t="str">
        <f t="shared" ref="V16:V23" si="7">IF(D16="","",SUM(N16+T16+U16))</f>
        <v/>
      </c>
    </row>
    <row r="17" spans="1:22" ht="30" hidden="1" customHeight="1">
      <c r="A17" s="245"/>
      <c r="B17" s="307" t="str">
        <f>IF($A17="","",VLOOKUP($A17,従事者明細!$A$3:$F$51,2))</f>
        <v/>
      </c>
      <c r="C17" s="203" t="str">
        <f>IF($A17="","",VLOOKUP($A17,従事者明細!$A$3:$F$51,3))</f>
        <v/>
      </c>
      <c r="D17" s="3"/>
      <c r="E17" s="358" t="str">
        <f t="shared" si="0"/>
        <v/>
      </c>
      <c r="F17" s="465"/>
      <c r="G17" s="359" t="str">
        <f t="shared" si="1"/>
        <v/>
      </c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208" t="str">
        <f t="shared" si="5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208" t="str">
        <f t="shared" si="6"/>
        <v/>
      </c>
      <c r="U17" s="26"/>
      <c r="V17" s="209" t="str">
        <f t="shared" si="7"/>
        <v/>
      </c>
    </row>
    <row r="18" spans="1:22" ht="30" hidden="1" customHeight="1">
      <c r="A18" s="245"/>
      <c r="B18" s="307" t="str">
        <f>IF($A18="","",VLOOKUP($A18,従事者明細!$A$3:$F$51,2))</f>
        <v/>
      </c>
      <c r="C18" s="203" t="str">
        <f>IF($A18="","",VLOOKUP($A18,従事者明細!$A$3:$F$51,3))</f>
        <v/>
      </c>
      <c r="D18" s="3"/>
      <c r="E18" s="358" t="str">
        <f t="shared" si="0"/>
        <v/>
      </c>
      <c r="F18" s="465"/>
      <c r="G18" s="359" t="str">
        <f t="shared" si="1"/>
        <v/>
      </c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208" t="str">
        <f t="shared" si="5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208" t="str">
        <f t="shared" si="6"/>
        <v/>
      </c>
      <c r="U18" s="26"/>
      <c r="V18" s="209" t="str">
        <f t="shared" si="7"/>
        <v/>
      </c>
    </row>
    <row r="19" spans="1:22" ht="30" hidden="1" customHeight="1">
      <c r="A19" s="245"/>
      <c r="B19" s="307" t="str">
        <f>IF($A19="","",VLOOKUP($A19,従事者明細!$A$3:$F$51,2))</f>
        <v/>
      </c>
      <c r="C19" s="203" t="str">
        <f>IF($A19="","",VLOOKUP($A19,従事者明細!$A$3:$F$51,3))</f>
        <v/>
      </c>
      <c r="D19" s="3"/>
      <c r="E19" s="358" t="str">
        <f t="shared" si="0"/>
        <v/>
      </c>
      <c r="F19" s="465"/>
      <c r="G19" s="359" t="str">
        <f t="shared" si="1"/>
        <v/>
      </c>
      <c r="H19" s="9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208" t="str">
        <f t="shared" si="5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208" t="str">
        <f t="shared" si="6"/>
        <v/>
      </c>
      <c r="U19" s="26"/>
      <c r="V19" s="209" t="str">
        <f t="shared" si="7"/>
        <v/>
      </c>
    </row>
    <row r="20" spans="1:22" ht="30" hidden="1" customHeight="1">
      <c r="A20" s="245"/>
      <c r="B20" s="307" t="str">
        <f>IF($A20="","",VLOOKUP($A20,従事者明細!$A$3:$F$51,2))</f>
        <v/>
      </c>
      <c r="C20" s="203" t="str">
        <f>IF($A20="","",VLOOKUP($A20,従事者明細!$A$3:$F$51,3))</f>
        <v/>
      </c>
      <c r="D20" s="3"/>
      <c r="E20" s="358" t="str">
        <f t="shared" si="0"/>
        <v/>
      </c>
      <c r="F20" s="465"/>
      <c r="G20" s="359" t="str">
        <f t="shared" si="1"/>
        <v/>
      </c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208" t="str">
        <f t="shared" si="5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208" t="str">
        <f t="shared" si="6"/>
        <v/>
      </c>
      <c r="U20" s="26"/>
      <c r="V20" s="209" t="str">
        <f t="shared" si="7"/>
        <v/>
      </c>
    </row>
    <row r="21" spans="1:22" ht="30" hidden="1" customHeight="1">
      <c r="A21" s="245"/>
      <c r="B21" s="307" t="str">
        <f>IF($A21="","",VLOOKUP($A21,従事者明細!$A$3:$F$51,2))</f>
        <v/>
      </c>
      <c r="C21" s="203" t="str">
        <f>IF($A21="","",VLOOKUP($A21,従事者明細!$A$3:$F$51,3))</f>
        <v/>
      </c>
      <c r="D21" s="3"/>
      <c r="E21" s="358" t="str">
        <f t="shared" si="0"/>
        <v/>
      </c>
      <c r="F21" s="465"/>
      <c r="G21" s="359" t="str">
        <f t="shared" si="1"/>
        <v/>
      </c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208" t="str">
        <f t="shared" si="5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208" t="str">
        <f t="shared" si="6"/>
        <v/>
      </c>
      <c r="U21" s="26"/>
      <c r="V21" s="209" t="str">
        <f t="shared" si="7"/>
        <v/>
      </c>
    </row>
    <row r="22" spans="1:22" ht="30" hidden="1" customHeight="1">
      <c r="A22" s="245"/>
      <c r="B22" s="307" t="str">
        <f>IF($A22="","",VLOOKUP($A22,従事者明細!$A$3:$F$51,2))</f>
        <v/>
      </c>
      <c r="C22" s="203" t="str">
        <f>IF($A22="","",VLOOKUP($A22,従事者明細!$A$3:$F$51,3))</f>
        <v/>
      </c>
      <c r="D22" s="3"/>
      <c r="E22" s="358" t="str">
        <f t="shared" si="0"/>
        <v/>
      </c>
      <c r="F22" s="465"/>
      <c r="G22" s="359" t="str">
        <f t="shared" si="1"/>
        <v/>
      </c>
      <c r="H22" s="9"/>
      <c r="I22" s="29">
        <v>3800</v>
      </c>
      <c r="J22" s="13" t="s">
        <v>15</v>
      </c>
      <c r="K22" s="4"/>
      <c r="L22" s="13" t="s">
        <v>16</v>
      </c>
      <c r="M22" s="13" t="s">
        <v>17</v>
      </c>
      <c r="N22" s="208" t="str">
        <f t="shared" si="5"/>
        <v/>
      </c>
      <c r="O22" s="28">
        <v>11600</v>
      </c>
      <c r="P22" s="13" t="s">
        <v>15</v>
      </c>
      <c r="Q22" s="4"/>
      <c r="R22" s="13" t="s">
        <v>18</v>
      </c>
      <c r="S22" s="13" t="s">
        <v>17</v>
      </c>
      <c r="T22" s="208" t="str">
        <f t="shared" si="6"/>
        <v/>
      </c>
      <c r="U22" s="26"/>
      <c r="V22" s="209" t="str">
        <f t="shared" si="7"/>
        <v/>
      </c>
    </row>
    <row r="23" spans="1:22" ht="30" hidden="1" customHeight="1">
      <c r="A23" s="245"/>
      <c r="B23" s="307" t="str">
        <f>IF($A23="","",VLOOKUP($A23,従事者明細!$A$3:$F$51,2))</f>
        <v/>
      </c>
      <c r="C23" s="203" t="str">
        <f>IF($A23="","",VLOOKUP($A23,従事者明細!$A$3:$F$51,3))</f>
        <v/>
      </c>
      <c r="D23" s="3"/>
      <c r="E23" s="358" t="str">
        <f t="shared" si="0"/>
        <v/>
      </c>
      <c r="F23" s="465"/>
      <c r="G23" s="359" t="str">
        <f t="shared" si="1"/>
        <v/>
      </c>
      <c r="H23" s="9"/>
      <c r="I23" s="29">
        <v>3800</v>
      </c>
      <c r="J23" s="13" t="s">
        <v>15</v>
      </c>
      <c r="K23" s="4"/>
      <c r="L23" s="13" t="s">
        <v>16</v>
      </c>
      <c r="M23" s="13" t="s">
        <v>17</v>
      </c>
      <c r="N23" s="208" t="str">
        <f t="shared" si="5"/>
        <v/>
      </c>
      <c r="O23" s="28">
        <v>11600</v>
      </c>
      <c r="P23" s="13" t="s">
        <v>15</v>
      </c>
      <c r="Q23" s="4"/>
      <c r="R23" s="13" t="s">
        <v>18</v>
      </c>
      <c r="S23" s="13" t="s">
        <v>17</v>
      </c>
      <c r="T23" s="208" t="str">
        <f t="shared" si="6"/>
        <v/>
      </c>
      <c r="U23" s="26"/>
      <c r="V23" s="209" t="str">
        <f t="shared" si="7"/>
        <v/>
      </c>
    </row>
    <row r="24" spans="1:22" ht="30" hidden="1" customHeight="1">
      <c r="A24" s="245"/>
      <c r="B24" s="307" t="str">
        <f>IF($A24="","",VLOOKUP($A24,従事者明細!$A$3:$F$51,2))</f>
        <v/>
      </c>
      <c r="C24" s="203" t="str">
        <f>IF($A24="","",VLOOKUP($A24,従事者明細!$A$3:$F$51,3))</f>
        <v/>
      </c>
      <c r="D24" s="3"/>
      <c r="E24" s="358" t="str">
        <f t="shared" si="0"/>
        <v/>
      </c>
      <c r="F24" s="465"/>
      <c r="G24" s="359" t="str">
        <f t="shared" si="1"/>
        <v/>
      </c>
      <c r="H24" s="9"/>
      <c r="I24" s="29">
        <v>3800</v>
      </c>
      <c r="J24" s="13" t="s">
        <v>15</v>
      </c>
      <c r="K24" s="4"/>
      <c r="L24" s="13" t="s">
        <v>16</v>
      </c>
      <c r="M24" s="13" t="s">
        <v>17</v>
      </c>
      <c r="N24" s="208" t="str">
        <f t="shared" si="2"/>
        <v/>
      </c>
      <c r="O24" s="28">
        <v>11600</v>
      </c>
      <c r="P24" s="13" t="s">
        <v>15</v>
      </c>
      <c r="Q24" s="4"/>
      <c r="R24" s="13" t="s">
        <v>18</v>
      </c>
      <c r="S24" s="13" t="s">
        <v>17</v>
      </c>
      <c r="T24" s="208" t="str">
        <f t="shared" si="3"/>
        <v/>
      </c>
      <c r="U24" s="26"/>
      <c r="V24" s="209" t="str">
        <f t="shared" si="4"/>
        <v/>
      </c>
    </row>
    <row r="25" spans="1:22" ht="30" hidden="1" customHeight="1">
      <c r="A25" s="245"/>
      <c r="B25" s="307" t="str">
        <f>IF($A25="","",VLOOKUP($A25,従事者明細!$A$3:$F$51,2))</f>
        <v/>
      </c>
      <c r="C25" s="203" t="str">
        <f>IF($A25="","",VLOOKUP($A25,従事者明細!$A$3:$F$51,3))</f>
        <v/>
      </c>
      <c r="D25" s="3"/>
      <c r="E25" s="358" t="str">
        <f t="shared" si="0"/>
        <v/>
      </c>
      <c r="F25" s="465"/>
      <c r="G25" s="359" t="str">
        <f t="shared" si="1"/>
        <v/>
      </c>
      <c r="H25" s="9"/>
      <c r="I25" s="29">
        <v>3800</v>
      </c>
      <c r="J25" s="13" t="s">
        <v>15</v>
      </c>
      <c r="K25" s="4"/>
      <c r="L25" s="13" t="s">
        <v>16</v>
      </c>
      <c r="M25" s="13" t="s">
        <v>17</v>
      </c>
      <c r="N25" s="208" t="str">
        <f t="shared" si="2"/>
        <v/>
      </c>
      <c r="O25" s="28">
        <v>11600</v>
      </c>
      <c r="P25" s="13" t="s">
        <v>15</v>
      </c>
      <c r="Q25" s="4"/>
      <c r="R25" s="13" t="s">
        <v>18</v>
      </c>
      <c r="S25" s="13" t="s">
        <v>17</v>
      </c>
      <c r="T25" s="208" t="str">
        <f t="shared" si="3"/>
        <v/>
      </c>
      <c r="U25" s="26"/>
      <c r="V25" s="209" t="str">
        <f t="shared" si="4"/>
        <v/>
      </c>
    </row>
    <row r="26" spans="1:22" ht="30" hidden="1" customHeight="1">
      <c r="A26" s="245"/>
      <c r="B26" s="307" t="str">
        <f>IF($A26="","",VLOOKUP($A26,従事者明細!$A$3:$F$51,2))</f>
        <v/>
      </c>
      <c r="C26" s="203" t="str">
        <f>IF($A26="","",VLOOKUP($A26,従事者明細!$A$3:$F$51,3))</f>
        <v/>
      </c>
      <c r="D26" s="3"/>
      <c r="E26" s="358" t="str">
        <f t="shared" si="0"/>
        <v/>
      </c>
      <c r="F26" s="465"/>
      <c r="G26" s="359" t="str">
        <f t="shared" si="1"/>
        <v/>
      </c>
      <c r="H26" s="12"/>
      <c r="I26" s="29">
        <v>3800</v>
      </c>
      <c r="J26" s="13" t="s">
        <v>15</v>
      </c>
      <c r="K26" s="4"/>
      <c r="L26" s="13" t="s">
        <v>16</v>
      </c>
      <c r="M26" s="13" t="s">
        <v>17</v>
      </c>
      <c r="N26" s="208" t="str">
        <f t="shared" si="2"/>
        <v/>
      </c>
      <c r="O26" s="28">
        <v>11600</v>
      </c>
      <c r="P26" s="13" t="s">
        <v>15</v>
      </c>
      <c r="Q26" s="4"/>
      <c r="R26" s="13" t="s">
        <v>18</v>
      </c>
      <c r="S26" s="13" t="s">
        <v>17</v>
      </c>
      <c r="T26" s="208" t="str">
        <f t="shared" si="3"/>
        <v/>
      </c>
      <c r="U26" s="26"/>
      <c r="V26" s="209" t="str">
        <f t="shared" si="4"/>
        <v/>
      </c>
    </row>
    <row r="27" spans="1:22" ht="30" customHeight="1">
      <c r="A27" s="245"/>
      <c r="B27" s="307" t="str">
        <f>IF($A27="","",VLOOKUP($A27,従事者明細!$A$3:$F$51,2))</f>
        <v/>
      </c>
      <c r="C27" s="203" t="str">
        <f>IF($A27="","",VLOOKUP($A27,従事者明細!$A$3:$F$51,3))</f>
        <v/>
      </c>
      <c r="D27" s="3"/>
      <c r="E27" s="358" t="str">
        <f t="shared" si="0"/>
        <v/>
      </c>
      <c r="F27" s="465"/>
      <c r="G27" s="359" t="str">
        <f t="shared" si="1"/>
        <v/>
      </c>
      <c r="H27" s="9"/>
      <c r="I27" s="29">
        <v>3800</v>
      </c>
      <c r="J27" s="13" t="s">
        <v>15</v>
      </c>
      <c r="K27" s="4"/>
      <c r="L27" s="13" t="s">
        <v>16</v>
      </c>
      <c r="M27" s="13" t="s">
        <v>17</v>
      </c>
      <c r="N27" s="208" t="str">
        <f t="shared" si="2"/>
        <v/>
      </c>
      <c r="O27" s="28">
        <v>11600</v>
      </c>
      <c r="P27" s="13" t="s">
        <v>15</v>
      </c>
      <c r="Q27" s="4"/>
      <c r="R27" s="13" t="s">
        <v>18</v>
      </c>
      <c r="S27" s="13" t="s">
        <v>17</v>
      </c>
      <c r="T27" s="208" t="str">
        <f t="shared" si="3"/>
        <v/>
      </c>
      <c r="U27" s="26"/>
      <c r="V27" s="209" t="str">
        <f t="shared" si="4"/>
        <v/>
      </c>
    </row>
    <row r="28" spans="1:22" ht="30" customHeight="1" thickBot="1">
      <c r="A28" s="245"/>
      <c r="B28" s="307" t="str">
        <f>IF($A28="","",VLOOKUP($A28,従事者明細!$A$3:$F$51,2))</f>
        <v/>
      </c>
      <c r="C28" s="203" t="str">
        <f>IF($A28="","",VLOOKUP($A28,従事者明細!$A$3:$F$51,3))</f>
        <v/>
      </c>
      <c r="D28" s="73"/>
      <c r="E28" s="358" t="str">
        <f t="shared" si="0"/>
        <v/>
      </c>
      <c r="F28" s="465"/>
      <c r="G28" s="359" t="str">
        <f t="shared" si="1"/>
        <v/>
      </c>
      <c r="H28" s="9"/>
      <c r="I28" s="29">
        <v>3800</v>
      </c>
      <c r="J28" s="13" t="s">
        <v>15</v>
      </c>
      <c r="K28" s="4"/>
      <c r="L28" s="13" t="s">
        <v>16</v>
      </c>
      <c r="M28" s="13" t="s">
        <v>17</v>
      </c>
      <c r="N28" s="208" t="str">
        <f t="shared" si="2"/>
        <v/>
      </c>
      <c r="O28" s="28">
        <v>11600</v>
      </c>
      <c r="P28" s="13" t="s">
        <v>15</v>
      </c>
      <c r="Q28" s="4"/>
      <c r="R28" s="13" t="s">
        <v>18</v>
      </c>
      <c r="S28" s="13" t="s">
        <v>17</v>
      </c>
      <c r="T28" s="208" t="str">
        <f t="shared" si="3"/>
        <v/>
      </c>
      <c r="U28" s="26"/>
      <c r="V28" s="209" t="str">
        <f t="shared" si="4"/>
        <v/>
      </c>
    </row>
    <row r="29" spans="1:22" ht="30" customHeight="1" thickBot="1">
      <c r="B29" s="9"/>
      <c r="C29" s="9"/>
      <c r="D29" s="74" t="s">
        <v>22</v>
      </c>
      <c r="E29" s="19">
        <f>SUM(E9:E28)</f>
        <v>1110792</v>
      </c>
      <c r="F29" s="82"/>
      <c r="G29" s="9"/>
      <c r="H29" s="9"/>
      <c r="I29" s="15"/>
      <c r="J29" s="15"/>
      <c r="K29" s="15"/>
      <c r="L29" s="15"/>
      <c r="M29" s="15"/>
      <c r="N29" s="16"/>
      <c r="O29" s="15"/>
      <c r="P29" s="15"/>
      <c r="Q29" s="15"/>
      <c r="R29" s="15"/>
      <c r="S29" s="15"/>
      <c r="T29" s="16"/>
      <c r="U29" s="75" t="s">
        <v>22</v>
      </c>
      <c r="V29" s="19">
        <f>SUM(V9:V28)</f>
        <v>1429210</v>
      </c>
    </row>
    <row r="30" spans="1:22" ht="30" customHeight="1" thickBot="1">
      <c r="B30" s="9"/>
      <c r="C30" s="122"/>
      <c r="D30" s="133" t="s">
        <v>175</v>
      </c>
      <c r="E30" s="205">
        <f>ROUNDDOWN(E29,-3)</f>
        <v>1110000</v>
      </c>
      <c r="F30" s="79"/>
      <c r="G30" s="9"/>
      <c r="H30" s="9"/>
      <c r="I30" s="15"/>
      <c r="J30" s="15"/>
      <c r="K30" s="15"/>
      <c r="L30" s="15"/>
      <c r="M30" s="15"/>
      <c r="N30" s="16"/>
      <c r="O30" s="15"/>
      <c r="P30" s="15"/>
      <c r="Q30" s="15"/>
      <c r="R30" s="15"/>
      <c r="S30" s="15"/>
      <c r="T30" s="16"/>
      <c r="U30" s="133" t="s">
        <v>175</v>
      </c>
      <c r="V30" s="205">
        <f>ROUNDDOWN(V29,-3)</f>
        <v>1429000</v>
      </c>
    </row>
    <row r="31" spans="1:22" ht="30" customHeight="1">
      <c r="B31" s="9"/>
      <c r="C31" s="9"/>
      <c r="D31" s="14"/>
      <c r="E31" s="82"/>
      <c r="F31" s="79"/>
      <c r="G31" s="9"/>
      <c r="H31" s="9"/>
      <c r="I31" s="15"/>
      <c r="J31" s="15"/>
      <c r="K31" s="15"/>
      <c r="L31" s="15"/>
      <c r="M31" s="15"/>
      <c r="N31" s="16"/>
      <c r="O31" s="15"/>
      <c r="P31" s="15"/>
      <c r="Q31" s="15"/>
      <c r="R31" s="15"/>
      <c r="S31" s="15"/>
      <c r="T31" s="16"/>
      <c r="U31" s="17"/>
      <c r="V31" s="164"/>
    </row>
    <row r="32" spans="1:22" ht="24" customHeight="1">
      <c r="D32" s="309" t="s">
        <v>239</v>
      </c>
      <c r="E32" s="310" t="s">
        <v>238</v>
      </c>
      <c r="F32" s="355" t="s">
        <v>240</v>
      </c>
      <c r="G32" s="556" t="s">
        <v>321</v>
      </c>
      <c r="H32" s="557"/>
      <c r="I32" s="355" t="s">
        <v>322</v>
      </c>
      <c r="J32" s="555" t="s">
        <v>323</v>
      </c>
      <c r="K32" s="555"/>
      <c r="L32" s="555" t="s">
        <v>324</v>
      </c>
      <c r="M32" s="555"/>
      <c r="N32" s="356" t="s">
        <v>325</v>
      </c>
      <c r="O32" s="357" t="s">
        <v>326</v>
      </c>
      <c r="P32" s="556" t="s">
        <v>341</v>
      </c>
      <c r="Q32" s="565"/>
      <c r="R32" s="565"/>
      <c r="S32" s="565"/>
      <c r="T32" s="565"/>
      <c r="U32" s="565"/>
      <c r="V32" s="557"/>
    </row>
    <row r="33" spans="2:22" ht="24" customHeight="1">
      <c r="B33" s="547"/>
      <c r="C33" s="552" t="s">
        <v>23</v>
      </c>
      <c r="D33" s="2">
        <v>1</v>
      </c>
      <c r="E33" s="360">
        <f>SUM(G33:O33)</f>
        <v>218918</v>
      </c>
      <c r="F33" s="2" t="s">
        <v>88</v>
      </c>
      <c r="G33" s="562">
        <v>150000</v>
      </c>
      <c r="H33" s="563"/>
      <c r="I33" s="330">
        <v>2418</v>
      </c>
      <c r="J33" s="564">
        <v>50000</v>
      </c>
      <c r="K33" s="564"/>
      <c r="L33" s="561">
        <v>9000</v>
      </c>
      <c r="M33" s="561"/>
      <c r="N33" s="331">
        <f>ROUND(G33*0.05,0)</f>
        <v>7500</v>
      </c>
      <c r="O33" s="329"/>
      <c r="P33" s="558" t="s">
        <v>342</v>
      </c>
      <c r="Q33" s="559"/>
      <c r="R33" s="559"/>
      <c r="S33" s="559"/>
      <c r="T33" s="559"/>
      <c r="U33" s="559"/>
      <c r="V33" s="560"/>
    </row>
    <row r="34" spans="2:22" ht="24" customHeight="1">
      <c r="B34" s="547"/>
      <c r="C34" s="553"/>
      <c r="D34" s="2">
        <v>2</v>
      </c>
      <c r="E34" s="360">
        <f t="shared" ref="E34:E37" si="8">SUM(G34:O34)</f>
        <v>229815</v>
      </c>
      <c r="F34" s="2" t="s">
        <v>88</v>
      </c>
      <c r="G34" s="562">
        <v>160000</v>
      </c>
      <c r="H34" s="563"/>
      <c r="I34" s="330">
        <v>2815</v>
      </c>
      <c r="J34" s="564">
        <v>50000</v>
      </c>
      <c r="K34" s="564"/>
      <c r="L34" s="561">
        <v>9000</v>
      </c>
      <c r="M34" s="561"/>
      <c r="N34" s="331">
        <f t="shared" ref="N34:N37" si="9">ROUND(G34*0.05,0)</f>
        <v>8000</v>
      </c>
      <c r="O34" s="329"/>
      <c r="P34" s="558" t="s">
        <v>343</v>
      </c>
      <c r="Q34" s="559"/>
      <c r="R34" s="559"/>
      <c r="S34" s="559"/>
      <c r="T34" s="559"/>
      <c r="U34" s="559"/>
      <c r="V34" s="560"/>
    </row>
    <row r="35" spans="2:22" ht="24" customHeight="1">
      <c r="B35" s="547"/>
      <c r="C35" s="553"/>
      <c r="D35" s="2">
        <v>3</v>
      </c>
      <c r="E35" s="360">
        <f t="shared" si="8"/>
        <v>224223</v>
      </c>
      <c r="F35" s="2" t="s">
        <v>88</v>
      </c>
      <c r="G35" s="562">
        <v>155000</v>
      </c>
      <c r="H35" s="563"/>
      <c r="I35" s="330">
        <v>2473</v>
      </c>
      <c r="J35" s="564">
        <v>50000</v>
      </c>
      <c r="K35" s="564"/>
      <c r="L35" s="561">
        <v>9000</v>
      </c>
      <c r="M35" s="561"/>
      <c r="N35" s="331">
        <f t="shared" si="9"/>
        <v>7750</v>
      </c>
      <c r="O35" s="329"/>
      <c r="P35" s="558" t="s">
        <v>344</v>
      </c>
      <c r="Q35" s="559"/>
      <c r="R35" s="559"/>
      <c r="S35" s="559"/>
      <c r="T35" s="559"/>
      <c r="U35" s="559"/>
      <c r="V35" s="560"/>
    </row>
    <row r="36" spans="2:22" ht="24" customHeight="1">
      <c r="B36" s="547"/>
      <c r="C36" s="553"/>
      <c r="D36" s="2">
        <v>4</v>
      </c>
      <c r="E36" s="360">
        <f t="shared" si="8"/>
        <v>0</v>
      </c>
      <c r="F36" s="2"/>
      <c r="G36" s="562"/>
      <c r="H36" s="563"/>
      <c r="I36" s="330"/>
      <c r="J36" s="564"/>
      <c r="K36" s="564"/>
      <c r="L36" s="561"/>
      <c r="M36" s="561"/>
      <c r="N36" s="331">
        <f t="shared" si="9"/>
        <v>0</v>
      </c>
      <c r="O36" s="329"/>
      <c r="P36" s="558"/>
      <c r="Q36" s="559"/>
      <c r="R36" s="559"/>
      <c r="S36" s="559"/>
      <c r="T36" s="559"/>
      <c r="U36" s="559"/>
      <c r="V36" s="560"/>
    </row>
    <row r="37" spans="2:22" ht="24" customHeight="1">
      <c r="B37" s="547"/>
      <c r="C37" s="554"/>
      <c r="D37" s="2">
        <v>5</v>
      </c>
      <c r="E37" s="360">
        <f t="shared" si="8"/>
        <v>0</v>
      </c>
      <c r="F37" s="2"/>
      <c r="G37" s="562"/>
      <c r="H37" s="563"/>
      <c r="I37" s="330"/>
      <c r="J37" s="564"/>
      <c r="K37" s="564"/>
      <c r="L37" s="561"/>
      <c r="M37" s="561"/>
      <c r="N37" s="331">
        <f t="shared" si="9"/>
        <v>0</v>
      </c>
      <c r="O37" s="329"/>
      <c r="P37" s="558" t="s">
        <v>336</v>
      </c>
      <c r="Q37" s="559"/>
      <c r="R37" s="559"/>
      <c r="S37" s="559"/>
      <c r="T37" s="559"/>
      <c r="U37" s="559"/>
      <c r="V37" s="560"/>
    </row>
    <row r="38" spans="2:22" ht="17.100000000000001" customHeight="1"/>
  </sheetData>
  <mergeCells count="31">
    <mergeCell ref="G37:H37"/>
    <mergeCell ref="J37:K37"/>
    <mergeCell ref="L37:M37"/>
    <mergeCell ref="P32:V32"/>
    <mergeCell ref="P34:V34"/>
    <mergeCell ref="P35:V35"/>
    <mergeCell ref="P36:V36"/>
    <mergeCell ref="P37:V37"/>
    <mergeCell ref="G34:H34"/>
    <mergeCell ref="G35:H35"/>
    <mergeCell ref="G36:H36"/>
    <mergeCell ref="J33:K33"/>
    <mergeCell ref="J34:K34"/>
    <mergeCell ref="J35:K35"/>
    <mergeCell ref="J36:K36"/>
    <mergeCell ref="F4:G4"/>
    <mergeCell ref="F6:G6"/>
    <mergeCell ref="B33:B37"/>
    <mergeCell ref="O8:T8"/>
    <mergeCell ref="I8:N8"/>
    <mergeCell ref="B6:E6"/>
    <mergeCell ref="C33:C37"/>
    <mergeCell ref="J32:K32"/>
    <mergeCell ref="L32:M32"/>
    <mergeCell ref="G32:H32"/>
    <mergeCell ref="P33:V33"/>
    <mergeCell ref="L33:M33"/>
    <mergeCell ref="L34:M34"/>
    <mergeCell ref="L35:M35"/>
    <mergeCell ref="L36:M36"/>
    <mergeCell ref="G33:H33"/>
  </mergeCells>
  <phoneticPr fontId="3"/>
  <dataValidations count="5">
    <dataValidation type="whole" operator="notEqual" allowBlank="1" showInputMessage="1" showErrorMessage="1" sqref="E9:E28 Q9:Q28 K9:K28">
      <formula1>0</formula1>
    </dataValidation>
    <dataValidation type="list" allowBlank="1" showInputMessage="1" showErrorMessage="1" sqref="F33:F37">
      <formula1>$X$9:$X$10</formula1>
    </dataValidation>
    <dataValidation type="list" operator="notEqual" allowBlank="1" showInputMessage="1" showErrorMessage="1" sqref="F9:F28">
      <formula1>経路</formula1>
    </dataValidation>
    <dataValidation operator="greaterThanOrEqual" allowBlank="1" showInputMessage="1" showErrorMessage="1" sqref="U9:U28"/>
    <dataValidation operator="notEqual" allowBlank="1" showInputMessage="1" showErrorMessage="1" sqref="G9:G28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入力方法</vt:lpstr>
      <vt:lpstr>従事者明細</vt:lpstr>
      <vt:lpstr> 表紙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様式2_6国内研修費</vt:lpstr>
      <vt:lpstr>様式2_7管理費</vt:lpstr>
      <vt:lpstr>機材様式（別紙明細）</vt:lpstr>
      <vt:lpstr>年度毎内訳</vt:lpstr>
      <vt:lpstr>業務従事者名簿</vt:lpstr>
      <vt:lpstr>Sheet2</vt:lpstr>
      <vt:lpstr>' 表紙'!Print_Area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様式2_7管理費!Print_Area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号数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2015-07-05T10:08:14Z</cp:lastPrinted>
  <dcterms:created xsi:type="dcterms:W3CDTF">2013-03-18T00:38:39Z</dcterms:created>
  <dcterms:modified xsi:type="dcterms:W3CDTF">2015-07-10T05:11:00Z</dcterms:modified>
</cp:coreProperties>
</file>