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730" windowHeight="11715" tabRatio="922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　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様式1!$A$1:$H$33</definedName>
    <definedName name="_xlnm.Print_Area" localSheetId="4">'様式2_1人件費　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様式2_5現地活動費!$A$2:$F$35</definedName>
    <definedName name="_xlnm.Print_Area" localSheetId="8">'様式2_6本邦受入活動費&amp;管理費'!$A$2:$H$30</definedName>
    <definedName name="_xlnm.Print_Titles" localSheetId="10">業務従事者名簿!$2:$5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様式1!$B$4:$H$32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様式1!$B$4:$H$32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F13" i="16" l="1"/>
  <c r="G13" i="16"/>
  <c r="E13" i="16"/>
  <c r="G28" i="1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 l="1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G24" i="1" l="1"/>
  <c r="G23" i="1"/>
  <c r="G22" i="1"/>
  <c r="G20" i="1"/>
  <c r="Q17" i="3"/>
  <c r="Q18" i="3"/>
  <c r="Q19" i="3"/>
  <c r="Q20" i="3"/>
  <c r="G55" i="6"/>
  <c r="G56" i="6"/>
  <c r="G57" i="6"/>
  <c r="G58" i="6"/>
  <c r="G59" i="6"/>
  <c r="G60" i="6"/>
  <c r="J5" i="11"/>
  <c r="F47" i="6"/>
  <c r="G47" i="6"/>
  <c r="J6" i="11"/>
  <c r="F48" i="6"/>
  <c r="G48" i="6"/>
  <c r="J7" i="11"/>
  <c r="F49" i="6"/>
  <c r="G49" i="6"/>
  <c r="J8" i="11"/>
  <c r="F50" i="6"/>
  <c r="G50" i="6"/>
  <c r="J10" i="11"/>
  <c r="F51" i="6"/>
  <c r="G51" i="6"/>
  <c r="J11" i="11"/>
  <c r="F52" i="6"/>
  <c r="G52" i="6"/>
  <c r="G62" i="6" s="1"/>
  <c r="J12" i="11"/>
  <c r="F53" i="6"/>
  <c r="G53" i="6"/>
  <c r="G54" i="6"/>
  <c r="G61" i="6"/>
  <c r="G65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G19" i="6"/>
  <c r="G20" i="6"/>
  <c r="G21" i="6"/>
  <c r="G22" i="6"/>
  <c r="G23" i="6"/>
  <c r="G24" i="6"/>
  <c r="G25" i="6"/>
  <c r="G26" i="6"/>
  <c r="G29" i="6"/>
  <c r="G66" i="6"/>
  <c r="G30" i="6"/>
  <c r="H66" i="6" s="1"/>
  <c r="G67" i="6"/>
  <c r="G31" i="6"/>
  <c r="G68" i="6"/>
  <c r="G32" i="6"/>
  <c r="G69" i="6"/>
  <c r="G33" i="6"/>
  <c r="G70" i="6"/>
  <c r="G34" i="6"/>
  <c r="G71" i="6"/>
  <c r="G35" i="6"/>
  <c r="G72" i="6"/>
  <c r="G36" i="6"/>
  <c r="G73" i="6"/>
  <c r="G37" i="6"/>
  <c r="G74" i="6"/>
  <c r="G38" i="6"/>
  <c r="G75" i="6"/>
  <c r="G39" i="6"/>
  <c r="G76" i="6"/>
  <c r="G40" i="6"/>
  <c r="G77" i="6"/>
  <c r="G41" i="6"/>
  <c r="G78" i="6"/>
  <c r="G42" i="6"/>
  <c r="G79" i="6"/>
  <c r="G43" i="6"/>
  <c r="D14" i="12"/>
  <c r="D15" i="12"/>
  <c r="D16" i="12"/>
  <c r="D17" i="12"/>
  <c r="D18" i="12"/>
  <c r="D19" i="12"/>
  <c r="D20" i="12"/>
  <c r="D21" i="12"/>
  <c r="D22" i="12"/>
  <c r="D23" i="12"/>
  <c r="D24" i="12"/>
  <c r="D25" i="12"/>
  <c r="E7" i="12"/>
  <c r="E8" i="12"/>
  <c r="E9" i="12"/>
  <c r="E10" i="12"/>
  <c r="E11" i="12"/>
  <c r="E12" i="12"/>
  <c r="E13" i="12"/>
  <c r="E14" i="12"/>
  <c r="E15" i="12"/>
  <c r="E6" i="12"/>
  <c r="D7" i="12"/>
  <c r="D8" i="12"/>
  <c r="D9" i="12"/>
  <c r="D10" i="12"/>
  <c r="D11" i="12"/>
  <c r="D12" i="12"/>
  <c r="D13" i="12"/>
  <c r="D6" i="12"/>
  <c r="O17" i="3"/>
  <c r="T17" i="3"/>
  <c r="K17" i="3"/>
  <c r="N17" i="3"/>
  <c r="V17" i="3"/>
  <c r="O20" i="3"/>
  <c r="T20" i="3"/>
  <c r="K20" i="3"/>
  <c r="N20" i="3"/>
  <c r="V20" i="3"/>
  <c r="K9" i="3"/>
  <c r="N9" i="3"/>
  <c r="Q9" i="3"/>
  <c r="O9" i="3"/>
  <c r="T9" i="3"/>
  <c r="V9" i="3"/>
  <c r="K10" i="3"/>
  <c r="N10" i="3"/>
  <c r="Q10" i="3"/>
  <c r="O10" i="3"/>
  <c r="T10" i="3"/>
  <c r="V10" i="3"/>
  <c r="K11" i="3"/>
  <c r="N11" i="3"/>
  <c r="Q11" i="3"/>
  <c r="O11" i="3"/>
  <c r="T11" i="3"/>
  <c r="V11" i="3"/>
  <c r="K12" i="3"/>
  <c r="N12" i="3"/>
  <c r="Q12" i="3"/>
  <c r="O12" i="3"/>
  <c r="T12" i="3"/>
  <c r="V12" i="3"/>
  <c r="K13" i="3"/>
  <c r="N13" i="3"/>
  <c r="Q13" i="3"/>
  <c r="O13" i="3"/>
  <c r="T13" i="3"/>
  <c r="V13" i="3"/>
  <c r="K14" i="3"/>
  <c r="N14" i="3"/>
  <c r="Q14" i="3"/>
  <c r="O14" i="3"/>
  <c r="T14" i="3"/>
  <c r="V14" i="3"/>
  <c r="K15" i="3"/>
  <c r="N15" i="3"/>
  <c r="Q15" i="3"/>
  <c r="O15" i="3"/>
  <c r="T15" i="3"/>
  <c r="V15" i="3"/>
  <c r="K16" i="3"/>
  <c r="N16" i="3"/>
  <c r="Q16" i="3"/>
  <c r="O16" i="3"/>
  <c r="T16" i="3"/>
  <c r="V16" i="3"/>
  <c r="K18" i="3"/>
  <c r="N18" i="3"/>
  <c r="O18" i="3"/>
  <c r="T18" i="3"/>
  <c r="V18" i="3"/>
  <c r="K19" i="3"/>
  <c r="N19" i="3"/>
  <c r="O19" i="3"/>
  <c r="T19" i="3"/>
  <c r="V19" i="3"/>
  <c r="K21" i="3"/>
  <c r="N21" i="3"/>
  <c r="Q21" i="3"/>
  <c r="O21" i="3"/>
  <c r="T21" i="3"/>
  <c r="V21" i="3"/>
  <c r="K22" i="3"/>
  <c r="N22" i="3"/>
  <c r="Q22" i="3"/>
  <c r="O22" i="3"/>
  <c r="T22" i="3"/>
  <c r="V22" i="3"/>
  <c r="K23" i="3"/>
  <c r="N23" i="3"/>
  <c r="Q23" i="3"/>
  <c r="T23" i="3"/>
  <c r="V23" i="3"/>
  <c r="K24" i="3"/>
  <c r="N24" i="3"/>
  <c r="Q24" i="3"/>
  <c r="T24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F6" i="3"/>
  <c r="N47" i="3"/>
  <c r="E47" i="3"/>
  <c r="E9" i="3"/>
  <c r="E10" i="3"/>
  <c r="N48" i="3"/>
  <c r="E48" i="3"/>
  <c r="E11" i="3"/>
  <c r="E12" i="3"/>
  <c r="N46" i="3"/>
  <c r="E46" i="3"/>
  <c r="E13" i="3"/>
  <c r="E14" i="3"/>
  <c r="E15" i="3"/>
  <c r="E16" i="3"/>
  <c r="N51" i="3"/>
  <c r="E51" i="3"/>
  <c r="E17" i="3"/>
  <c r="N49" i="3"/>
  <c r="E49" i="3"/>
  <c r="E18" i="3"/>
  <c r="E19" i="3"/>
  <c r="N50" i="3"/>
  <c r="E50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F4" i="3"/>
  <c r="G21" i="1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J9" i="11"/>
  <c r="M12" i="6"/>
  <c r="O12" i="6"/>
  <c r="Q12" i="6"/>
  <c r="M13" i="6"/>
  <c r="O13" i="6"/>
  <c r="Q13" i="6"/>
  <c r="M14" i="6"/>
  <c r="O14" i="6"/>
  <c r="Q14" i="6"/>
  <c r="M15" i="6"/>
  <c r="O15" i="6"/>
  <c r="Q15" i="6"/>
  <c r="M16" i="6"/>
  <c r="O16" i="6"/>
  <c r="Q16" i="6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Q25" i="3"/>
  <c r="K26" i="3"/>
  <c r="Q26" i="3"/>
  <c r="K27" i="3"/>
  <c r="Q27" i="3"/>
  <c r="K28" i="3"/>
  <c r="Q28" i="3"/>
  <c r="K29" i="3"/>
  <c r="Q29" i="3"/>
  <c r="K30" i="3"/>
  <c r="Q30" i="3"/>
  <c r="K31" i="3"/>
  <c r="Q31" i="3"/>
  <c r="K32" i="3"/>
  <c r="Q32" i="3"/>
  <c r="K33" i="3"/>
  <c r="Q33" i="3"/>
  <c r="K34" i="3"/>
  <c r="Q34" i="3"/>
  <c r="K35" i="3"/>
  <c r="Q35" i="3"/>
  <c r="K36" i="3"/>
  <c r="Q36" i="3"/>
  <c r="K37" i="3"/>
  <c r="Q37" i="3"/>
  <c r="K38" i="3"/>
  <c r="Q38" i="3"/>
  <c r="K39" i="3"/>
  <c r="Q39" i="3"/>
  <c r="K40" i="3"/>
  <c r="Q40" i="3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F27" i="6"/>
  <c r="G19" i="21"/>
  <c r="H19" i="16"/>
  <c r="H18" i="16"/>
  <c r="H17" i="16"/>
  <c r="H16" i="16"/>
  <c r="H14" i="16"/>
  <c r="H12" i="16"/>
  <c r="H11" i="16"/>
  <c r="H10" i="16"/>
  <c r="G9" i="16"/>
  <c r="F9" i="16"/>
  <c r="E9" i="16"/>
  <c r="H9" i="16" s="1"/>
  <c r="K41" i="3"/>
  <c r="Q41" i="3"/>
  <c r="C16" i="3"/>
  <c r="B16" i="3"/>
  <c r="T31" i="3"/>
  <c r="N31" i="3"/>
  <c r="G31" i="3"/>
  <c r="C31" i="3"/>
  <c r="B31" i="3"/>
  <c r="T30" i="3"/>
  <c r="N30" i="3"/>
  <c r="G30" i="3"/>
  <c r="C30" i="3"/>
  <c r="B30" i="3"/>
  <c r="T29" i="3"/>
  <c r="N29" i="3"/>
  <c r="G29" i="3"/>
  <c r="C29" i="3"/>
  <c r="B29" i="3"/>
  <c r="T28" i="3"/>
  <c r="N28" i="3"/>
  <c r="G28" i="3"/>
  <c r="C28" i="3"/>
  <c r="B28" i="3"/>
  <c r="T27" i="3"/>
  <c r="N27" i="3"/>
  <c r="G27" i="3"/>
  <c r="C27" i="3"/>
  <c r="B27" i="3"/>
  <c r="T26" i="3"/>
  <c r="N26" i="3"/>
  <c r="G26" i="3"/>
  <c r="C26" i="3"/>
  <c r="B26" i="3"/>
  <c r="T25" i="3"/>
  <c r="N25" i="3"/>
  <c r="G25" i="3"/>
  <c r="C25" i="3"/>
  <c r="B25" i="3"/>
  <c r="G24" i="3"/>
  <c r="C24" i="3"/>
  <c r="B24" i="3"/>
  <c r="G23" i="3"/>
  <c r="C23" i="3"/>
  <c r="B23" i="3"/>
  <c r="C22" i="3"/>
  <c r="B22" i="3"/>
  <c r="C14" i="3"/>
  <c r="B14" i="3"/>
  <c r="C12" i="3"/>
  <c r="B12" i="3"/>
  <c r="C13" i="3"/>
  <c r="B13" i="3"/>
  <c r="G18" i="21"/>
  <c r="G20" i="21" s="1"/>
  <c r="G21" i="21" s="1"/>
  <c r="E16" i="21" s="1"/>
  <c r="G12" i="21"/>
  <c r="G11" i="21"/>
  <c r="G10" i="21"/>
  <c r="G9" i="21"/>
  <c r="T36" i="3"/>
  <c r="N36" i="3"/>
  <c r="G36" i="3"/>
  <c r="C36" i="3"/>
  <c r="B36" i="3"/>
  <c r="T35" i="3"/>
  <c r="N35" i="3"/>
  <c r="G35" i="3"/>
  <c r="C35" i="3"/>
  <c r="B35" i="3"/>
  <c r="T34" i="3"/>
  <c r="N34" i="3"/>
  <c r="G34" i="3"/>
  <c r="C34" i="3"/>
  <c r="B34" i="3"/>
  <c r="T33" i="3"/>
  <c r="N33" i="3"/>
  <c r="G33" i="3"/>
  <c r="C33" i="3"/>
  <c r="B33" i="3"/>
  <c r="T32" i="3"/>
  <c r="N32" i="3"/>
  <c r="G32" i="3"/>
  <c r="C32" i="3"/>
  <c r="B32" i="3"/>
  <c r="C21" i="3"/>
  <c r="B21" i="3"/>
  <c r="C20" i="3"/>
  <c r="B20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2" i="12"/>
  <c r="G37" i="3"/>
  <c r="G38" i="3"/>
  <c r="G39" i="3"/>
  <c r="G40" i="3"/>
  <c r="G41" i="3"/>
  <c r="A1" i="1"/>
  <c r="B11" i="1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F7" i="12"/>
  <c r="G7" i="12"/>
  <c r="B8" i="12"/>
  <c r="C8" i="12"/>
  <c r="F8" i="12"/>
  <c r="G8" i="12"/>
  <c r="B9" i="12"/>
  <c r="C9" i="12"/>
  <c r="F9" i="12"/>
  <c r="G9" i="12"/>
  <c r="B10" i="12"/>
  <c r="C10" i="12"/>
  <c r="F10" i="12"/>
  <c r="G10" i="12"/>
  <c r="B11" i="12"/>
  <c r="C11" i="12"/>
  <c r="F11" i="12"/>
  <c r="G11" i="12"/>
  <c r="B12" i="12"/>
  <c r="C12" i="12"/>
  <c r="F12" i="12"/>
  <c r="G12" i="12"/>
  <c r="B13" i="12"/>
  <c r="C13" i="12"/>
  <c r="F13" i="12"/>
  <c r="G13" i="12"/>
  <c r="B14" i="12"/>
  <c r="C14" i="12"/>
  <c r="F14" i="12"/>
  <c r="G14" i="12"/>
  <c r="B15" i="12"/>
  <c r="C15" i="12"/>
  <c r="F15" i="12"/>
  <c r="G15" i="12"/>
  <c r="B16" i="12"/>
  <c r="C16" i="12"/>
  <c r="E16" i="12"/>
  <c r="F16" i="12"/>
  <c r="G16" i="12"/>
  <c r="B17" i="12"/>
  <c r="C17" i="12"/>
  <c r="E17" i="12"/>
  <c r="F17" i="12"/>
  <c r="G17" i="12"/>
  <c r="B18" i="12"/>
  <c r="C18" i="12"/>
  <c r="E18" i="12"/>
  <c r="F18" i="12"/>
  <c r="G18" i="12"/>
  <c r="B19" i="12"/>
  <c r="C19" i="12"/>
  <c r="E19" i="12"/>
  <c r="F19" i="12"/>
  <c r="G19" i="12"/>
  <c r="B20" i="12"/>
  <c r="C20" i="12"/>
  <c r="E20" i="12"/>
  <c r="F20" i="12"/>
  <c r="G20" i="12"/>
  <c r="B21" i="12"/>
  <c r="C21" i="12"/>
  <c r="E21" i="12"/>
  <c r="F21" i="12"/>
  <c r="G21" i="12"/>
  <c r="B22" i="12"/>
  <c r="C22" i="12"/>
  <c r="E22" i="12"/>
  <c r="F22" i="12"/>
  <c r="G22" i="12"/>
  <c r="B23" i="12"/>
  <c r="C23" i="12"/>
  <c r="E23" i="12"/>
  <c r="F23" i="12"/>
  <c r="G23" i="12"/>
  <c r="B24" i="12"/>
  <c r="C24" i="12"/>
  <c r="E24" i="12"/>
  <c r="F24" i="12"/>
  <c r="G24" i="12"/>
  <c r="B25" i="12"/>
  <c r="C25" i="12"/>
  <c r="E25" i="12"/>
  <c r="F25" i="12"/>
  <c r="G25" i="12"/>
  <c r="I6" i="12"/>
  <c r="H6" i="12"/>
  <c r="G6" i="12"/>
  <c r="F6" i="12"/>
  <c r="C6" i="12"/>
  <c r="B6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0" i="8"/>
  <c r="F19" i="8"/>
  <c r="F18" i="8"/>
  <c r="F7" i="8"/>
  <c r="F8" i="8"/>
  <c r="F9" i="8"/>
  <c r="F10" i="8"/>
  <c r="F11" i="8"/>
  <c r="F12" i="8"/>
  <c r="F6" i="8"/>
  <c r="T37" i="3"/>
  <c r="T38" i="3"/>
  <c r="T39" i="3"/>
  <c r="T40" i="3"/>
  <c r="T41" i="3"/>
  <c r="N37" i="3"/>
  <c r="N38" i="3"/>
  <c r="N39" i="3"/>
  <c r="N40" i="3"/>
  <c r="N41" i="3"/>
  <c r="C9" i="3"/>
  <c r="B9" i="3"/>
  <c r="F62" i="6"/>
  <c r="F83" i="6"/>
  <c r="E25" i="10"/>
  <c r="E33" i="10"/>
  <c r="F21" i="8"/>
  <c r="C16" i="8"/>
  <c r="F13" i="4"/>
  <c r="F16" i="4"/>
  <c r="F29" i="4"/>
  <c r="F30" i="4"/>
  <c r="D24" i="4"/>
  <c r="F13" i="8"/>
  <c r="C4" i="8"/>
  <c r="F9" i="4"/>
  <c r="F12" i="4"/>
  <c r="F29" i="8"/>
  <c r="C24" i="8"/>
  <c r="F17" i="4"/>
  <c r="F20" i="4"/>
  <c r="E12" i="10"/>
  <c r="F37" i="4"/>
  <c r="F38" i="4"/>
  <c r="D32" i="4"/>
  <c r="E19" i="10"/>
  <c r="F21" i="4"/>
  <c r="F22" i="4"/>
  <c r="D7" i="4"/>
  <c r="F40" i="4"/>
  <c r="E5" i="4"/>
  <c r="E34" i="10"/>
  <c r="E35" i="10"/>
  <c r="E3" i="10"/>
  <c r="F20" i="16" l="1"/>
  <c r="F21" i="16" s="1"/>
  <c r="F22" i="16" s="1"/>
  <c r="E20" i="16"/>
  <c r="E21" i="16" s="1"/>
  <c r="G20" i="16"/>
  <c r="H13" i="16"/>
  <c r="G13" i="21"/>
  <c r="G14" i="21" s="1"/>
  <c r="E6" i="21" s="1"/>
  <c r="E4" i="21"/>
  <c r="H79" i="6"/>
  <c r="H77" i="6"/>
  <c r="H75" i="6"/>
  <c r="H72" i="6"/>
  <c r="H70" i="6"/>
  <c r="H68" i="6"/>
  <c r="G80" i="6"/>
  <c r="G27" i="6"/>
  <c r="G83" i="6" s="1"/>
  <c r="G84" i="6" s="1"/>
  <c r="E8" i="6" s="1"/>
  <c r="G16" i="1" s="1"/>
  <c r="Q27" i="6"/>
  <c r="Q28" i="6" s="1"/>
  <c r="M8" i="6" s="1"/>
  <c r="G18" i="1" s="1"/>
  <c r="H78" i="6"/>
  <c r="H74" i="6"/>
  <c r="O27" i="6"/>
  <c r="O28" i="6" s="1"/>
  <c r="M6" i="6" s="1"/>
  <c r="G17" i="1" s="1"/>
  <c r="H73" i="6"/>
  <c r="H71" i="6"/>
  <c r="H69" i="6"/>
  <c r="H67" i="6"/>
  <c r="H76" i="6"/>
  <c r="H65" i="6"/>
  <c r="M27" i="6"/>
  <c r="M28" i="6" s="1"/>
  <c r="G44" i="6"/>
  <c r="G21" i="16" l="1"/>
  <c r="G22" i="16" s="1"/>
  <c r="E22" i="16"/>
  <c r="H20" i="16"/>
  <c r="B27" i="21"/>
  <c r="G27" i="21" s="1"/>
  <c r="G28" i="21" s="1"/>
  <c r="E23" i="21" s="1"/>
  <c r="C27" i="21"/>
  <c r="G25" i="1"/>
  <c r="E3" i="4"/>
  <c r="E6" i="6"/>
  <c r="G15" i="1"/>
  <c r="H80" i="6"/>
  <c r="H21" i="16" l="1"/>
  <c r="H22" i="16"/>
  <c r="G19" i="1"/>
  <c r="G29" i="1" s="1"/>
  <c r="G30" i="1" l="1"/>
  <c r="H30" i="20" s="1"/>
  <c r="G31" i="1" l="1"/>
  <c r="E11" i="1" l="1"/>
  <c r="C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<sst xmlns="http://schemas.openxmlformats.org/spreadsheetml/2006/main" count="673" uniqueCount="318">
  <si>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</si>
  <si>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</si>
  <si>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</si>
  <si>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</si>
  <si>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</si>
  <si>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</si>
  <si>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</si>
  <si>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</si>
  <si>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</si>
  <si>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</si>
  <si>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</si>
  <si>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</si>
  <si>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</si>
  <si>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</si>
  <si>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</si>
  <si>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</si>
  <si>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</si>
  <si>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</si>
  <si>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</si>
  <si>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</si>
  <si>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</si>
  <si>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</si>
  <si>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</si>
  <si>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</si>
  <si>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</si>
  <si>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</si>
  <si>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</si>
  <si>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</si>
  <si>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</si>
  <si>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</si>
  <si>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</si>
  <si>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</si>
  <si>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</si>
  <si>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</si>
  <si>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</si>
  <si>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</si>
  <si>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</si>
  <si>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</si>
  <si>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</si>
  <si>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</si>
  <si>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</si>
  <si>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</si>
  <si>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</si>
  <si>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</si>
  <si>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</si>
  <si>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</si>
  <si>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</si>
  <si>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</si>
  <si>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</si>
  <si>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</si>
  <si>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</si>
  <si>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</si>
  <si>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</si>
  <si>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</si>
  <si>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</si>
  <si>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</si>
  <si>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</si>
  <si>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</si>
  <si>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</si>
  <si>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</si>
  <si>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</si>
  <si>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</si>
  <si>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</si>
  <si>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</si>
  <si>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</si>
  <si>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</si>
  <si>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</si>
  <si>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</si>
  <si>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</si>
  <si>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</si>
  <si>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</si>
  <si>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</si>
  <si>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</si>
  <si>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</si>
  <si>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</si>
  <si>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</si>
  <si>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</si>
  <si>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</si>
  <si>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</si>
  <si>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</si>
  <si>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</si>
  <si>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</si>
  <si>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</si>
  <si>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</si>
  <si>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</si>
  <si>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</si>
  <si>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</si>
  <si>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</si>
  <si>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</si>
  <si>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</si>
  <si>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</si>
  <si>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</si>
  <si>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</si>
  <si>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</si>
  <si>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</si>
  <si>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</si>
  <si>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</si>
  <si>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</si>
  <si>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</si>
  <si>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</si>
  <si>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</si>
  <si>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</si>
  <si>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</si>
  <si>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</si>
  <si>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</si>
  <si>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</si>
  <si>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</si>
  <si>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</si>
  <si>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</si>
  <si>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</si>
  <si>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</si>
  <si>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</si>
  <si>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</si>
  <si>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</si>
  <si>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</si>
  <si>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</si>
  <si>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</si>
  <si>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</si>
  <si>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</si>
  <si>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</si>
  <si>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</si>
  <si>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記</t>
    <rPh sb="0" eb="1">
      <t>キ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</si>
  <si>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</si>
  <si>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</si>
  <si>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</si>
  <si>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</si>
  <si>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</si>
  <si>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</si>
  <si>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</si>
  <si>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</si>
  <si>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</si>
  <si>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</si>
  <si>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</si>
  <si>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</si>
  <si>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</si>
  <si>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</si>
  <si>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</si>
  <si>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</si>
  <si>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</si>
  <si>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</si>
  <si>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</si>
  <si>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</si>
  <si>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</si>
  <si>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</si>
  <si>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</si>
  <si>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</si>
  <si>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</si>
  <si>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</si>
  <si>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</si>
  <si>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</si>
  <si>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</si>
  <si>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</si>
  <si>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</si>
  <si>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</si>
  <si>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</si>
  <si>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</si>
  <si>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</si>
  <si>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</si>
  <si>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</si>
  <si>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</si>
  <si>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</si>
  <si>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</si>
  <si>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</si>
  <si>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</si>
  <si>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</si>
  <si>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</si>
  <si>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</si>
  <si>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</si>
  <si>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</si>
  <si>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</si>
  <si>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</si>
  <si>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</si>
  <si>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</si>
  <si>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</si>
  <si>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</si>
  <si>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</si>
  <si>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</si>
  <si>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</si>
  <si>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</si>
  <si>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</si>
  <si>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</si>
  <si>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</si>
  <si>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</si>
  <si>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</si>
  <si>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</si>
  <si>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４-１</t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</si>
  <si>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</si>
  <si>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</si>
  <si>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</si>
  <si>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</si>
  <si>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</si>
  <si>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</si>
  <si>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</si>
  <si>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</si>
  <si>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</si>
  <si>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</si>
  <si>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</si>
  <si>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</si>
  <si>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</si>
  <si>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</si>
  <si>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</si>
  <si>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</si>
  <si>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</si>
  <si>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</si>
  <si>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</si>
  <si>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</si>
  <si>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</si>
  <si>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</si>
  <si>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</si>
  <si>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</si>
  <si>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</si>
  <si>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</si>
  <si>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</si>
  <si>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</si>
  <si>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</si>
  <si>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</si>
  <si>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</si>
  <si>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</si>
  <si>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</si>
  <si>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</si>
  <si>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</si>
  <si>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</si>
  <si>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</si>
  <si>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</si>
  <si>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</si>
  <si>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</si>
  <si>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</si>
  <si>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</si>
  <si>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</si>
  <si>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</si>
  <si>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</si>
  <si>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</si>
  <si>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</si>
  <si>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</si>
  <si>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</si>
  <si>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</si>
  <si>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</si>
  <si>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</si>
  <si>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</si>
  <si>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</si>
  <si>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</si>
  <si>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</si>
  <si>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</si>
  <si>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</si>
  <si>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</si>
  <si>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</si>
  <si>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</si>
  <si>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</si>
  <si>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</si>
  <si>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</si>
  <si>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</si>
  <si>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</si>
  <si>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</si>
  <si>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</si>
  <si>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</si>
  <si>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</si>
  <si>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</si>
  <si>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</si>
  <si>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</si>
  <si>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</si>
  <si>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協力準備調査（PPPインフラ事業）</t>
    <rPh sb="0" eb="2">
      <t>キョウリョク</t>
    </rPh>
    <rPh sb="2" eb="4">
      <t>ジュンビ</t>
    </rPh>
    <rPh sb="4" eb="6">
      <t>チョウサ</t>
    </rPh>
    <rPh sb="14" eb="16">
      <t>ジギョウ</t>
    </rPh>
    <phoneticPr fontId="2"/>
  </si>
  <si>
    <t>開発途上国の社会・経済開発のための民間技術普及促進事業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</si>
  <si>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</si>
  <si>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</si>
  <si>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</si>
  <si>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</si>
  <si>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</si>
  <si>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</si>
  <si>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</si>
  <si>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</si>
  <si>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</si>
  <si>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</si>
  <si>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</si>
  <si>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</si>
  <si>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</si>
  <si>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</si>
  <si>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</si>
  <si>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</si>
  <si>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</si>
  <si>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</si>
  <si>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</si>
  <si>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</si>
  <si>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</si>
  <si>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</si>
  <si>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</si>
  <si>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</si>
  <si>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</si>
  <si>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</si>
  <si>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</si>
  <si>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</si>
  <si>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</si>
  <si>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</si>
  <si>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　　　提案企業はＺを選択ください。</t>
    <phoneticPr fontId="2"/>
  </si>
  <si>
    <t>（注1）外部人材については所属分類が３種類あります。その他原価、一般管理費等を算出するため、企業ごとに分類・枝番を選択してください。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51" eb="53">
      <t>ブンルイ</t>
    </rPh>
    <phoneticPr fontId="2"/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</si>
  <si>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</si>
  <si>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</si>
  <si>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</si>
  <si>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</si>
  <si>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</si>
  <si>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</si>
  <si>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</si>
  <si>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</si>
  <si>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</si>
  <si>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</si>
  <si>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</si>
  <si>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</si>
  <si>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</si>
  <si>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</si>
  <si>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</si>
  <si>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</si>
  <si>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４．</t>
    <phoneticPr fontId="2"/>
  </si>
  <si>
    <t>４．</t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</si>
  <si>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</si>
  <si>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</si>
  <si>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に係る最終見積書の提出について</t>
    <rPh sb="3" eb="5">
      <t>サイシュウ</t>
    </rPh>
    <phoneticPr fontId="2"/>
  </si>
  <si>
    <t>　　標記業務に係る最終見積書を下記のとおり提出いたします。</t>
    <rPh sb="9" eb="11">
      <t>サイシュウ</t>
    </rPh>
    <rPh sb="11" eb="14">
      <t>ミツモリショ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</si>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</sst>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596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quotePrefix="1" applyNumberFormat="1" applyFont="1" applyAlignment="1" applyProtection="1">
      <alignment horizontal="left" vertical="center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0" fontId="9" fillId="0" borderId="1" xfId="3" applyFont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3" fontId="9" fillId="0" borderId="69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49" fontId="4" fillId="0" borderId="8" xfId="3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0" fontId="0" fillId="2" borderId="19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0" fillId="2" borderId="13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70" xfId="3" applyFont="1" applyBorder="1" applyAlignment="1">
      <alignment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0" fillId="2" borderId="22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0" fillId="0" borderId="10" xfId="0" applyFont="1" applyBorder="1">
      <alignment vertical="center"/>
    </xf>
    <xf numFmtId="0" fontId="0" fillId="0" borderId="56" xfId="0" applyFont="1" applyBorder="1">
      <alignment vertical="center"/>
    </xf>
    <xf numFmtId="0" fontId="0" fillId="0" borderId="66" xfId="0" applyFont="1" applyFill="1" applyBorder="1" applyAlignment="1">
      <alignment vertical="center" wrapText="1"/>
    </xf>
    <xf numFmtId="0" fontId="41" fillId="0" borderId="25" xfId="89" applyBorder="1" applyAlignment="1">
      <alignment vertical="center" wrapText="1"/>
    </xf>
    <xf numFmtId="0" fontId="0" fillId="0" borderId="1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76" fontId="4" fillId="0" borderId="25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right" vertical="center"/>
    </xf>
    <xf numFmtId="0" fontId="13" fillId="0" borderId="46" xfId="0" applyFont="1" applyBorder="1" applyAlignment="1" applyProtection="1">
      <alignment horizontal="right" vertical="center"/>
    </xf>
    <xf numFmtId="0" fontId="13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0" borderId="71" xfId="0" applyNumberFormat="1" applyFont="1" applyFill="1" applyBorder="1" applyAlignment="1" applyProtection="1">
      <alignment horizontal="right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99FFCC"/>
      <color rgb="FF00FF99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24~41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sqref="A1:C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70" t="s">
        <v>177</v>
      </c>
      <c r="B1" s="470"/>
      <c r="C1" s="470"/>
    </row>
    <row r="2" spans="1:3" ht="18" customHeight="1">
      <c r="A2" s="141" t="s">
        <v>175</v>
      </c>
      <c r="B2" s="141"/>
      <c r="C2" s="141"/>
    </row>
    <row r="3" spans="1:3" ht="18" customHeight="1">
      <c r="A3" s="308" t="s">
        <v>176</v>
      </c>
      <c r="B3" s="141" t="s">
        <v>249</v>
      </c>
      <c r="C3" s="141"/>
    </row>
    <row r="4" spans="1:3" ht="18" customHeight="1">
      <c r="A4" s="308" t="s">
        <v>176</v>
      </c>
      <c r="B4" s="141" t="s">
        <v>250</v>
      </c>
      <c r="C4" s="141"/>
    </row>
    <row r="5" spans="1:3" ht="18" customHeight="1">
      <c r="A5" s="308" t="s">
        <v>176</v>
      </c>
      <c r="B5" s="141" t="s">
        <v>251</v>
      </c>
      <c r="C5" s="141"/>
    </row>
    <row r="6" spans="1:3" ht="18" customHeight="1">
      <c r="A6" s="308" t="s">
        <v>176</v>
      </c>
      <c r="B6" s="141" t="s">
        <v>252</v>
      </c>
      <c r="C6" s="141"/>
    </row>
    <row r="7" spans="1:3" ht="18" customHeight="1" thickBot="1">
      <c r="A7" s="141"/>
      <c r="B7" s="141"/>
      <c r="C7" s="141"/>
    </row>
    <row r="8" spans="1:3" ht="18" customHeight="1">
      <c r="A8" s="257"/>
      <c r="B8" s="258" t="s">
        <v>178</v>
      </c>
      <c r="C8" s="259" t="s">
        <v>179</v>
      </c>
    </row>
    <row r="9" spans="1:3" ht="85.5">
      <c r="A9" s="467" t="s">
        <v>182</v>
      </c>
      <c r="B9" s="310" t="s">
        <v>180</v>
      </c>
      <c r="C9" s="325" t="s">
        <v>301</v>
      </c>
    </row>
    <row r="10" spans="1:3" ht="28.5">
      <c r="A10" s="468"/>
      <c r="B10" s="310" t="s">
        <v>181</v>
      </c>
      <c r="C10" s="325" t="s">
        <v>302</v>
      </c>
    </row>
    <row r="11" spans="1:3" ht="67.5" customHeight="1">
      <c r="A11" s="469" t="s">
        <v>194</v>
      </c>
      <c r="B11" s="461" t="s">
        <v>297</v>
      </c>
      <c r="C11" s="325" t="s">
        <v>300</v>
      </c>
    </row>
    <row r="12" spans="1:3" ht="41.25" customHeight="1">
      <c r="A12" s="469"/>
      <c r="B12" s="310" t="s">
        <v>183</v>
      </c>
      <c r="C12" s="325" t="s">
        <v>203</v>
      </c>
    </row>
    <row r="13" spans="1:3" ht="39.75" customHeight="1">
      <c r="A13" s="469"/>
      <c r="B13" s="312" t="s">
        <v>186</v>
      </c>
      <c r="C13" s="325" t="s">
        <v>242</v>
      </c>
    </row>
    <row r="14" spans="1:3" ht="128.25">
      <c r="A14" s="469"/>
      <c r="B14" s="312" t="s">
        <v>191</v>
      </c>
      <c r="C14" s="325" t="s">
        <v>253</v>
      </c>
    </row>
    <row r="15" spans="1:3" ht="36.75" customHeight="1">
      <c r="A15" s="469"/>
      <c r="B15" s="312" t="s">
        <v>192</v>
      </c>
      <c r="C15" s="325" t="s">
        <v>237</v>
      </c>
    </row>
    <row r="16" spans="1:3" ht="42.75">
      <c r="A16" s="469"/>
      <c r="B16" s="375" t="s">
        <v>312</v>
      </c>
      <c r="C16" s="325" t="s">
        <v>313</v>
      </c>
    </row>
    <row r="17" spans="1:3" ht="41.25" customHeight="1">
      <c r="A17" s="469"/>
      <c r="B17" s="312" t="s">
        <v>193</v>
      </c>
      <c r="C17" s="462" t="s">
        <v>195</v>
      </c>
    </row>
    <row r="18" spans="1:3" ht="40.5" customHeight="1" thickBot="1">
      <c r="A18" s="458"/>
      <c r="B18" s="459" t="s">
        <v>306</v>
      </c>
      <c r="C18" s="460" t="s">
        <v>307</v>
      </c>
    </row>
    <row r="19" spans="1:3" ht="18" customHeight="1">
      <c r="A19" s="463"/>
      <c r="B19" s="463"/>
      <c r="C19" s="464"/>
    </row>
    <row r="20" spans="1:3" ht="18" customHeight="1">
      <c r="A20" s="141"/>
      <c r="B20" s="141"/>
      <c r="C20" s="141"/>
    </row>
    <row r="21" spans="1:3" ht="18" customHeight="1">
      <c r="A21" s="141"/>
      <c r="B21" s="142" t="s">
        <v>151</v>
      </c>
      <c r="C21" s="141"/>
    </row>
    <row r="22" spans="1:3" ht="65.25" customHeight="1">
      <c r="A22" s="141"/>
      <c r="B22" s="310" t="s">
        <v>241</v>
      </c>
      <c r="C22" s="311" t="s">
        <v>238</v>
      </c>
    </row>
    <row r="23" spans="1:3" ht="54.75" customHeight="1">
      <c r="A23" s="141"/>
      <c r="B23" s="313" t="s">
        <v>197</v>
      </c>
      <c r="C23" s="311" t="s">
        <v>198</v>
      </c>
    </row>
    <row r="24" spans="1:3" ht="41.25" customHeight="1">
      <c r="A24" s="141"/>
      <c r="B24" s="310" t="s">
        <v>243</v>
      </c>
      <c r="C24" s="371" t="s">
        <v>244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　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I22" sqref="I22"/>
    </sheetView>
  </sheetViews>
  <sheetFormatPr defaultRowHeight="14.25"/>
  <cols>
    <col min="1" max="1" width="6.125" style="99" customWidth="1"/>
    <col min="2" max="2" width="30.375" style="99" customWidth="1"/>
    <col min="3" max="3" width="21.5" style="99" customWidth="1"/>
    <col min="4" max="4" width="16.625" style="99" customWidth="1"/>
    <col min="5" max="5" width="13.5" style="99" customWidth="1"/>
    <col min="6" max="6" width="22.75" style="99" customWidth="1"/>
    <col min="7" max="7" width="19.25" style="99" customWidth="1"/>
    <col min="8" max="8" width="7.75" style="99" customWidth="1"/>
    <col min="9" max="16384" width="9" style="99"/>
  </cols>
  <sheetData>
    <row r="2" spans="1:8" ht="20.25" customHeight="1">
      <c r="A2" s="41" t="s">
        <v>145</v>
      </c>
      <c r="B2" s="106"/>
      <c r="C2" s="41"/>
      <c r="D2" s="41"/>
      <c r="E2" s="41"/>
      <c r="F2" s="41"/>
      <c r="G2" s="41"/>
    </row>
    <row r="3" spans="1:8" ht="20.25" customHeight="1">
      <c r="A3" s="41"/>
      <c r="B3" s="47"/>
      <c r="C3" s="47"/>
      <c r="D3" s="41"/>
      <c r="E3" s="41"/>
      <c r="F3" s="41"/>
      <c r="G3" s="41"/>
    </row>
    <row r="4" spans="1:8" ht="20.25" customHeight="1" thickBot="1">
      <c r="A4" s="41" t="s">
        <v>204</v>
      </c>
      <c r="B4" s="47"/>
      <c r="C4" s="107">
        <f>F13</f>
        <v>0</v>
      </c>
      <c r="D4" s="41" t="s">
        <v>11</v>
      </c>
      <c r="E4" s="41"/>
      <c r="F4" s="41"/>
      <c r="G4" s="41"/>
    </row>
    <row r="5" spans="1:8" ht="20.25" customHeight="1">
      <c r="A5" s="41"/>
      <c r="B5" s="322" t="s">
        <v>213</v>
      </c>
      <c r="C5" s="43" t="s">
        <v>214</v>
      </c>
      <c r="D5" s="274" t="s">
        <v>215</v>
      </c>
      <c r="E5" s="43" t="s">
        <v>46</v>
      </c>
      <c r="F5" s="239" t="s">
        <v>216</v>
      </c>
      <c r="G5" s="380" t="s">
        <v>217</v>
      </c>
      <c r="H5" s="251" t="s">
        <v>171</v>
      </c>
    </row>
    <row r="6" spans="1:8" ht="20.25" customHeight="1">
      <c r="A6" s="41"/>
      <c r="B6" s="230"/>
      <c r="C6" s="108"/>
      <c r="D6" s="238"/>
      <c r="E6" s="109"/>
      <c r="F6" s="237">
        <f t="shared" ref="F6:F12" si="0">D6*E6</f>
        <v>0</v>
      </c>
      <c r="G6" s="381"/>
      <c r="H6" s="252"/>
    </row>
    <row r="7" spans="1:8" ht="20.25" customHeight="1">
      <c r="A7" s="41"/>
      <c r="B7" s="230"/>
      <c r="C7" s="108"/>
      <c r="D7" s="238"/>
      <c r="E7" s="110"/>
      <c r="F7" s="237">
        <f t="shared" si="0"/>
        <v>0</v>
      </c>
      <c r="G7" s="381"/>
      <c r="H7" s="252"/>
    </row>
    <row r="8" spans="1:8" ht="20.25" customHeight="1">
      <c r="A8" s="41"/>
      <c r="B8" s="230"/>
      <c r="C8" s="108"/>
      <c r="D8" s="238"/>
      <c r="E8" s="110"/>
      <c r="F8" s="237">
        <f t="shared" si="0"/>
        <v>0</v>
      </c>
      <c r="G8" s="381"/>
      <c r="H8" s="252"/>
    </row>
    <row r="9" spans="1:8" ht="20.25" customHeight="1">
      <c r="A9" s="41"/>
      <c r="B9" s="230"/>
      <c r="C9" s="108"/>
      <c r="D9" s="238"/>
      <c r="E9" s="110"/>
      <c r="F9" s="237">
        <f t="shared" si="0"/>
        <v>0</v>
      </c>
      <c r="G9" s="381"/>
      <c r="H9" s="252"/>
    </row>
    <row r="10" spans="1:8" ht="20.25" customHeight="1">
      <c r="A10" s="41"/>
      <c r="B10" s="230"/>
      <c r="C10" s="108"/>
      <c r="D10" s="238"/>
      <c r="E10" s="110"/>
      <c r="F10" s="237">
        <f t="shared" si="0"/>
        <v>0</v>
      </c>
      <c r="G10" s="381"/>
      <c r="H10" s="252"/>
    </row>
    <row r="11" spans="1:8" ht="20.25" customHeight="1">
      <c r="A11" s="41"/>
      <c r="B11" s="230"/>
      <c r="C11" s="108"/>
      <c r="D11" s="238"/>
      <c r="E11" s="110"/>
      <c r="F11" s="237">
        <f t="shared" si="0"/>
        <v>0</v>
      </c>
      <c r="G11" s="381"/>
      <c r="H11" s="252"/>
    </row>
    <row r="12" spans="1:8" ht="20.25" customHeight="1">
      <c r="A12" s="41"/>
      <c r="B12" s="230" t="s">
        <v>129</v>
      </c>
      <c r="C12" s="108"/>
      <c r="D12" s="238"/>
      <c r="E12" s="110"/>
      <c r="F12" s="237">
        <f t="shared" si="0"/>
        <v>0</v>
      </c>
      <c r="G12" s="381"/>
      <c r="H12" s="252"/>
    </row>
    <row r="13" spans="1:8" ht="20.25" customHeight="1" thickBot="1">
      <c r="A13" s="41"/>
      <c r="B13" s="577" t="s">
        <v>73</v>
      </c>
      <c r="C13" s="578"/>
      <c r="D13" s="233"/>
      <c r="E13" s="115"/>
      <c r="F13" s="232">
        <f>SUM(F6:F12)</f>
        <v>0</v>
      </c>
      <c r="G13" s="382"/>
      <c r="H13" s="253"/>
    </row>
    <row r="14" spans="1:8" ht="20.25" customHeight="1">
      <c r="C14" s="114"/>
      <c r="D14" s="114"/>
    </row>
    <row r="15" spans="1:8" ht="20.25" customHeight="1">
      <c r="A15" s="41"/>
      <c r="B15" s="106"/>
      <c r="C15" s="41"/>
      <c r="D15" s="41"/>
      <c r="E15" s="41"/>
      <c r="F15" s="45"/>
      <c r="G15" s="41"/>
    </row>
    <row r="16" spans="1:8" ht="20.25" customHeight="1" thickBot="1">
      <c r="A16" s="41" t="s">
        <v>205</v>
      </c>
      <c r="B16" s="111"/>
      <c r="C16" s="107">
        <f>F21</f>
        <v>0</v>
      </c>
      <c r="D16" s="41" t="s">
        <v>11</v>
      </c>
      <c r="E16" s="47"/>
      <c r="F16" s="47"/>
      <c r="G16" s="47"/>
    </row>
    <row r="17" spans="1:8" ht="20.25" customHeight="1">
      <c r="A17" s="106"/>
      <c r="B17" s="322" t="s">
        <v>213</v>
      </c>
      <c r="C17" s="43" t="s">
        <v>214</v>
      </c>
      <c r="D17" s="274" t="s">
        <v>215</v>
      </c>
      <c r="E17" s="43" t="s">
        <v>46</v>
      </c>
      <c r="F17" s="239" t="s">
        <v>218</v>
      </c>
      <c r="G17" s="380" t="s">
        <v>217</v>
      </c>
      <c r="H17" s="251" t="s">
        <v>171</v>
      </c>
    </row>
    <row r="18" spans="1:8" ht="20.25" customHeight="1">
      <c r="A18" s="41"/>
      <c r="B18" s="230"/>
      <c r="C18" s="108"/>
      <c r="D18" s="238"/>
      <c r="E18" s="109"/>
      <c r="F18" s="237">
        <f>D18*E18</f>
        <v>0</v>
      </c>
      <c r="G18" s="381"/>
      <c r="H18" s="252"/>
    </row>
    <row r="19" spans="1:8" ht="20.25" customHeight="1">
      <c r="A19" s="41"/>
      <c r="B19" s="230"/>
      <c r="C19" s="108"/>
      <c r="D19" s="238"/>
      <c r="E19" s="110"/>
      <c r="F19" s="237">
        <f>D19*E19</f>
        <v>0</v>
      </c>
      <c r="G19" s="381"/>
      <c r="H19" s="252"/>
    </row>
    <row r="20" spans="1:8" ht="20.25" customHeight="1">
      <c r="A20" s="41"/>
      <c r="B20" s="230" t="s">
        <v>129</v>
      </c>
      <c r="C20" s="108"/>
      <c r="D20" s="238"/>
      <c r="E20" s="110"/>
      <c r="F20" s="237">
        <f>D20*E20</f>
        <v>0</v>
      </c>
      <c r="G20" s="381"/>
      <c r="H20" s="252"/>
    </row>
    <row r="21" spans="1:8" ht="20.25" customHeight="1" thickBot="1">
      <c r="A21" s="41"/>
      <c r="B21" s="503" t="s">
        <v>74</v>
      </c>
      <c r="C21" s="576"/>
      <c r="D21" s="234"/>
      <c r="E21" s="112"/>
      <c r="F21" s="232">
        <f>SUM(F18:F20)</f>
        <v>0</v>
      </c>
      <c r="G21" s="382"/>
      <c r="H21" s="253"/>
    </row>
    <row r="22" spans="1:8" ht="20.25" customHeight="1">
      <c r="A22" s="41"/>
      <c r="B22" s="275"/>
      <c r="C22" s="235"/>
      <c r="D22" s="240"/>
      <c r="E22" s="113"/>
      <c r="F22" s="236"/>
      <c r="G22" s="241"/>
    </row>
    <row r="23" spans="1:8" ht="20.25" customHeight="1"/>
    <row r="24" spans="1:8" ht="20.25" customHeight="1" thickBot="1">
      <c r="A24" s="99" t="s">
        <v>206</v>
      </c>
      <c r="C24" s="107">
        <f>F29</f>
        <v>0</v>
      </c>
      <c r="D24" s="41" t="s">
        <v>11</v>
      </c>
    </row>
    <row r="25" spans="1:8" ht="20.25" customHeight="1">
      <c r="B25" s="322" t="s">
        <v>213</v>
      </c>
      <c r="C25" s="43" t="s">
        <v>23</v>
      </c>
      <c r="D25" s="274" t="s">
        <v>60</v>
      </c>
      <c r="E25" s="43" t="s">
        <v>61</v>
      </c>
      <c r="F25" s="274" t="s">
        <v>62</v>
      </c>
      <c r="G25" s="380" t="s">
        <v>217</v>
      </c>
      <c r="H25" s="251" t="s">
        <v>171</v>
      </c>
    </row>
    <row r="26" spans="1:8" ht="20.25" customHeight="1">
      <c r="B26" s="230"/>
      <c r="C26" s="57"/>
      <c r="D26" s="243"/>
      <c r="E26" s="57"/>
      <c r="F26" s="237">
        <f>D26*E26</f>
        <v>0</v>
      </c>
      <c r="G26" s="383"/>
      <c r="H26" s="252"/>
    </row>
    <row r="27" spans="1:8" ht="20.25" customHeight="1">
      <c r="B27" s="230"/>
      <c r="C27" s="57"/>
      <c r="D27" s="243"/>
      <c r="E27" s="57"/>
      <c r="F27" s="237">
        <f>D27*E27</f>
        <v>0</v>
      </c>
      <c r="G27" s="383"/>
      <c r="H27" s="252"/>
    </row>
    <row r="28" spans="1:8" ht="20.25" customHeight="1">
      <c r="B28" s="230" t="s">
        <v>129</v>
      </c>
      <c r="C28" s="57"/>
      <c r="D28" s="243"/>
      <c r="E28" s="57"/>
      <c r="F28" s="237">
        <f>D28*E28</f>
        <v>0</v>
      </c>
      <c r="G28" s="383"/>
      <c r="H28" s="252"/>
    </row>
    <row r="29" spans="1:8" ht="20.25" customHeight="1" thickBot="1">
      <c r="B29" s="503" t="s">
        <v>75</v>
      </c>
      <c r="C29" s="576"/>
      <c r="D29" s="233"/>
      <c r="E29" s="117"/>
      <c r="F29" s="242">
        <f>SUM(F26:F28)</f>
        <v>0</v>
      </c>
      <c r="G29" s="384"/>
      <c r="H29" s="253"/>
    </row>
    <row r="30" spans="1:8" ht="20.25" customHeight="1">
      <c r="B30" s="275"/>
      <c r="C30" s="275"/>
      <c r="D30" s="235"/>
      <c r="E30" s="235"/>
      <c r="F30" s="235"/>
      <c r="G30" s="275"/>
    </row>
    <row r="31" spans="1:8" ht="20.25" customHeight="1">
      <c r="B31" s="47" t="s">
        <v>219</v>
      </c>
    </row>
    <row r="32" spans="1:8" ht="20.25" customHeight="1">
      <c r="A32" s="41"/>
      <c r="B32" s="99" t="s">
        <v>130</v>
      </c>
      <c r="C32" s="47"/>
      <c r="D32" s="235"/>
      <c r="E32" s="116"/>
      <c r="F32" s="231"/>
      <c r="G32" s="235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M28" sqref="M28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6" bestFit="1" customWidth="1"/>
    <col min="6" max="6" width="9" style="136"/>
    <col min="7" max="7" width="16.625" customWidth="1"/>
    <col min="8" max="8" width="21" bestFit="1" customWidth="1"/>
    <col min="9" max="9" width="14.375" bestFit="1" customWidth="1"/>
  </cols>
  <sheetData>
    <row r="2" spans="1:17">
      <c r="A2" s="141"/>
      <c r="B2" s="581" t="str">
        <f>IF(様式1!B5="見積金額内訳書","",IF(様式1!B5="最終見積金額内訳書","",Q6))</f>
        <v/>
      </c>
      <c r="C2" s="581"/>
      <c r="D2" s="581"/>
      <c r="G2" s="141"/>
      <c r="H2" s="141"/>
      <c r="I2" s="308"/>
    </row>
    <row r="3" spans="1:17" ht="17.25">
      <c r="A3" s="141"/>
      <c r="B3" s="579" t="s">
        <v>87</v>
      </c>
      <c r="C3" s="579"/>
      <c r="D3" s="579"/>
      <c r="E3" s="579"/>
      <c r="F3" s="579"/>
      <c r="G3" s="579"/>
      <c r="H3" s="579"/>
      <c r="I3" s="579"/>
    </row>
    <row r="4" spans="1:17" ht="18" thickBot="1">
      <c r="A4" s="141"/>
      <c r="B4" s="580"/>
      <c r="C4" s="580"/>
      <c r="D4" s="580"/>
      <c r="E4" s="580"/>
      <c r="F4" s="580"/>
      <c r="G4" s="580"/>
      <c r="H4" s="580"/>
      <c r="I4" s="580"/>
    </row>
    <row r="5" spans="1:17" ht="30" customHeight="1" thickBot="1">
      <c r="A5" s="422" t="s">
        <v>77</v>
      </c>
      <c r="B5" s="140" t="s">
        <v>88</v>
      </c>
      <c r="C5" s="130" t="s">
        <v>89</v>
      </c>
      <c r="D5" s="130" t="s">
        <v>90</v>
      </c>
      <c r="E5" s="130" t="s">
        <v>79</v>
      </c>
      <c r="F5" s="130" t="s">
        <v>91</v>
      </c>
      <c r="G5" s="130" t="s">
        <v>164</v>
      </c>
      <c r="H5" s="130" t="s">
        <v>247</v>
      </c>
      <c r="I5" s="131" t="s">
        <v>139</v>
      </c>
    </row>
    <row r="6" spans="1:17" ht="30" customHeight="1" thickTop="1">
      <c r="A6" s="423"/>
      <c r="B6" s="309" t="str">
        <f>IF($A6="","",VLOOKUP($A6,従事者明細!$A$3:$I$52,2))</f>
        <v/>
      </c>
      <c r="C6" s="122" t="str">
        <f>IF($A6="","",VLOOKUP($A6,従事者明細!$A$3:$I$52,3))</f>
        <v/>
      </c>
      <c r="D6" s="122" t="str">
        <f>IF($A6="","",VLOOKUP($A6,従事者明細!$A$3:$I$52,5))</f>
        <v/>
      </c>
      <c r="E6" s="137" t="str">
        <f>IF($A6="","",VLOOKUP($A6,従事者明細!$A$3:$I$52,4))</f>
        <v/>
      </c>
      <c r="F6" s="138" t="str">
        <f>IF($A6="","",VLOOKUP($A6,従事者明細!$A$3:$I$52,6))</f>
        <v/>
      </c>
      <c r="G6" s="143" t="str">
        <f>IF($A6="","",VLOOKUP($A6,従事者明細!$A$3:$I$52,7))</f>
        <v/>
      </c>
      <c r="H6" s="139" t="str">
        <f>IF($A6="","",VLOOKUP($A6,従事者明細!$A$3:$I$52,8))</f>
        <v/>
      </c>
      <c r="I6" s="391" t="str">
        <f>IF($A6="","",VLOOKUP($A6,従事者明細!$A$3:$I$52,9))</f>
        <v/>
      </c>
      <c r="Q6" t="s">
        <v>170</v>
      </c>
    </row>
    <row r="7" spans="1:17" ht="30" customHeight="1">
      <c r="A7" s="424"/>
      <c r="B7" s="309" t="str">
        <f>IF($A7="","",VLOOKUP($A7,従事者明細!$A$3:$I$52,2))</f>
        <v/>
      </c>
      <c r="C7" s="122" t="str">
        <f>IF($A7="","",VLOOKUP($A7,従事者明細!$A$3:$I$52,3))</f>
        <v/>
      </c>
      <c r="D7" s="122" t="str">
        <f>IF($A7="","",VLOOKUP($A7,従事者明細!$A$3:$I$52,5))</f>
        <v/>
      </c>
      <c r="E7" s="137" t="str">
        <f>IF($A7="","",VLOOKUP($A7,従事者明細!$A$3:$I$52,4))</f>
        <v/>
      </c>
      <c r="F7" s="138" t="str">
        <f>IF($A7="","",VLOOKUP($A7,従事者明細!$A$3:$I$52,6))</f>
        <v/>
      </c>
      <c r="G7" s="143" t="str">
        <f>IF($A7="","",VLOOKUP($A7,従事者明細!$A$3:$I$52,7))</f>
        <v/>
      </c>
      <c r="H7" s="139" t="str">
        <f>IF($A7="","",VLOOKUP($A7,従事者明細!$A$3:$I$52,8))</f>
        <v/>
      </c>
      <c r="I7" s="391" t="str">
        <f>IF($A7="","",VLOOKUP($A7,従事者明細!$A$3:$I$52,9))</f>
        <v/>
      </c>
    </row>
    <row r="8" spans="1:17" ht="30" customHeight="1">
      <c r="A8" s="424"/>
      <c r="B8" s="309" t="str">
        <f>IF($A8="","",VLOOKUP($A8,従事者明細!$A$3:$I$52,2))</f>
        <v/>
      </c>
      <c r="C8" s="122" t="str">
        <f>IF($A8="","",VLOOKUP($A8,従事者明細!$A$3:$I$52,3))</f>
        <v/>
      </c>
      <c r="D8" s="122" t="str">
        <f>IF($A8="","",VLOOKUP($A8,従事者明細!$A$3:$I$52,5))</f>
        <v/>
      </c>
      <c r="E8" s="137" t="str">
        <f>IF($A8="","",VLOOKUP($A8,従事者明細!$A$3:$I$52,4))</f>
        <v/>
      </c>
      <c r="F8" s="138" t="str">
        <f>IF($A8="","",VLOOKUP($A8,従事者明細!$A$3:$I$52,6))</f>
        <v/>
      </c>
      <c r="G8" s="143" t="str">
        <f>IF($A8="","",VLOOKUP($A8,従事者明細!$A$3:$I$52,7))</f>
        <v/>
      </c>
      <c r="H8" s="139" t="str">
        <f>IF($A8="","",VLOOKUP($A8,従事者明細!$A$3:$I$52,8))</f>
        <v/>
      </c>
      <c r="I8" s="391" t="str">
        <f>IF($A8="","",VLOOKUP($A8,従事者明細!$A$3:$I$52,9))</f>
        <v/>
      </c>
    </row>
    <row r="9" spans="1:17" ht="30" customHeight="1">
      <c r="A9" s="424"/>
      <c r="B9" s="309" t="str">
        <f>IF($A9="","",VLOOKUP($A9,従事者明細!$A$3:$I$52,2))</f>
        <v/>
      </c>
      <c r="C9" s="122" t="str">
        <f>IF($A9="","",VLOOKUP($A9,従事者明細!$A$3:$I$52,3))</f>
        <v/>
      </c>
      <c r="D9" s="122" t="str">
        <f>IF($A9="","",VLOOKUP($A9,従事者明細!$A$3:$I$52,5))</f>
        <v/>
      </c>
      <c r="E9" s="137" t="str">
        <f>IF($A9="","",VLOOKUP($A9,従事者明細!$A$3:$I$52,4))</f>
        <v/>
      </c>
      <c r="F9" s="138" t="str">
        <f>IF($A9="","",VLOOKUP($A9,従事者明細!$A$3:$I$52,6))</f>
        <v/>
      </c>
      <c r="G9" s="143" t="str">
        <f>IF($A9="","",VLOOKUP($A9,従事者明細!$A$3:$I$52,7))</f>
        <v/>
      </c>
      <c r="H9" s="139" t="str">
        <f>IF($A9="","",VLOOKUP($A9,従事者明細!$A$3:$I$52,8))</f>
        <v/>
      </c>
      <c r="I9" s="391" t="str">
        <f>IF($A9="","",VLOOKUP($A9,従事者明細!$A$3:$I$52,9))</f>
        <v/>
      </c>
    </row>
    <row r="10" spans="1:17" ht="30" customHeight="1">
      <c r="A10" s="424"/>
      <c r="B10" s="309" t="str">
        <f>IF($A10="","",VLOOKUP($A10,従事者明細!$A$3:$I$52,2))</f>
        <v/>
      </c>
      <c r="C10" s="122" t="str">
        <f>IF($A10="","",VLOOKUP($A10,従事者明細!$A$3:$I$52,3))</f>
        <v/>
      </c>
      <c r="D10" s="122" t="str">
        <f>IF($A10="","",VLOOKUP($A10,従事者明細!$A$3:$I$52,5))</f>
        <v/>
      </c>
      <c r="E10" s="137" t="str">
        <f>IF($A10="","",VLOOKUP($A10,従事者明細!$A$3:$I$52,4))</f>
        <v/>
      </c>
      <c r="F10" s="138" t="str">
        <f>IF($A10="","",VLOOKUP($A10,従事者明細!$A$3:$I$52,6))</f>
        <v/>
      </c>
      <c r="G10" s="143" t="str">
        <f>IF($A10="","",VLOOKUP($A10,従事者明細!$A$3:$I$52,7))</f>
        <v/>
      </c>
      <c r="H10" s="139" t="str">
        <f>IF($A10="","",VLOOKUP($A10,従事者明細!$A$3:$I$52,8))</f>
        <v/>
      </c>
      <c r="I10" s="391" t="str">
        <f>IF($A10="","",VLOOKUP($A10,従事者明細!$A$3:$I$52,9))</f>
        <v/>
      </c>
    </row>
    <row r="11" spans="1:17" ht="30" customHeight="1">
      <c r="A11" s="424"/>
      <c r="B11" s="309" t="str">
        <f>IF($A11="","",VLOOKUP($A11,従事者明細!$A$3:$I$52,2))</f>
        <v/>
      </c>
      <c r="C11" s="122" t="str">
        <f>IF($A11="","",VLOOKUP($A11,従事者明細!$A$3:$I$52,3))</f>
        <v/>
      </c>
      <c r="D11" s="122" t="str">
        <f>IF($A11="","",VLOOKUP($A11,従事者明細!$A$3:$I$52,5))</f>
        <v/>
      </c>
      <c r="E11" s="137" t="str">
        <f>IF($A11="","",VLOOKUP($A11,従事者明細!$A$3:$I$52,4))</f>
        <v/>
      </c>
      <c r="F11" s="138" t="str">
        <f>IF($A11="","",VLOOKUP($A11,従事者明細!$A$3:$I$52,6))</f>
        <v/>
      </c>
      <c r="G11" s="143" t="str">
        <f>IF($A11="","",VLOOKUP($A11,従事者明細!$A$3:$I$52,7))</f>
        <v/>
      </c>
      <c r="H11" s="139" t="str">
        <f>IF($A11="","",VLOOKUP($A11,従事者明細!$A$3:$I$52,8))</f>
        <v/>
      </c>
      <c r="I11" s="391" t="str">
        <f>IF($A11="","",VLOOKUP($A11,従事者明細!$A$3:$I$52,9))</f>
        <v/>
      </c>
    </row>
    <row r="12" spans="1:17" ht="30" customHeight="1">
      <c r="A12" s="424"/>
      <c r="B12" s="309" t="str">
        <f>IF($A12="","",VLOOKUP($A12,従事者明細!$A$3:$I$52,2))</f>
        <v/>
      </c>
      <c r="C12" s="122" t="str">
        <f>IF($A12="","",VLOOKUP($A12,従事者明細!$A$3:$I$52,3))</f>
        <v/>
      </c>
      <c r="D12" s="122" t="str">
        <f>IF($A12="","",VLOOKUP($A12,従事者明細!$A$3:$I$52,5))</f>
        <v/>
      </c>
      <c r="E12" s="137" t="str">
        <f>IF($A12="","",VLOOKUP($A12,従事者明細!$A$3:$I$52,4))</f>
        <v/>
      </c>
      <c r="F12" s="138" t="str">
        <f>IF($A12="","",VLOOKUP($A12,従事者明細!$A$3:$I$52,6))</f>
        <v/>
      </c>
      <c r="G12" s="143" t="str">
        <f>IF($A12="","",VLOOKUP($A12,従事者明細!$A$3:$I$52,7))</f>
        <v/>
      </c>
      <c r="H12" s="139" t="str">
        <f>IF($A12="","",VLOOKUP($A12,従事者明細!$A$3:$I$52,8))</f>
        <v/>
      </c>
      <c r="I12" s="391" t="str">
        <f>IF($A12="","",VLOOKUP($A12,従事者明細!$A$3:$I$52,9))</f>
        <v/>
      </c>
    </row>
    <row r="13" spans="1:17" ht="30" customHeight="1">
      <c r="A13" s="424"/>
      <c r="B13" s="309" t="str">
        <f>IF($A13="","",VLOOKUP($A13,従事者明細!$A$3:$I$52,2))</f>
        <v/>
      </c>
      <c r="C13" s="122" t="str">
        <f>IF($A13="","",VLOOKUP($A13,従事者明細!$A$3:$I$52,3))</f>
        <v/>
      </c>
      <c r="D13" s="122" t="str">
        <f>IF($A13="","",VLOOKUP($A13,従事者明細!$A$3:$I$52,5))</f>
        <v/>
      </c>
      <c r="E13" s="137" t="str">
        <f>IF($A13="","",VLOOKUP($A13,従事者明細!$A$3:$I$52,4))</f>
        <v/>
      </c>
      <c r="F13" s="138" t="str">
        <f>IF($A13="","",VLOOKUP($A13,従事者明細!$A$3:$I$52,6))</f>
        <v/>
      </c>
      <c r="G13" s="143" t="str">
        <f>IF($A13="","",VLOOKUP($A13,従事者明細!$A$3:$I$52,7))</f>
        <v/>
      </c>
      <c r="H13" s="139" t="str">
        <f>IF($A13="","",VLOOKUP($A13,従事者明細!$A$3:$I$52,8))</f>
        <v/>
      </c>
      <c r="I13" s="391" t="str">
        <f>IF($A13="","",VLOOKUP($A13,従事者明細!$A$3:$I$52,9))</f>
        <v/>
      </c>
    </row>
    <row r="14" spans="1:17" ht="30" customHeight="1">
      <c r="A14" s="424"/>
      <c r="B14" s="309" t="str">
        <f>IF($A14="","",VLOOKUP($A14,従事者明細!$A$3:$I$52,2))</f>
        <v/>
      </c>
      <c r="C14" s="122" t="str">
        <f>IF($A14="","",VLOOKUP($A14,従事者明細!$A$3:$I$52,3))</f>
        <v/>
      </c>
      <c r="D14" s="122" t="str">
        <f>IF($A14="","",VLOOKUP($A14,従事者明細!$A$3:$I$52,5))</f>
        <v/>
      </c>
      <c r="E14" s="137" t="str">
        <f>IF($A14="","",VLOOKUP($A14,従事者明細!$A$3:$I$52,4))</f>
        <v/>
      </c>
      <c r="F14" s="138" t="str">
        <f>IF($A14="","",VLOOKUP($A14,従事者明細!$A$3:$I$52,6))</f>
        <v/>
      </c>
      <c r="G14" s="143" t="str">
        <f>IF($A14="","",VLOOKUP($A14,従事者明細!$A$3:$I$52,7))</f>
        <v/>
      </c>
      <c r="H14" s="139" t="str">
        <f>IF($A14="","",VLOOKUP($A14,従事者明細!$A$3:$I$52,8))</f>
        <v/>
      </c>
      <c r="I14" s="391" t="str">
        <f>IF($A14="","",VLOOKUP($A14,従事者明細!$A$3:$I$52,9))</f>
        <v/>
      </c>
    </row>
    <row r="15" spans="1:17" ht="30" customHeight="1">
      <c r="A15" s="424"/>
      <c r="B15" s="309" t="str">
        <f>IF($A15="","",VLOOKUP($A15,従事者明細!$A$3:$I$52,2))</f>
        <v/>
      </c>
      <c r="C15" s="122" t="str">
        <f>IF($A15="","",VLOOKUP($A15,従事者明細!$A$3:$I$52,3))</f>
        <v/>
      </c>
      <c r="D15" s="122" t="str">
        <f>IF($A15="","",VLOOKUP($A15,従事者明細!$A$3:$I$52,5))</f>
        <v/>
      </c>
      <c r="E15" s="137" t="str">
        <f>IF($A15="","",VLOOKUP($A15,従事者明細!$A$3:$I$52,4))</f>
        <v/>
      </c>
      <c r="F15" s="138" t="str">
        <f>IF($A15="","",VLOOKUP($A15,従事者明細!$A$3:$I$52,6))</f>
        <v/>
      </c>
      <c r="G15" s="143" t="str">
        <f>IF($A15="","",VLOOKUP($A15,従事者明細!$A$3:$I$52,7))</f>
        <v/>
      </c>
      <c r="H15" s="139" t="str">
        <f>IF($A15="","",VLOOKUP($A15,従事者明細!$A$3:$I$52,8))</f>
        <v/>
      </c>
      <c r="I15" s="391" t="str">
        <f>IF($A15="","",VLOOKUP($A15,従事者明細!$A$3:$I$52,9))</f>
        <v/>
      </c>
    </row>
    <row r="16" spans="1:17" ht="30" hidden="1" customHeight="1">
      <c r="A16" s="423"/>
      <c r="B16" s="385" t="str">
        <f>IF($A16="","",VLOOKUP($A16,従事者明細!$A$3:$I$52,2))</f>
        <v/>
      </c>
      <c r="C16" s="386" t="str">
        <f>IF($A16="","",VLOOKUP($A16,従事者明細!$A$3:$I$52,3))</f>
        <v/>
      </c>
      <c r="D16" s="430" t="str">
        <f>IF($A16="","",VLOOKUP($A16,従事者明細!$A$3:$I$52,5))</f>
        <v/>
      </c>
      <c r="E16" s="387" t="str">
        <f>IF($A16="","",VLOOKUP($A16,従事者明細!$A$3:$I$52,5))</f>
        <v/>
      </c>
      <c r="F16" s="388" t="str">
        <f>IF($A16="","",VLOOKUP($A16,従事者明細!$A$3:$I$52,6))</f>
        <v/>
      </c>
      <c r="G16" s="389" t="str">
        <f>IF($A16="","",VLOOKUP($A16,従事者明細!$A$3:$I$52,7))</f>
        <v/>
      </c>
      <c r="H16" s="390" t="str">
        <f>IF($A16="","",VLOOKUP($A16,従事者明細!$A$3:$I$52,8))</f>
        <v/>
      </c>
      <c r="I16" s="432" t="str">
        <f>IF($A16="","",VLOOKUP($A16,従事者明細!$A$3:$I$52,9))</f>
        <v/>
      </c>
    </row>
    <row r="17" spans="1:10" ht="30" hidden="1" customHeight="1">
      <c r="A17" s="424"/>
      <c r="B17" s="309" t="str">
        <f>IF($A17="","",VLOOKUP($A17,従事者明細!$A$3:$I$52,2))</f>
        <v/>
      </c>
      <c r="C17" s="122" t="str">
        <f>IF($A17="","",VLOOKUP($A17,従事者明細!$A$3:$I$52,3))</f>
        <v/>
      </c>
      <c r="D17" s="122" t="str">
        <f>IF($A17="","",VLOOKUP($A17,従事者明細!$A$3:$I$52,5))</f>
        <v/>
      </c>
      <c r="E17" s="137" t="str">
        <f>IF($A17="","",VLOOKUP($A17,従事者明細!$A$3:$I$52,5))</f>
        <v/>
      </c>
      <c r="F17" s="138" t="str">
        <f>IF($A17="","",VLOOKUP($A17,従事者明細!$A$3:$I$52,6))</f>
        <v/>
      </c>
      <c r="G17" s="143" t="str">
        <f>IF($A17="","",VLOOKUP($A17,従事者明細!$A$3:$I$52,7))</f>
        <v/>
      </c>
      <c r="H17" s="139" t="str">
        <f>IF($A17="","",VLOOKUP($A17,従事者明細!$A$3:$I$52,8))</f>
        <v/>
      </c>
      <c r="I17" s="391" t="str">
        <f>IF($A17="","",VLOOKUP($A17,従事者明細!$A$3:$I$52,9))</f>
        <v/>
      </c>
    </row>
    <row r="18" spans="1:10" ht="30" hidden="1" customHeight="1">
      <c r="A18" s="424"/>
      <c r="B18" s="309" t="str">
        <f>IF($A18="","",VLOOKUP($A18,従事者明細!$A$3:$I$52,2))</f>
        <v/>
      </c>
      <c r="C18" s="122" t="str">
        <f>IF($A18="","",VLOOKUP($A18,従事者明細!$A$3:$I$52,3))</f>
        <v/>
      </c>
      <c r="D18" s="122" t="str">
        <f>IF($A18="","",VLOOKUP($A18,従事者明細!$A$3:$I$52,5))</f>
        <v/>
      </c>
      <c r="E18" s="137" t="str">
        <f>IF($A18="","",VLOOKUP($A18,従事者明細!$A$3:$I$52,5))</f>
        <v/>
      </c>
      <c r="F18" s="138" t="str">
        <f>IF($A18="","",VLOOKUP($A18,従事者明細!$A$3:$I$52,6))</f>
        <v/>
      </c>
      <c r="G18" s="143" t="str">
        <f>IF($A18="","",VLOOKUP($A18,従事者明細!$A$3:$I$52,7))</f>
        <v/>
      </c>
      <c r="H18" s="139" t="str">
        <f>IF($A18="","",VLOOKUP($A18,従事者明細!$A$3:$I$52,8))</f>
        <v/>
      </c>
      <c r="I18" s="391" t="str">
        <f>IF($A18="","",VLOOKUP($A18,従事者明細!$A$3:$I$52,9))</f>
        <v/>
      </c>
    </row>
    <row r="19" spans="1:10" ht="30" hidden="1" customHeight="1">
      <c r="A19" s="424"/>
      <c r="B19" s="309" t="str">
        <f>IF($A19="","",VLOOKUP($A19,従事者明細!$A$3:$I$52,2))</f>
        <v/>
      </c>
      <c r="C19" s="122" t="str">
        <f>IF($A19="","",VLOOKUP($A19,従事者明細!$A$3:$I$52,3))</f>
        <v/>
      </c>
      <c r="D19" s="122" t="str">
        <f>IF($A19="","",VLOOKUP($A19,従事者明細!$A$3:$I$52,5))</f>
        <v/>
      </c>
      <c r="E19" s="137" t="str">
        <f>IF($A19="","",VLOOKUP($A19,従事者明細!$A$3:$I$52,5))</f>
        <v/>
      </c>
      <c r="F19" s="138" t="str">
        <f>IF($A19="","",VLOOKUP($A19,従事者明細!$A$3:$I$52,6))</f>
        <v/>
      </c>
      <c r="G19" s="143" t="str">
        <f>IF($A19="","",VLOOKUP($A19,従事者明細!$A$3:$I$52,7))</f>
        <v/>
      </c>
      <c r="H19" s="139" t="str">
        <f>IF($A19="","",VLOOKUP($A19,従事者明細!$A$3:$I$52,8))</f>
        <v/>
      </c>
      <c r="I19" s="391" t="str">
        <f>IF($A19="","",VLOOKUP($A19,従事者明細!$A$3:$I$52,9))</f>
        <v/>
      </c>
    </row>
    <row r="20" spans="1:10" ht="30" hidden="1" customHeight="1">
      <c r="A20" s="424"/>
      <c r="B20" s="309" t="str">
        <f>IF($A20="","",VLOOKUP($A20,従事者明細!$A$3:$I$52,2))</f>
        <v/>
      </c>
      <c r="C20" s="122" t="str">
        <f>IF($A20="","",VLOOKUP($A20,従事者明細!$A$3:$I$52,3))</f>
        <v/>
      </c>
      <c r="D20" s="122" t="str">
        <f>IF($A20="","",VLOOKUP($A20,従事者明細!$A$3:$I$52,5))</f>
        <v/>
      </c>
      <c r="E20" s="137" t="str">
        <f>IF($A20="","",VLOOKUP($A20,従事者明細!$A$3:$I$52,5))</f>
        <v/>
      </c>
      <c r="F20" s="138" t="str">
        <f>IF($A20="","",VLOOKUP($A20,従事者明細!$A$3:$I$52,6))</f>
        <v/>
      </c>
      <c r="G20" s="143" t="str">
        <f>IF($A20="","",VLOOKUP($A20,従事者明細!$A$3:$I$52,7))</f>
        <v/>
      </c>
      <c r="H20" s="139" t="str">
        <f>IF($A20="","",VLOOKUP($A20,従事者明細!$A$3:$I$52,8))</f>
        <v/>
      </c>
      <c r="I20" s="391" t="str">
        <f>IF($A20="","",VLOOKUP($A20,従事者明細!$A$3:$I$52,9))</f>
        <v/>
      </c>
    </row>
    <row r="21" spans="1:10" ht="30" hidden="1" customHeight="1">
      <c r="A21" s="424"/>
      <c r="B21" s="309" t="str">
        <f>IF($A21="","",VLOOKUP($A21,従事者明細!$A$3:$I$52,2))</f>
        <v/>
      </c>
      <c r="C21" s="122" t="str">
        <f>IF($A21="","",VLOOKUP($A21,従事者明細!$A$3:$I$52,3))</f>
        <v/>
      </c>
      <c r="D21" s="122" t="str">
        <f>IF($A21="","",VLOOKUP($A21,従事者明細!$A$3:$I$52,5))</f>
        <v/>
      </c>
      <c r="E21" s="137" t="str">
        <f>IF($A21="","",VLOOKUP($A21,従事者明細!$A$3:$I$52,5))</f>
        <v/>
      </c>
      <c r="F21" s="138" t="str">
        <f>IF($A21="","",VLOOKUP($A21,従事者明細!$A$3:$I$52,6))</f>
        <v/>
      </c>
      <c r="G21" s="143" t="str">
        <f>IF($A21="","",VLOOKUP($A21,従事者明細!$A$3:$I$52,7))</f>
        <v/>
      </c>
      <c r="H21" s="139" t="str">
        <f>IF($A21="","",VLOOKUP($A21,従事者明細!$A$3:$I$52,8))</f>
        <v/>
      </c>
      <c r="I21" s="391" t="str">
        <f>IF($A21="","",VLOOKUP($A21,従事者明細!$A$3:$I$52,9))</f>
        <v/>
      </c>
    </row>
    <row r="22" spans="1:10" ht="30" hidden="1" customHeight="1">
      <c r="A22" s="424"/>
      <c r="B22" s="309" t="str">
        <f>IF($A22="","",VLOOKUP($A22,従事者明細!$A$3:$I$52,2))</f>
        <v/>
      </c>
      <c r="C22" s="122" t="str">
        <f>IF($A22="","",VLOOKUP($A22,従事者明細!$A$3:$I$52,3))</f>
        <v/>
      </c>
      <c r="D22" s="122" t="str">
        <f>IF($A22="","",VLOOKUP($A22,従事者明細!$A$3:$I$52,5))</f>
        <v/>
      </c>
      <c r="E22" s="137" t="str">
        <f>IF($A22="","",VLOOKUP($A22,従事者明細!$A$3:$I$52,5))</f>
        <v/>
      </c>
      <c r="F22" s="138" t="str">
        <f>IF($A22="","",VLOOKUP($A22,従事者明細!$A$3:$I$52,6))</f>
        <v/>
      </c>
      <c r="G22" s="143" t="str">
        <f>IF($A22="","",VLOOKUP($A22,従事者明細!$A$3:$I$52,7))</f>
        <v/>
      </c>
      <c r="H22" s="139" t="str">
        <f>IF($A22="","",VLOOKUP($A22,従事者明細!$A$3:$I$52,8))</f>
        <v/>
      </c>
      <c r="I22" s="391" t="str">
        <f>IF($A22="","",VLOOKUP($A22,従事者明細!$A$3:$I$52,9))</f>
        <v/>
      </c>
    </row>
    <row r="23" spans="1:10" ht="30" hidden="1" customHeight="1">
      <c r="A23" s="424"/>
      <c r="B23" s="309" t="str">
        <f>IF($A23="","",VLOOKUP($A23,従事者明細!$A$3:$I$52,2))</f>
        <v/>
      </c>
      <c r="C23" s="122" t="str">
        <f>IF($A23="","",VLOOKUP($A23,従事者明細!$A$3:$I$52,3))</f>
        <v/>
      </c>
      <c r="D23" s="122" t="str">
        <f>IF($A23="","",VLOOKUP($A23,従事者明細!$A$3:$I$52,5))</f>
        <v/>
      </c>
      <c r="E23" s="137" t="str">
        <f>IF($A23="","",VLOOKUP($A23,従事者明細!$A$3:$I$52,5))</f>
        <v/>
      </c>
      <c r="F23" s="138" t="str">
        <f>IF($A23="","",VLOOKUP($A23,従事者明細!$A$3:$I$52,6))</f>
        <v/>
      </c>
      <c r="G23" s="143" t="str">
        <f>IF($A23="","",VLOOKUP($A23,従事者明細!$A$3:$I$52,7))</f>
        <v/>
      </c>
      <c r="H23" s="139" t="str">
        <f>IF($A23="","",VLOOKUP($A23,従事者明細!$A$3:$I$52,8))</f>
        <v/>
      </c>
      <c r="I23" s="391" t="str">
        <f>IF($A23="","",VLOOKUP($A23,従事者明細!$A$3:$I$52,9))</f>
        <v/>
      </c>
    </row>
    <row r="24" spans="1:10" ht="30" hidden="1" customHeight="1">
      <c r="A24" s="424"/>
      <c r="B24" s="309" t="str">
        <f>IF($A24="","",VLOOKUP($A24,従事者明細!$A$3:$I$52,2))</f>
        <v/>
      </c>
      <c r="C24" s="122" t="str">
        <f>IF($A24="","",VLOOKUP($A24,従事者明細!$A$3:$I$52,3))</f>
        <v/>
      </c>
      <c r="D24" s="122" t="str">
        <f>IF($A24="","",VLOOKUP($A24,従事者明細!$A$3:$I$52,5))</f>
        <v/>
      </c>
      <c r="E24" s="137" t="str">
        <f>IF($A24="","",VLOOKUP($A24,従事者明細!$A$3:$I$52,5))</f>
        <v/>
      </c>
      <c r="F24" s="138" t="str">
        <f>IF($A24="","",VLOOKUP($A24,従事者明細!$A$3:$I$52,6))</f>
        <v/>
      </c>
      <c r="G24" s="143" t="str">
        <f>IF($A24="","",VLOOKUP($A24,従事者明細!$A$3:$I$52,7))</f>
        <v/>
      </c>
      <c r="H24" s="139" t="str">
        <f>IF($A24="","",VLOOKUP($A24,従事者明細!$A$3:$I$52,8))</f>
        <v/>
      </c>
      <c r="I24" s="391" t="str">
        <f>IF($A24="","",VLOOKUP($A24,従事者明細!$A$3:$I$52,9))</f>
        <v/>
      </c>
    </row>
    <row r="25" spans="1:10" ht="30" customHeight="1" thickBot="1">
      <c r="A25" s="425"/>
      <c r="B25" s="392" t="str">
        <f>IF($A25="","",VLOOKUP($A25,従事者明細!$A$3:$I$52,2))</f>
        <v/>
      </c>
      <c r="C25" s="393" t="str">
        <f>IF($A25="","",VLOOKUP($A25,従事者明細!$A$3:$I$52,3))</f>
        <v/>
      </c>
      <c r="D25" s="393" t="str">
        <f>IF($A25="","",VLOOKUP($A25,従事者明細!$A$3:$I$52,5))</f>
        <v/>
      </c>
      <c r="E25" s="431" t="str">
        <f>IF($A25="","",VLOOKUP($A25,従事者明細!$A$3:$I$52,5))</f>
        <v/>
      </c>
      <c r="F25" s="394" t="str">
        <f>IF($A25="","",VLOOKUP($A25,従事者明細!$A$3:$I$52,6))</f>
        <v/>
      </c>
      <c r="G25" s="395" t="str">
        <f>IF($A25="","",VLOOKUP($A25,従事者明細!$A$3:$I$52,7))</f>
        <v/>
      </c>
      <c r="H25" s="396" t="str">
        <f>IF($A25="","",VLOOKUP($A25,従事者明細!$A$3:$I$52,8))</f>
        <v/>
      </c>
      <c r="I25" s="397" t="str">
        <f>IF($A25="","",VLOOKUP($A25,従事者明細!$A$3:$I$52,9))</f>
        <v/>
      </c>
    </row>
    <row r="26" spans="1:10">
      <c r="B26" s="133"/>
      <c r="C26" s="133"/>
      <c r="D26" s="133"/>
      <c r="E26" s="133"/>
      <c r="F26" s="133"/>
      <c r="G26" s="133"/>
      <c r="H26" s="133"/>
      <c r="I26" s="133"/>
      <c r="J26" s="135"/>
    </row>
    <row r="27" spans="1:10">
      <c r="B27" s="132"/>
      <c r="C27" s="132"/>
      <c r="D27" s="132"/>
      <c r="E27" s="133"/>
      <c r="F27" s="133"/>
      <c r="G27" s="132"/>
      <c r="H27" s="132"/>
      <c r="I27" s="133"/>
    </row>
    <row r="28" spans="1:10">
      <c r="B28" s="471"/>
      <c r="C28" s="471"/>
      <c r="D28" s="471"/>
      <c r="E28" s="471"/>
      <c r="F28" s="471"/>
      <c r="G28" s="471"/>
      <c r="H28" s="471"/>
      <c r="I28" s="471"/>
    </row>
    <row r="29" spans="1:10">
      <c r="B29" s="134"/>
    </row>
    <row r="30" spans="1:10">
      <c r="B30" s="134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L25" sqref="L25"/>
    </sheetView>
  </sheetViews>
  <sheetFormatPr defaultRowHeight="12"/>
  <cols>
    <col min="1" max="1" width="7.5" style="144" customWidth="1"/>
    <col min="2" max="2" width="8.25" style="144" customWidth="1"/>
    <col min="3" max="3" width="4.875" style="144" customWidth="1"/>
    <col min="4" max="4" width="32.125" style="144" customWidth="1"/>
    <col min="5" max="8" width="17" style="144" customWidth="1"/>
    <col min="9" max="9" width="6.375" style="144" customWidth="1"/>
    <col min="10" max="256" width="9" style="144"/>
    <col min="257" max="257" width="7.5" style="144" customWidth="1"/>
    <col min="258" max="258" width="8.25" style="144" customWidth="1"/>
    <col min="259" max="259" width="4.875" style="144" customWidth="1"/>
    <col min="260" max="260" width="32.125" style="144" customWidth="1"/>
    <col min="261" max="264" width="17" style="144" customWidth="1"/>
    <col min="265" max="265" width="6.375" style="144" customWidth="1"/>
    <col min="266" max="512" width="9" style="144"/>
    <col min="513" max="513" width="7.5" style="144" customWidth="1"/>
    <col min="514" max="514" width="8.25" style="144" customWidth="1"/>
    <col min="515" max="515" width="4.875" style="144" customWidth="1"/>
    <col min="516" max="516" width="32.125" style="144" customWidth="1"/>
    <col min="517" max="520" width="17" style="144" customWidth="1"/>
    <col min="521" max="521" width="6.375" style="144" customWidth="1"/>
    <col min="522" max="768" width="9" style="144"/>
    <col min="769" max="769" width="7.5" style="144" customWidth="1"/>
    <col min="770" max="770" width="8.25" style="144" customWidth="1"/>
    <col min="771" max="771" width="4.875" style="144" customWidth="1"/>
    <col min="772" max="772" width="32.125" style="144" customWidth="1"/>
    <col min="773" max="776" width="17" style="144" customWidth="1"/>
    <col min="777" max="777" width="6.375" style="144" customWidth="1"/>
    <col min="778" max="1024" width="9" style="144"/>
    <col min="1025" max="1025" width="7.5" style="144" customWidth="1"/>
    <col min="1026" max="1026" width="8.25" style="144" customWidth="1"/>
    <col min="1027" max="1027" width="4.875" style="144" customWidth="1"/>
    <col min="1028" max="1028" width="32.125" style="144" customWidth="1"/>
    <col min="1029" max="1032" width="17" style="144" customWidth="1"/>
    <col min="1033" max="1033" width="6.375" style="144" customWidth="1"/>
    <col min="1034" max="1280" width="9" style="144"/>
    <col min="1281" max="1281" width="7.5" style="144" customWidth="1"/>
    <col min="1282" max="1282" width="8.25" style="144" customWidth="1"/>
    <col min="1283" max="1283" width="4.875" style="144" customWidth="1"/>
    <col min="1284" max="1284" width="32.125" style="144" customWidth="1"/>
    <col min="1285" max="1288" width="17" style="144" customWidth="1"/>
    <col min="1289" max="1289" width="6.375" style="144" customWidth="1"/>
    <col min="1290" max="1536" width="9" style="144"/>
    <col min="1537" max="1537" width="7.5" style="144" customWidth="1"/>
    <col min="1538" max="1538" width="8.25" style="144" customWidth="1"/>
    <col min="1539" max="1539" width="4.875" style="144" customWidth="1"/>
    <col min="1540" max="1540" width="32.125" style="144" customWidth="1"/>
    <col min="1541" max="1544" width="17" style="144" customWidth="1"/>
    <col min="1545" max="1545" width="6.375" style="144" customWidth="1"/>
    <col min="1546" max="1792" width="9" style="144"/>
    <col min="1793" max="1793" width="7.5" style="144" customWidth="1"/>
    <col min="1794" max="1794" width="8.25" style="144" customWidth="1"/>
    <col min="1795" max="1795" width="4.875" style="144" customWidth="1"/>
    <col min="1796" max="1796" width="32.125" style="144" customWidth="1"/>
    <col min="1797" max="1800" width="17" style="144" customWidth="1"/>
    <col min="1801" max="1801" width="6.375" style="144" customWidth="1"/>
    <col min="1802" max="2048" width="9" style="144"/>
    <col min="2049" max="2049" width="7.5" style="144" customWidth="1"/>
    <col min="2050" max="2050" width="8.25" style="144" customWidth="1"/>
    <col min="2051" max="2051" width="4.875" style="144" customWidth="1"/>
    <col min="2052" max="2052" width="32.125" style="144" customWidth="1"/>
    <col min="2053" max="2056" width="17" style="144" customWidth="1"/>
    <col min="2057" max="2057" width="6.375" style="144" customWidth="1"/>
    <col min="2058" max="2304" width="9" style="144"/>
    <col min="2305" max="2305" width="7.5" style="144" customWidth="1"/>
    <col min="2306" max="2306" width="8.25" style="144" customWidth="1"/>
    <col min="2307" max="2307" width="4.875" style="144" customWidth="1"/>
    <col min="2308" max="2308" width="32.125" style="144" customWidth="1"/>
    <col min="2309" max="2312" width="17" style="144" customWidth="1"/>
    <col min="2313" max="2313" width="6.375" style="144" customWidth="1"/>
    <col min="2314" max="2560" width="9" style="144"/>
    <col min="2561" max="2561" width="7.5" style="144" customWidth="1"/>
    <col min="2562" max="2562" width="8.25" style="144" customWidth="1"/>
    <col min="2563" max="2563" width="4.875" style="144" customWidth="1"/>
    <col min="2564" max="2564" width="32.125" style="144" customWidth="1"/>
    <col min="2565" max="2568" width="17" style="144" customWidth="1"/>
    <col min="2569" max="2569" width="6.375" style="144" customWidth="1"/>
    <col min="2570" max="2816" width="9" style="144"/>
    <col min="2817" max="2817" width="7.5" style="144" customWidth="1"/>
    <col min="2818" max="2818" width="8.25" style="144" customWidth="1"/>
    <col min="2819" max="2819" width="4.875" style="144" customWidth="1"/>
    <col min="2820" max="2820" width="32.125" style="144" customWidth="1"/>
    <col min="2821" max="2824" width="17" style="144" customWidth="1"/>
    <col min="2825" max="2825" width="6.375" style="144" customWidth="1"/>
    <col min="2826" max="3072" width="9" style="144"/>
    <col min="3073" max="3073" width="7.5" style="144" customWidth="1"/>
    <col min="3074" max="3074" width="8.25" style="144" customWidth="1"/>
    <col min="3075" max="3075" width="4.875" style="144" customWidth="1"/>
    <col min="3076" max="3076" width="32.125" style="144" customWidth="1"/>
    <col min="3077" max="3080" width="17" style="144" customWidth="1"/>
    <col min="3081" max="3081" width="6.375" style="144" customWidth="1"/>
    <col min="3082" max="3328" width="9" style="144"/>
    <col min="3329" max="3329" width="7.5" style="144" customWidth="1"/>
    <col min="3330" max="3330" width="8.25" style="144" customWidth="1"/>
    <col min="3331" max="3331" width="4.875" style="144" customWidth="1"/>
    <col min="3332" max="3332" width="32.125" style="144" customWidth="1"/>
    <col min="3333" max="3336" width="17" style="144" customWidth="1"/>
    <col min="3337" max="3337" width="6.375" style="144" customWidth="1"/>
    <col min="3338" max="3584" width="9" style="144"/>
    <col min="3585" max="3585" width="7.5" style="144" customWidth="1"/>
    <col min="3586" max="3586" width="8.25" style="144" customWidth="1"/>
    <col min="3587" max="3587" width="4.875" style="144" customWidth="1"/>
    <col min="3588" max="3588" width="32.125" style="144" customWidth="1"/>
    <col min="3589" max="3592" width="17" style="144" customWidth="1"/>
    <col min="3593" max="3593" width="6.375" style="144" customWidth="1"/>
    <col min="3594" max="3840" width="9" style="144"/>
    <col min="3841" max="3841" width="7.5" style="144" customWidth="1"/>
    <col min="3842" max="3842" width="8.25" style="144" customWidth="1"/>
    <col min="3843" max="3843" width="4.875" style="144" customWidth="1"/>
    <col min="3844" max="3844" width="32.125" style="144" customWidth="1"/>
    <col min="3845" max="3848" width="17" style="144" customWidth="1"/>
    <col min="3849" max="3849" width="6.375" style="144" customWidth="1"/>
    <col min="3850" max="4096" width="9" style="144"/>
    <col min="4097" max="4097" width="7.5" style="144" customWidth="1"/>
    <col min="4098" max="4098" width="8.25" style="144" customWidth="1"/>
    <col min="4099" max="4099" width="4.875" style="144" customWidth="1"/>
    <col min="4100" max="4100" width="32.125" style="144" customWidth="1"/>
    <col min="4101" max="4104" width="17" style="144" customWidth="1"/>
    <col min="4105" max="4105" width="6.375" style="144" customWidth="1"/>
    <col min="4106" max="4352" width="9" style="144"/>
    <col min="4353" max="4353" width="7.5" style="144" customWidth="1"/>
    <col min="4354" max="4354" width="8.25" style="144" customWidth="1"/>
    <col min="4355" max="4355" width="4.875" style="144" customWidth="1"/>
    <col min="4356" max="4356" width="32.125" style="144" customWidth="1"/>
    <col min="4357" max="4360" width="17" style="144" customWidth="1"/>
    <col min="4361" max="4361" width="6.375" style="144" customWidth="1"/>
    <col min="4362" max="4608" width="9" style="144"/>
    <col min="4609" max="4609" width="7.5" style="144" customWidth="1"/>
    <col min="4610" max="4610" width="8.25" style="144" customWidth="1"/>
    <col min="4611" max="4611" width="4.875" style="144" customWidth="1"/>
    <col min="4612" max="4612" width="32.125" style="144" customWidth="1"/>
    <col min="4613" max="4616" width="17" style="144" customWidth="1"/>
    <col min="4617" max="4617" width="6.375" style="144" customWidth="1"/>
    <col min="4618" max="4864" width="9" style="144"/>
    <col min="4865" max="4865" width="7.5" style="144" customWidth="1"/>
    <col min="4866" max="4866" width="8.25" style="144" customWidth="1"/>
    <col min="4867" max="4867" width="4.875" style="144" customWidth="1"/>
    <col min="4868" max="4868" width="32.125" style="144" customWidth="1"/>
    <col min="4869" max="4872" width="17" style="144" customWidth="1"/>
    <col min="4873" max="4873" width="6.375" style="144" customWidth="1"/>
    <col min="4874" max="5120" width="9" style="144"/>
    <col min="5121" max="5121" width="7.5" style="144" customWidth="1"/>
    <col min="5122" max="5122" width="8.25" style="144" customWidth="1"/>
    <col min="5123" max="5123" width="4.875" style="144" customWidth="1"/>
    <col min="5124" max="5124" width="32.125" style="144" customWidth="1"/>
    <col min="5125" max="5128" width="17" style="144" customWidth="1"/>
    <col min="5129" max="5129" width="6.375" style="144" customWidth="1"/>
    <col min="5130" max="5376" width="9" style="144"/>
    <col min="5377" max="5377" width="7.5" style="144" customWidth="1"/>
    <col min="5378" max="5378" width="8.25" style="144" customWidth="1"/>
    <col min="5379" max="5379" width="4.875" style="144" customWidth="1"/>
    <col min="5380" max="5380" width="32.125" style="144" customWidth="1"/>
    <col min="5381" max="5384" width="17" style="144" customWidth="1"/>
    <col min="5385" max="5385" width="6.375" style="144" customWidth="1"/>
    <col min="5386" max="5632" width="9" style="144"/>
    <col min="5633" max="5633" width="7.5" style="144" customWidth="1"/>
    <col min="5634" max="5634" width="8.25" style="144" customWidth="1"/>
    <col min="5635" max="5635" width="4.875" style="144" customWidth="1"/>
    <col min="5636" max="5636" width="32.125" style="144" customWidth="1"/>
    <col min="5637" max="5640" width="17" style="144" customWidth="1"/>
    <col min="5641" max="5641" width="6.375" style="144" customWidth="1"/>
    <col min="5642" max="5888" width="9" style="144"/>
    <col min="5889" max="5889" width="7.5" style="144" customWidth="1"/>
    <col min="5890" max="5890" width="8.25" style="144" customWidth="1"/>
    <col min="5891" max="5891" width="4.875" style="144" customWidth="1"/>
    <col min="5892" max="5892" width="32.125" style="144" customWidth="1"/>
    <col min="5893" max="5896" width="17" style="144" customWidth="1"/>
    <col min="5897" max="5897" width="6.375" style="144" customWidth="1"/>
    <col min="5898" max="6144" width="9" style="144"/>
    <col min="6145" max="6145" width="7.5" style="144" customWidth="1"/>
    <col min="6146" max="6146" width="8.25" style="144" customWidth="1"/>
    <col min="6147" max="6147" width="4.875" style="144" customWidth="1"/>
    <col min="6148" max="6148" width="32.125" style="144" customWidth="1"/>
    <col min="6149" max="6152" width="17" style="144" customWidth="1"/>
    <col min="6153" max="6153" width="6.375" style="144" customWidth="1"/>
    <col min="6154" max="6400" width="9" style="144"/>
    <col min="6401" max="6401" width="7.5" style="144" customWidth="1"/>
    <col min="6402" max="6402" width="8.25" style="144" customWidth="1"/>
    <col min="6403" max="6403" width="4.875" style="144" customWidth="1"/>
    <col min="6404" max="6404" width="32.125" style="144" customWidth="1"/>
    <col min="6405" max="6408" width="17" style="144" customWidth="1"/>
    <col min="6409" max="6409" width="6.375" style="144" customWidth="1"/>
    <col min="6410" max="6656" width="9" style="144"/>
    <col min="6657" max="6657" width="7.5" style="144" customWidth="1"/>
    <col min="6658" max="6658" width="8.25" style="144" customWidth="1"/>
    <col min="6659" max="6659" width="4.875" style="144" customWidth="1"/>
    <col min="6660" max="6660" width="32.125" style="144" customWidth="1"/>
    <col min="6661" max="6664" width="17" style="144" customWidth="1"/>
    <col min="6665" max="6665" width="6.375" style="144" customWidth="1"/>
    <col min="6666" max="6912" width="9" style="144"/>
    <col min="6913" max="6913" width="7.5" style="144" customWidth="1"/>
    <col min="6914" max="6914" width="8.25" style="144" customWidth="1"/>
    <col min="6915" max="6915" width="4.875" style="144" customWidth="1"/>
    <col min="6916" max="6916" width="32.125" style="144" customWidth="1"/>
    <col min="6917" max="6920" width="17" style="144" customWidth="1"/>
    <col min="6921" max="6921" width="6.375" style="144" customWidth="1"/>
    <col min="6922" max="7168" width="9" style="144"/>
    <col min="7169" max="7169" width="7.5" style="144" customWidth="1"/>
    <col min="7170" max="7170" width="8.25" style="144" customWidth="1"/>
    <col min="7171" max="7171" width="4.875" style="144" customWidth="1"/>
    <col min="7172" max="7172" width="32.125" style="144" customWidth="1"/>
    <col min="7173" max="7176" width="17" style="144" customWidth="1"/>
    <col min="7177" max="7177" width="6.375" style="144" customWidth="1"/>
    <col min="7178" max="7424" width="9" style="144"/>
    <col min="7425" max="7425" width="7.5" style="144" customWidth="1"/>
    <col min="7426" max="7426" width="8.25" style="144" customWidth="1"/>
    <col min="7427" max="7427" width="4.875" style="144" customWidth="1"/>
    <col min="7428" max="7428" width="32.125" style="144" customWidth="1"/>
    <col min="7429" max="7432" width="17" style="144" customWidth="1"/>
    <col min="7433" max="7433" width="6.375" style="144" customWidth="1"/>
    <col min="7434" max="7680" width="9" style="144"/>
    <col min="7681" max="7681" width="7.5" style="144" customWidth="1"/>
    <col min="7682" max="7682" width="8.25" style="144" customWidth="1"/>
    <col min="7683" max="7683" width="4.875" style="144" customWidth="1"/>
    <col min="7684" max="7684" width="32.125" style="144" customWidth="1"/>
    <col min="7685" max="7688" width="17" style="144" customWidth="1"/>
    <col min="7689" max="7689" width="6.375" style="144" customWidth="1"/>
    <col min="7690" max="7936" width="9" style="144"/>
    <col min="7937" max="7937" width="7.5" style="144" customWidth="1"/>
    <col min="7938" max="7938" width="8.25" style="144" customWidth="1"/>
    <col min="7939" max="7939" width="4.875" style="144" customWidth="1"/>
    <col min="7940" max="7940" width="32.125" style="144" customWidth="1"/>
    <col min="7941" max="7944" width="17" style="144" customWidth="1"/>
    <col min="7945" max="7945" width="6.375" style="144" customWidth="1"/>
    <col min="7946" max="8192" width="9" style="144"/>
    <col min="8193" max="8193" width="7.5" style="144" customWidth="1"/>
    <col min="8194" max="8194" width="8.25" style="144" customWidth="1"/>
    <col min="8195" max="8195" width="4.875" style="144" customWidth="1"/>
    <col min="8196" max="8196" width="32.125" style="144" customWidth="1"/>
    <col min="8197" max="8200" width="17" style="144" customWidth="1"/>
    <col min="8201" max="8201" width="6.375" style="144" customWidth="1"/>
    <col min="8202" max="8448" width="9" style="144"/>
    <col min="8449" max="8449" width="7.5" style="144" customWidth="1"/>
    <col min="8450" max="8450" width="8.25" style="144" customWidth="1"/>
    <col min="8451" max="8451" width="4.875" style="144" customWidth="1"/>
    <col min="8452" max="8452" width="32.125" style="144" customWidth="1"/>
    <col min="8453" max="8456" width="17" style="144" customWidth="1"/>
    <col min="8457" max="8457" width="6.375" style="144" customWidth="1"/>
    <col min="8458" max="8704" width="9" style="144"/>
    <col min="8705" max="8705" width="7.5" style="144" customWidth="1"/>
    <col min="8706" max="8706" width="8.25" style="144" customWidth="1"/>
    <col min="8707" max="8707" width="4.875" style="144" customWidth="1"/>
    <col min="8708" max="8708" width="32.125" style="144" customWidth="1"/>
    <col min="8709" max="8712" width="17" style="144" customWidth="1"/>
    <col min="8713" max="8713" width="6.375" style="144" customWidth="1"/>
    <col min="8714" max="8960" width="9" style="144"/>
    <col min="8961" max="8961" width="7.5" style="144" customWidth="1"/>
    <col min="8962" max="8962" width="8.25" style="144" customWidth="1"/>
    <col min="8963" max="8963" width="4.875" style="144" customWidth="1"/>
    <col min="8964" max="8964" width="32.125" style="144" customWidth="1"/>
    <col min="8965" max="8968" width="17" style="144" customWidth="1"/>
    <col min="8969" max="8969" width="6.375" style="144" customWidth="1"/>
    <col min="8970" max="9216" width="9" style="144"/>
    <col min="9217" max="9217" width="7.5" style="144" customWidth="1"/>
    <col min="9218" max="9218" width="8.25" style="144" customWidth="1"/>
    <col min="9219" max="9219" width="4.875" style="144" customWidth="1"/>
    <col min="9220" max="9220" width="32.125" style="144" customWidth="1"/>
    <col min="9221" max="9224" width="17" style="144" customWidth="1"/>
    <col min="9225" max="9225" width="6.375" style="144" customWidth="1"/>
    <col min="9226" max="9472" width="9" style="144"/>
    <col min="9473" max="9473" width="7.5" style="144" customWidth="1"/>
    <col min="9474" max="9474" width="8.25" style="144" customWidth="1"/>
    <col min="9475" max="9475" width="4.875" style="144" customWidth="1"/>
    <col min="9476" max="9476" width="32.125" style="144" customWidth="1"/>
    <col min="9477" max="9480" width="17" style="144" customWidth="1"/>
    <col min="9481" max="9481" width="6.375" style="144" customWidth="1"/>
    <col min="9482" max="9728" width="9" style="144"/>
    <col min="9729" max="9729" width="7.5" style="144" customWidth="1"/>
    <col min="9730" max="9730" width="8.25" style="144" customWidth="1"/>
    <col min="9731" max="9731" width="4.875" style="144" customWidth="1"/>
    <col min="9732" max="9732" width="32.125" style="144" customWidth="1"/>
    <col min="9733" max="9736" width="17" style="144" customWidth="1"/>
    <col min="9737" max="9737" width="6.375" style="144" customWidth="1"/>
    <col min="9738" max="9984" width="9" style="144"/>
    <col min="9985" max="9985" width="7.5" style="144" customWidth="1"/>
    <col min="9986" max="9986" width="8.25" style="144" customWidth="1"/>
    <col min="9987" max="9987" width="4.875" style="144" customWidth="1"/>
    <col min="9988" max="9988" width="32.125" style="144" customWidth="1"/>
    <col min="9989" max="9992" width="17" style="144" customWidth="1"/>
    <col min="9993" max="9993" width="6.375" style="144" customWidth="1"/>
    <col min="9994" max="10240" width="9" style="144"/>
    <col min="10241" max="10241" width="7.5" style="144" customWidth="1"/>
    <col min="10242" max="10242" width="8.25" style="144" customWidth="1"/>
    <col min="10243" max="10243" width="4.875" style="144" customWidth="1"/>
    <col min="10244" max="10244" width="32.125" style="144" customWidth="1"/>
    <col min="10245" max="10248" width="17" style="144" customWidth="1"/>
    <col min="10249" max="10249" width="6.375" style="144" customWidth="1"/>
    <col min="10250" max="10496" width="9" style="144"/>
    <col min="10497" max="10497" width="7.5" style="144" customWidth="1"/>
    <col min="10498" max="10498" width="8.25" style="144" customWidth="1"/>
    <col min="10499" max="10499" width="4.875" style="144" customWidth="1"/>
    <col min="10500" max="10500" width="32.125" style="144" customWidth="1"/>
    <col min="10501" max="10504" width="17" style="144" customWidth="1"/>
    <col min="10505" max="10505" width="6.375" style="144" customWidth="1"/>
    <col min="10506" max="10752" width="9" style="144"/>
    <col min="10753" max="10753" width="7.5" style="144" customWidth="1"/>
    <col min="10754" max="10754" width="8.25" style="144" customWidth="1"/>
    <col min="10755" max="10755" width="4.875" style="144" customWidth="1"/>
    <col min="10756" max="10756" width="32.125" style="144" customWidth="1"/>
    <col min="10757" max="10760" width="17" style="144" customWidth="1"/>
    <col min="10761" max="10761" width="6.375" style="144" customWidth="1"/>
    <col min="10762" max="11008" width="9" style="144"/>
    <col min="11009" max="11009" width="7.5" style="144" customWidth="1"/>
    <col min="11010" max="11010" width="8.25" style="144" customWidth="1"/>
    <col min="11011" max="11011" width="4.875" style="144" customWidth="1"/>
    <col min="11012" max="11012" width="32.125" style="144" customWidth="1"/>
    <col min="11013" max="11016" width="17" style="144" customWidth="1"/>
    <col min="11017" max="11017" width="6.375" style="144" customWidth="1"/>
    <col min="11018" max="11264" width="9" style="144"/>
    <col min="11265" max="11265" width="7.5" style="144" customWidth="1"/>
    <col min="11266" max="11266" width="8.25" style="144" customWidth="1"/>
    <col min="11267" max="11267" width="4.875" style="144" customWidth="1"/>
    <col min="11268" max="11268" width="32.125" style="144" customWidth="1"/>
    <col min="11269" max="11272" width="17" style="144" customWidth="1"/>
    <col min="11273" max="11273" width="6.375" style="144" customWidth="1"/>
    <col min="11274" max="11520" width="9" style="144"/>
    <col min="11521" max="11521" width="7.5" style="144" customWidth="1"/>
    <col min="11522" max="11522" width="8.25" style="144" customWidth="1"/>
    <col min="11523" max="11523" width="4.875" style="144" customWidth="1"/>
    <col min="11524" max="11524" width="32.125" style="144" customWidth="1"/>
    <col min="11525" max="11528" width="17" style="144" customWidth="1"/>
    <col min="11529" max="11529" width="6.375" style="144" customWidth="1"/>
    <col min="11530" max="11776" width="9" style="144"/>
    <col min="11777" max="11777" width="7.5" style="144" customWidth="1"/>
    <col min="11778" max="11778" width="8.25" style="144" customWidth="1"/>
    <col min="11779" max="11779" width="4.875" style="144" customWidth="1"/>
    <col min="11780" max="11780" width="32.125" style="144" customWidth="1"/>
    <col min="11781" max="11784" width="17" style="144" customWidth="1"/>
    <col min="11785" max="11785" width="6.375" style="144" customWidth="1"/>
    <col min="11786" max="12032" width="9" style="144"/>
    <col min="12033" max="12033" width="7.5" style="144" customWidth="1"/>
    <col min="12034" max="12034" width="8.25" style="144" customWidth="1"/>
    <col min="12035" max="12035" width="4.875" style="144" customWidth="1"/>
    <col min="12036" max="12036" width="32.125" style="144" customWidth="1"/>
    <col min="12037" max="12040" width="17" style="144" customWidth="1"/>
    <col min="12041" max="12041" width="6.375" style="144" customWidth="1"/>
    <col min="12042" max="12288" width="9" style="144"/>
    <col min="12289" max="12289" width="7.5" style="144" customWidth="1"/>
    <col min="12290" max="12290" width="8.25" style="144" customWidth="1"/>
    <col min="12291" max="12291" width="4.875" style="144" customWidth="1"/>
    <col min="12292" max="12292" width="32.125" style="144" customWidth="1"/>
    <col min="12293" max="12296" width="17" style="144" customWidth="1"/>
    <col min="12297" max="12297" width="6.375" style="144" customWidth="1"/>
    <col min="12298" max="12544" width="9" style="144"/>
    <col min="12545" max="12545" width="7.5" style="144" customWidth="1"/>
    <col min="12546" max="12546" width="8.25" style="144" customWidth="1"/>
    <col min="12547" max="12547" width="4.875" style="144" customWidth="1"/>
    <col min="12548" max="12548" width="32.125" style="144" customWidth="1"/>
    <col min="12549" max="12552" width="17" style="144" customWidth="1"/>
    <col min="12553" max="12553" width="6.375" style="144" customWidth="1"/>
    <col min="12554" max="12800" width="9" style="144"/>
    <col min="12801" max="12801" width="7.5" style="144" customWidth="1"/>
    <col min="12802" max="12802" width="8.25" style="144" customWidth="1"/>
    <col min="12803" max="12803" width="4.875" style="144" customWidth="1"/>
    <col min="12804" max="12804" width="32.125" style="144" customWidth="1"/>
    <col min="12805" max="12808" width="17" style="144" customWidth="1"/>
    <col min="12809" max="12809" width="6.375" style="144" customWidth="1"/>
    <col min="12810" max="13056" width="9" style="144"/>
    <col min="13057" max="13057" width="7.5" style="144" customWidth="1"/>
    <col min="13058" max="13058" width="8.25" style="144" customWidth="1"/>
    <col min="13059" max="13059" width="4.875" style="144" customWidth="1"/>
    <col min="13060" max="13060" width="32.125" style="144" customWidth="1"/>
    <col min="13061" max="13064" width="17" style="144" customWidth="1"/>
    <col min="13065" max="13065" width="6.375" style="144" customWidth="1"/>
    <col min="13066" max="13312" width="9" style="144"/>
    <col min="13313" max="13313" width="7.5" style="144" customWidth="1"/>
    <col min="13314" max="13314" width="8.25" style="144" customWidth="1"/>
    <col min="13315" max="13315" width="4.875" style="144" customWidth="1"/>
    <col min="13316" max="13316" width="32.125" style="144" customWidth="1"/>
    <col min="13317" max="13320" width="17" style="144" customWidth="1"/>
    <col min="13321" max="13321" width="6.375" style="144" customWidth="1"/>
    <col min="13322" max="13568" width="9" style="144"/>
    <col min="13569" max="13569" width="7.5" style="144" customWidth="1"/>
    <col min="13570" max="13570" width="8.25" style="144" customWidth="1"/>
    <col min="13571" max="13571" width="4.875" style="144" customWidth="1"/>
    <col min="13572" max="13572" width="32.125" style="144" customWidth="1"/>
    <col min="13573" max="13576" width="17" style="144" customWidth="1"/>
    <col min="13577" max="13577" width="6.375" style="144" customWidth="1"/>
    <col min="13578" max="13824" width="9" style="144"/>
    <col min="13825" max="13825" width="7.5" style="144" customWidth="1"/>
    <col min="13826" max="13826" width="8.25" style="144" customWidth="1"/>
    <col min="13827" max="13827" width="4.875" style="144" customWidth="1"/>
    <col min="13828" max="13828" width="32.125" style="144" customWidth="1"/>
    <col min="13829" max="13832" width="17" style="144" customWidth="1"/>
    <col min="13833" max="13833" width="6.375" style="144" customWidth="1"/>
    <col min="13834" max="14080" width="9" style="144"/>
    <col min="14081" max="14081" width="7.5" style="144" customWidth="1"/>
    <col min="14082" max="14082" width="8.25" style="144" customWidth="1"/>
    <col min="14083" max="14083" width="4.875" style="144" customWidth="1"/>
    <col min="14084" max="14084" width="32.125" style="144" customWidth="1"/>
    <col min="14085" max="14088" width="17" style="144" customWidth="1"/>
    <col min="14089" max="14089" width="6.375" style="144" customWidth="1"/>
    <col min="14090" max="14336" width="9" style="144"/>
    <col min="14337" max="14337" width="7.5" style="144" customWidth="1"/>
    <col min="14338" max="14338" width="8.25" style="144" customWidth="1"/>
    <col min="14339" max="14339" width="4.875" style="144" customWidth="1"/>
    <col min="14340" max="14340" width="32.125" style="144" customWidth="1"/>
    <col min="14341" max="14344" width="17" style="144" customWidth="1"/>
    <col min="14345" max="14345" width="6.375" style="144" customWidth="1"/>
    <col min="14346" max="14592" width="9" style="144"/>
    <col min="14593" max="14593" width="7.5" style="144" customWidth="1"/>
    <col min="14594" max="14594" width="8.25" style="144" customWidth="1"/>
    <col min="14595" max="14595" width="4.875" style="144" customWidth="1"/>
    <col min="14596" max="14596" width="32.125" style="144" customWidth="1"/>
    <col min="14597" max="14600" width="17" style="144" customWidth="1"/>
    <col min="14601" max="14601" width="6.375" style="144" customWidth="1"/>
    <col min="14602" max="14848" width="9" style="144"/>
    <col min="14849" max="14849" width="7.5" style="144" customWidth="1"/>
    <col min="14850" max="14850" width="8.25" style="144" customWidth="1"/>
    <col min="14851" max="14851" width="4.875" style="144" customWidth="1"/>
    <col min="14852" max="14852" width="32.125" style="144" customWidth="1"/>
    <col min="14853" max="14856" width="17" style="144" customWidth="1"/>
    <col min="14857" max="14857" width="6.375" style="144" customWidth="1"/>
    <col min="14858" max="15104" width="9" style="144"/>
    <col min="15105" max="15105" width="7.5" style="144" customWidth="1"/>
    <col min="15106" max="15106" width="8.25" style="144" customWidth="1"/>
    <col min="15107" max="15107" width="4.875" style="144" customWidth="1"/>
    <col min="15108" max="15108" width="32.125" style="144" customWidth="1"/>
    <col min="15109" max="15112" width="17" style="144" customWidth="1"/>
    <col min="15113" max="15113" width="6.375" style="144" customWidth="1"/>
    <col min="15114" max="15360" width="9" style="144"/>
    <col min="15361" max="15361" width="7.5" style="144" customWidth="1"/>
    <col min="15362" max="15362" width="8.25" style="144" customWidth="1"/>
    <col min="15363" max="15363" width="4.875" style="144" customWidth="1"/>
    <col min="15364" max="15364" width="32.125" style="144" customWidth="1"/>
    <col min="15365" max="15368" width="17" style="144" customWidth="1"/>
    <col min="15369" max="15369" width="6.375" style="144" customWidth="1"/>
    <col min="15370" max="15616" width="9" style="144"/>
    <col min="15617" max="15617" width="7.5" style="144" customWidth="1"/>
    <col min="15618" max="15618" width="8.25" style="144" customWidth="1"/>
    <col min="15619" max="15619" width="4.875" style="144" customWidth="1"/>
    <col min="15620" max="15620" width="32.125" style="144" customWidth="1"/>
    <col min="15621" max="15624" width="17" style="144" customWidth="1"/>
    <col min="15625" max="15625" width="6.375" style="144" customWidth="1"/>
    <col min="15626" max="15872" width="9" style="144"/>
    <col min="15873" max="15873" width="7.5" style="144" customWidth="1"/>
    <col min="15874" max="15874" width="8.25" style="144" customWidth="1"/>
    <col min="15875" max="15875" width="4.875" style="144" customWidth="1"/>
    <col min="15876" max="15876" width="32.125" style="144" customWidth="1"/>
    <col min="15877" max="15880" width="17" style="144" customWidth="1"/>
    <col min="15881" max="15881" width="6.375" style="144" customWidth="1"/>
    <col min="15882" max="16128" width="9" style="144"/>
    <col min="16129" max="16129" width="7.5" style="144" customWidth="1"/>
    <col min="16130" max="16130" width="8.25" style="144" customWidth="1"/>
    <col min="16131" max="16131" width="4.875" style="144" customWidth="1"/>
    <col min="16132" max="16132" width="32.125" style="144" customWidth="1"/>
    <col min="16133" max="16136" width="17" style="144" customWidth="1"/>
    <col min="16137" max="16137" width="6.375" style="144" customWidth="1"/>
    <col min="16138" max="16384" width="9" style="144"/>
  </cols>
  <sheetData>
    <row r="1" spans="1:8" ht="13.5" customHeight="1">
      <c r="A1" s="345" t="s">
        <v>245</v>
      </c>
    </row>
    <row r="2" spans="1:8" ht="21.75" customHeight="1">
      <c r="A2" s="582" t="s">
        <v>137</v>
      </c>
      <c r="B2" s="582"/>
      <c r="C2" s="582"/>
      <c r="D2" s="582"/>
      <c r="E2" s="582"/>
      <c r="F2" s="582"/>
      <c r="G2" s="582"/>
      <c r="H2" s="582"/>
    </row>
    <row r="3" spans="1:8" ht="21.75" customHeight="1">
      <c r="A3" s="582"/>
      <c r="B3" s="582"/>
      <c r="C3" s="582"/>
      <c r="D3" s="582"/>
      <c r="E3" s="582"/>
      <c r="F3" s="582"/>
      <c r="G3" s="582"/>
      <c r="H3" s="582"/>
    </row>
    <row r="4" spans="1:8" ht="21.75" customHeight="1">
      <c r="B4" s="145"/>
      <c r="C4" s="145"/>
      <c r="D4" s="145"/>
      <c r="E4" s="145"/>
      <c r="F4" s="145"/>
      <c r="G4" s="145"/>
    </row>
    <row r="5" spans="1:8" ht="21.75" customHeight="1">
      <c r="A5" s="583" t="s">
        <v>94</v>
      </c>
      <c r="B5" s="583"/>
      <c r="C5" s="587" t="str">
        <f>様式1!E7</f>
        <v>○○○国○○○○○○○○○事業</v>
      </c>
      <c r="D5" s="587"/>
      <c r="E5" s="587"/>
      <c r="F5" s="587"/>
      <c r="G5" s="145"/>
    </row>
    <row r="6" spans="1:8" ht="21.75" customHeight="1">
      <c r="A6" s="583" t="s">
        <v>95</v>
      </c>
      <c r="B6" s="583"/>
      <c r="C6" s="588" t="str">
        <f>様式1!E8</f>
        <v>（提案法人名）</v>
      </c>
      <c r="D6" s="588"/>
      <c r="E6" s="588"/>
      <c r="F6" s="588"/>
      <c r="G6" s="145"/>
    </row>
    <row r="7" spans="1:8" ht="21.75" customHeight="1">
      <c r="A7" s="146"/>
      <c r="B7" s="145"/>
      <c r="C7" s="146"/>
      <c r="D7" s="147"/>
      <c r="E7" s="145"/>
      <c r="F7" s="145"/>
      <c r="G7" s="145"/>
      <c r="H7" s="148" t="s">
        <v>96</v>
      </c>
    </row>
    <row r="8" spans="1:8" ht="21.75" customHeight="1">
      <c r="A8" s="539"/>
      <c r="B8" s="584"/>
      <c r="C8" s="584"/>
      <c r="D8" s="584"/>
      <c r="E8" s="149" t="s">
        <v>138</v>
      </c>
      <c r="F8" s="149" t="s">
        <v>200</v>
      </c>
      <c r="G8" s="149" t="s">
        <v>298</v>
      </c>
      <c r="H8" s="150" t="s">
        <v>30</v>
      </c>
    </row>
    <row r="9" spans="1:8" ht="21.75" customHeight="1">
      <c r="A9" s="346" t="s">
        <v>97</v>
      </c>
      <c r="B9" s="585" t="s">
        <v>68</v>
      </c>
      <c r="C9" s="585"/>
      <c r="D9" s="585"/>
      <c r="E9" s="151">
        <f>E10+E11+E12</f>
        <v>0</v>
      </c>
      <c r="F9" s="151">
        <f t="shared" ref="F9:G9" si="0">F10+F11+F12</f>
        <v>0</v>
      </c>
      <c r="G9" s="151">
        <f t="shared" si="0"/>
        <v>0</v>
      </c>
      <c r="H9" s="151">
        <f>E9+F9+G9</f>
        <v>0</v>
      </c>
    </row>
    <row r="10" spans="1:8" ht="21.75" customHeight="1">
      <c r="A10" s="161"/>
      <c r="B10" s="153" t="s">
        <v>104</v>
      </c>
      <c r="C10" s="593" t="s">
        <v>7</v>
      </c>
      <c r="D10" s="593"/>
      <c r="E10" s="156"/>
      <c r="F10" s="156"/>
      <c r="G10" s="156"/>
      <c r="H10" s="151">
        <f t="shared" ref="H10:H22" si="1">E10+F10+G10</f>
        <v>0</v>
      </c>
    </row>
    <row r="11" spans="1:8" ht="21.75" customHeight="1">
      <c r="A11" s="161"/>
      <c r="B11" s="153" t="s">
        <v>4</v>
      </c>
      <c r="C11" s="593" t="s">
        <v>64</v>
      </c>
      <c r="D11" s="593"/>
      <c r="E11" s="156"/>
      <c r="F11" s="156"/>
      <c r="G11" s="156"/>
      <c r="H11" s="151">
        <f t="shared" si="1"/>
        <v>0</v>
      </c>
    </row>
    <row r="12" spans="1:8" ht="21.75" customHeight="1">
      <c r="A12" s="158"/>
      <c r="B12" s="153" t="s">
        <v>8</v>
      </c>
      <c r="C12" s="594" t="s">
        <v>9</v>
      </c>
      <c r="D12" s="594"/>
      <c r="E12" s="156"/>
      <c r="F12" s="156"/>
      <c r="G12" s="156"/>
      <c r="H12" s="151">
        <f t="shared" si="1"/>
        <v>0</v>
      </c>
    </row>
    <row r="13" spans="1:8" ht="21.75" customHeight="1">
      <c r="A13" s="348" t="s">
        <v>101</v>
      </c>
      <c r="B13" s="585" t="s">
        <v>3</v>
      </c>
      <c r="C13" s="585"/>
      <c r="D13" s="586"/>
      <c r="E13" s="151">
        <f>E14+E15+E16+E17+E18</f>
        <v>0</v>
      </c>
      <c r="F13" s="151">
        <f t="shared" ref="F13:G13" si="2">F14+F15+F16+F17+F18</f>
        <v>0</v>
      </c>
      <c r="G13" s="151">
        <f t="shared" si="2"/>
        <v>0</v>
      </c>
      <c r="H13" s="151">
        <f t="shared" si="1"/>
        <v>0</v>
      </c>
    </row>
    <row r="14" spans="1:8" ht="21.75" customHeight="1">
      <c r="A14" s="152"/>
      <c r="B14" s="153" t="s">
        <v>98</v>
      </c>
      <c r="C14" s="595" t="s">
        <v>99</v>
      </c>
      <c r="D14" s="595"/>
      <c r="E14" s="154"/>
      <c r="F14" s="154"/>
      <c r="G14" s="154"/>
      <c r="H14" s="151">
        <f t="shared" si="1"/>
        <v>0</v>
      </c>
    </row>
    <row r="15" spans="1:8" ht="21.75" hidden="1" customHeight="1">
      <c r="A15" s="152"/>
      <c r="B15" s="153" t="s">
        <v>4</v>
      </c>
      <c r="C15" s="344" t="s">
        <v>110</v>
      </c>
      <c r="D15" s="155"/>
      <c r="E15" s="352"/>
      <c r="F15" s="353"/>
      <c r="G15" s="353"/>
      <c r="H15" s="354"/>
    </row>
    <row r="16" spans="1:8" ht="21.75" customHeight="1">
      <c r="A16" s="152"/>
      <c r="B16" s="153" t="s">
        <v>4</v>
      </c>
      <c r="C16" s="372" t="s">
        <v>110</v>
      </c>
      <c r="D16" s="155"/>
      <c r="E16" s="156"/>
      <c r="F16" s="156"/>
      <c r="G16" s="156"/>
      <c r="H16" s="151">
        <f t="shared" si="1"/>
        <v>0</v>
      </c>
    </row>
    <row r="17" spans="1:8" ht="21.75" customHeight="1">
      <c r="A17" s="158"/>
      <c r="B17" s="159" t="s">
        <v>100</v>
      </c>
      <c r="C17" s="344" t="s">
        <v>111</v>
      </c>
      <c r="D17" s="160"/>
      <c r="E17" s="156"/>
      <c r="F17" s="156"/>
      <c r="G17" s="156"/>
      <c r="H17" s="151">
        <f t="shared" si="1"/>
        <v>0</v>
      </c>
    </row>
    <row r="18" spans="1:8" ht="21.75" customHeight="1">
      <c r="A18" s="157"/>
      <c r="B18" s="159" t="s">
        <v>310</v>
      </c>
      <c r="C18" s="594" t="s">
        <v>155</v>
      </c>
      <c r="D18" s="594"/>
      <c r="E18" s="154"/>
      <c r="F18" s="154"/>
      <c r="G18" s="154"/>
      <c r="H18" s="151">
        <f t="shared" si="1"/>
        <v>0</v>
      </c>
    </row>
    <row r="19" spans="1:8" ht="21.75" customHeight="1">
      <c r="A19" s="346" t="s">
        <v>103</v>
      </c>
      <c r="B19" s="347" t="s">
        <v>102</v>
      </c>
      <c r="C19" s="344"/>
      <c r="D19" s="344"/>
      <c r="E19" s="229"/>
      <c r="F19" s="229"/>
      <c r="G19" s="229"/>
      <c r="H19" s="151">
        <f t="shared" si="1"/>
        <v>0</v>
      </c>
    </row>
    <row r="20" spans="1:8" ht="21.75" customHeight="1">
      <c r="A20" s="348" t="s">
        <v>105</v>
      </c>
      <c r="B20" s="589" t="s">
        <v>27</v>
      </c>
      <c r="C20" s="589"/>
      <c r="D20" s="589"/>
      <c r="E20" s="151">
        <f>E9+E13+E19</f>
        <v>0</v>
      </c>
      <c r="F20" s="151">
        <f>F9+F13+F19</f>
        <v>0</v>
      </c>
      <c r="G20" s="151">
        <f>G9+G13+G19</f>
        <v>0</v>
      </c>
      <c r="H20" s="151">
        <f t="shared" si="1"/>
        <v>0</v>
      </c>
    </row>
    <row r="21" spans="1:8" ht="21.75" customHeight="1">
      <c r="A21" s="348" t="s">
        <v>106</v>
      </c>
      <c r="B21" s="349" t="s">
        <v>107</v>
      </c>
      <c r="C21" s="350"/>
      <c r="D21" s="350"/>
      <c r="E21" s="162">
        <f>E20*0.08</f>
        <v>0</v>
      </c>
      <c r="F21" s="162">
        <f t="shared" ref="F21:G21" si="3">F20*0.08</f>
        <v>0</v>
      </c>
      <c r="G21" s="162">
        <f t="shared" si="3"/>
        <v>0</v>
      </c>
      <c r="H21" s="151">
        <f t="shared" si="1"/>
        <v>0</v>
      </c>
    </row>
    <row r="22" spans="1:8" ht="21.75" customHeight="1">
      <c r="A22" s="351" t="s">
        <v>108</v>
      </c>
      <c r="B22" s="589" t="s">
        <v>109</v>
      </c>
      <c r="C22" s="589"/>
      <c r="D22" s="589"/>
      <c r="E22" s="151">
        <f>SUM(E20:E21)</f>
        <v>0</v>
      </c>
      <c r="F22" s="151">
        <f t="shared" ref="F22:G22" si="4">SUM(F20:F21)</f>
        <v>0</v>
      </c>
      <c r="G22" s="151">
        <f t="shared" si="4"/>
        <v>0</v>
      </c>
      <c r="H22" s="151">
        <f t="shared" si="1"/>
        <v>0</v>
      </c>
    </row>
    <row r="23" spans="1:8">
      <c r="A23" s="590"/>
      <c r="B23" s="590"/>
      <c r="C23" s="590"/>
      <c r="D23" s="591"/>
    </row>
    <row r="24" spans="1:8" ht="14.25" customHeight="1">
      <c r="A24" s="592"/>
      <c r="B24" s="592"/>
      <c r="C24" s="592"/>
      <c r="D24" s="592"/>
      <c r="E24" s="592"/>
    </row>
    <row r="25" spans="1:8">
      <c r="A25" s="163"/>
      <c r="B25" s="163"/>
      <c r="C25" s="163"/>
      <c r="D25" s="163"/>
      <c r="E25" s="163"/>
      <c r="F25" s="163"/>
      <c r="G25" s="163"/>
    </row>
    <row r="26" spans="1:8">
      <c r="A26" s="163"/>
      <c r="B26" s="163"/>
      <c r="C26" s="163"/>
      <c r="D26" s="163"/>
      <c r="E26" s="163"/>
      <c r="F26" s="163"/>
      <c r="G26" s="163"/>
    </row>
  </sheetData>
  <sheetProtection formatRows="0"/>
  <mergeCells count="17"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  <mergeCell ref="A2:H3"/>
    <mergeCell ref="A5:B5"/>
    <mergeCell ref="A6:B6"/>
    <mergeCell ref="A8:D8"/>
    <mergeCell ref="B13:D13"/>
    <mergeCell ref="C5:F5"/>
    <mergeCell ref="C6:F6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B44" sqref="B44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409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7" bestFit="1" customWidth="1"/>
    <col min="16" max="16" width="6.625" bestFit="1" customWidth="1"/>
    <col min="17" max="17" width="9.125" bestFit="1" customWidth="1"/>
  </cols>
  <sheetData>
    <row r="1" spans="1:22">
      <c r="A1" s="280" t="s">
        <v>76</v>
      </c>
      <c r="B1" s="244"/>
      <c r="C1" s="244"/>
      <c r="D1" s="398"/>
      <c r="E1" s="244"/>
      <c r="F1" s="281"/>
      <c r="G1" s="281"/>
      <c r="H1" s="281"/>
      <c r="I1" s="404"/>
      <c r="J1" s="281"/>
      <c r="K1" s="281"/>
      <c r="L1" s="281"/>
      <c r="M1" s="281"/>
      <c r="N1" s="281"/>
      <c r="O1" s="282"/>
      <c r="P1" s="281"/>
      <c r="Q1" s="172"/>
      <c r="R1" s="172"/>
      <c r="S1" s="172"/>
      <c r="T1" s="172"/>
      <c r="U1" s="172"/>
    </row>
    <row r="2" spans="1:22" ht="16.5">
      <c r="A2" s="244" t="s">
        <v>77</v>
      </c>
      <c r="B2" s="244" t="s">
        <v>224</v>
      </c>
      <c r="C2" s="244" t="s">
        <v>78</v>
      </c>
      <c r="D2" s="244" t="s">
        <v>225</v>
      </c>
      <c r="E2" s="244" t="s">
        <v>150</v>
      </c>
      <c r="F2" s="244" t="s">
        <v>80</v>
      </c>
      <c r="G2" s="244" t="s">
        <v>169</v>
      </c>
      <c r="H2" s="244" t="s">
        <v>226</v>
      </c>
      <c r="I2" s="405" t="s">
        <v>248</v>
      </c>
      <c r="J2" s="244" t="s">
        <v>140</v>
      </c>
      <c r="K2" s="244" t="s">
        <v>141</v>
      </c>
      <c r="L2" s="244" t="s">
        <v>142</v>
      </c>
      <c r="M2" s="170"/>
      <c r="N2" s="283" t="s">
        <v>143</v>
      </c>
      <c r="O2" s="284" t="s">
        <v>144</v>
      </c>
      <c r="P2" s="175" t="s">
        <v>141</v>
      </c>
      <c r="Q2" s="175" t="s">
        <v>142</v>
      </c>
      <c r="R2" s="172"/>
      <c r="S2" s="172"/>
      <c r="T2" s="172"/>
      <c r="U2" s="369" t="s">
        <v>79</v>
      </c>
      <c r="V2" s="121" t="s">
        <v>85</v>
      </c>
    </row>
    <row r="3" spans="1:22">
      <c r="A3" s="172">
        <v>1</v>
      </c>
      <c r="B3" s="370"/>
      <c r="C3" s="254"/>
      <c r="D3" s="327"/>
      <c r="E3" s="254"/>
      <c r="F3" s="327"/>
      <c r="G3" s="255"/>
      <c r="H3" s="256"/>
      <c r="I3" s="406"/>
      <c r="J3" s="179" t="str">
        <f>IF($F3="","",IF(D3="Z","",VLOOKUP($F3,$N$3:$Q$12,2)))</f>
        <v/>
      </c>
      <c r="K3" s="179" t="str">
        <f>IF($F3="","",VLOOKUP($F3,$N$3:$Q$12,3))</f>
        <v/>
      </c>
      <c r="L3" s="179" t="str">
        <f>IF($F3="","",VLOOKUP($F3,$N$3:$Q$12,4))</f>
        <v/>
      </c>
      <c r="M3" s="172"/>
      <c r="N3" s="283"/>
      <c r="O3" s="284"/>
      <c r="P3" s="175"/>
      <c r="Q3" s="175"/>
      <c r="R3" s="172"/>
      <c r="S3" s="172"/>
      <c r="T3" s="172"/>
      <c r="U3" s="403" t="s">
        <v>280</v>
      </c>
      <c r="V3" s="121" t="s">
        <v>86</v>
      </c>
    </row>
    <row r="4" spans="1:22">
      <c r="A4" s="172">
        <v>2</v>
      </c>
      <c r="B4" s="370"/>
      <c r="C4" s="254"/>
      <c r="D4" s="327"/>
      <c r="E4" s="254"/>
      <c r="F4" s="327"/>
      <c r="G4" s="255"/>
      <c r="H4" s="256"/>
      <c r="I4" s="407"/>
      <c r="J4" s="179" t="str">
        <f t="shared" ref="J4:J33" si="0">IF($F4="","",IF(D4="Z","",VLOOKUP($F4,$N$3:$Q$12,2)))</f>
        <v/>
      </c>
      <c r="K4" s="179" t="str">
        <f t="shared" ref="K4:K33" si="1">IF($F4="","",VLOOKUP($F4,$N$3:$Q$12,3))</f>
        <v/>
      </c>
      <c r="L4" s="179" t="str">
        <f t="shared" ref="L4:L33" si="2">IF($F4="","",VLOOKUP($F4,$N$3:$Q$12,4))</f>
        <v/>
      </c>
      <c r="M4" s="172"/>
      <c r="N4" s="283"/>
      <c r="O4" s="284"/>
      <c r="P4" s="175"/>
      <c r="Q4" s="175"/>
      <c r="R4" s="172"/>
      <c r="S4" s="172"/>
      <c r="T4" s="172"/>
      <c r="U4" s="403" t="s">
        <v>264</v>
      </c>
      <c r="V4" s="121" t="s">
        <v>84</v>
      </c>
    </row>
    <row r="5" spans="1:22">
      <c r="A5" s="172">
        <v>3</v>
      </c>
      <c r="B5" s="370"/>
      <c r="C5" s="277"/>
      <c r="D5" s="327"/>
      <c r="E5" s="254"/>
      <c r="F5" s="327"/>
      <c r="G5" s="255"/>
      <c r="H5" s="256"/>
      <c r="I5" s="406"/>
      <c r="J5" s="179" t="str">
        <f t="shared" si="0"/>
        <v/>
      </c>
      <c r="K5" s="179" t="str">
        <f t="shared" si="1"/>
        <v/>
      </c>
      <c r="L5" s="179" t="str">
        <f t="shared" si="2"/>
        <v/>
      </c>
      <c r="M5" s="172"/>
      <c r="N5" s="283"/>
      <c r="O5" s="284"/>
      <c r="P5" s="175"/>
      <c r="Q5" s="175"/>
      <c r="R5" s="172"/>
      <c r="S5" s="172"/>
      <c r="T5" s="172"/>
      <c r="U5" s="403" t="s">
        <v>265</v>
      </c>
    </row>
    <row r="6" spans="1:22">
      <c r="A6" s="172">
        <v>4</v>
      </c>
      <c r="B6" s="370"/>
      <c r="C6" s="254"/>
      <c r="D6" s="327"/>
      <c r="E6" s="254"/>
      <c r="F6" s="327"/>
      <c r="G6" s="255"/>
      <c r="H6" s="256"/>
      <c r="I6" s="407"/>
      <c r="J6" s="179" t="str">
        <f t="shared" si="0"/>
        <v/>
      </c>
      <c r="K6" s="179" t="str">
        <f t="shared" si="1"/>
        <v/>
      </c>
      <c r="L6" s="179" t="str">
        <f t="shared" si="2"/>
        <v/>
      </c>
      <c r="M6" s="172"/>
      <c r="N6" s="286"/>
      <c r="O6" s="284"/>
      <c r="P6" s="175"/>
      <c r="Q6" s="175"/>
      <c r="R6" s="172"/>
      <c r="S6" s="172"/>
      <c r="T6" s="172"/>
      <c r="U6" s="403" t="s">
        <v>266</v>
      </c>
    </row>
    <row r="7" spans="1:22">
      <c r="A7" s="172">
        <v>5</v>
      </c>
      <c r="B7" s="370"/>
      <c r="C7" s="254"/>
      <c r="D7" s="327"/>
      <c r="E7" s="277"/>
      <c r="F7" s="327"/>
      <c r="G7" s="255"/>
      <c r="H7" s="256"/>
      <c r="I7" s="406"/>
      <c r="J7" s="179" t="str">
        <f t="shared" si="0"/>
        <v/>
      </c>
      <c r="K7" s="179" t="str">
        <f t="shared" si="1"/>
        <v/>
      </c>
      <c r="L7" s="179" t="str">
        <f t="shared" si="2"/>
        <v/>
      </c>
      <c r="M7" s="172"/>
      <c r="N7" s="286">
        <v>2</v>
      </c>
      <c r="O7" s="284">
        <v>998000</v>
      </c>
      <c r="P7" s="175">
        <v>3800</v>
      </c>
      <c r="Q7" s="175">
        <v>11600</v>
      </c>
      <c r="R7" s="172"/>
      <c r="S7" s="172"/>
      <c r="T7" s="172"/>
      <c r="U7" s="403" t="s">
        <v>267</v>
      </c>
    </row>
    <row r="8" spans="1:22">
      <c r="A8" s="172">
        <v>6</v>
      </c>
      <c r="B8" s="370"/>
      <c r="C8" s="254"/>
      <c r="D8" s="327"/>
      <c r="E8" s="277"/>
      <c r="F8" s="327"/>
      <c r="G8" s="255"/>
      <c r="H8" s="256"/>
      <c r="I8" s="406"/>
      <c r="J8" s="179" t="str">
        <f t="shared" si="0"/>
        <v/>
      </c>
      <c r="K8" s="179" t="str">
        <f t="shared" si="1"/>
        <v/>
      </c>
      <c r="L8" s="179" t="str">
        <f t="shared" si="2"/>
        <v/>
      </c>
      <c r="M8" s="172"/>
      <c r="N8" s="286">
        <v>3</v>
      </c>
      <c r="O8" s="284">
        <v>870000</v>
      </c>
      <c r="P8" s="175">
        <v>3800</v>
      </c>
      <c r="Q8" s="175">
        <v>11600</v>
      </c>
      <c r="R8" s="172"/>
      <c r="S8" s="172"/>
      <c r="T8" s="172"/>
      <c r="U8" s="403" t="s">
        <v>268</v>
      </c>
    </row>
    <row r="9" spans="1:22" ht="26.25" customHeight="1">
      <c r="A9" s="172">
        <v>7</v>
      </c>
      <c r="B9" s="370"/>
      <c r="C9" s="277"/>
      <c r="D9" s="327"/>
      <c r="E9" s="277"/>
      <c r="F9" s="327"/>
      <c r="G9" s="255"/>
      <c r="H9" s="256"/>
      <c r="I9" s="406"/>
      <c r="J9" s="179" t="str">
        <f t="shared" si="0"/>
        <v/>
      </c>
      <c r="K9" s="179" t="str">
        <f t="shared" si="1"/>
        <v/>
      </c>
      <c r="L9" s="179" t="str">
        <f t="shared" si="2"/>
        <v/>
      </c>
      <c r="M9" s="172"/>
      <c r="N9" s="286">
        <v>4</v>
      </c>
      <c r="O9" s="284">
        <v>732000</v>
      </c>
      <c r="P9" s="175">
        <v>3800</v>
      </c>
      <c r="Q9" s="175">
        <v>11600</v>
      </c>
      <c r="R9" s="172"/>
      <c r="S9" s="172"/>
      <c r="T9" s="172"/>
      <c r="U9" s="403" t="s">
        <v>269</v>
      </c>
    </row>
    <row r="10" spans="1:22">
      <c r="A10" s="172">
        <v>8</v>
      </c>
      <c r="B10" s="370"/>
      <c r="C10" s="254"/>
      <c r="D10" s="327"/>
      <c r="E10" s="277"/>
      <c r="F10" s="327"/>
      <c r="G10" s="255"/>
      <c r="H10" s="256"/>
      <c r="I10" s="407"/>
      <c r="J10" s="179" t="str">
        <f t="shared" si="0"/>
        <v/>
      </c>
      <c r="K10" s="179" t="str">
        <f t="shared" si="1"/>
        <v/>
      </c>
      <c r="L10" s="179" t="str">
        <f t="shared" si="2"/>
        <v/>
      </c>
      <c r="M10" s="172"/>
      <c r="N10" s="286">
        <v>5</v>
      </c>
      <c r="O10" s="284">
        <v>598000</v>
      </c>
      <c r="P10" s="175">
        <v>3800</v>
      </c>
      <c r="Q10" s="175">
        <v>11600</v>
      </c>
      <c r="R10" s="172"/>
      <c r="S10" s="172"/>
      <c r="T10" s="172"/>
      <c r="U10" s="403" t="s">
        <v>270</v>
      </c>
    </row>
    <row r="11" spans="1:22">
      <c r="A11" s="172">
        <v>9</v>
      </c>
      <c r="B11" s="426"/>
      <c r="C11" s="254"/>
      <c r="D11" s="327"/>
      <c r="E11" s="277"/>
      <c r="F11" s="327"/>
      <c r="G11" s="255"/>
      <c r="H11" s="256"/>
      <c r="I11" s="406"/>
      <c r="J11" s="179" t="str">
        <f t="shared" si="0"/>
        <v/>
      </c>
      <c r="K11" s="179" t="str">
        <f t="shared" si="1"/>
        <v/>
      </c>
      <c r="L11" s="179" t="str">
        <f t="shared" si="2"/>
        <v/>
      </c>
      <c r="M11" s="172"/>
      <c r="N11" s="286">
        <v>6</v>
      </c>
      <c r="O11" s="284">
        <v>502000</v>
      </c>
      <c r="P11" s="175">
        <v>3800</v>
      </c>
      <c r="Q11" s="175">
        <v>11600</v>
      </c>
      <c r="R11" s="172"/>
      <c r="S11" s="172"/>
      <c r="T11" s="172"/>
      <c r="U11" s="403" t="s">
        <v>271</v>
      </c>
    </row>
    <row r="12" spans="1:22">
      <c r="A12" s="172">
        <v>10</v>
      </c>
      <c r="B12" s="426"/>
      <c r="C12" s="254"/>
      <c r="D12" s="327"/>
      <c r="E12" s="254"/>
      <c r="F12" s="327"/>
      <c r="G12" s="255"/>
      <c r="H12" s="256"/>
      <c r="I12" s="407"/>
      <c r="J12" s="179" t="str">
        <f t="shared" si="0"/>
        <v/>
      </c>
      <c r="K12" s="179" t="str">
        <f t="shared" si="1"/>
        <v/>
      </c>
      <c r="L12" s="179" t="str">
        <f t="shared" si="2"/>
        <v/>
      </c>
      <c r="M12" s="172"/>
      <c r="N12" s="172"/>
      <c r="O12" s="176"/>
      <c r="P12" s="172"/>
      <c r="Q12" s="172"/>
      <c r="R12" s="172"/>
      <c r="S12" s="172"/>
      <c r="T12" s="172"/>
      <c r="U12" s="403" t="s">
        <v>272</v>
      </c>
    </row>
    <row r="13" spans="1:22">
      <c r="A13" s="172">
        <v>11</v>
      </c>
      <c r="B13" s="285"/>
      <c r="C13" s="254"/>
      <c r="D13" s="327"/>
      <c r="E13" s="254"/>
      <c r="F13" s="327"/>
      <c r="G13" s="255"/>
      <c r="H13" s="256"/>
      <c r="I13" s="407"/>
      <c r="J13" s="179" t="str">
        <f t="shared" si="0"/>
        <v/>
      </c>
      <c r="K13" s="179" t="str">
        <f t="shared" si="1"/>
        <v/>
      </c>
      <c r="L13" s="179" t="str">
        <f t="shared" si="2"/>
        <v/>
      </c>
      <c r="M13" s="172"/>
      <c r="N13" s="172"/>
      <c r="O13" s="176"/>
      <c r="P13" s="172"/>
      <c r="Q13" s="172"/>
      <c r="R13" s="172"/>
      <c r="S13" s="172"/>
      <c r="T13" s="172"/>
      <c r="U13" s="403" t="s">
        <v>273</v>
      </c>
    </row>
    <row r="14" spans="1:22">
      <c r="A14" s="172">
        <v>12</v>
      </c>
      <c r="B14" s="285"/>
      <c r="C14" s="254"/>
      <c r="D14" s="327"/>
      <c r="E14" s="254"/>
      <c r="F14" s="327"/>
      <c r="G14" s="255"/>
      <c r="H14" s="256"/>
      <c r="I14" s="407"/>
      <c r="J14" s="179" t="str">
        <f t="shared" si="0"/>
        <v/>
      </c>
      <c r="K14" s="179" t="str">
        <f t="shared" si="1"/>
        <v/>
      </c>
      <c r="L14" s="179" t="str">
        <f t="shared" si="2"/>
        <v/>
      </c>
      <c r="M14" s="172"/>
      <c r="N14" s="172"/>
      <c r="O14" s="176"/>
      <c r="P14" s="172"/>
      <c r="Q14" s="172"/>
      <c r="R14" s="172"/>
      <c r="S14" s="172"/>
      <c r="T14" s="172"/>
      <c r="U14" s="403" t="s">
        <v>274</v>
      </c>
    </row>
    <row r="15" spans="1:22">
      <c r="A15" s="172">
        <v>13</v>
      </c>
      <c r="B15" s="285"/>
      <c r="C15" s="254"/>
      <c r="D15" s="327"/>
      <c r="E15" s="254"/>
      <c r="F15" s="327"/>
      <c r="G15" s="255"/>
      <c r="H15" s="256"/>
      <c r="I15" s="407"/>
      <c r="J15" s="179" t="str">
        <f t="shared" si="0"/>
        <v/>
      </c>
      <c r="K15" s="179" t="str">
        <f t="shared" si="1"/>
        <v/>
      </c>
      <c r="L15" s="179" t="str">
        <f t="shared" si="2"/>
        <v/>
      </c>
      <c r="M15" s="172"/>
      <c r="N15" s="172"/>
      <c r="O15" s="176"/>
      <c r="P15" s="172"/>
      <c r="Q15" s="172"/>
      <c r="R15" s="172"/>
      <c r="S15" s="172"/>
      <c r="T15" s="172"/>
      <c r="U15" s="403" t="s">
        <v>275</v>
      </c>
    </row>
    <row r="16" spans="1:22">
      <c r="A16" s="172">
        <v>14</v>
      </c>
      <c r="B16" s="285"/>
      <c r="C16" s="374"/>
      <c r="D16" s="327"/>
      <c r="E16" s="254"/>
      <c r="F16" s="327"/>
      <c r="G16" s="255"/>
      <c r="H16" s="256"/>
      <c r="I16" s="407"/>
      <c r="J16" s="179" t="str">
        <f t="shared" si="0"/>
        <v/>
      </c>
      <c r="K16" s="179" t="str">
        <f t="shared" si="1"/>
        <v/>
      </c>
      <c r="L16" s="179" t="str">
        <f t="shared" si="2"/>
        <v/>
      </c>
      <c r="M16" s="172"/>
      <c r="N16" s="172"/>
      <c r="O16" s="176"/>
      <c r="P16" s="172"/>
      <c r="Q16" s="172"/>
      <c r="R16" s="172"/>
      <c r="S16" s="172"/>
      <c r="T16" s="172"/>
      <c r="U16" s="403" t="s">
        <v>276</v>
      </c>
    </row>
    <row r="17" spans="1:21">
      <c r="A17" s="172">
        <v>15</v>
      </c>
      <c r="B17" s="285"/>
      <c r="C17" s="254"/>
      <c r="D17" s="327"/>
      <c r="E17" s="254"/>
      <c r="F17" s="327"/>
      <c r="G17" s="255"/>
      <c r="H17" s="256"/>
      <c r="I17" s="407"/>
      <c r="J17" s="179" t="str">
        <f t="shared" si="0"/>
        <v/>
      </c>
      <c r="K17" s="179" t="str">
        <f t="shared" si="1"/>
        <v/>
      </c>
      <c r="L17" s="179" t="str">
        <f t="shared" si="2"/>
        <v/>
      </c>
      <c r="M17" s="172"/>
      <c r="N17" s="172"/>
      <c r="O17" s="176"/>
      <c r="P17" s="172"/>
      <c r="Q17" s="172"/>
      <c r="R17" s="172"/>
      <c r="S17" s="172"/>
      <c r="T17" s="172"/>
      <c r="U17" s="403" t="s">
        <v>277</v>
      </c>
    </row>
    <row r="18" spans="1:21">
      <c r="A18" s="172">
        <v>16</v>
      </c>
      <c r="B18" s="285"/>
      <c r="C18" s="254"/>
      <c r="D18" s="327"/>
      <c r="E18" s="254"/>
      <c r="F18" s="327"/>
      <c r="G18" s="255"/>
      <c r="H18" s="256"/>
      <c r="I18" s="407"/>
      <c r="J18" s="179" t="str">
        <f t="shared" si="0"/>
        <v/>
      </c>
      <c r="K18" s="179" t="str">
        <f t="shared" si="1"/>
        <v/>
      </c>
      <c r="L18" s="179" t="str">
        <f t="shared" si="2"/>
        <v/>
      </c>
      <c r="M18" s="172"/>
      <c r="N18" s="172"/>
      <c r="O18" s="176"/>
      <c r="P18" s="172"/>
      <c r="Q18" s="172"/>
      <c r="R18" s="172"/>
      <c r="S18" s="172"/>
      <c r="T18" s="172"/>
      <c r="U18" s="403" t="s">
        <v>278</v>
      </c>
    </row>
    <row r="19" spans="1:21">
      <c r="A19" s="172">
        <v>17</v>
      </c>
      <c r="B19" s="285"/>
      <c r="C19" s="254"/>
      <c r="D19" s="327"/>
      <c r="E19" s="254"/>
      <c r="F19" s="327"/>
      <c r="G19" s="255"/>
      <c r="H19" s="256"/>
      <c r="I19" s="407"/>
      <c r="J19" s="179" t="str">
        <f t="shared" si="0"/>
        <v/>
      </c>
      <c r="K19" s="179" t="str">
        <f t="shared" si="1"/>
        <v/>
      </c>
      <c r="L19" s="179" t="str">
        <f t="shared" si="2"/>
        <v/>
      </c>
      <c r="M19" s="172"/>
      <c r="N19" s="172"/>
      <c r="O19" s="176"/>
      <c r="P19" s="172"/>
      <c r="Q19" s="172"/>
      <c r="R19" s="172"/>
      <c r="S19" s="172"/>
      <c r="T19" s="172"/>
      <c r="U19" s="403" t="s">
        <v>279</v>
      </c>
    </row>
    <row r="20" spans="1:21">
      <c r="A20" s="172">
        <v>18</v>
      </c>
      <c r="B20" s="285"/>
      <c r="C20" s="254"/>
      <c r="D20" s="327"/>
      <c r="E20" s="254"/>
      <c r="F20" s="327"/>
      <c r="G20" s="255"/>
      <c r="H20" s="256"/>
      <c r="I20" s="407"/>
      <c r="J20" s="179" t="str">
        <f t="shared" si="0"/>
        <v/>
      </c>
      <c r="K20" s="179" t="str">
        <f t="shared" si="1"/>
        <v/>
      </c>
      <c r="L20" s="179" t="str">
        <f t="shared" si="2"/>
        <v/>
      </c>
      <c r="M20" s="172"/>
      <c r="N20" s="172"/>
      <c r="O20" s="176"/>
      <c r="P20" s="172"/>
      <c r="Q20" s="172"/>
      <c r="R20" s="172"/>
      <c r="S20" s="172"/>
      <c r="T20" s="172"/>
      <c r="U20" s="403"/>
    </row>
    <row r="21" spans="1:21">
      <c r="A21" s="172">
        <v>19</v>
      </c>
      <c r="B21" s="285"/>
      <c r="C21" s="254"/>
      <c r="D21" s="327"/>
      <c r="E21" s="254"/>
      <c r="F21" s="327"/>
      <c r="G21" s="255"/>
      <c r="H21" s="256"/>
      <c r="I21" s="407"/>
      <c r="J21" s="179" t="str">
        <f t="shared" si="0"/>
        <v/>
      </c>
      <c r="K21" s="179" t="str">
        <f t="shared" si="1"/>
        <v/>
      </c>
      <c r="L21" s="179" t="str">
        <f t="shared" si="2"/>
        <v/>
      </c>
      <c r="M21" s="172"/>
      <c r="N21" s="172"/>
      <c r="O21" s="176"/>
      <c r="P21" s="172"/>
      <c r="Q21" s="172"/>
      <c r="R21" s="172"/>
      <c r="S21" s="172"/>
      <c r="T21" s="172"/>
      <c r="U21" s="172"/>
    </row>
    <row r="22" spans="1:21">
      <c r="A22" s="172">
        <v>20</v>
      </c>
      <c r="B22" s="285"/>
      <c r="C22" s="254"/>
      <c r="D22" s="327"/>
      <c r="E22" s="254"/>
      <c r="F22" s="327"/>
      <c r="G22" s="255"/>
      <c r="H22" s="256"/>
      <c r="I22" s="407"/>
      <c r="J22" s="179" t="str">
        <f t="shared" si="0"/>
        <v/>
      </c>
      <c r="K22" s="179" t="str">
        <f t="shared" si="1"/>
        <v/>
      </c>
      <c r="L22" s="179" t="str">
        <f t="shared" si="2"/>
        <v/>
      </c>
      <c r="M22" s="172"/>
      <c r="N22" s="172"/>
      <c r="O22" s="176"/>
      <c r="P22" s="172"/>
      <c r="Q22" s="172"/>
      <c r="R22" s="172"/>
      <c r="S22" s="172"/>
      <c r="T22" s="172"/>
      <c r="U22" s="172"/>
    </row>
    <row r="23" spans="1:21" hidden="1">
      <c r="A23" s="172">
        <v>21</v>
      </c>
      <c r="B23" s="285"/>
      <c r="C23" s="254"/>
      <c r="D23" s="327"/>
      <c r="E23" s="254"/>
      <c r="F23" s="327"/>
      <c r="G23" s="255"/>
      <c r="H23" s="256"/>
      <c r="I23" s="407"/>
      <c r="J23" s="179" t="str">
        <f t="shared" si="0"/>
        <v/>
      </c>
      <c r="K23" s="179" t="str">
        <f t="shared" si="1"/>
        <v/>
      </c>
      <c r="L23" s="179" t="str">
        <f t="shared" si="2"/>
        <v/>
      </c>
      <c r="M23" s="172"/>
      <c r="N23" s="172"/>
      <c r="O23" s="176"/>
      <c r="P23" s="172"/>
      <c r="Q23" s="172"/>
      <c r="R23" s="172"/>
      <c r="S23" s="172"/>
      <c r="T23" s="172"/>
      <c r="U23" s="172"/>
    </row>
    <row r="24" spans="1:21" hidden="1">
      <c r="A24" s="172">
        <v>22</v>
      </c>
      <c r="B24" s="285"/>
      <c r="C24" s="254"/>
      <c r="D24" s="327"/>
      <c r="E24" s="254"/>
      <c r="F24" s="327"/>
      <c r="G24" s="255"/>
      <c r="H24" s="256"/>
      <c r="I24" s="407"/>
      <c r="J24" s="179" t="str">
        <f t="shared" si="0"/>
        <v/>
      </c>
      <c r="K24" s="179" t="str">
        <f t="shared" si="1"/>
        <v/>
      </c>
      <c r="L24" s="179" t="str">
        <f t="shared" si="2"/>
        <v/>
      </c>
      <c r="M24" s="172"/>
      <c r="N24" s="172"/>
      <c r="O24" s="176"/>
      <c r="P24" s="172"/>
      <c r="Q24" s="172"/>
      <c r="R24" s="172"/>
      <c r="S24" s="172"/>
      <c r="T24" s="172"/>
      <c r="U24" s="172"/>
    </row>
    <row r="25" spans="1:21" hidden="1">
      <c r="A25" s="172">
        <v>23</v>
      </c>
      <c r="B25" s="285"/>
      <c r="C25" s="254"/>
      <c r="D25" s="327"/>
      <c r="E25" s="254"/>
      <c r="F25" s="327"/>
      <c r="G25" s="255"/>
      <c r="H25" s="256"/>
      <c r="I25" s="407"/>
      <c r="J25" s="179" t="str">
        <f t="shared" si="0"/>
        <v/>
      </c>
      <c r="K25" s="179" t="str">
        <f t="shared" si="1"/>
        <v/>
      </c>
      <c r="L25" s="179" t="str">
        <f t="shared" si="2"/>
        <v/>
      </c>
      <c r="M25" s="172"/>
      <c r="N25" s="172"/>
      <c r="O25" s="176"/>
      <c r="P25" s="172"/>
      <c r="Q25" s="172"/>
      <c r="R25" s="172"/>
      <c r="S25" s="172"/>
      <c r="T25" s="172"/>
      <c r="U25" s="172"/>
    </row>
    <row r="26" spans="1:21" hidden="1">
      <c r="A26" s="172">
        <v>24</v>
      </c>
      <c r="B26" s="285"/>
      <c r="C26" s="254"/>
      <c r="D26" s="327"/>
      <c r="E26" s="254"/>
      <c r="F26" s="327"/>
      <c r="G26" s="255"/>
      <c r="H26" s="256"/>
      <c r="I26" s="407"/>
      <c r="J26" s="179" t="str">
        <f t="shared" si="0"/>
        <v/>
      </c>
      <c r="K26" s="179" t="str">
        <f t="shared" si="1"/>
        <v/>
      </c>
      <c r="L26" s="179" t="str">
        <f t="shared" si="2"/>
        <v/>
      </c>
      <c r="M26" s="172"/>
      <c r="N26" s="172"/>
      <c r="O26" s="176"/>
      <c r="P26" s="172"/>
      <c r="Q26" s="172"/>
      <c r="R26" s="172"/>
      <c r="S26" s="172"/>
      <c r="T26" s="172"/>
      <c r="U26" s="172"/>
    </row>
    <row r="27" spans="1:21" hidden="1">
      <c r="A27" s="172">
        <v>25</v>
      </c>
      <c r="B27" s="285"/>
      <c r="C27" s="254"/>
      <c r="D27" s="327"/>
      <c r="E27" s="254"/>
      <c r="F27" s="327"/>
      <c r="G27" s="255"/>
      <c r="H27" s="256"/>
      <c r="I27" s="407"/>
      <c r="J27" s="179" t="str">
        <f t="shared" si="0"/>
        <v/>
      </c>
      <c r="K27" s="179" t="str">
        <f t="shared" si="1"/>
        <v/>
      </c>
      <c r="L27" s="179" t="str">
        <f t="shared" si="2"/>
        <v/>
      </c>
      <c r="M27" s="172"/>
      <c r="N27" s="172"/>
      <c r="O27" s="176"/>
      <c r="P27" s="172"/>
      <c r="Q27" s="172"/>
      <c r="R27" s="172"/>
      <c r="S27" s="172"/>
      <c r="T27" s="172"/>
      <c r="U27" s="172"/>
    </row>
    <row r="28" spans="1:21" hidden="1">
      <c r="A28" s="172">
        <v>26</v>
      </c>
      <c r="B28" s="285"/>
      <c r="C28" s="254"/>
      <c r="D28" s="327"/>
      <c r="E28" s="254"/>
      <c r="F28" s="327"/>
      <c r="G28" s="255"/>
      <c r="H28" s="256"/>
      <c r="I28" s="407"/>
      <c r="J28" s="179" t="str">
        <f t="shared" si="0"/>
        <v/>
      </c>
      <c r="K28" s="179" t="str">
        <f t="shared" si="1"/>
        <v/>
      </c>
      <c r="L28" s="179" t="str">
        <f t="shared" si="2"/>
        <v/>
      </c>
      <c r="M28" s="172"/>
      <c r="N28" s="172"/>
      <c r="O28" s="176"/>
      <c r="P28" s="172"/>
      <c r="Q28" s="172"/>
      <c r="R28" s="172"/>
      <c r="S28" s="172"/>
      <c r="T28" s="172"/>
      <c r="U28" s="172"/>
    </row>
    <row r="29" spans="1:21" hidden="1">
      <c r="A29" s="172">
        <v>27</v>
      </c>
      <c r="B29" s="285"/>
      <c r="C29" s="254"/>
      <c r="D29" s="327"/>
      <c r="E29" s="254"/>
      <c r="F29" s="327"/>
      <c r="G29" s="255"/>
      <c r="H29" s="256"/>
      <c r="I29" s="407"/>
      <c r="J29" s="179" t="str">
        <f t="shared" si="0"/>
        <v/>
      </c>
      <c r="K29" s="179" t="str">
        <f t="shared" si="1"/>
        <v/>
      </c>
      <c r="L29" s="179" t="str">
        <f t="shared" si="2"/>
        <v/>
      </c>
      <c r="M29" s="172"/>
      <c r="N29" s="172"/>
      <c r="O29" s="176"/>
      <c r="P29" s="172"/>
      <c r="Q29" s="172"/>
      <c r="R29" s="172"/>
      <c r="S29" s="172"/>
      <c r="T29" s="172"/>
      <c r="U29" s="172"/>
    </row>
    <row r="30" spans="1:21" hidden="1">
      <c r="A30" s="172">
        <v>28</v>
      </c>
      <c r="B30" s="285"/>
      <c r="C30" s="254"/>
      <c r="D30" s="327"/>
      <c r="E30" s="254"/>
      <c r="F30" s="327"/>
      <c r="G30" s="255"/>
      <c r="H30" s="256"/>
      <c r="I30" s="407"/>
      <c r="J30" s="179" t="str">
        <f t="shared" si="0"/>
        <v/>
      </c>
      <c r="K30" s="179" t="str">
        <f t="shared" si="1"/>
        <v/>
      </c>
      <c r="L30" s="179" t="str">
        <f t="shared" si="2"/>
        <v/>
      </c>
      <c r="M30" s="172"/>
      <c r="N30" s="172"/>
      <c r="O30" s="176"/>
      <c r="P30" s="172"/>
      <c r="Q30" s="172"/>
      <c r="R30" s="172"/>
      <c r="S30" s="172"/>
      <c r="T30" s="172"/>
      <c r="U30" s="172"/>
    </row>
    <row r="31" spans="1:21" hidden="1">
      <c r="A31" s="172">
        <v>29</v>
      </c>
      <c r="B31" s="285"/>
      <c r="C31" s="254"/>
      <c r="D31" s="327"/>
      <c r="E31" s="254"/>
      <c r="F31" s="327"/>
      <c r="G31" s="255"/>
      <c r="H31" s="256"/>
      <c r="I31" s="407"/>
      <c r="J31" s="179" t="str">
        <f t="shared" si="0"/>
        <v/>
      </c>
      <c r="K31" s="179" t="str">
        <f t="shared" si="1"/>
        <v/>
      </c>
      <c r="L31" s="179" t="str">
        <f t="shared" si="2"/>
        <v/>
      </c>
      <c r="M31" s="172"/>
      <c r="N31" s="172"/>
      <c r="O31" s="176"/>
      <c r="P31" s="172"/>
      <c r="Q31" s="172"/>
      <c r="R31" s="172"/>
      <c r="S31" s="172"/>
      <c r="T31" s="172"/>
      <c r="U31" s="172"/>
    </row>
    <row r="32" spans="1:21" hidden="1">
      <c r="A32" s="172">
        <v>30</v>
      </c>
      <c r="B32" s="285"/>
      <c r="C32" s="254"/>
      <c r="D32" s="327"/>
      <c r="E32" s="254"/>
      <c r="F32" s="327"/>
      <c r="G32" s="255"/>
      <c r="H32" s="256"/>
      <c r="I32" s="407"/>
      <c r="J32" s="179" t="str">
        <f t="shared" si="0"/>
        <v/>
      </c>
      <c r="K32" s="179" t="str">
        <f t="shared" si="1"/>
        <v/>
      </c>
      <c r="L32" s="179" t="str">
        <f t="shared" si="2"/>
        <v/>
      </c>
      <c r="M32" s="172"/>
      <c r="N32" s="172"/>
      <c r="O32" s="176"/>
      <c r="P32" s="172"/>
      <c r="Q32" s="172"/>
      <c r="R32" s="172"/>
      <c r="S32" s="172"/>
      <c r="T32" s="172"/>
      <c r="U32" s="172"/>
    </row>
    <row r="33" spans="1:21" hidden="1">
      <c r="A33" s="172">
        <v>31</v>
      </c>
      <c r="B33" s="285"/>
      <c r="C33" s="254"/>
      <c r="D33" s="327"/>
      <c r="E33" s="254"/>
      <c r="F33" s="327"/>
      <c r="G33" s="255"/>
      <c r="H33" s="256"/>
      <c r="I33" s="407"/>
      <c r="J33" s="179" t="str">
        <f t="shared" si="0"/>
        <v/>
      </c>
      <c r="K33" s="179" t="str">
        <f t="shared" si="1"/>
        <v/>
      </c>
      <c r="L33" s="179" t="str">
        <f t="shared" si="2"/>
        <v/>
      </c>
      <c r="M33" s="172"/>
      <c r="N33" s="172"/>
      <c r="O33" s="176"/>
      <c r="P33" s="172"/>
      <c r="Q33" s="172"/>
      <c r="R33" s="172"/>
      <c r="S33" s="172"/>
      <c r="T33" s="172"/>
      <c r="U33" s="172"/>
    </row>
    <row r="34" spans="1:21">
      <c r="A34" s="172"/>
      <c r="B34" s="172"/>
      <c r="C34" s="172"/>
      <c r="D34" s="172"/>
      <c r="E34" s="172"/>
      <c r="F34" s="172"/>
      <c r="G34" s="172"/>
      <c r="H34" s="172"/>
      <c r="I34" s="408"/>
      <c r="J34" s="176"/>
      <c r="K34" s="172"/>
      <c r="L34" s="172"/>
      <c r="M34" s="172"/>
      <c r="N34" s="172"/>
      <c r="O34" s="176"/>
      <c r="P34" s="172"/>
      <c r="Q34" s="172"/>
      <c r="R34" s="172"/>
      <c r="S34" s="172"/>
      <c r="T34" s="172"/>
      <c r="U34" s="172"/>
    </row>
    <row r="35" spans="1:21">
      <c r="A35" s="172"/>
      <c r="B35" s="134" t="s">
        <v>293</v>
      </c>
      <c r="C35" s="172"/>
      <c r="D35" s="172"/>
      <c r="E35" s="172"/>
      <c r="F35" s="172"/>
      <c r="G35" s="172"/>
      <c r="H35" s="172"/>
      <c r="I35" s="408"/>
      <c r="J35" s="172"/>
      <c r="K35" s="172"/>
      <c r="L35" s="172"/>
      <c r="M35" s="172"/>
      <c r="N35" s="172"/>
      <c r="O35" s="176"/>
      <c r="P35" s="172"/>
      <c r="Q35" s="172"/>
      <c r="R35" s="172"/>
      <c r="S35" s="172"/>
      <c r="T35" s="172"/>
      <c r="U35" s="172"/>
    </row>
    <row r="36" spans="1:21">
      <c r="A36" s="172"/>
      <c r="B36" s="134" t="s">
        <v>292</v>
      </c>
      <c r="C36" s="172"/>
      <c r="D36" s="172"/>
      <c r="E36" s="172"/>
      <c r="F36" s="172"/>
      <c r="G36" s="172"/>
      <c r="H36" s="172"/>
      <c r="I36" s="408"/>
      <c r="J36" s="172"/>
      <c r="K36" s="172"/>
      <c r="L36" s="172"/>
      <c r="M36" s="172"/>
      <c r="N36" s="172"/>
      <c r="O36" s="176"/>
      <c r="P36" s="172"/>
      <c r="Q36" s="172"/>
      <c r="R36" s="172"/>
      <c r="S36" s="172"/>
      <c r="T36" s="172"/>
      <c r="U36" s="172"/>
    </row>
    <row r="37" spans="1:21">
      <c r="A37" s="172"/>
      <c r="B37" s="134" t="s">
        <v>240</v>
      </c>
      <c r="C37" s="172"/>
      <c r="D37" s="172"/>
      <c r="E37" s="172"/>
      <c r="F37" s="172"/>
      <c r="G37" s="172"/>
      <c r="H37" s="172"/>
      <c r="I37" s="408"/>
      <c r="J37" s="172"/>
      <c r="K37" s="172"/>
      <c r="L37" s="172"/>
      <c r="M37" s="172"/>
      <c r="N37" s="172"/>
      <c r="O37" s="176"/>
      <c r="P37" s="172"/>
      <c r="Q37" s="172"/>
      <c r="R37" s="172"/>
      <c r="S37" s="172"/>
      <c r="T37" s="172"/>
      <c r="U37" s="172"/>
    </row>
    <row r="38" spans="1:21">
      <c r="A38" s="172"/>
      <c r="B38" s="471" t="s">
        <v>133</v>
      </c>
      <c r="C38" s="471"/>
      <c r="D38" s="471"/>
      <c r="E38" s="471"/>
      <c r="F38" s="471"/>
      <c r="G38" s="471"/>
      <c r="H38" s="471"/>
      <c r="I38" s="471"/>
      <c r="J38" s="339"/>
      <c r="K38" s="339"/>
      <c r="L38" s="339"/>
      <c r="M38" s="339"/>
      <c r="N38" s="172"/>
      <c r="O38" s="176"/>
      <c r="P38" s="172"/>
      <c r="Q38" s="172"/>
      <c r="R38" s="172"/>
      <c r="S38" s="172"/>
      <c r="T38" s="172"/>
      <c r="U38" s="172"/>
    </row>
    <row r="39" spans="1:21">
      <c r="A39" s="172"/>
      <c r="B39" s="339" t="s">
        <v>239</v>
      </c>
      <c r="C39" s="172"/>
      <c r="D39" s="172"/>
      <c r="E39" s="172"/>
      <c r="F39" s="172"/>
      <c r="G39" s="172"/>
      <c r="H39" s="172"/>
      <c r="I39" s="408"/>
      <c r="J39" s="172"/>
      <c r="K39" s="172"/>
      <c r="L39" s="172"/>
      <c r="M39" s="172"/>
      <c r="N39" s="172"/>
      <c r="O39" s="176"/>
      <c r="P39" s="172"/>
      <c r="Q39" s="172"/>
      <c r="R39" s="172"/>
      <c r="S39" s="172"/>
      <c r="T39" s="172"/>
      <c r="U39" s="172"/>
    </row>
    <row r="40" spans="1:21">
      <c r="N40" s="172"/>
      <c r="O40" s="176"/>
      <c r="P40" s="172"/>
    </row>
    <row r="41" spans="1:21">
      <c r="N41" s="174"/>
      <c r="O41" s="178"/>
      <c r="P41" s="174"/>
    </row>
    <row r="42" spans="1:21">
      <c r="N42" s="172"/>
      <c r="O42" s="176"/>
      <c r="P42" s="172"/>
    </row>
  </sheetData>
  <mergeCells count="1">
    <mergeCell ref="B38:I38"/>
  </mergeCells>
  <phoneticPr fontId="2"/>
  <dataValidations count="2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C16" sqref="C16"/>
    </sheetView>
  </sheetViews>
  <sheetFormatPr defaultRowHeight="14.25"/>
  <cols>
    <col min="1" max="2" width="9" style="164"/>
    <col min="3" max="3" width="13.375" style="164" customWidth="1"/>
    <col min="4" max="6" width="9" style="164"/>
    <col min="7" max="7" width="8.375" style="164" customWidth="1"/>
    <col min="8" max="8" width="13.25" style="164" customWidth="1"/>
    <col min="9" max="9" width="11.125" style="164" customWidth="1"/>
    <col min="10" max="262" width="9" style="164"/>
    <col min="263" max="263" width="8.375" style="164" customWidth="1"/>
    <col min="264" max="264" width="16" style="164" customWidth="1"/>
    <col min="265" max="518" width="9" style="164"/>
    <col min="519" max="519" width="8.375" style="164" customWidth="1"/>
    <col min="520" max="520" width="16" style="164" customWidth="1"/>
    <col min="521" max="774" width="9" style="164"/>
    <col min="775" max="775" width="8.375" style="164" customWidth="1"/>
    <col min="776" max="776" width="16" style="164" customWidth="1"/>
    <col min="777" max="1030" width="9" style="164"/>
    <col min="1031" max="1031" width="8.375" style="164" customWidth="1"/>
    <col min="1032" max="1032" width="16" style="164" customWidth="1"/>
    <col min="1033" max="1286" width="9" style="164"/>
    <col min="1287" max="1287" width="8.375" style="164" customWidth="1"/>
    <col min="1288" max="1288" width="16" style="164" customWidth="1"/>
    <col min="1289" max="1542" width="9" style="164"/>
    <col min="1543" max="1543" width="8.375" style="164" customWidth="1"/>
    <col min="1544" max="1544" width="16" style="164" customWidth="1"/>
    <col min="1545" max="1798" width="9" style="164"/>
    <col min="1799" max="1799" width="8.375" style="164" customWidth="1"/>
    <col min="1800" max="1800" width="16" style="164" customWidth="1"/>
    <col min="1801" max="2054" width="9" style="164"/>
    <col min="2055" max="2055" width="8.375" style="164" customWidth="1"/>
    <col min="2056" max="2056" width="16" style="164" customWidth="1"/>
    <col min="2057" max="2310" width="9" style="164"/>
    <col min="2311" max="2311" width="8.375" style="164" customWidth="1"/>
    <col min="2312" max="2312" width="16" style="164" customWidth="1"/>
    <col min="2313" max="2566" width="9" style="164"/>
    <col min="2567" max="2567" width="8.375" style="164" customWidth="1"/>
    <col min="2568" max="2568" width="16" style="164" customWidth="1"/>
    <col min="2569" max="2822" width="9" style="164"/>
    <col min="2823" max="2823" width="8.375" style="164" customWidth="1"/>
    <col min="2824" max="2824" width="16" style="164" customWidth="1"/>
    <col min="2825" max="3078" width="9" style="164"/>
    <col min="3079" max="3079" width="8.375" style="164" customWidth="1"/>
    <col min="3080" max="3080" width="16" style="164" customWidth="1"/>
    <col min="3081" max="3334" width="9" style="164"/>
    <col min="3335" max="3335" width="8.375" style="164" customWidth="1"/>
    <col min="3336" max="3336" width="16" style="164" customWidth="1"/>
    <col min="3337" max="3590" width="9" style="164"/>
    <col min="3591" max="3591" width="8.375" style="164" customWidth="1"/>
    <col min="3592" max="3592" width="16" style="164" customWidth="1"/>
    <col min="3593" max="3846" width="9" style="164"/>
    <col min="3847" max="3847" width="8.375" style="164" customWidth="1"/>
    <col min="3848" max="3848" width="16" style="164" customWidth="1"/>
    <col min="3849" max="4102" width="9" style="164"/>
    <col min="4103" max="4103" width="8.375" style="164" customWidth="1"/>
    <col min="4104" max="4104" width="16" style="164" customWidth="1"/>
    <col min="4105" max="4358" width="9" style="164"/>
    <col min="4359" max="4359" width="8.375" style="164" customWidth="1"/>
    <col min="4360" max="4360" width="16" style="164" customWidth="1"/>
    <col min="4361" max="4614" width="9" style="164"/>
    <col min="4615" max="4615" width="8.375" style="164" customWidth="1"/>
    <col min="4616" max="4616" width="16" style="164" customWidth="1"/>
    <col min="4617" max="4870" width="9" style="164"/>
    <col min="4871" max="4871" width="8.375" style="164" customWidth="1"/>
    <col min="4872" max="4872" width="16" style="164" customWidth="1"/>
    <col min="4873" max="5126" width="9" style="164"/>
    <col min="5127" max="5127" width="8.375" style="164" customWidth="1"/>
    <col min="5128" max="5128" width="16" style="164" customWidth="1"/>
    <col min="5129" max="5382" width="9" style="164"/>
    <col min="5383" max="5383" width="8.375" style="164" customWidth="1"/>
    <col min="5384" max="5384" width="16" style="164" customWidth="1"/>
    <col min="5385" max="5638" width="9" style="164"/>
    <col min="5639" max="5639" width="8.375" style="164" customWidth="1"/>
    <col min="5640" max="5640" width="16" style="164" customWidth="1"/>
    <col min="5641" max="5894" width="9" style="164"/>
    <col min="5895" max="5895" width="8.375" style="164" customWidth="1"/>
    <col min="5896" max="5896" width="16" style="164" customWidth="1"/>
    <col min="5897" max="6150" width="9" style="164"/>
    <col min="6151" max="6151" width="8.375" style="164" customWidth="1"/>
    <col min="6152" max="6152" width="16" style="164" customWidth="1"/>
    <col min="6153" max="6406" width="9" style="164"/>
    <col min="6407" max="6407" width="8.375" style="164" customWidth="1"/>
    <col min="6408" max="6408" width="16" style="164" customWidth="1"/>
    <col min="6409" max="6662" width="9" style="164"/>
    <col min="6663" max="6663" width="8.375" style="164" customWidth="1"/>
    <col min="6664" max="6664" width="16" style="164" customWidth="1"/>
    <col min="6665" max="6918" width="9" style="164"/>
    <col min="6919" max="6919" width="8.375" style="164" customWidth="1"/>
    <col min="6920" max="6920" width="16" style="164" customWidth="1"/>
    <col min="6921" max="7174" width="9" style="164"/>
    <col min="7175" max="7175" width="8.375" style="164" customWidth="1"/>
    <col min="7176" max="7176" width="16" style="164" customWidth="1"/>
    <col min="7177" max="7430" width="9" style="164"/>
    <col min="7431" max="7431" width="8.375" style="164" customWidth="1"/>
    <col min="7432" max="7432" width="16" style="164" customWidth="1"/>
    <col min="7433" max="7686" width="9" style="164"/>
    <col min="7687" max="7687" width="8.375" style="164" customWidth="1"/>
    <col min="7688" max="7688" width="16" style="164" customWidth="1"/>
    <col min="7689" max="7942" width="9" style="164"/>
    <col min="7943" max="7943" width="8.375" style="164" customWidth="1"/>
    <col min="7944" max="7944" width="16" style="164" customWidth="1"/>
    <col min="7945" max="8198" width="9" style="164"/>
    <col min="8199" max="8199" width="8.375" style="164" customWidth="1"/>
    <col min="8200" max="8200" width="16" style="164" customWidth="1"/>
    <col min="8201" max="8454" width="9" style="164"/>
    <col min="8455" max="8455" width="8.375" style="164" customWidth="1"/>
    <col min="8456" max="8456" width="16" style="164" customWidth="1"/>
    <col min="8457" max="8710" width="9" style="164"/>
    <col min="8711" max="8711" width="8.375" style="164" customWidth="1"/>
    <col min="8712" max="8712" width="16" style="164" customWidth="1"/>
    <col min="8713" max="8966" width="9" style="164"/>
    <col min="8967" max="8967" width="8.375" style="164" customWidth="1"/>
    <col min="8968" max="8968" width="16" style="164" customWidth="1"/>
    <col min="8969" max="9222" width="9" style="164"/>
    <col min="9223" max="9223" width="8.375" style="164" customWidth="1"/>
    <col min="9224" max="9224" width="16" style="164" customWidth="1"/>
    <col min="9225" max="9478" width="9" style="164"/>
    <col min="9479" max="9479" width="8.375" style="164" customWidth="1"/>
    <col min="9480" max="9480" width="16" style="164" customWidth="1"/>
    <col min="9481" max="9734" width="9" style="164"/>
    <col min="9735" max="9735" width="8.375" style="164" customWidth="1"/>
    <col min="9736" max="9736" width="16" style="164" customWidth="1"/>
    <col min="9737" max="9990" width="9" style="164"/>
    <col min="9991" max="9991" width="8.375" style="164" customWidth="1"/>
    <col min="9992" max="9992" width="16" style="164" customWidth="1"/>
    <col min="9993" max="10246" width="9" style="164"/>
    <col min="10247" max="10247" width="8.375" style="164" customWidth="1"/>
    <col min="10248" max="10248" width="16" style="164" customWidth="1"/>
    <col min="10249" max="10502" width="9" style="164"/>
    <col min="10503" max="10503" width="8.375" style="164" customWidth="1"/>
    <col min="10504" max="10504" width="16" style="164" customWidth="1"/>
    <col min="10505" max="10758" width="9" style="164"/>
    <col min="10759" max="10759" width="8.375" style="164" customWidth="1"/>
    <col min="10760" max="10760" width="16" style="164" customWidth="1"/>
    <col min="10761" max="11014" width="9" style="164"/>
    <col min="11015" max="11015" width="8.375" style="164" customWidth="1"/>
    <col min="11016" max="11016" width="16" style="164" customWidth="1"/>
    <col min="11017" max="11270" width="9" style="164"/>
    <col min="11271" max="11271" width="8.375" style="164" customWidth="1"/>
    <col min="11272" max="11272" width="16" style="164" customWidth="1"/>
    <col min="11273" max="11526" width="9" style="164"/>
    <col min="11527" max="11527" width="8.375" style="164" customWidth="1"/>
    <col min="11528" max="11528" width="16" style="164" customWidth="1"/>
    <col min="11529" max="11782" width="9" style="164"/>
    <col min="11783" max="11783" width="8.375" style="164" customWidth="1"/>
    <col min="11784" max="11784" width="16" style="164" customWidth="1"/>
    <col min="11785" max="12038" width="9" style="164"/>
    <col min="12039" max="12039" width="8.375" style="164" customWidth="1"/>
    <col min="12040" max="12040" width="16" style="164" customWidth="1"/>
    <col min="12041" max="12294" width="9" style="164"/>
    <col min="12295" max="12295" width="8.375" style="164" customWidth="1"/>
    <col min="12296" max="12296" width="16" style="164" customWidth="1"/>
    <col min="12297" max="12550" width="9" style="164"/>
    <col min="12551" max="12551" width="8.375" style="164" customWidth="1"/>
    <col min="12552" max="12552" width="16" style="164" customWidth="1"/>
    <col min="12553" max="12806" width="9" style="164"/>
    <col min="12807" max="12807" width="8.375" style="164" customWidth="1"/>
    <col min="12808" max="12808" width="16" style="164" customWidth="1"/>
    <col min="12809" max="13062" width="9" style="164"/>
    <col min="13063" max="13063" width="8.375" style="164" customWidth="1"/>
    <col min="13064" max="13064" width="16" style="164" customWidth="1"/>
    <col min="13065" max="13318" width="9" style="164"/>
    <col min="13319" max="13319" width="8.375" style="164" customWidth="1"/>
    <col min="13320" max="13320" width="16" style="164" customWidth="1"/>
    <col min="13321" max="13574" width="9" style="164"/>
    <col min="13575" max="13575" width="8.375" style="164" customWidth="1"/>
    <col min="13576" max="13576" width="16" style="164" customWidth="1"/>
    <col min="13577" max="13830" width="9" style="164"/>
    <col min="13831" max="13831" width="8.375" style="164" customWidth="1"/>
    <col min="13832" max="13832" width="16" style="164" customWidth="1"/>
    <col min="13833" max="14086" width="9" style="164"/>
    <col min="14087" max="14087" width="8.375" style="164" customWidth="1"/>
    <col min="14088" max="14088" width="16" style="164" customWidth="1"/>
    <col min="14089" max="14342" width="9" style="164"/>
    <col min="14343" max="14343" width="8.375" style="164" customWidth="1"/>
    <col min="14344" max="14344" width="16" style="164" customWidth="1"/>
    <col min="14345" max="14598" width="9" style="164"/>
    <col min="14599" max="14599" width="8.375" style="164" customWidth="1"/>
    <col min="14600" max="14600" width="16" style="164" customWidth="1"/>
    <col min="14601" max="14854" width="9" style="164"/>
    <col min="14855" max="14855" width="8.375" style="164" customWidth="1"/>
    <col min="14856" max="14856" width="16" style="164" customWidth="1"/>
    <col min="14857" max="15110" width="9" style="164"/>
    <col min="15111" max="15111" width="8.375" style="164" customWidth="1"/>
    <col min="15112" max="15112" width="16" style="164" customWidth="1"/>
    <col min="15113" max="15366" width="9" style="164"/>
    <col min="15367" max="15367" width="8.375" style="164" customWidth="1"/>
    <col min="15368" max="15368" width="16" style="164" customWidth="1"/>
    <col min="15369" max="15622" width="9" style="164"/>
    <col min="15623" max="15623" width="8.375" style="164" customWidth="1"/>
    <col min="15624" max="15624" width="16" style="164" customWidth="1"/>
    <col min="15625" max="15878" width="9" style="164"/>
    <col min="15879" max="15879" width="8.375" style="164" customWidth="1"/>
    <col min="15880" max="15880" width="16" style="164" customWidth="1"/>
    <col min="15881" max="16134" width="9" style="164"/>
    <col min="16135" max="16135" width="8.375" style="164" customWidth="1"/>
    <col min="16136" max="16136" width="16" style="164" customWidth="1"/>
    <col min="16137" max="16384" width="9" style="164"/>
  </cols>
  <sheetData>
    <row r="1" spans="1:9">
      <c r="A1" s="367"/>
      <c r="B1" s="244"/>
      <c r="C1" s="244"/>
      <c r="D1" s="244"/>
      <c r="E1" s="244"/>
      <c r="F1" s="244"/>
      <c r="G1" s="244"/>
      <c r="H1" s="367"/>
      <c r="I1" s="244"/>
    </row>
    <row r="2" spans="1:9" s="165" customFormat="1" ht="13.5">
      <c r="A2" s="360"/>
      <c r="B2" s="360"/>
      <c r="C2" s="360"/>
      <c r="D2" s="360"/>
      <c r="E2" s="360"/>
      <c r="F2" s="360"/>
      <c r="G2" s="360"/>
      <c r="H2" s="360"/>
      <c r="I2" s="360"/>
    </row>
    <row r="3" spans="1:9" s="165" customFormat="1" ht="13.5">
      <c r="A3" s="360"/>
      <c r="B3" s="360"/>
      <c r="C3" s="360"/>
      <c r="D3" s="360"/>
      <c r="E3" s="360"/>
      <c r="F3" s="360"/>
      <c r="G3" s="360"/>
      <c r="H3" s="361" t="s">
        <v>117</v>
      </c>
      <c r="I3" s="360"/>
    </row>
    <row r="4" spans="1:9" s="165" customFormat="1" ht="13.5">
      <c r="A4" s="360"/>
      <c r="B4" s="360"/>
      <c r="C4" s="360"/>
      <c r="D4" s="360"/>
      <c r="E4" s="360"/>
      <c r="F4" s="360"/>
      <c r="G4" s="360"/>
      <c r="H4" s="360"/>
      <c r="I4" s="360"/>
    </row>
    <row r="5" spans="1:9" s="165" customFormat="1" ht="13.5">
      <c r="A5" s="473" t="s">
        <v>118</v>
      </c>
      <c r="B5" s="473"/>
      <c r="C5" s="473"/>
      <c r="D5" s="360"/>
      <c r="E5" s="360"/>
      <c r="F5" s="360"/>
      <c r="G5" s="360"/>
      <c r="H5" s="360"/>
      <c r="I5" s="360"/>
    </row>
    <row r="6" spans="1:9" s="165" customFormat="1" ht="13.5">
      <c r="A6" s="473" t="s">
        <v>199</v>
      </c>
      <c r="B6" s="473"/>
      <c r="C6" s="473"/>
      <c r="D6" s="360"/>
      <c r="E6" s="360"/>
      <c r="F6" s="360"/>
      <c r="G6" s="360"/>
      <c r="H6" s="360"/>
      <c r="I6" s="360"/>
    </row>
    <row r="7" spans="1:9" s="165" customFormat="1" ht="13.5">
      <c r="A7" s="473"/>
      <c r="B7" s="473"/>
      <c r="C7" s="473"/>
      <c r="D7" s="360"/>
      <c r="E7" s="360"/>
      <c r="F7" s="360"/>
      <c r="G7" s="360"/>
      <c r="H7" s="360"/>
      <c r="I7" s="360"/>
    </row>
    <row r="8" spans="1:9" s="165" customFormat="1" ht="13.5">
      <c r="A8" s="362"/>
      <c r="B8" s="362"/>
      <c r="C8" s="362"/>
      <c r="D8" s="360"/>
      <c r="E8" s="360"/>
      <c r="F8" s="360"/>
      <c r="G8" s="360"/>
      <c r="H8" s="360"/>
      <c r="I8" s="360"/>
    </row>
    <row r="9" spans="1:9" s="165" customFormat="1" ht="13.5">
      <c r="A9" s="362"/>
      <c r="B9" s="362"/>
      <c r="C9" s="362"/>
      <c r="D9" s="360"/>
      <c r="E9" s="360"/>
      <c r="F9" s="360"/>
      <c r="G9" s="360"/>
      <c r="H9" s="360"/>
      <c r="I9" s="360"/>
    </row>
    <row r="10" spans="1:9" s="165" customFormat="1" ht="13.5">
      <c r="A10" s="360"/>
      <c r="B10" s="360"/>
      <c r="C10" s="360"/>
      <c r="D10" s="360"/>
      <c r="E10" s="360"/>
      <c r="F10" s="360"/>
      <c r="G10" s="360"/>
      <c r="H10" s="360"/>
      <c r="I10" s="360"/>
    </row>
    <row r="11" spans="1:9" s="165" customFormat="1" ht="13.5">
      <c r="A11" s="360"/>
      <c r="B11" s="360"/>
      <c r="C11" s="360"/>
      <c r="D11" s="360"/>
      <c r="E11" s="362"/>
      <c r="F11" s="360"/>
      <c r="G11" s="360"/>
      <c r="H11" s="360"/>
      <c r="I11" s="360"/>
    </row>
    <row r="12" spans="1:9" s="165" customFormat="1" ht="13.5">
      <c r="A12" s="360"/>
      <c r="B12" s="360"/>
      <c r="C12" s="360"/>
      <c r="D12" s="360"/>
      <c r="E12" s="362"/>
      <c r="F12" s="360" t="s">
        <v>119</v>
      </c>
      <c r="G12" s="360"/>
      <c r="H12" s="360"/>
      <c r="I12" s="360"/>
    </row>
    <row r="13" spans="1:9" s="165" customFormat="1" ht="13.5">
      <c r="A13" s="360"/>
      <c r="B13" s="360"/>
      <c r="C13" s="360"/>
      <c r="D13" s="360"/>
      <c r="E13" s="362"/>
      <c r="F13" s="360" t="s">
        <v>120</v>
      </c>
      <c r="G13" s="360"/>
      <c r="H13" s="360"/>
      <c r="I13" s="360"/>
    </row>
    <row r="14" spans="1:9" s="165" customFormat="1" ht="13.5">
      <c r="A14" s="360"/>
      <c r="B14" s="360"/>
      <c r="C14" s="360"/>
      <c r="D14" s="360"/>
      <c r="E14" s="363"/>
      <c r="F14" s="360"/>
      <c r="G14" s="360"/>
      <c r="H14" s="360"/>
      <c r="I14" s="360"/>
    </row>
    <row r="15" spans="1:9" s="165" customFormat="1" ht="13.5">
      <c r="A15" s="360"/>
      <c r="B15" s="360"/>
      <c r="C15" s="360"/>
      <c r="D15" s="360"/>
      <c r="E15" s="360"/>
      <c r="F15" s="360"/>
      <c r="G15" s="360"/>
      <c r="H15" s="360"/>
      <c r="I15" s="360"/>
    </row>
    <row r="16" spans="1:9" s="165" customFormat="1">
      <c r="A16" s="360"/>
      <c r="B16" s="360"/>
      <c r="C16" s="244"/>
      <c r="D16" s="360"/>
      <c r="E16" s="360"/>
      <c r="F16" s="360"/>
      <c r="G16" s="360"/>
      <c r="H16" s="360"/>
      <c r="I16" s="360"/>
    </row>
    <row r="17" spans="1:9" s="165" customFormat="1" ht="13.5">
      <c r="A17" s="360"/>
      <c r="B17" s="360"/>
      <c r="C17" s="360"/>
      <c r="D17" s="360"/>
      <c r="E17" s="360"/>
      <c r="F17" s="360"/>
      <c r="G17" s="360"/>
      <c r="H17" s="360"/>
      <c r="I17" s="360"/>
    </row>
    <row r="18" spans="1:9" s="165" customFormat="1" ht="13.5">
      <c r="A18" s="360"/>
      <c r="B18" s="360"/>
      <c r="C18" s="360"/>
      <c r="D18" s="360"/>
      <c r="E18" s="360"/>
      <c r="F18" s="360"/>
      <c r="G18" s="360"/>
      <c r="H18" s="360"/>
      <c r="I18" s="360"/>
    </row>
    <row r="19" spans="1:9" ht="14.25" customHeight="1">
      <c r="A19" s="474" t="str">
        <f>様式1!E7</f>
        <v>○○○国○○○○○○○○○事業</v>
      </c>
      <c r="B19" s="474"/>
      <c r="C19" s="474"/>
      <c r="D19" s="474"/>
      <c r="E19" s="474"/>
      <c r="F19" s="474"/>
      <c r="G19" s="474"/>
      <c r="H19" s="474"/>
      <c r="I19" s="474"/>
    </row>
    <row r="20" spans="1:9">
      <c r="A20" s="474"/>
      <c r="B20" s="474"/>
      <c r="C20" s="474"/>
      <c r="D20" s="474"/>
      <c r="E20" s="474"/>
      <c r="F20" s="474"/>
      <c r="G20" s="474"/>
      <c r="H20" s="474"/>
      <c r="I20" s="474"/>
    </row>
    <row r="21" spans="1:9">
      <c r="A21" s="475" t="s">
        <v>314</v>
      </c>
      <c r="B21" s="475"/>
      <c r="C21" s="475"/>
      <c r="D21" s="475"/>
      <c r="E21" s="475"/>
      <c r="F21" s="475"/>
      <c r="G21" s="475"/>
      <c r="H21" s="475"/>
      <c r="I21" s="475"/>
    </row>
    <row r="22" spans="1:9">
      <c r="A22" s="364"/>
      <c r="B22" s="364"/>
      <c r="C22" s="364"/>
      <c r="D22" s="364"/>
      <c r="E22" s="364"/>
      <c r="F22" s="364"/>
      <c r="G22" s="364"/>
      <c r="H22" s="364"/>
      <c r="I22" s="244"/>
    </row>
    <row r="23" spans="1:9">
      <c r="A23" s="364"/>
      <c r="B23" s="364"/>
      <c r="C23" s="364"/>
      <c r="D23" s="364"/>
      <c r="E23" s="364"/>
      <c r="F23" s="364"/>
      <c r="G23" s="364"/>
      <c r="H23" s="364"/>
      <c r="I23" s="244"/>
    </row>
    <row r="24" spans="1:9">
      <c r="A24" s="476" t="s">
        <v>315</v>
      </c>
      <c r="B24" s="476"/>
      <c r="C24" s="476"/>
      <c r="D24" s="476"/>
      <c r="E24" s="476"/>
      <c r="F24" s="476"/>
      <c r="G24" s="476"/>
      <c r="H24" s="476"/>
      <c r="I24" s="244"/>
    </row>
    <row r="25" spans="1:9">
      <c r="A25" s="244"/>
      <c r="B25" s="244"/>
      <c r="C25" s="244"/>
      <c r="D25" s="244"/>
      <c r="E25" s="244"/>
      <c r="F25" s="244"/>
      <c r="G25" s="244"/>
      <c r="H25" s="244"/>
      <c r="I25" s="244"/>
    </row>
    <row r="26" spans="1:9">
      <c r="A26" s="244"/>
      <c r="B26" s="244"/>
      <c r="C26" s="244"/>
      <c r="D26" s="244"/>
      <c r="E26" s="244"/>
      <c r="F26" s="244"/>
      <c r="G26" s="244"/>
      <c r="H26" s="244"/>
      <c r="I26" s="244"/>
    </row>
    <row r="27" spans="1:9">
      <c r="A27" s="244"/>
      <c r="B27" s="244"/>
      <c r="C27" s="244"/>
      <c r="D27" s="244"/>
      <c r="E27" s="244"/>
      <c r="F27" s="244"/>
      <c r="G27" s="244"/>
      <c r="H27" s="244"/>
      <c r="I27" s="244"/>
    </row>
    <row r="28" spans="1:9">
      <c r="A28" s="472" t="s">
        <v>121</v>
      </c>
      <c r="B28" s="472"/>
      <c r="C28" s="472"/>
      <c r="D28" s="472"/>
      <c r="E28" s="472"/>
      <c r="F28" s="472"/>
      <c r="G28" s="472"/>
      <c r="H28" s="472"/>
      <c r="I28" s="244"/>
    </row>
    <row r="29" spans="1:9">
      <c r="A29" s="244"/>
      <c r="B29" s="244"/>
      <c r="C29" s="244"/>
      <c r="D29" s="244"/>
      <c r="E29" s="244"/>
      <c r="F29" s="244"/>
      <c r="G29" s="244"/>
      <c r="H29" s="244"/>
      <c r="I29" s="244"/>
    </row>
    <row r="30" spans="1:9">
      <c r="A30" s="244" t="s">
        <v>316</v>
      </c>
      <c r="B30" s="244"/>
      <c r="C30" s="365">
        <f>様式1!G31</f>
        <v>0</v>
      </c>
      <c r="D30" s="366" t="s">
        <v>11</v>
      </c>
      <c r="E30" s="246" t="s">
        <v>128</v>
      </c>
      <c r="F30" s="246"/>
      <c r="G30" s="246"/>
      <c r="H30" s="365">
        <f>様式1!G30</f>
        <v>0</v>
      </c>
      <c r="I30" s="244" t="s">
        <v>127</v>
      </c>
    </row>
    <row r="31" spans="1:9">
      <c r="A31" s="244"/>
      <c r="B31" s="244"/>
      <c r="C31" s="244"/>
      <c r="D31" s="244"/>
      <c r="E31" s="244"/>
      <c r="F31" s="244"/>
      <c r="G31" s="244"/>
      <c r="H31" s="244"/>
      <c r="I31" s="244"/>
    </row>
    <row r="32" spans="1:9">
      <c r="A32" s="244"/>
      <c r="B32" s="244"/>
      <c r="C32" s="244"/>
      <c r="D32" s="244"/>
      <c r="E32" s="244"/>
      <c r="F32" s="244"/>
      <c r="G32" s="244"/>
      <c r="H32" s="244"/>
      <c r="I32" s="244"/>
    </row>
    <row r="33" spans="1:9">
      <c r="A33" s="244" t="s">
        <v>317</v>
      </c>
      <c r="B33" s="244"/>
      <c r="C33" s="244"/>
      <c r="D33" s="244"/>
      <c r="E33" s="244"/>
      <c r="F33" s="244"/>
      <c r="G33" s="244"/>
      <c r="H33" s="244"/>
      <c r="I33" s="244"/>
    </row>
    <row r="34" spans="1:9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>
      <c r="A35" s="244"/>
      <c r="B35" s="244"/>
      <c r="C35" s="244"/>
      <c r="D35" s="244"/>
      <c r="E35" s="244"/>
      <c r="F35" s="244"/>
      <c r="G35" s="244"/>
      <c r="H35" s="244"/>
      <c r="I35" s="244"/>
    </row>
    <row r="36" spans="1:9">
      <c r="A36" s="244"/>
      <c r="B36" s="244"/>
      <c r="C36" s="244"/>
      <c r="D36" s="244"/>
      <c r="E36" s="244"/>
      <c r="F36" s="244"/>
      <c r="G36" s="244"/>
      <c r="H36" s="244"/>
      <c r="I36" s="244"/>
    </row>
    <row r="37" spans="1:9">
      <c r="A37" s="244"/>
      <c r="B37" s="244"/>
      <c r="C37" s="244"/>
      <c r="D37" s="244"/>
      <c r="E37" s="244"/>
      <c r="F37" s="244"/>
      <c r="G37" s="244"/>
      <c r="H37" s="244"/>
      <c r="I37" s="244"/>
    </row>
    <row r="38" spans="1:9">
      <c r="A38" s="244"/>
      <c r="B38" s="244"/>
      <c r="C38" s="244"/>
      <c r="D38" s="244"/>
      <c r="E38" s="244"/>
      <c r="F38" s="244"/>
      <c r="G38" s="244"/>
      <c r="H38" s="244"/>
      <c r="I38" s="244"/>
    </row>
    <row r="39" spans="1:9">
      <c r="A39" s="244"/>
      <c r="B39" s="244"/>
      <c r="C39" s="244"/>
      <c r="D39" s="244"/>
      <c r="E39" s="244"/>
      <c r="F39" s="244"/>
      <c r="G39" s="244"/>
      <c r="H39" s="244"/>
      <c r="I39" s="244"/>
    </row>
    <row r="40" spans="1:9">
      <c r="A40" s="244"/>
      <c r="B40" s="244"/>
      <c r="C40" s="244"/>
      <c r="D40" s="244"/>
      <c r="E40" s="244"/>
      <c r="F40" s="244"/>
      <c r="G40" s="244"/>
      <c r="H40" s="244"/>
      <c r="I40" s="244"/>
    </row>
    <row r="41" spans="1:9">
      <c r="A41" s="244"/>
      <c r="B41" s="244"/>
      <c r="C41" s="244"/>
      <c r="D41" s="244"/>
      <c r="E41" s="244"/>
      <c r="F41" s="244"/>
      <c r="G41" s="244"/>
      <c r="H41" s="244"/>
      <c r="I41" s="244"/>
    </row>
    <row r="42" spans="1:9">
      <c r="A42" s="244"/>
      <c r="B42" s="244"/>
      <c r="C42" s="244"/>
      <c r="D42" s="244"/>
      <c r="E42" s="244"/>
      <c r="F42" s="244"/>
      <c r="G42" s="244"/>
      <c r="H42" s="244"/>
      <c r="I42" s="244"/>
    </row>
    <row r="43" spans="1:9">
      <c r="A43" s="244"/>
      <c r="B43" s="244"/>
      <c r="C43" s="244"/>
      <c r="D43" s="244"/>
      <c r="E43" s="244"/>
      <c r="F43" s="244"/>
      <c r="G43" s="244"/>
      <c r="H43" s="368" t="s">
        <v>122</v>
      </c>
      <c r="I43" s="244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E23" sqref="E23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13.5" customHeight="1">
      <c r="A1" s="482" t="str">
        <f>IF(B5="見積金額内訳書","",IF(B5="最終見積金額内訳書","",Q6))</f>
        <v/>
      </c>
      <c r="B1" s="482"/>
      <c r="C1" s="482"/>
      <c r="F1" s="73"/>
      <c r="H1" s="21"/>
      <c r="I1" s="21"/>
      <c r="J1" s="21"/>
      <c r="K1" s="21"/>
      <c r="L1" s="21"/>
    </row>
    <row r="2" spans="1:17" ht="15" customHeight="1">
      <c r="A2" s="482"/>
      <c r="B2" s="482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87" t="s">
        <v>308</v>
      </c>
      <c r="C3" s="486"/>
      <c r="D3" s="486"/>
      <c r="E3" s="486"/>
      <c r="F3" s="486"/>
      <c r="G3" s="486"/>
      <c r="H3" s="21"/>
      <c r="I3" s="21"/>
      <c r="J3" s="21"/>
      <c r="K3" s="21"/>
      <c r="L3" s="21"/>
      <c r="M3" s="21"/>
    </row>
    <row r="4" spans="1:17" ht="15" customHeight="1">
      <c r="A4" s="21"/>
      <c r="B4" s="484"/>
      <c r="C4" s="485"/>
      <c r="D4" s="485"/>
      <c r="E4" s="485"/>
      <c r="F4" s="485"/>
      <c r="G4" s="485"/>
      <c r="H4" s="35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86" t="s">
        <v>112</v>
      </c>
      <c r="C5" s="486"/>
      <c r="D5" s="486"/>
      <c r="E5" s="486"/>
      <c r="F5" s="486"/>
      <c r="G5" s="486"/>
      <c r="H5" s="35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4"/>
      <c r="D6" s="74"/>
      <c r="E6" s="74"/>
      <c r="F6" s="74"/>
      <c r="G6" s="74"/>
      <c r="H6" s="74"/>
      <c r="I6" s="75"/>
      <c r="J6" s="75"/>
      <c r="K6" s="75"/>
      <c r="L6" s="75"/>
      <c r="M6" s="75"/>
      <c r="N6" s="75"/>
      <c r="O6" s="20" t="s">
        <v>125</v>
      </c>
      <c r="P6" s="75"/>
      <c r="Q6" s="75" t="s">
        <v>116</v>
      </c>
    </row>
    <row r="7" spans="1:17" ht="15" customHeight="1">
      <c r="A7" s="21"/>
      <c r="B7" s="76" t="s">
        <v>51</v>
      </c>
      <c r="C7" s="76"/>
      <c r="D7" s="76"/>
      <c r="E7" s="77" t="s">
        <v>184</v>
      </c>
      <c r="F7" s="77"/>
      <c r="G7" s="77"/>
      <c r="H7" s="74"/>
      <c r="I7" s="75"/>
      <c r="J7" s="75"/>
      <c r="K7" s="75"/>
      <c r="L7" s="75"/>
      <c r="M7" s="75"/>
      <c r="N7" s="75"/>
      <c r="O7" s="75"/>
      <c r="P7" s="75"/>
      <c r="Q7" s="166" t="s">
        <v>126</v>
      </c>
    </row>
    <row r="8" spans="1:17" ht="15" customHeight="1">
      <c r="A8" s="21"/>
      <c r="B8" s="76" t="s">
        <v>52</v>
      </c>
      <c r="C8" s="76"/>
      <c r="D8" s="76"/>
      <c r="E8" s="78" t="s">
        <v>202</v>
      </c>
      <c r="F8" s="78"/>
      <c r="G8" s="78"/>
      <c r="H8" s="74"/>
      <c r="I8" s="75"/>
      <c r="J8" s="75"/>
      <c r="K8" s="75"/>
      <c r="L8" s="75"/>
      <c r="M8" s="75"/>
      <c r="N8" s="75"/>
      <c r="O8" s="75"/>
      <c r="P8" s="75"/>
      <c r="Q8" s="75"/>
    </row>
    <row r="9" spans="1:17" ht="15" customHeight="1">
      <c r="A9" s="21"/>
      <c r="B9" s="7"/>
      <c r="C9" s="74"/>
      <c r="D9" s="79"/>
      <c r="E9" s="80"/>
      <c r="F9" s="80"/>
      <c r="G9" s="80"/>
      <c r="H9" s="74"/>
      <c r="I9" s="75"/>
      <c r="J9" s="75"/>
      <c r="K9" s="75"/>
      <c r="L9" s="75"/>
      <c r="M9" s="75"/>
      <c r="N9" s="75"/>
      <c r="O9" s="75"/>
      <c r="P9" s="75"/>
      <c r="Q9" s="75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5"/>
      <c r="J10" s="75"/>
      <c r="K10" s="75"/>
      <c r="L10" s="75"/>
      <c r="M10" s="75"/>
      <c r="N10" s="75"/>
      <c r="O10" s="248" t="s">
        <v>174</v>
      </c>
      <c r="P10" s="75"/>
      <c r="Q10" s="75"/>
    </row>
    <row r="11" spans="1:17" ht="15" customHeight="1" thickBot="1">
      <c r="A11" s="21"/>
      <c r="B11" s="35" t="str">
        <f>IF(B5="見積金額内訳書",Q4,IF(B5="契約金額内訳書",Q5,Q7))</f>
        <v>見積金額</v>
      </c>
      <c r="C11" s="21"/>
      <c r="D11" s="24"/>
      <c r="E11" s="36">
        <f>G31</f>
        <v>0</v>
      </c>
      <c r="F11" s="37" t="s">
        <v>1</v>
      </c>
      <c r="G11" s="21"/>
      <c r="H11" s="21"/>
      <c r="I11" s="75"/>
      <c r="J11" s="75"/>
      <c r="K11" s="75"/>
      <c r="L11" s="75"/>
      <c r="M11" s="75"/>
      <c r="N11" s="75"/>
      <c r="O11" s="247" t="s">
        <v>188</v>
      </c>
      <c r="P11" s="75"/>
      <c r="Q11" s="75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5"/>
      <c r="J12" s="75"/>
      <c r="K12" s="75"/>
      <c r="L12" s="75"/>
      <c r="M12" s="75"/>
      <c r="N12" s="75"/>
      <c r="O12" s="247" t="s">
        <v>189</v>
      </c>
      <c r="P12" s="75"/>
      <c r="Q12" s="75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5"/>
      <c r="J13" s="75"/>
      <c r="K13" s="75"/>
      <c r="L13" s="75"/>
      <c r="M13" s="75"/>
      <c r="N13" s="75"/>
      <c r="O13" s="247" t="s">
        <v>190</v>
      </c>
      <c r="P13" s="75"/>
      <c r="Q13" s="75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5"/>
      <c r="J14" s="75"/>
      <c r="K14" s="75"/>
      <c r="L14" s="75"/>
      <c r="M14" s="75"/>
      <c r="N14" s="75"/>
      <c r="O14" s="247" t="s">
        <v>260</v>
      </c>
      <c r="P14" s="75"/>
      <c r="Q14" s="75"/>
    </row>
    <row r="15" spans="1:17" ht="30" customHeight="1" thickBot="1">
      <c r="A15" s="21"/>
      <c r="B15" s="25" t="s">
        <v>54</v>
      </c>
      <c r="C15" s="483" t="s">
        <v>68</v>
      </c>
      <c r="D15" s="483"/>
      <c r="E15" s="483"/>
      <c r="F15" s="265"/>
      <c r="G15" s="27">
        <f>G16+G17+G18</f>
        <v>0</v>
      </c>
      <c r="H15" s="27" t="s">
        <v>1</v>
      </c>
      <c r="O15" s="247" t="s">
        <v>308</v>
      </c>
    </row>
    <row r="16" spans="1:17" ht="21" customHeight="1" thickTop="1">
      <c r="A16" s="21"/>
      <c r="B16" s="21"/>
      <c r="C16" s="28" t="s">
        <v>2</v>
      </c>
      <c r="D16" s="480" t="s">
        <v>7</v>
      </c>
      <c r="E16" s="480"/>
      <c r="F16" s="268"/>
      <c r="G16" s="30">
        <f>'様式2_1人件費　2_2その他原価・一般管理費等'!$E$8</f>
        <v>0</v>
      </c>
      <c r="H16" s="30" t="s">
        <v>1</v>
      </c>
      <c r="O16" s="247" t="s">
        <v>261</v>
      </c>
    </row>
    <row r="17" spans="1:17" ht="21" customHeight="1">
      <c r="A17" s="21"/>
      <c r="B17" s="21"/>
      <c r="C17" s="28" t="s">
        <v>4</v>
      </c>
      <c r="D17" s="480" t="s">
        <v>64</v>
      </c>
      <c r="E17" s="480"/>
      <c r="F17" s="268"/>
      <c r="G17" s="32">
        <f>'様式2_1人件費　2_2その他原価・一般管理費等'!$M$6</f>
        <v>0</v>
      </c>
      <c r="H17" s="32" t="s">
        <v>1</v>
      </c>
    </row>
    <row r="18" spans="1:17" ht="21" customHeight="1">
      <c r="A18" s="21"/>
      <c r="B18" s="33"/>
      <c r="C18" s="28" t="s">
        <v>8</v>
      </c>
      <c r="D18" s="479" t="s">
        <v>9</v>
      </c>
      <c r="E18" s="479"/>
      <c r="F18" s="267"/>
      <c r="G18" s="32">
        <f>'様式2_1人件費　2_2その他原価・一般管理費等'!$M$8</f>
        <v>0</v>
      </c>
      <c r="H18" s="32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5"/>
      <c r="J19" s="75"/>
      <c r="K19" s="75"/>
      <c r="L19" s="75"/>
      <c r="M19" s="75"/>
      <c r="N19" s="75"/>
      <c r="O19" s="75"/>
      <c r="P19" s="75"/>
      <c r="Q19" s="75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30">
        <f>様式2_3機材!$E$5</f>
        <v>0</v>
      </c>
      <c r="H20" s="30" t="s">
        <v>1</v>
      </c>
      <c r="I20" s="75"/>
      <c r="J20" s="75"/>
      <c r="K20" s="75"/>
      <c r="L20" s="75"/>
      <c r="M20" s="75"/>
      <c r="N20" s="75"/>
      <c r="O20" s="75"/>
      <c r="P20" s="75"/>
      <c r="Q20" s="75"/>
    </row>
    <row r="21" spans="1:17" ht="21" customHeight="1">
      <c r="A21" s="21"/>
      <c r="B21" s="31"/>
      <c r="C21" s="28" t="s">
        <v>5</v>
      </c>
      <c r="D21" s="31" t="s">
        <v>296</v>
      </c>
      <c r="E21" s="31"/>
      <c r="F21" s="31"/>
      <c r="G21" s="32">
        <f>G22+G23</f>
        <v>0</v>
      </c>
      <c r="H21" s="32" t="s">
        <v>1</v>
      </c>
    </row>
    <row r="22" spans="1:17" ht="21" customHeight="1">
      <c r="A22" s="21"/>
      <c r="B22" s="31"/>
      <c r="C22" s="28"/>
      <c r="D22" s="31"/>
      <c r="E22" s="31" t="s">
        <v>294</v>
      </c>
      <c r="F22" s="31"/>
      <c r="G22" s="32">
        <f>様式2_4旅費!$F$4</f>
        <v>0</v>
      </c>
      <c r="H22" s="32" t="s">
        <v>1</v>
      </c>
    </row>
    <row r="23" spans="1:17" ht="21" customHeight="1">
      <c r="A23" s="21"/>
      <c r="B23" s="31"/>
      <c r="C23" s="28"/>
      <c r="D23" s="31"/>
      <c r="E23" s="31" t="s">
        <v>295</v>
      </c>
      <c r="F23" s="31"/>
      <c r="G23" s="32">
        <f>様式2_4旅費!$F$6</f>
        <v>0</v>
      </c>
      <c r="H23" s="32" t="s">
        <v>1</v>
      </c>
    </row>
    <row r="24" spans="1:17" ht="21" customHeight="1">
      <c r="A24" s="21"/>
      <c r="B24" s="31"/>
      <c r="C24" s="249" t="s">
        <v>49</v>
      </c>
      <c r="D24" s="29" t="s">
        <v>69</v>
      </c>
      <c r="E24" s="31"/>
      <c r="F24" s="31"/>
      <c r="G24" s="32">
        <f>様式2_5現地活動費!$E$3</f>
        <v>0</v>
      </c>
      <c r="H24" s="32" t="s">
        <v>1</v>
      </c>
    </row>
    <row r="25" spans="1:17" ht="21" customHeight="1">
      <c r="A25" s="21"/>
      <c r="B25" s="31"/>
      <c r="C25" s="249" t="s">
        <v>311</v>
      </c>
      <c r="D25" s="20" t="s">
        <v>155</v>
      </c>
      <c r="F25" s="31"/>
      <c r="G25" s="32">
        <f>'様式2_6本邦受入活動費&amp;管理費'!$E$4</f>
        <v>0</v>
      </c>
      <c r="H25" s="32" t="s">
        <v>1</v>
      </c>
    </row>
    <row r="26" spans="1:17" ht="21" customHeight="1">
      <c r="A26" s="21"/>
      <c r="B26" s="31"/>
      <c r="C26" s="250"/>
      <c r="F26" s="31"/>
      <c r="G26" s="465"/>
      <c r="H26" s="465"/>
    </row>
    <row r="27" spans="1:17" ht="21" customHeight="1">
      <c r="A27" s="21"/>
      <c r="B27" s="33"/>
      <c r="C27" s="33"/>
      <c r="D27" s="29"/>
      <c r="E27" s="21"/>
      <c r="F27" s="21"/>
      <c r="G27" s="466"/>
      <c r="H27" s="466"/>
    </row>
    <row r="28" spans="1:17" ht="21" customHeight="1" thickBot="1">
      <c r="A28" s="21"/>
      <c r="B28" s="103" t="s">
        <v>58</v>
      </c>
      <c r="C28" s="483" t="s">
        <v>6</v>
      </c>
      <c r="D28" s="483"/>
      <c r="E28" s="483"/>
      <c r="F28" s="267"/>
      <c r="G28" s="27">
        <f>'様式2_6本邦受入活動費&amp;管理費'!E23</f>
        <v>0</v>
      </c>
      <c r="H28" s="61" t="s">
        <v>1</v>
      </c>
    </row>
    <row r="29" spans="1:17" ht="30" customHeight="1" thickTop="1" thickBot="1">
      <c r="A29" s="21"/>
      <c r="B29" s="25" t="s">
        <v>0</v>
      </c>
      <c r="C29" s="481" t="s">
        <v>10</v>
      </c>
      <c r="D29" s="481"/>
      <c r="E29" s="481"/>
      <c r="F29" s="266"/>
      <c r="G29" s="34">
        <f>G15+G19+G28</f>
        <v>0</v>
      </c>
      <c r="H29" s="34" t="s">
        <v>1</v>
      </c>
    </row>
    <row r="30" spans="1:17" ht="30" customHeight="1" thickTop="1" thickBot="1">
      <c r="A30" s="21"/>
      <c r="B30" s="25" t="s">
        <v>45</v>
      </c>
      <c r="C30" s="481" t="s">
        <v>56</v>
      </c>
      <c r="D30" s="481"/>
      <c r="E30" s="481"/>
      <c r="F30" s="18"/>
      <c r="G30" s="34">
        <f>G29*0.08</f>
        <v>0</v>
      </c>
      <c r="H30" s="34" t="s">
        <v>1</v>
      </c>
    </row>
    <row r="31" spans="1:17" ht="24" customHeight="1" thickTop="1" thickBot="1">
      <c r="A31" s="21"/>
      <c r="B31" s="25" t="s">
        <v>50</v>
      </c>
      <c r="C31" s="481" t="s">
        <v>236</v>
      </c>
      <c r="D31" s="481"/>
      <c r="E31" s="481"/>
      <c r="F31" s="481"/>
      <c r="G31" s="34">
        <f>G29+G30</f>
        <v>0</v>
      </c>
      <c r="H31" s="34" t="s">
        <v>1</v>
      </c>
    </row>
    <row r="32" spans="1:17" ht="51" customHeight="1" thickTop="1">
      <c r="A32" s="21"/>
      <c r="B32" s="477"/>
      <c r="C32" s="477"/>
      <c r="D32" s="477"/>
      <c r="E32" s="478"/>
      <c r="F32" s="478"/>
      <c r="G32" s="478"/>
      <c r="H32" s="478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A1:C1"/>
    <mergeCell ref="C28:E28"/>
    <mergeCell ref="A2:B2"/>
    <mergeCell ref="C30:E30"/>
    <mergeCell ref="C29:E29"/>
    <mergeCell ref="C15:E15"/>
    <mergeCell ref="B4:G4"/>
    <mergeCell ref="B5:G5"/>
    <mergeCell ref="B3:G3"/>
    <mergeCell ref="B32:H32"/>
    <mergeCell ref="D18:E18"/>
    <mergeCell ref="D17:E17"/>
    <mergeCell ref="D16:E16"/>
    <mergeCell ref="C31:F31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zoomScale="85" zoomScaleNormal="75" zoomScaleSheetLayoutView="85" workbookViewId="0">
      <selection activeCell="L46" sqref="L46"/>
    </sheetView>
  </sheetViews>
  <sheetFormatPr defaultRowHeight="14.25"/>
  <cols>
    <col min="1" max="1" width="4.75" style="81" customWidth="1"/>
    <col min="2" max="2" width="15.25" style="81" customWidth="1"/>
    <col min="3" max="3" width="16.5" style="81" customWidth="1"/>
    <col min="4" max="4" width="7.5" style="400" customWidth="1"/>
    <col min="5" max="5" width="12.75" style="81" customWidth="1"/>
    <col min="6" max="6" width="10.625" style="81" customWidth="1"/>
    <col min="7" max="7" width="12" style="81" customWidth="1"/>
    <col min="8" max="8" width="11.625" style="81" customWidth="1"/>
    <col min="9" max="9" width="6.625" style="81" customWidth="1"/>
    <col min="10" max="10" width="6.875" style="81" customWidth="1"/>
    <col min="11" max="11" width="6.5" style="400" customWidth="1"/>
    <col min="12" max="12" width="18.625" style="81" customWidth="1"/>
    <col min="13" max="13" width="16.375" style="81" customWidth="1"/>
    <col min="14" max="14" width="7.5" style="81" customWidth="1"/>
    <col min="15" max="15" width="16.375" style="81" customWidth="1"/>
    <col min="16" max="16" width="9" style="81"/>
    <col min="17" max="17" width="16.25" style="81" customWidth="1"/>
    <col min="18" max="16384" width="9" style="81"/>
  </cols>
  <sheetData>
    <row r="2" spans="1:19" ht="24.75" customHeight="1">
      <c r="B2" s="488" t="str">
        <f>IF(様式1!B5="見積金額内訳書",'様式2_1人件費　2_2その他原価・一般管理費等'!S2,IF(様式1!B5="最終見積金額内訳書",'様式2_1人件費　2_2その他原価・一般管理費等'!S4,'様式2_1人件費　2_2その他原価・一般管理費等'!S3))</f>
        <v>見積金額内訳明細</v>
      </c>
      <c r="C2" s="488"/>
      <c r="D2" s="488"/>
      <c r="E2" s="488"/>
      <c r="F2" s="488"/>
      <c r="G2" s="488"/>
      <c r="H2" s="488"/>
      <c r="I2" s="488"/>
      <c r="J2" s="399"/>
      <c r="S2" s="81" t="s">
        <v>92</v>
      </c>
    </row>
    <row r="3" spans="1:19">
      <c r="A3" s="271"/>
      <c r="B3" s="273"/>
      <c r="C3" s="273"/>
      <c r="E3" s="273"/>
      <c r="F3" s="273"/>
      <c r="G3" s="273"/>
      <c r="H3" s="273"/>
      <c r="I3" s="400"/>
      <c r="J3" s="400"/>
      <c r="S3" s="81" t="s">
        <v>123</v>
      </c>
    </row>
    <row r="4" spans="1:19">
      <c r="A4" s="455" t="s">
        <v>309</v>
      </c>
      <c r="B4" s="455"/>
      <c r="C4" s="455"/>
      <c r="D4" s="456"/>
      <c r="E4" s="456"/>
      <c r="K4" s="455" t="s">
        <v>309</v>
      </c>
      <c r="L4" s="455"/>
      <c r="M4" s="455"/>
      <c r="N4" s="456"/>
      <c r="O4" s="456"/>
      <c r="S4" s="81" t="s">
        <v>124</v>
      </c>
    </row>
    <row r="5" spans="1:19" ht="15" thickBot="1">
      <c r="B5" s="82"/>
      <c r="C5" s="82"/>
      <c r="D5" s="441"/>
      <c r="E5" s="19"/>
    </row>
    <row r="6" spans="1:19" ht="20.100000000000001" customHeight="1" thickBot="1">
      <c r="D6" s="272"/>
      <c r="E6" s="492">
        <f>M28+O28+Q28</f>
        <v>0</v>
      </c>
      <c r="F6" s="493"/>
      <c r="G6" s="81" t="s">
        <v>1</v>
      </c>
      <c r="K6" s="81" t="s">
        <v>70</v>
      </c>
      <c r="M6" s="418">
        <f>O28</f>
        <v>0</v>
      </c>
      <c r="N6" s="81" t="s">
        <v>1</v>
      </c>
    </row>
    <row r="7" spans="1:19" ht="20.100000000000001" customHeight="1">
      <c r="B7" s="83"/>
      <c r="C7" s="83"/>
      <c r="D7" s="272"/>
      <c r="L7" s="98"/>
      <c r="M7" s="448"/>
      <c r="N7" s="449"/>
    </row>
    <row r="8" spans="1:19" ht="20.100000000000001" customHeight="1" thickBot="1">
      <c r="A8" s="81" t="s">
        <v>33</v>
      </c>
      <c r="E8" s="490">
        <f>G84</f>
        <v>0</v>
      </c>
      <c r="F8" s="491"/>
      <c r="G8" s="81" t="s">
        <v>1</v>
      </c>
      <c r="K8" s="81" t="s">
        <v>40</v>
      </c>
      <c r="M8" s="418">
        <f>Q28</f>
        <v>0</v>
      </c>
      <c r="N8" s="81" t="s">
        <v>1</v>
      </c>
      <c r="O8" s="98"/>
    </row>
    <row r="9" spans="1:19" ht="20.100000000000001" customHeight="1" thickTop="1">
      <c r="E9" s="269"/>
      <c r="F9" s="270"/>
      <c r="K9" s="81"/>
      <c r="M9" s="454"/>
    </row>
    <row r="10" spans="1:19" ht="21" customHeight="1">
      <c r="B10" s="81" t="s">
        <v>222</v>
      </c>
      <c r="L10" s="100"/>
      <c r="M10" s="450" t="s">
        <v>303</v>
      </c>
      <c r="N10" s="494" t="s">
        <v>64</v>
      </c>
      <c r="O10" s="494"/>
      <c r="P10" s="494" t="s">
        <v>9</v>
      </c>
      <c r="Q10" s="494"/>
    </row>
    <row r="11" spans="1:19" ht="57">
      <c r="A11" s="119" t="s">
        <v>83</v>
      </c>
      <c r="B11" s="276" t="s">
        <v>81</v>
      </c>
      <c r="C11" s="84" t="s">
        <v>82</v>
      </c>
      <c r="D11" s="84" t="s">
        <v>34</v>
      </c>
      <c r="E11" s="84" t="s">
        <v>35</v>
      </c>
      <c r="F11" s="84" t="s">
        <v>36</v>
      </c>
      <c r="G11" s="84" t="s">
        <v>37</v>
      </c>
      <c r="H11" s="276" t="s">
        <v>38</v>
      </c>
      <c r="I11" s="84" t="s">
        <v>48</v>
      </c>
      <c r="J11" s="410"/>
      <c r="K11" s="84" t="s">
        <v>38</v>
      </c>
      <c r="L11" s="84" t="s">
        <v>150</v>
      </c>
      <c r="M11" s="84" t="s">
        <v>304</v>
      </c>
      <c r="N11" s="84" t="s">
        <v>305</v>
      </c>
      <c r="O11" s="84" t="s">
        <v>263</v>
      </c>
      <c r="P11" s="84" t="s">
        <v>305</v>
      </c>
      <c r="Q11" s="84" t="s">
        <v>262</v>
      </c>
    </row>
    <row r="12" spans="1:19" ht="30" customHeight="1">
      <c r="A12" s="420"/>
      <c r="B12" s="314" t="str">
        <f>IF($A12="","",VLOOKUP($A12,従事者明細!$A$3:$L$52,2,FALSE))</f>
        <v/>
      </c>
      <c r="C12" s="314" t="str">
        <f>IF($A12="","",VLOOKUP($A12,従事者明細!$A$3:$L$52,3,FALSE))</f>
        <v/>
      </c>
      <c r="D12" s="137" t="str">
        <f>IF($A12="","",VLOOKUP($A12,従事者明細!$A$3:$L$52,6,FALSE))</f>
        <v/>
      </c>
      <c r="E12" s="314" t="str">
        <f>IF($A12="","",VLOOKUP($A12,従事者明細!$A$3:$L$52,10,FALSE))</f>
        <v/>
      </c>
      <c r="F12" s="315" t="str">
        <f>IF(I12="","",ROUND(I12/30,2))</f>
        <v/>
      </c>
      <c r="G12" s="316" t="str">
        <f>IF(D12="","",E12*ROUND(F12,2))</f>
        <v/>
      </c>
      <c r="H12" s="317" t="str">
        <f>IF($A12="","",VLOOKUP($A12,従事者明細!$A$3:$F$52,4,FALSE))</f>
        <v/>
      </c>
      <c r="I12" s="85"/>
      <c r="J12" s="100"/>
      <c r="K12" s="419"/>
      <c r="L12" s="171" t="str">
        <f>IF($K12="","",VLOOKUP($K12,従事者明細!$D$3:$L$52,2,FALSE))</f>
        <v/>
      </c>
      <c r="M12" s="171" t="str">
        <f t="shared" ref="M12:M26" si="0">IF($K12="","",VLOOKUP($K12,$F$65:$H$79,3,FALSE))</f>
        <v/>
      </c>
      <c r="N12" s="401"/>
      <c r="O12" s="402" t="str">
        <f>IF($K12="","",ROUND(M12*N12,0))</f>
        <v/>
      </c>
      <c r="P12" s="401"/>
      <c r="Q12" s="402" t="str">
        <f>IF($K12="","",ROUND((M12+O12)*P12,0))</f>
        <v/>
      </c>
    </row>
    <row r="13" spans="1:19" ht="30" customHeight="1">
      <c r="A13" s="420"/>
      <c r="B13" s="314" t="str">
        <f>IF($A13="","",VLOOKUP($A13,従事者明細!$A$3:$L$52,2,FALSE))</f>
        <v/>
      </c>
      <c r="C13" s="314" t="str">
        <f>IF($A13="","",VLOOKUP($A13,従事者明細!$A$3:$L$52,3,FALSE))</f>
        <v/>
      </c>
      <c r="D13" s="137" t="str">
        <f>IF($A13="","",VLOOKUP($A13,従事者明細!$A$3:$L$52,6,FALSE))</f>
        <v/>
      </c>
      <c r="E13" s="314" t="str">
        <f>IF($A13="","",VLOOKUP($A13,従事者明細!$A$3:$L$52,10,FALSE))</f>
        <v/>
      </c>
      <c r="F13" s="315" t="str">
        <f t="shared" ref="F13" si="1">IF(I13="","",ROUND(I13/30,2))</f>
        <v/>
      </c>
      <c r="G13" s="316" t="str">
        <f t="shared" ref="G13" si="2">IF(D13="","",E13*ROUND(F13,2))</f>
        <v/>
      </c>
      <c r="H13" s="317" t="str">
        <f>IF($A13="","",VLOOKUP($A13,従事者明細!$A$3:$F$52,4,FALSE))</f>
        <v/>
      </c>
      <c r="I13" s="85"/>
      <c r="J13" s="100"/>
      <c r="K13" s="419"/>
      <c r="L13" s="171" t="str">
        <f>IF($K13="","",VLOOKUP($K13,従事者明細!$D$3:$L$52,2,FALSE))</f>
        <v/>
      </c>
      <c r="M13" s="171" t="str">
        <f t="shared" si="0"/>
        <v/>
      </c>
      <c r="N13" s="401"/>
      <c r="O13" s="402" t="str">
        <f t="shared" ref="O13:O26" si="3">IF($K13="","",ROUND(M13*N13,0))</f>
        <v/>
      </c>
      <c r="P13" s="401"/>
      <c r="Q13" s="402" t="str">
        <f t="shared" ref="Q13:Q26" si="4">IF($K13="","",ROUND((M13+O13)*P13,0))</f>
        <v/>
      </c>
    </row>
    <row r="14" spans="1:19" ht="30" customHeight="1">
      <c r="A14" s="420"/>
      <c r="B14" s="314" t="str">
        <f>IF($A14="","",VLOOKUP($A14,従事者明細!$A$3:$L$52,2,FALSE))</f>
        <v/>
      </c>
      <c r="C14" s="314" t="str">
        <f>IF($A14="","",VLOOKUP($A14,従事者明細!$A$3:$L$52,3,FALSE))</f>
        <v/>
      </c>
      <c r="D14" s="137" t="str">
        <f>IF($A14="","",VLOOKUP($A14,従事者明細!$A$3:$L$52,6,FALSE))</f>
        <v/>
      </c>
      <c r="E14" s="314" t="str">
        <f>IF($A14="","",VLOOKUP($A14,従事者明細!$A$3:$L$52,10,FALSE))</f>
        <v/>
      </c>
      <c r="F14" s="315" t="str">
        <f t="shared" ref="F14:F26" si="5">IF(I14="","",ROUND(I14/30,2))</f>
        <v/>
      </c>
      <c r="G14" s="316" t="str">
        <f t="shared" ref="G14:G26" si="6">IF(D14="","",E14*ROUND(F14,2))</f>
        <v/>
      </c>
      <c r="H14" s="317" t="str">
        <f>IF($A14="","",VLOOKUP($A14,従事者明細!$A$3:$F$52,4,FALSE))</f>
        <v/>
      </c>
      <c r="I14" s="85"/>
      <c r="J14" s="100"/>
      <c r="K14" s="419"/>
      <c r="L14" s="171" t="str">
        <f>IF($K14="","",VLOOKUP($K14,従事者明細!$D$3:$L$52,2,FALSE))</f>
        <v/>
      </c>
      <c r="M14" s="171" t="str">
        <f t="shared" si="0"/>
        <v/>
      </c>
      <c r="N14" s="401"/>
      <c r="O14" s="402" t="str">
        <f t="shared" si="3"/>
        <v/>
      </c>
      <c r="P14" s="401"/>
      <c r="Q14" s="402" t="str">
        <f t="shared" si="4"/>
        <v/>
      </c>
    </row>
    <row r="15" spans="1:19" ht="30" customHeight="1">
      <c r="A15" s="420"/>
      <c r="B15" s="314" t="str">
        <f>IF($A15="","",VLOOKUP($A15,従事者明細!$A$3:$L$52,2,FALSE))</f>
        <v/>
      </c>
      <c r="C15" s="314" t="str">
        <f>IF($A15="","",VLOOKUP($A15,従事者明細!$A$3:$L$52,3,FALSE))</f>
        <v/>
      </c>
      <c r="D15" s="137" t="str">
        <f>IF($A15="","",VLOOKUP($A15,従事者明細!$A$3:$L$52,6,FALSE))</f>
        <v/>
      </c>
      <c r="E15" s="314" t="str">
        <f>IF($A15="","",VLOOKUP($A15,従事者明細!$A$3:$L$52,10,FALSE))</f>
        <v/>
      </c>
      <c r="F15" s="315" t="str">
        <f t="shared" si="5"/>
        <v/>
      </c>
      <c r="G15" s="316" t="str">
        <f t="shared" si="6"/>
        <v/>
      </c>
      <c r="H15" s="317" t="str">
        <f>IF($A15="","",VLOOKUP($A15,従事者明細!$A$3:$F$52,4,FALSE))</f>
        <v/>
      </c>
      <c r="I15" s="85"/>
      <c r="J15" s="100"/>
      <c r="K15" s="419"/>
      <c r="L15" s="171" t="str">
        <f>IF($K15="","",VLOOKUP($K15,従事者明細!$D$3:$L$52,2,FALSE))</f>
        <v/>
      </c>
      <c r="M15" s="171" t="str">
        <f t="shared" si="0"/>
        <v/>
      </c>
      <c r="N15" s="401"/>
      <c r="O15" s="402" t="str">
        <f t="shared" si="3"/>
        <v/>
      </c>
      <c r="P15" s="401"/>
      <c r="Q15" s="402" t="str">
        <f t="shared" si="4"/>
        <v/>
      </c>
    </row>
    <row r="16" spans="1:19" ht="30" customHeight="1">
      <c r="A16" s="420"/>
      <c r="B16" s="314" t="str">
        <f>IF($A16="","",VLOOKUP($A16,従事者明細!$A$3:$L$52,2,FALSE))</f>
        <v/>
      </c>
      <c r="C16" s="314" t="str">
        <f>IF($A16="","",VLOOKUP($A16,従事者明細!$A$3:$L$52,3,FALSE))</f>
        <v/>
      </c>
      <c r="D16" s="137" t="str">
        <f>IF($A16="","",VLOOKUP($A16,従事者明細!$A$3:$L$52,6,FALSE))</f>
        <v/>
      </c>
      <c r="E16" s="314" t="str">
        <f>IF($A16="","",VLOOKUP($A16,従事者明細!$A$3:$L$52,10,FALSE))</f>
        <v/>
      </c>
      <c r="F16" s="315" t="str">
        <f t="shared" si="5"/>
        <v/>
      </c>
      <c r="G16" s="316" t="str">
        <f t="shared" si="6"/>
        <v/>
      </c>
      <c r="H16" s="317" t="str">
        <f>IF($A16="","",VLOOKUP($A16,従事者明細!$A$3:$F$52,4,FALSE))</f>
        <v/>
      </c>
      <c r="I16" s="85"/>
      <c r="J16" s="100"/>
      <c r="K16" s="419"/>
      <c r="L16" s="171" t="str">
        <f>IF($K16="","",VLOOKUP($K16,従事者明細!$D$3:$L$52,2,FALSE))</f>
        <v/>
      </c>
      <c r="M16" s="171" t="str">
        <f t="shared" si="0"/>
        <v/>
      </c>
      <c r="N16" s="401"/>
      <c r="O16" s="402" t="str">
        <f t="shared" si="3"/>
        <v/>
      </c>
      <c r="P16" s="401"/>
      <c r="Q16" s="402" t="str">
        <f t="shared" si="4"/>
        <v/>
      </c>
    </row>
    <row r="17" spans="1:17" ht="30" customHeight="1">
      <c r="A17" s="420"/>
      <c r="B17" s="314" t="str">
        <f>IF($A17="","",VLOOKUP($A17,従事者明細!$A$3:$L$52,2,FALSE))</f>
        <v/>
      </c>
      <c r="C17" s="314" t="str">
        <f>IF($A17="","",VLOOKUP($A17,従事者明細!$A$3:$L$52,3,FALSE))</f>
        <v/>
      </c>
      <c r="D17" s="137" t="str">
        <f>IF($A17="","",VLOOKUP($A17,従事者明細!$A$3:$L$52,6,FALSE))</f>
        <v/>
      </c>
      <c r="E17" s="314" t="str">
        <f>IF($A17="","",VLOOKUP($A17,従事者明細!$A$3:$L$52,10,FALSE))</f>
        <v/>
      </c>
      <c r="F17" s="315" t="str">
        <f t="shared" si="5"/>
        <v/>
      </c>
      <c r="G17" s="316" t="str">
        <f t="shared" si="6"/>
        <v/>
      </c>
      <c r="H17" s="317" t="str">
        <f>IF($A17="","",VLOOKUP($A17,従事者明細!$A$3:$F$52,4,FALSE))</f>
        <v/>
      </c>
      <c r="I17" s="85"/>
      <c r="J17" s="100"/>
      <c r="K17" s="419"/>
      <c r="L17" s="171" t="str">
        <f>IF($K17="","",VLOOKUP($K17,従事者明細!$D$3:$L$52,2,FALSE))</f>
        <v/>
      </c>
      <c r="M17" s="171" t="str">
        <f t="shared" si="0"/>
        <v/>
      </c>
      <c r="N17" s="401"/>
      <c r="O17" s="402" t="str">
        <f t="shared" si="3"/>
        <v/>
      </c>
      <c r="P17" s="401"/>
      <c r="Q17" s="402" t="str">
        <f t="shared" si="4"/>
        <v/>
      </c>
    </row>
    <row r="18" spans="1:17" ht="30" customHeight="1">
      <c r="A18" s="420"/>
      <c r="B18" s="314" t="str">
        <f>IF($A18="","",VLOOKUP($A18,従事者明細!$A$3:$L$52,2,FALSE))</f>
        <v/>
      </c>
      <c r="C18" s="314" t="str">
        <f>IF($A18="","",VLOOKUP($A18,従事者明細!$A$3:$L$52,3,FALSE))</f>
        <v/>
      </c>
      <c r="D18" s="137" t="str">
        <f>IF($A18="","",VLOOKUP($A18,従事者明細!$A$3:$L$52,6,FALSE))</f>
        <v/>
      </c>
      <c r="E18" s="314" t="str">
        <f>IF($A18="","",VLOOKUP($A18,従事者明細!$A$3:$L$52,10,FALSE))</f>
        <v/>
      </c>
      <c r="F18" s="315" t="str">
        <f t="shared" si="5"/>
        <v/>
      </c>
      <c r="G18" s="316" t="str">
        <f t="shared" si="6"/>
        <v/>
      </c>
      <c r="H18" s="317" t="str">
        <f>IF($A18="","",VLOOKUP($A18,従事者明細!$A$3:$F$52,4,FALSE))</f>
        <v/>
      </c>
      <c r="I18" s="85"/>
      <c r="J18" s="100"/>
      <c r="K18" s="419"/>
      <c r="L18" s="171" t="str">
        <f>IF($K18="","",VLOOKUP($K18,従事者明細!$D$3:$L$52,2,FALSE))</f>
        <v/>
      </c>
      <c r="M18" s="171" t="str">
        <f t="shared" si="0"/>
        <v/>
      </c>
      <c r="N18" s="401"/>
      <c r="O18" s="402" t="str">
        <f t="shared" si="3"/>
        <v/>
      </c>
      <c r="P18" s="401"/>
      <c r="Q18" s="402" t="str">
        <f t="shared" si="4"/>
        <v/>
      </c>
    </row>
    <row r="19" spans="1:17" ht="30" customHeight="1">
      <c r="A19" s="420"/>
      <c r="B19" s="314" t="str">
        <f>IF($A19="","",VLOOKUP($A19,従事者明細!$A$3:$L$52,2,FALSE))</f>
        <v/>
      </c>
      <c r="C19" s="314" t="str">
        <f>IF($A19="","",VLOOKUP($A19,従事者明細!$A$3:$L$52,3,FALSE))</f>
        <v/>
      </c>
      <c r="D19" s="137" t="str">
        <f>IF($A19="","",VLOOKUP($A19,従事者明細!$A$3:$L$52,6,FALSE))</f>
        <v/>
      </c>
      <c r="E19" s="314" t="str">
        <f>IF($A19="","",VLOOKUP($A19,従事者明細!$A$3:$L$52,10,FALSE))</f>
        <v/>
      </c>
      <c r="F19" s="315" t="str">
        <f t="shared" si="5"/>
        <v/>
      </c>
      <c r="G19" s="316" t="str">
        <f t="shared" si="6"/>
        <v/>
      </c>
      <c r="H19" s="317" t="str">
        <f>IF($A19="","",VLOOKUP($A19,従事者明細!$A$3:$F$52,4,FALSE))</f>
        <v/>
      </c>
      <c r="I19" s="85"/>
      <c r="J19" s="100"/>
      <c r="K19" s="419"/>
      <c r="L19" s="171" t="str">
        <f>IF($K19="","",VLOOKUP($K19,従事者明細!$D$3:$L$52,2,FALSE))</f>
        <v/>
      </c>
      <c r="M19" s="171" t="str">
        <f t="shared" si="0"/>
        <v/>
      </c>
      <c r="N19" s="401"/>
      <c r="O19" s="402" t="str">
        <f t="shared" si="3"/>
        <v/>
      </c>
      <c r="P19" s="401"/>
      <c r="Q19" s="402" t="str">
        <f t="shared" si="4"/>
        <v/>
      </c>
    </row>
    <row r="20" spans="1:17" ht="30" hidden="1" customHeight="1">
      <c r="A20" s="420"/>
      <c r="B20" s="314" t="str">
        <f>IF($A20="","",VLOOKUP($A20,従事者明細!$A$3:$L$52,2,FALSE))</f>
        <v/>
      </c>
      <c r="C20" s="314" t="str">
        <f>IF($A20="","",VLOOKUP($A20,従事者明細!$A$3:$L$52,3,FALSE))</f>
        <v/>
      </c>
      <c r="D20" s="137" t="str">
        <f>IF($A20="","",VLOOKUP($A20,従事者明細!$A$3:$L$52,6,FALSE))</f>
        <v/>
      </c>
      <c r="E20" s="314" t="str">
        <f>IF($A20="","",VLOOKUP($A20,従事者明細!$A$3:$L$52,10,FALSE))</f>
        <v/>
      </c>
      <c r="F20" s="315" t="str">
        <f t="shared" si="5"/>
        <v/>
      </c>
      <c r="G20" s="316" t="str">
        <f t="shared" si="6"/>
        <v/>
      </c>
      <c r="H20" s="317" t="str">
        <f>IF($A20="","",VLOOKUP($A20,従事者明細!$A$3:$F$52,4,FALSE))</f>
        <v/>
      </c>
      <c r="I20" s="85"/>
      <c r="J20" s="100"/>
      <c r="K20" s="419"/>
      <c r="L20" s="171" t="str">
        <f>IF($K20="","",VLOOKUP($K20,従事者明細!$D$3:$L$52,2,FALSE))</f>
        <v/>
      </c>
      <c r="M20" s="171" t="str">
        <f t="shared" si="0"/>
        <v/>
      </c>
      <c r="N20" s="401"/>
      <c r="O20" s="402" t="str">
        <f t="shared" si="3"/>
        <v/>
      </c>
      <c r="P20" s="401"/>
      <c r="Q20" s="402" t="str">
        <f t="shared" si="4"/>
        <v/>
      </c>
    </row>
    <row r="21" spans="1:17" ht="30" hidden="1" customHeight="1">
      <c r="A21" s="420"/>
      <c r="B21" s="314" t="str">
        <f>IF($A21="","",VLOOKUP($A21,従事者明細!$A$3:$L$52,2,FALSE))</f>
        <v/>
      </c>
      <c r="C21" s="314" t="str">
        <f>IF($A21="","",VLOOKUP($A21,従事者明細!$A$3:$L$52,3,FALSE))</f>
        <v/>
      </c>
      <c r="D21" s="137" t="str">
        <f>IF($A21="","",VLOOKUP($A21,従事者明細!$A$3:$L$52,6,FALSE))</f>
        <v/>
      </c>
      <c r="E21" s="314" t="str">
        <f>IF($A21="","",VLOOKUP($A21,従事者明細!$A$3:$L$52,10,FALSE))</f>
        <v/>
      </c>
      <c r="F21" s="315" t="str">
        <f t="shared" si="5"/>
        <v/>
      </c>
      <c r="G21" s="316" t="str">
        <f t="shared" si="6"/>
        <v/>
      </c>
      <c r="H21" s="317" t="str">
        <f>IF($A21="","",VLOOKUP($A21,従事者明細!$A$3:$F$52,4,FALSE))</f>
        <v/>
      </c>
      <c r="I21" s="85"/>
      <c r="J21" s="100"/>
      <c r="K21" s="419"/>
      <c r="L21" s="171" t="str">
        <f>IF($K21="","",VLOOKUP($K21,従事者明細!$D$3:$L$52,2,FALSE))</f>
        <v/>
      </c>
      <c r="M21" s="171" t="str">
        <f t="shared" si="0"/>
        <v/>
      </c>
      <c r="N21" s="401"/>
      <c r="O21" s="402" t="str">
        <f t="shared" si="3"/>
        <v/>
      </c>
      <c r="P21" s="401"/>
      <c r="Q21" s="402" t="str">
        <f t="shared" si="4"/>
        <v/>
      </c>
    </row>
    <row r="22" spans="1:17" ht="30" hidden="1" customHeight="1">
      <c r="A22" s="420"/>
      <c r="B22" s="314" t="str">
        <f>IF($A22="","",VLOOKUP($A22,従事者明細!$A$3:$L$52,2,FALSE))</f>
        <v/>
      </c>
      <c r="C22" s="314" t="str">
        <f>IF($A22="","",VLOOKUP($A22,従事者明細!$A$3:$L$52,3,FALSE))</f>
        <v/>
      </c>
      <c r="D22" s="137" t="str">
        <f>IF($A22="","",VLOOKUP($A22,従事者明細!$A$3:$L$52,6,FALSE))</f>
        <v/>
      </c>
      <c r="E22" s="314" t="str">
        <f>IF($A22="","",VLOOKUP($A22,従事者明細!$A$3:$L$52,10,FALSE))</f>
        <v/>
      </c>
      <c r="F22" s="315" t="str">
        <f t="shared" si="5"/>
        <v/>
      </c>
      <c r="G22" s="316" t="str">
        <f t="shared" si="6"/>
        <v/>
      </c>
      <c r="H22" s="317" t="str">
        <f>IF($A22="","",VLOOKUP($A22,従事者明細!$A$3:$F$52,4,FALSE))</f>
        <v/>
      </c>
      <c r="I22" s="85"/>
      <c r="J22" s="100"/>
      <c r="K22" s="419"/>
      <c r="L22" s="171" t="str">
        <f>IF($K22="","",VLOOKUP($K22,従事者明細!$D$3:$L$52,2,FALSE))</f>
        <v/>
      </c>
      <c r="M22" s="171" t="str">
        <f t="shared" si="0"/>
        <v/>
      </c>
      <c r="N22" s="401"/>
      <c r="O22" s="402" t="str">
        <f t="shared" si="3"/>
        <v/>
      </c>
      <c r="P22" s="401"/>
      <c r="Q22" s="402" t="str">
        <f t="shared" si="4"/>
        <v/>
      </c>
    </row>
    <row r="23" spans="1:17" ht="30" hidden="1" customHeight="1">
      <c r="A23" s="420"/>
      <c r="B23" s="314" t="str">
        <f>IF($A23="","",VLOOKUP($A23,従事者明細!$A$3:$L$52,2,FALSE))</f>
        <v/>
      </c>
      <c r="C23" s="314" t="str">
        <f>IF($A23="","",VLOOKUP($A23,従事者明細!$A$3:$L$52,3,FALSE))</f>
        <v/>
      </c>
      <c r="D23" s="137" t="str">
        <f>IF($A23="","",VLOOKUP($A23,従事者明細!$A$3:$L$52,6,FALSE))</f>
        <v/>
      </c>
      <c r="E23" s="314" t="str">
        <f>IF($A23="","",VLOOKUP($A23,従事者明細!$A$3:$L$52,10,FALSE))</f>
        <v/>
      </c>
      <c r="F23" s="315" t="str">
        <f t="shared" si="5"/>
        <v/>
      </c>
      <c r="G23" s="316" t="str">
        <f t="shared" si="6"/>
        <v/>
      </c>
      <c r="H23" s="317" t="str">
        <f>IF($A23="","",VLOOKUP($A23,従事者明細!$A$3:$F$52,4,FALSE))</f>
        <v/>
      </c>
      <c r="I23" s="85"/>
      <c r="J23" s="100"/>
      <c r="K23" s="419"/>
      <c r="L23" s="171" t="str">
        <f>IF($K23="","",VLOOKUP($K23,従事者明細!$D$3:$L$52,2,FALSE))</f>
        <v/>
      </c>
      <c r="M23" s="171" t="str">
        <f t="shared" si="0"/>
        <v/>
      </c>
      <c r="N23" s="401"/>
      <c r="O23" s="402" t="str">
        <f t="shared" si="3"/>
        <v/>
      </c>
      <c r="P23" s="401"/>
      <c r="Q23" s="402" t="str">
        <f t="shared" si="4"/>
        <v/>
      </c>
    </row>
    <row r="24" spans="1:17" ht="30" hidden="1" customHeight="1">
      <c r="A24" s="420"/>
      <c r="B24" s="314" t="str">
        <f>IF($A24="","",VLOOKUP($A24,従事者明細!$A$3:$L$52,2,FALSE))</f>
        <v/>
      </c>
      <c r="C24" s="314" t="str">
        <f>IF($A24="","",VLOOKUP($A24,従事者明細!$A$3:$L$52,3,FALSE))</f>
        <v/>
      </c>
      <c r="D24" s="137" t="str">
        <f>IF($A24="","",VLOOKUP($A24,従事者明細!$A$3:$L$52,6,FALSE))</f>
        <v/>
      </c>
      <c r="E24" s="314" t="str">
        <f>IF($A24="","",VLOOKUP($A24,従事者明細!$A$3:$L$52,10,FALSE))</f>
        <v/>
      </c>
      <c r="F24" s="315" t="str">
        <f t="shared" si="5"/>
        <v/>
      </c>
      <c r="G24" s="316" t="str">
        <f t="shared" si="6"/>
        <v/>
      </c>
      <c r="H24" s="317" t="str">
        <f>IF($A24="","",VLOOKUP($A24,従事者明細!$A$3:$F$52,4,FALSE))</f>
        <v/>
      </c>
      <c r="I24" s="85"/>
      <c r="J24" s="100"/>
      <c r="K24" s="419"/>
      <c r="L24" s="171" t="str">
        <f>IF($K24="","",VLOOKUP($K24,従事者明細!$D$3:$L$52,2,FALSE))</f>
        <v/>
      </c>
      <c r="M24" s="171" t="str">
        <f t="shared" si="0"/>
        <v/>
      </c>
      <c r="N24" s="401"/>
      <c r="O24" s="402" t="str">
        <f t="shared" si="3"/>
        <v/>
      </c>
      <c r="P24" s="401"/>
      <c r="Q24" s="402" t="str">
        <f t="shared" si="4"/>
        <v/>
      </c>
    </row>
    <row r="25" spans="1:17" ht="30" hidden="1" customHeight="1">
      <c r="A25" s="420"/>
      <c r="B25" s="314" t="str">
        <f>IF($A25="","",VLOOKUP($A25,従事者明細!$A$3:$L$52,2,FALSE))</f>
        <v/>
      </c>
      <c r="C25" s="314" t="str">
        <f>IF($A25="","",VLOOKUP($A25,従事者明細!$A$3:$L$52,3,FALSE))</f>
        <v/>
      </c>
      <c r="D25" s="137" t="str">
        <f>IF($A25="","",VLOOKUP($A25,従事者明細!$A$3:$L$52,6,FALSE))</f>
        <v/>
      </c>
      <c r="E25" s="314" t="str">
        <f>IF($A25="","",VLOOKUP($A25,従事者明細!$A$3:$L$52,10,FALSE))</f>
        <v/>
      </c>
      <c r="F25" s="315" t="str">
        <f t="shared" si="5"/>
        <v/>
      </c>
      <c r="G25" s="316" t="str">
        <f t="shared" si="6"/>
        <v/>
      </c>
      <c r="H25" s="317" t="str">
        <f>IF($A25="","",VLOOKUP($A25,従事者明細!$A$3:$F$52,4,FALSE))</f>
        <v/>
      </c>
      <c r="I25" s="85"/>
      <c r="J25" s="100"/>
      <c r="K25" s="419"/>
      <c r="L25" s="171" t="str">
        <f>IF($K25="","",VLOOKUP($K25,従事者明細!$D$3:$L$52,2,FALSE))</f>
        <v/>
      </c>
      <c r="M25" s="171" t="str">
        <f t="shared" si="0"/>
        <v/>
      </c>
      <c r="N25" s="401"/>
      <c r="O25" s="402" t="str">
        <f t="shared" si="3"/>
        <v/>
      </c>
      <c r="P25" s="401"/>
      <c r="Q25" s="402" t="str">
        <f t="shared" si="4"/>
        <v/>
      </c>
    </row>
    <row r="26" spans="1:17" ht="30" customHeight="1" thickBot="1">
      <c r="A26" s="420"/>
      <c r="B26" s="314" t="str">
        <f>IF($A26="","",VLOOKUP($A26,従事者明細!$A$3:$L$52,2,FALSE))</f>
        <v/>
      </c>
      <c r="C26" s="314" t="str">
        <f>IF($A26="","",VLOOKUP($A26,従事者明細!$A$3:$L$52,3,FALSE))</f>
        <v/>
      </c>
      <c r="D26" s="137" t="str">
        <f>IF($A26="","",VLOOKUP($A26,従事者明細!$A$3:$L$52,6,FALSE))</f>
        <v/>
      </c>
      <c r="E26" s="314" t="str">
        <f>IF($A26="","",VLOOKUP($A26,従事者明細!$A$3:$L$52,10,FALSE))</f>
        <v/>
      </c>
      <c r="F26" s="315" t="str">
        <f t="shared" si="5"/>
        <v/>
      </c>
      <c r="G26" s="318" t="str">
        <f t="shared" si="6"/>
        <v/>
      </c>
      <c r="H26" s="317" t="str">
        <f>IF($A26="","",VLOOKUP($A26,従事者明細!$A$3:$F$52,4,FALSE))</f>
        <v/>
      </c>
      <c r="I26" s="355"/>
      <c r="J26" s="100"/>
      <c r="K26" s="419"/>
      <c r="L26" s="171" t="str">
        <f>IF($K26="","",VLOOKUP($K26,従事者明細!$D$3:$L$52,2,FALSE))</f>
        <v/>
      </c>
      <c r="M26" s="171" t="str">
        <f t="shared" si="0"/>
        <v/>
      </c>
      <c r="N26" s="401"/>
      <c r="O26" s="402" t="str">
        <f t="shared" si="3"/>
        <v/>
      </c>
      <c r="P26" s="401"/>
      <c r="Q26" s="402" t="str">
        <f t="shared" si="4"/>
        <v/>
      </c>
    </row>
    <row r="27" spans="1:17" ht="30" customHeight="1" thickBot="1">
      <c r="E27" s="86" t="s">
        <v>220</v>
      </c>
      <c r="F27" s="444">
        <f>SUM(F12:F26)</f>
        <v>0</v>
      </c>
      <c r="G27" s="326">
        <f>SUM(G12:G26)</f>
        <v>0</v>
      </c>
      <c r="I27" s="356">
        <f>SUM(I12:I26)</f>
        <v>0</v>
      </c>
      <c r="J27" s="412"/>
      <c r="L27" s="86" t="s">
        <v>220</v>
      </c>
      <c r="M27" s="446">
        <f>SUM(M12:M26)</f>
        <v>0</v>
      </c>
      <c r="O27" s="446">
        <f>SUM(O12:O26)</f>
        <v>0</v>
      </c>
      <c r="Q27" s="446">
        <f>SUM(Q12:Q26)</f>
        <v>0</v>
      </c>
    </row>
    <row r="28" spans="1:17" ht="30" customHeight="1" thickBot="1">
      <c r="B28" s="89"/>
      <c r="C28" s="89"/>
      <c r="L28" s="81" t="s">
        <v>291</v>
      </c>
      <c r="M28" s="447">
        <f>ROUNDDOWN(M27,-3)</f>
        <v>0</v>
      </c>
      <c r="O28" s="447">
        <f>ROUNDDOWN(O27,-3)</f>
        <v>0</v>
      </c>
      <c r="Q28" s="447">
        <f>ROUNDDOWN(Q27,-3)</f>
        <v>0</v>
      </c>
    </row>
    <row r="29" spans="1:17" ht="15" hidden="1" customHeight="1">
      <c r="B29" s="89"/>
      <c r="C29" s="89"/>
      <c r="F29" s="120" t="s">
        <v>264</v>
      </c>
      <c r="G29" s="316">
        <f>SUMIF($H$12:$H$26,"A-1",$G$12:$G$26)</f>
        <v>0</v>
      </c>
      <c r="H29" s="169"/>
    </row>
    <row r="30" spans="1:17" ht="15" hidden="1" customHeight="1">
      <c r="B30" s="89"/>
      <c r="C30" s="89"/>
      <c r="F30" s="120" t="s">
        <v>265</v>
      </c>
      <c r="G30" s="316">
        <f>SUMIF($H$12:$H$26,"A-2",$G$12:$G$26)</f>
        <v>0</v>
      </c>
      <c r="H30" s="169"/>
    </row>
    <row r="31" spans="1:17" ht="15" hidden="1" customHeight="1">
      <c r="B31" s="89"/>
      <c r="C31" s="89"/>
      <c r="F31" s="120" t="s">
        <v>282</v>
      </c>
      <c r="G31" s="316">
        <f>SUMIF($H$12:$H$26,"A-3",$G$12:$G$26)</f>
        <v>0</v>
      </c>
      <c r="H31" s="169"/>
    </row>
    <row r="32" spans="1:17" ht="15" hidden="1" customHeight="1">
      <c r="B32" s="89"/>
      <c r="C32" s="89"/>
      <c r="F32" s="120" t="s">
        <v>283</v>
      </c>
      <c r="G32" s="316">
        <f>SUMIF($H$12:$H$26,"A-4",$G$12:$G$26)</f>
        <v>0</v>
      </c>
      <c r="H32" s="169"/>
    </row>
    <row r="33" spans="1:17" ht="15" hidden="1" customHeight="1">
      <c r="B33" s="89"/>
      <c r="C33" s="89"/>
      <c r="F33" s="120" t="s">
        <v>284</v>
      </c>
      <c r="G33" s="316">
        <f>SUMIF($H$12:$H$26,"A-5",$G$12:$G$26)</f>
        <v>0</v>
      </c>
      <c r="H33" s="169"/>
    </row>
    <row r="34" spans="1:17" ht="15" hidden="1" customHeight="1">
      <c r="B34" s="89"/>
      <c r="C34" s="89"/>
      <c r="F34" s="120" t="s">
        <v>270</v>
      </c>
      <c r="G34" s="316">
        <f>SUMIF($H$12:$H$26,"B-1",$G$12:$G$26)</f>
        <v>0</v>
      </c>
      <c r="H34" s="169"/>
    </row>
    <row r="35" spans="1:17" ht="15" hidden="1" customHeight="1">
      <c r="B35" s="89"/>
      <c r="C35" s="89"/>
      <c r="F35" s="120" t="s">
        <v>271</v>
      </c>
      <c r="G35" s="316">
        <f>SUMIF($H$12:$H$26,"B-2",$G$12:$G$26)</f>
        <v>0</v>
      </c>
      <c r="H35" s="169"/>
    </row>
    <row r="36" spans="1:17" ht="15" hidden="1" customHeight="1">
      <c r="B36" s="89"/>
      <c r="C36" s="89"/>
      <c r="F36" s="120" t="s">
        <v>281</v>
      </c>
      <c r="G36" s="316">
        <f>SUMIF($H$12:$H$26,"B-3",$G$12:$G$26)</f>
        <v>0</v>
      </c>
      <c r="H36" s="169"/>
    </row>
    <row r="37" spans="1:17" ht="15" hidden="1" customHeight="1">
      <c r="B37" s="89"/>
      <c r="C37" s="89"/>
      <c r="F37" s="120" t="s">
        <v>285</v>
      </c>
      <c r="G37" s="316">
        <f>SUMIF($H$12:$H$26,"B-4",$G$12:$G$26)</f>
        <v>0</v>
      </c>
      <c r="H37" s="169"/>
    </row>
    <row r="38" spans="1:17" ht="15" hidden="1" customHeight="1">
      <c r="B38" s="89"/>
      <c r="C38" s="89"/>
      <c r="F38" s="120" t="s">
        <v>286</v>
      </c>
      <c r="G38" s="316">
        <f>SUMIF($H$12:$H$26,"B-5",$G$12:$G$26)</f>
        <v>0</v>
      </c>
      <c r="H38" s="169"/>
    </row>
    <row r="39" spans="1:17" ht="15" hidden="1" customHeight="1">
      <c r="B39" s="89"/>
      <c r="C39" s="89"/>
      <c r="F39" s="120" t="s">
        <v>275</v>
      </c>
      <c r="G39" s="316">
        <f>SUMIF($H$12:$H$26,"C-1",$G$12:$G$26)</f>
        <v>0</v>
      </c>
      <c r="H39" s="169"/>
    </row>
    <row r="40" spans="1:17" ht="15" hidden="1" customHeight="1">
      <c r="B40" s="89"/>
      <c r="C40" s="89"/>
      <c r="F40" s="120" t="s">
        <v>276</v>
      </c>
      <c r="G40" s="316">
        <f>SUMIF($H$12:$H$26,"C-2",$G$12:$G$26)</f>
        <v>0</v>
      </c>
      <c r="H40" s="169"/>
    </row>
    <row r="41" spans="1:17" ht="15" hidden="1" customHeight="1">
      <c r="B41" s="89"/>
      <c r="C41" s="89"/>
      <c r="F41" s="120" t="s">
        <v>287</v>
      </c>
      <c r="G41" s="316">
        <f>SUMIF($H$12:$H$26,"C-3",$G$12:$G$26)</f>
        <v>0</v>
      </c>
      <c r="H41" s="169"/>
    </row>
    <row r="42" spans="1:17" ht="15" hidden="1" customHeight="1">
      <c r="B42" s="89"/>
      <c r="C42" s="89"/>
      <c r="F42" s="120" t="s">
        <v>288</v>
      </c>
      <c r="G42" s="316">
        <f>SUMIF($H$12:$H$26,"C-4",$G$12:$G$26)</f>
        <v>0</v>
      </c>
      <c r="H42" s="169"/>
    </row>
    <row r="43" spans="1:17" ht="15" hidden="1" customHeight="1">
      <c r="B43" s="89"/>
      <c r="C43" s="89"/>
      <c r="F43" s="120" t="s">
        <v>289</v>
      </c>
      <c r="G43" s="316">
        <f>SUMIF($H$12:$H$26,"C-5",$G$12:$G$26)</f>
        <v>0</v>
      </c>
      <c r="H43" s="319"/>
    </row>
    <row r="44" spans="1:17" ht="15" hidden="1" customHeight="1">
      <c r="B44" s="89"/>
      <c r="C44" s="89"/>
      <c r="F44" s="120" t="s">
        <v>290</v>
      </c>
      <c r="G44" s="316">
        <f>SUM(G29:G43)</f>
        <v>0</v>
      </c>
      <c r="H44" s="319"/>
    </row>
    <row r="45" spans="1:17">
      <c r="B45" s="81" t="s">
        <v>223</v>
      </c>
    </row>
    <row r="46" spans="1:17" ht="57" customHeight="1">
      <c r="A46" s="119" t="s">
        <v>83</v>
      </c>
      <c r="B46" s="276" t="s">
        <v>81</v>
      </c>
      <c r="C46" s="84" t="s">
        <v>82</v>
      </c>
      <c r="D46" s="84" t="s">
        <v>34</v>
      </c>
      <c r="E46" s="84" t="s">
        <v>35</v>
      </c>
      <c r="F46" s="84" t="s">
        <v>36</v>
      </c>
      <c r="G46" s="84" t="s">
        <v>37</v>
      </c>
      <c r="H46" s="276" t="s">
        <v>38</v>
      </c>
      <c r="I46" s="84" t="s">
        <v>221</v>
      </c>
      <c r="J46" s="410"/>
      <c r="L46" s="67"/>
      <c r="M46" s="67"/>
      <c r="N46" s="67"/>
      <c r="O46" s="67"/>
      <c r="P46" s="67"/>
      <c r="Q46" s="67"/>
    </row>
    <row r="47" spans="1:17" ht="30" customHeight="1">
      <c r="A47" s="420"/>
      <c r="B47" s="314" t="str">
        <f>IF($A47="","",VLOOKUP($A47,従事者明細!$A$3:$L$52,2,FALSE))</f>
        <v/>
      </c>
      <c r="C47" s="314" t="str">
        <f>IF($A47="","",VLOOKUP($A47,従事者明細!$A$3:$L$52,3,FALSE))</f>
        <v/>
      </c>
      <c r="D47" s="137" t="str">
        <f>IF($A47="","",VLOOKUP($A47,従事者明細!$A$3:$L$52,6,FALSE))</f>
        <v/>
      </c>
      <c r="E47" s="314" t="str">
        <f>IF($A47="","",VLOOKUP($A47,従事者明細!$A$3:$L$52,10,FALSE))</f>
        <v/>
      </c>
      <c r="F47" s="315" t="str">
        <f>IF(I47="","",ROUND(I47/20,2))</f>
        <v/>
      </c>
      <c r="G47" s="316" t="str">
        <f>IF(D47="","",E47*ROUND(F47,2))</f>
        <v/>
      </c>
      <c r="H47" s="317" t="str">
        <f>IF($A47="","",VLOOKUP($A47,従事者明細!$A$3:$F$52,4,FALSE))</f>
        <v/>
      </c>
      <c r="I47" s="90"/>
      <c r="J47" s="411"/>
      <c r="K47" s="414"/>
      <c r="L47" s="489"/>
      <c r="M47" s="489"/>
      <c r="N47" s="489"/>
      <c r="O47" s="489"/>
      <c r="P47" s="489"/>
      <c r="Q47" s="489"/>
    </row>
    <row r="48" spans="1:17" ht="30" customHeight="1">
      <c r="A48" s="420"/>
      <c r="B48" s="314" t="str">
        <f>IF($A48="","",VLOOKUP($A48,従事者明細!$A$3:$L$52,2,FALSE))</f>
        <v/>
      </c>
      <c r="C48" s="314" t="str">
        <f>IF($A48="","",VLOOKUP($A48,従事者明細!$A$3:$L$52,3,FALSE))</f>
        <v/>
      </c>
      <c r="D48" s="137" t="str">
        <f>IF($A48="","",VLOOKUP($A48,従事者明細!$A$3:$L$52,6,FALSE))</f>
        <v/>
      </c>
      <c r="E48" s="314" t="str">
        <f>IF($A48="","",VLOOKUP($A48,従事者明細!$A$3:$L$52,10,FALSE))</f>
        <v/>
      </c>
      <c r="F48" s="315" t="str">
        <f t="shared" ref="F48:F61" si="7">IF(I48="","",ROUND(I48/20,2))</f>
        <v/>
      </c>
      <c r="G48" s="316" t="str">
        <f t="shared" ref="G48:G61" si="8">IF(D48="","",E48*ROUND(F48,2))</f>
        <v/>
      </c>
      <c r="H48" s="317" t="str">
        <f>IF($A48="","",VLOOKUP($A48,従事者明細!$A$3:$F$52,4,FALSE))</f>
        <v/>
      </c>
      <c r="I48" s="90"/>
      <c r="J48" s="411"/>
      <c r="K48" s="429"/>
      <c r="L48" s="439"/>
      <c r="M48" s="440"/>
      <c r="N48" s="439"/>
      <c r="O48" s="437"/>
      <c r="P48" s="439"/>
      <c r="Q48" s="437"/>
    </row>
    <row r="49" spans="1:17" ht="30" customHeight="1">
      <c r="A49" s="420"/>
      <c r="B49" s="314" t="str">
        <f>IF($A49="","",VLOOKUP($A49,従事者明細!$A$3:$L$52,2,FALSE))</f>
        <v/>
      </c>
      <c r="C49" s="314" t="str">
        <f>IF($A49="","",VLOOKUP($A49,従事者明細!$A$3:$L$52,3,FALSE))</f>
        <v/>
      </c>
      <c r="D49" s="137" t="str">
        <f>IF($A49="","",VLOOKUP($A49,従事者明細!$A$3:$L$52,6,FALSE))</f>
        <v/>
      </c>
      <c r="E49" s="314" t="str">
        <f>IF($A49="","",VLOOKUP($A49,従事者明細!$A$3:$L$52,10,FALSE))</f>
        <v/>
      </c>
      <c r="F49" s="315" t="str">
        <f t="shared" si="7"/>
        <v/>
      </c>
      <c r="G49" s="316" t="str">
        <f t="shared" si="8"/>
        <v/>
      </c>
      <c r="H49" s="317" t="str">
        <f>IF($A49="","",VLOOKUP($A49,従事者明細!$A$3:$F$52,4,FALSE))</f>
        <v/>
      </c>
      <c r="I49" s="90"/>
      <c r="J49" s="411"/>
      <c r="K49" s="429"/>
      <c r="L49" s="439"/>
      <c r="M49" s="440"/>
      <c r="N49" s="439"/>
      <c r="O49" s="437"/>
      <c r="P49" s="439"/>
      <c r="Q49" s="437"/>
    </row>
    <row r="50" spans="1:17" ht="30" customHeight="1">
      <c r="A50" s="420"/>
      <c r="B50" s="314" t="str">
        <f>IF($A50="","",VLOOKUP($A50,従事者明細!$A$3:$L$52,2,FALSE))</f>
        <v/>
      </c>
      <c r="C50" s="314" t="str">
        <f>IF($A50="","",VLOOKUP($A50,従事者明細!$A$3:$L$52,3,FALSE))</f>
        <v/>
      </c>
      <c r="D50" s="137" t="str">
        <f>IF($A50="","",VLOOKUP($A50,従事者明細!$A$3:$L$52,6,FALSE))</f>
        <v/>
      </c>
      <c r="E50" s="314" t="str">
        <f>IF($A50="","",VLOOKUP($A50,従事者明細!$A$3:$L$52,10,FALSE))</f>
        <v/>
      </c>
      <c r="F50" s="315" t="str">
        <f t="shared" si="7"/>
        <v/>
      </c>
      <c r="G50" s="316" t="str">
        <f t="shared" si="8"/>
        <v/>
      </c>
      <c r="H50" s="317" t="str">
        <f>IF($A50="","",VLOOKUP($A50,従事者明細!$A$3:$F$52,4,FALSE))</f>
        <v/>
      </c>
      <c r="I50" s="90"/>
      <c r="J50" s="411"/>
      <c r="K50" s="429"/>
      <c r="L50" s="439"/>
      <c r="M50" s="440"/>
      <c r="N50" s="439"/>
      <c r="O50" s="437"/>
      <c r="P50" s="439"/>
      <c r="Q50" s="437"/>
    </row>
    <row r="51" spans="1:17" ht="30" customHeight="1">
      <c r="A51" s="420"/>
      <c r="B51" s="314" t="str">
        <f>IF($A51="","",VLOOKUP($A51,従事者明細!$A$3:$L$52,2,FALSE))</f>
        <v/>
      </c>
      <c r="C51" s="314" t="str">
        <f>IF($A51="","",VLOOKUP($A51,従事者明細!$A$3:$L$52,3,FALSE))</f>
        <v/>
      </c>
      <c r="D51" s="137" t="str">
        <f>IF($A51="","",VLOOKUP($A51,従事者明細!$A$3:$L$52,6,FALSE))</f>
        <v/>
      </c>
      <c r="E51" s="314" t="str">
        <f>IF($A51="","",VLOOKUP($A51,従事者明細!$A$3:$L$52,10,FALSE))</f>
        <v/>
      </c>
      <c r="F51" s="315" t="str">
        <f t="shared" si="7"/>
        <v/>
      </c>
      <c r="G51" s="316" t="str">
        <f t="shared" si="8"/>
        <v/>
      </c>
      <c r="H51" s="317" t="str">
        <f>IF($A51="","",VLOOKUP($A51,従事者明細!$A$3:$F$52,4,FALSE))</f>
        <v/>
      </c>
      <c r="I51" s="90"/>
      <c r="J51" s="411"/>
      <c r="K51" s="429"/>
      <c r="L51" s="439"/>
      <c r="M51" s="440"/>
      <c r="N51" s="439"/>
      <c r="O51" s="437"/>
      <c r="P51" s="439"/>
      <c r="Q51" s="437"/>
    </row>
    <row r="52" spans="1:17" ht="30" customHeight="1">
      <c r="A52" s="420"/>
      <c r="B52" s="314" t="str">
        <f>IF($A52="","",VLOOKUP($A52,従事者明細!$A$3:$L$52,2,FALSE))</f>
        <v/>
      </c>
      <c r="C52" s="314" t="str">
        <f>IF($A52="","",VLOOKUP($A52,従事者明細!$A$3:$L$52,3,FALSE))</f>
        <v/>
      </c>
      <c r="D52" s="137" t="str">
        <f>IF($A52="","",VLOOKUP($A52,従事者明細!$A$3:$L$52,6,FALSE))</f>
        <v/>
      </c>
      <c r="E52" s="314" t="str">
        <f>IF($A52="","",VLOOKUP($A52,従事者明細!$A$3:$L$52,10,FALSE))</f>
        <v/>
      </c>
      <c r="F52" s="315" t="str">
        <f t="shared" si="7"/>
        <v/>
      </c>
      <c r="G52" s="316" t="str">
        <f t="shared" si="8"/>
        <v/>
      </c>
      <c r="H52" s="317" t="str">
        <f>IF($A52="","",VLOOKUP($A52,従事者明細!$A$3:$F$52,4,FALSE))</f>
        <v/>
      </c>
      <c r="I52" s="90"/>
      <c r="J52" s="411"/>
      <c r="K52" s="429"/>
      <c r="L52" s="439"/>
      <c r="M52" s="440"/>
      <c r="N52" s="439"/>
      <c r="O52" s="437"/>
      <c r="P52" s="439"/>
      <c r="Q52" s="437"/>
    </row>
    <row r="53" spans="1:17" ht="30" customHeight="1">
      <c r="A53" s="420"/>
      <c r="B53" s="314" t="str">
        <f>IF($A53="","",VLOOKUP($A53,従事者明細!$A$3:$L$52,2,FALSE))</f>
        <v/>
      </c>
      <c r="C53" s="314" t="str">
        <f>IF($A53="","",VLOOKUP($A53,従事者明細!$A$3:$L$52,3,FALSE))</f>
        <v/>
      </c>
      <c r="D53" s="137" t="str">
        <f>IF($A53="","",VLOOKUP($A53,従事者明細!$A$3:$L$52,6,FALSE))</f>
        <v/>
      </c>
      <c r="E53" s="314" t="str">
        <f>IF($A53="","",VLOOKUP($A53,従事者明細!$A$3:$L$52,10,FALSE))</f>
        <v/>
      </c>
      <c r="F53" s="315" t="str">
        <f t="shared" si="7"/>
        <v/>
      </c>
      <c r="G53" s="316" t="str">
        <f t="shared" si="8"/>
        <v/>
      </c>
      <c r="H53" s="317" t="str">
        <f>IF($A53="","",VLOOKUP($A53,従事者明細!$A$3:$F$52,4,FALSE))</f>
        <v/>
      </c>
      <c r="I53" s="90"/>
      <c r="J53" s="411"/>
      <c r="K53" s="427"/>
      <c r="L53" s="434"/>
      <c r="M53" s="435"/>
      <c r="N53" s="436"/>
      <c r="O53" s="437"/>
      <c r="P53" s="438"/>
      <c r="Q53" s="437"/>
    </row>
    <row r="54" spans="1:17" ht="30" customHeight="1">
      <c r="A54" s="420"/>
      <c r="B54" s="314" t="str">
        <f>IF($A54="","",VLOOKUP($A54,従事者明細!$A$3:$L$52,2,FALSE))</f>
        <v/>
      </c>
      <c r="C54" s="314" t="str">
        <f>IF($A54="","",VLOOKUP($A54,従事者明細!$A$3:$L$52,3,FALSE))</f>
        <v/>
      </c>
      <c r="D54" s="137" t="str">
        <f>IF($A54="","",VLOOKUP($A54,従事者明細!$A$3:$L$52,6,FALSE))</f>
        <v/>
      </c>
      <c r="E54" s="314" t="str">
        <f>IF($A54="","",VLOOKUP($A54,従事者明細!$A$3:$L$52,10,FALSE))</f>
        <v/>
      </c>
      <c r="F54" s="315" t="str">
        <f t="shared" si="7"/>
        <v/>
      </c>
      <c r="G54" s="316" t="str">
        <f t="shared" si="8"/>
        <v/>
      </c>
      <c r="H54" s="317" t="str">
        <f>IF($A54="","",VLOOKUP($A54,従事者明細!$A$3:$F$52,4,FALSE))</f>
        <v/>
      </c>
      <c r="I54" s="90"/>
      <c r="J54" s="411"/>
      <c r="K54" s="427"/>
      <c r="L54" s="434"/>
      <c r="M54" s="435"/>
      <c r="N54" s="436"/>
      <c r="O54" s="437"/>
      <c r="P54" s="436"/>
      <c r="Q54" s="437"/>
    </row>
    <row r="55" spans="1:17" ht="30" hidden="1" customHeight="1">
      <c r="A55" s="420"/>
      <c r="B55" s="314" t="str">
        <f>IF($A55="","",VLOOKUP($A55,従事者明細!$A$3:$L$52,2,FALSE))</f>
        <v/>
      </c>
      <c r="C55" s="314" t="str">
        <f>IF($A55="","",VLOOKUP($A55,従事者明細!$A$3:$L$52,3,FALSE))</f>
        <v/>
      </c>
      <c r="D55" s="137" t="str">
        <f>IF($A55="","",VLOOKUP($A55,従事者明細!$A$3:$L$52,6,FALSE))</f>
        <v/>
      </c>
      <c r="E55" s="314" t="str">
        <f>IF($A55="","",VLOOKUP($A55,従事者明細!$A$3:$L$52,10,FALSE))</f>
        <v/>
      </c>
      <c r="F55" s="315" t="str">
        <f t="shared" si="7"/>
        <v/>
      </c>
      <c r="G55" s="316" t="str">
        <f t="shared" si="8"/>
        <v/>
      </c>
      <c r="H55" s="317" t="str">
        <f>IF($A55="","",VLOOKUP($A55,従事者明細!$A$3:$F$52,4,FALSE))</f>
        <v/>
      </c>
      <c r="I55" s="90"/>
      <c r="J55" s="411"/>
      <c r="K55" s="427"/>
      <c r="L55" s="428"/>
      <c r="M55" s="415"/>
      <c r="N55" s="416"/>
      <c r="O55" s="417"/>
      <c r="P55" s="416"/>
      <c r="Q55" s="417"/>
    </row>
    <row r="56" spans="1:17" ht="30" hidden="1" customHeight="1">
      <c r="A56" s="420"/>
      <c r="B56" s="314" t="str">
        <f>IF($A56="","",VLOOKUP($A56,従事者明細!$A$3:$L$52,2,FALSE))</f>
        <v/>
      </c>
      <c r="C56" s="314" t="str">
        <f>IF($A56="","",VLOOKUP($A56,従事者明細!$A$3:$L$52,3,FALSE))</f>
        <v/>
      </c>
      <c r="D56" s="137" t="str">
        <f>IF($A56="","",VLOOKUP($A56,従事者明細!$A$3:$L$52,6,FALSE))</f>
        <v/>
      </c>
      <c r="E56" s="314" t="str">
        <f>IF($A56="","",VLOOKUP($A56,従事者明細!$A$3:$L$52,10,FALSE))</f>
        <v/>
      </c>
      <c r="F56" s="315" t="str">
        <f t="shared" si="7"/>
        <v/>
      </c>
      <c r="G56" s="316" t="str">
        <f t="shared" si="8"/>
        <v/>
      </c>
      <c r="H56" s="317" t="str">
        <f>IF($A56="","",VLOOKUP($A56,従事者明細!$A$3:$F$52,4,FALSE))</f>
        <v/>
      </c>
      <c r="I56" s="90"/>
      <c r="J56" s="411"/>
      <c r="K56" s="427"/>
      <c r="L56" s="428"/>
      <c r="M56" s="415"/>
      <c r="N56" s="416"/>
      <c r="O56" s="417"/>
      <c r="P56" s="416"/>
      <c r="Q56" s="417"/>
    </row>
    <row r="57" spans="1:17" ht="30" hidden="1" customHeight="1">
      <c r="A57" s="420"/>
      <c r="B57" s="314" t="str">
        <f>IF($A57="","",VLOOKUP($A57,従事者明細!$A$3:$L$52,2,FALSE))</f>
        <v/>
      </c>
      <c r="C57" s="314" t="str">
        <f>IF($A57="","",VLOOKUP($A57,従事者明細!$A$3:$L$52,3,FALSE))</f>
        <v/>
      </c>
      <c r="D57" s="137" t="str">
        <f>IF($A57="","",VLOOKUP($A57,従事者明細!$A$3:$L$52,6,FALSE))</f>
        <v/>
      </c>
      <c r="E57" s="314" t="str">
        <f>IF($A57="","",VLOOKUP($A57,従事者明細!$A$3:$L$52,10,FALSE))</f>
        <v/>
      </c>
      <c r="F57" s="315" t="str">
        <f t="shared" si="7"/>
        <v/>
      </c>
      <c r="G57" s="316" t="str">
        <f t="shared" si="8"/>
        <v/>
      </c>
      <c r="H57" s="317" t="str">
        <f>IF($A57="","",VLOOKUP($A57,従事者明細!$A$3:$F$52,4,FALSE))</f>
        <v/>
      </c>
      <c r="I57" s="90"/>
      <c r="J57" s="411"/>
      <c r="K57" s="427"/>
      <c r="L57" s="428"/>
      <c r="M57" s="415"/>
      <c r="N57" s="416"/>
      <c r="O57" s="417"/>
      <c r="P57" s="416"/>
      <c r="Q57" s="417"/>
    </row>
    <row r="58" spans="1:17" ht="30" hidden="1" customHeight="1">
      <c r="A58" s="420"/>
      <c r="B58" s="314" t="str">
        <f>IF($A58="","",VLOOKUP($A58,従事者明細!$A$3:$L$52,2,FALSE))</f>
        <v/>
      </c>
      <c r="C58" s="314" t="str">
        <f>IF($A58="","",VLOOKUP($A58,従事者明細!$A$3:$L$52,3,FALSE))</f>
        <v/>
      </c>
      <c r="D58" s="137" t="str">
        <f>IF($A58="","",VLOOKUP($A58,従事者明細!$A$3:$L$52,6,FALSE))</f>
        <v/>
      </c>
      <c r="E58" s="314" t="str">
        <f>IF($A58="","",VLOOKUP($A58,従事者明細!$A$3:$L$52,10,FALSE))</f>
        <v/>
      </c>
      <c r="F58" s="315" t="str">
        <f t="shared" si="7"/>
        <v/>
      </c>
      <c r="G58" s="316" t="str">
        <f t="shared" si="8"/>
        <v/>
      </c>
      <c r="H58" s="317" t="str">
        <f>IF($A58="","",VLOOKUP($A58,従事者明細!$A$3:$F$52,4,FALSE))</f>
        <v/>
      </c>
      <c r="I58" s="90"/>
      <c r="J58" s="411"/>
      <c r="K58" s="427"/>
      <c r="L58" s="428"/>
      <c r="M58" s="415"/>
      <c r="N58" s="416"/>
      <c r="O58" s="417"/>
      <c r="P58" s="416"/>
      <c r="Q58" s="417"/>
    </row>
    <row r="59" spans="1:17" ht="30" hidden="1" customHeight="1">
      <c r="A59" s="420"/>
      <c r="B59" s="314" t="str">
        <f>IF($A59="","",VLOOKUP($A59,従事者明細!$A$3:$L$52,2,FALSE))</f>
        <v/>
      </c>
      <c r="C59" s="314" t="str">
        <f>IF($A59="","",VLOOKUP($A59,従事者明細!$A$3:$L$52,3,FALSE))</f>
        <v/>
      </c>
      <c r="D59" s="137" t="str">
        <f>IF($A59="","",VLOOKUP($A59,従事者明細!$A$3:$L$52,6,FALSE))</f>
        <v/>
      </c>
      <c r="E59" s="314" t="str">
        <f>IF($A59="","",VLOOKUP($A59,従事者明細!$A$3:$L$52,10,FALSE))</f>
        <v/>
      </c>
      <c r="F59" s="315" t="str">
        <f t="shared" si="7"/>
        <v/>
      </c>
      <c r="G59" s="316" t="str">
        <f t="shared" si="8"/>
        <v/>
      </c>
      <c r="H59" s="317" t="str">
        <f>IF($A59="","",VLOOKUP($A59,従事者明細!$A$3:$F$52,4,FALSE))</f>
        <v/>
      </c>
      <c r="I59" s="90"/>
      <c r="J59" s="411"/>
      <c r="K59" s="427"/>
      <c r="L59" s="428"/>
      <c r="M59" s="415"/>
      <c r="N59" s="416"/>
      <c r="O59" s="417"/>
      <c r="P59" s="416"/>
      <c r="Q59" s="417"/>
    </row>
    <row r="60" spans="1:17" ht="30" hidden="1" customHeight="1">
      <c r="A60" s="420"/>
      <c r="B60" s="314" t="str">
        <f>IF($A60="","",VLOOKUP($A60,従事者明細!$A$3:$L$52,2,FALSE))</f>
        <v/>
      </c>
      <c r="C60" s="314" t="str">
        <f>IF($A60="","",VLOOKUP($A60,従事者明細!$A$3:$L$52,3,FALSE))</f>
        <v/>
      </c>
      <c r="D60" s="137" t="str">
        <f>IF($A60="","",VLOOKUP($A60,従事者明細!$A$3:$L$52,6,FALSE))</f>
        <v/>
      </c>
      <c r="E60" s="314" t="str">
        <f>IF($A60="","",VLOOKUP($A60,従事者明細!$A$3:$L$52,10,FALSE))</f>
        <v/>
      </c>
      <c r="F60" s="315" t="str">
        <f t="shared" si="7"/>
        <v/>
      </c>
      <c r="G60" s="316" t="str">
        <f t="shared" si="8"/>
        <v/>
      </c>
      <c r="H60" s="317" t="str">
        <f>IF($A60="","",VLOOKUP($A60,従事者明細!$A$3:$F$52,4,FALSE))</f>
        <v/>
      </c>
      <c r="I60" s="90"/>
      <c r="J60" s="411"/>
      <c r="K60" s="427"/>
      <c r="L60" s="428"/>
      <c r="M60" s="415"/>
      <c r="N60" s="416"/>
      <c r="O60" s="417"/>
      <c r="P60" s="416"/>
      <c r="Q60" s="417"/>
    </row>
    <row r="61" spans="1:17" ht="30" customHeight="1" thickBot="1">
      <c r="A61" s="420"/>
      <c r="B61" s="314" t="str">
        <f>IF($A61="","",VLOOKUP($A61,従事者明細!$A$3:$L$52,2,FALSE))</f>
        <v/>
      </c>
      <c r="C61" s="314" t="str">
        <f>IF($A61="","",VLOOKUP($A61,従事者明細!$A$3:$L$52,3,FALSE))</f>
        <v/>
      </c>
      <c r="D61" s="137" t="str">
        <f>IF($A61="","",VLOOKUP($A61,従事者明細!$A$3:$L$52,6,FALSE))</f>
        <v/>
      </c>
      <c r="E61" s="314" t="str">
        <f>IF($A61="","",VLOOKUP($A61,従事者明細!$A$3:$L$52,10,FALSE))</f>
        <v/>
      </c>
      <c r="F61" s="315" t="str">
        <f t="shared" si="7"/>
        <v/>
      </c>
      <c r="G61" s="316" t="str">
        <f t="shared" si="8"/>
        <v/>
      </c>
      <c r="H61" s="317" t="str">
        <f>IF($A61="","",VLOOKUP($A61,従事者明細!$A$3:$F$52,4,FALSE))</f>
        <v/>
      </c>
      <c r="I61" s="357"/>
      <c r="J61" s="411"/>
      <c r="K61" s="427"/>
      <c r="L61" s="428"/>
      <c r="M61" s="415"/>
      <c r="N61" s="416"/>
      <c r="O61" s="417"/>
      <c r="P61" s="416"/>
      <c r="Q61" s="417"/>
    </row>
    <row r="62" spans="1:17" ht="30" customHeight="1" thickBot="1">
      <c r="E62" s="86" t="s">
        <v>220</v>
      </c>
      <c r="F62" s="444">
        <f>SUM(F47:F61)</f>
        <v>0</v>
      </c>
      <c r="G62" s="87">
        <f>SUM(G47:G61)</f>
        <v>0</v>
      </c>
      <c r="I62" s="358">
        <f>SUM(I47:I61)</f>
        <v>0</v>
      </c>
      <c r="J62" s="96"/>
      <c r="K62" s="427"/>
      <c r="L62" s="428"/>
      <c r="M62" s="415"/>
      <c r="N62" s="416"/>
      <c r="O62" s="417"/>
      <c r="P62" s="416"/>
      <c r="Q62" s="417"/>
    </row>
    <row r="63" spans="1:17" ht="15.75" customHeight="1" thickBot="1">
      <c r="B63" s="88"/>
      <c r="C63" s="88"/>
      <c r="F63" s="86"/>
      <c r="G63" s="168"/>
      <c r="H63" s="98"/>
      <c r="J63" s="98"/>
      <c r="K63" s="427"/>
      <c r="L63" s="428"/>
      <c r="M63" s="96"/>
      <c r="N63" s="96"/>
      <c r="O63" s="169"/>
      <c r="P63" s="96"/>
      <c r="Q63" s="169"/>
    </row>
    <row r="64" spans="1:17" ht="21.75" hidden="1" customHeight="1">
      <c r="B64" s="89"/>
      <c r="C64" s="89"/>
      <c r="H64" s="279" t="s">
        <v>131</v>
      </c>
      <c r="J64" s="98"/>
      <c r="K64" s="207"/>
      <c r="L64" s="96"/>
      <c r="M64" s="96"/>
      <c r="N64" s="96"/>
      <c r="O64" s="96"/>
      <c r="P64" s="96"/>
      <c r="Q64" s="96"/>
    </row>
    <row r="65" spans="2:17" ht="15" hidden="1" customHeight="1">
      <c r="B65" s="89"/>
      <c r="C65" s="89"/>
      <c r="F65" s="120" t="s">
        <v>264</v>
      </c>
      <c r="G65" s="316">
        <f>SUMIF($H$47:$H$61,"A-1",$G$47:$G$61)</f>
        <v>0</v>
      </c>
      <c r="H65" s="167">
        <f>G29+G65</f>
        <v>0</v>
      </c>
      <c r="I65" s="319"/>
      <c r="J65" s="319"/>
      <c r="K65" s="207"/>
      <c r="L65" s="96"/>
      <c r="M65" s="96"/>
      <c r="N65" s="96"/>
      <c r="O65" s="96"/>
      <c r="P65" s="96"/>
      <c r="Q65" s="96"/>
    </row>
    <row r="66" spans="2:17" ht="15" hidden="1" customHeight="1">
      <c r="B66" s="89"/>
      <c r="C66" s="89"/>
      <c r="F66" s="120" t="s">
        <v>265</v>
      </c>
      <c r="G66" s="316">
        <f>SUMIF($H$47:$H$61,"A-2",$G$47:$G$61)</f>
        <v>0</v>
      </c>
      <c r="H66" s="167">
        <f>G30+G66</f>
        <v>0</v>
      </c>
      <c r="I66" s="319"/>
      <c r="J66" s="319"/>
    </row>
    <row r="67" spans="2:17" ht="15" hidden="1" customHeight="1">
      <c r="B67" s="89"/>
      <c r="C67" s="89"/>
      <c r="F67" s="120" t="s">
        <v>282</v>
      </c>
      <c r="G67" s="316">
        <f>SUMIF($H$47:$H$61,"A-3",$G$47:$G$61)</f>
        <v>0</v>
      </c>
      <c r="H67" s="167">
        <f>G31+G67</f>
        <v>0</v>
      </c>
      <c r="I67" s="319"/>
      <c r="J67" s="319"/>
    </row>
    <row r="68" spans="2:17" ht="15" hidden="1" customHeight="1">
      <c r="B68" s="89"/>
      <c r="C68" s="89"/>
      <c r="F68" s="413" t="s">
        <v>283</v>
      </c>
      <c r="G68" s="316">
        <f>SUMIF($H$47:$H$61,"A-4",$G$47:$G$61)</f>
        <v>0</v>
      </c>
      <c r="H68" s="167">
        <f t="shared" ref="H68:H79" si="9">G32+G68</f>
        <v>0</v>
      </c>
      <c r="I68" s="319"/>
      <c r="J68" s="319"/>
    </row>
    <row r="69" spans="2:17" ht="15" hidden="1" customHeight="1">
      <c r="B69" s="89"/>
      <c r="C69" s="89"/>
      <c r="F69" s="413" t="s">
        <v>284</v>
      </c>
      <c r="G69" s="316">
        <f>SUMIF($H$47:$H$61,"A-5",$G$47:$G$61)</f>
        <v>0</v>
      </c>
      <c r="H69" s="167">
        <f t="shared" si="9"/>
        <v>0</v>
      </c>
      <c r="I69" s="319"/>
      <c r="J69" s="319"/>
    </row>
    <row r="70" spans="2:17" ht="15" hidden="1" customHeight="1">
      <c r="B70" s="89"/>
      <c r="C70" s="89"/>
      <c r="F70" s="413" t="s">
        <v>270</v>
      </c>
      <c r="G70" s="316">
        <f>SUMIF($H$47:$H$61,"B-1",$G$47:$G$61)</f>
        <v>0</v>
      </c>
      <c r="H70" s="167">
        <f t="shared" si="9"/>
        <v>0</v>
      </c>
      <c r="I70" s="319"/>
      <c r="J70" s="319"/>
    </row>
    <row r="71" spans="2:17" ht="15" hidden="1" customHeight="1">
      <c r="B71" s="89"/>
      <c r="C71" s="89"/>
      <c r="F71" s="413" t="s">
        <v>271</v>
      </c>
      <c r="G71" s="316">
        <f>SUMIF($H$47:$H$61,"B-2",$G$47:$G$61)</f>
        <v>0</v>
      </c>
      <c r="H71" s="167">
        <f t="shared" si="9"/>
        <v>0</v>
      </c>
      <c r="I71" s="319"/>
      <c r="J71" s="319"/>
    </row>
    <row r="72" spans="2:17" ht="15" hidden="1" customHeight="1">
      <c r="B72" s="89"/>
      <c r="C72" s="89"/>
      <c r="F72" s="413" t="s">
        <v>281</v>
      </c>
      <c r="G72" s="316">
        <f>SUMIF($H$47:$H$61,"B-3",$G$47:$G$61)</f>
        <v>0</v>
      </c>
      <c r="H72" s="167">
        <f t="shared" si="9"/>
        <v>0</v>
      </c>
      <c r="I72" s="319"/>
      <c r="J72" s="319"/>
    </row>
    <row r="73" spans="2:17" ht="15" hidden="1" customHeight="1">
      <c r="B73" s="89"/>
      <c r="C73" s="89"/>
      <c r="F73" s="413" t="s">
        <v>285</v>
      </c>
      <c r="G73" s="316">
        <f>SUMIF($H$47:$H$61,"B-4",$G$47:$G$61)</f>
        <v>0</v>
      </c>
      <c r="H73" s="167">
        <f t="shared" si="9"/>
        <v>0</v>
      </c>
      <c r="I73" s="319"/>
      <c r="J73" s="319"/>
    </row>
    <row r="74" spans="2:17" ht="15" hidden="1" customHeight="1">
      <c r="B74" s="89"/>
      <c r="C74" s="89"/>
      <c r="F74" s="413" t="s">
        <v>286</v>
      </c>
      <c r="G74" s="316">
        <f>SUMIF($H$47:$H$61,"B-5",$G$47:$G$61)</f>
        <v>0</v>
      </c>
      <c r="H74" s="167">
        <f t="shared" si="9"/>
        <v>0</v>
      </c>
      <c r="I74" s="319"/>
      <c r="J74" s="319"/>
    </row>
    <row r="75" spans="2:17" ht="15" hidden="1" customHeight="1">
      <c r="B75" s="89"/>
      <c r="C75" s="89"/>
      <c r="F75" s="413" t="s">
        <v>275</v>
      </c>
      <c r="G75" s="316">
        <f>SUMIF($H$47:$H$61,"C-1",$G$47:$G$61)</f>
        <v>0</v>
      </c>
      <c r="H75" s="167">
        <f t="shared" si="9"/>
        <v>0</v>
      </c>
      <c r="I75" s="319"/>
      <c r="J75" s="319"/>
    </row>
    <row r="76" spans="2:17" ht="15" hidden="1" customHeight="1">
      <c r="B76" s="89"/>
      <c r="C76" s="89"/>
      <c r="F76" s="413" t="s">
        <v>276</v>
      </c>
      <c r="G76" s="316">
        <f>SUMIF($H$47:$H$61,"C-2",$G$47:$G$61)</f>
        <v>0</v>
      </c>
      <c r="H76" s="167">
        <f t="shared" si="9"/>
        <v>0</v>
      </c>
      <c r="I76" s="319"/>
      <c r="J76" s="319"/>
    </row>
    <row r="77" spans="2:17" ht="15" hidden="1" customHeight="1">
      <c r="B77" s="89"/>
      <c r="C77" s="89"/>
      <c r="F77" s="413" t="s">
        <v>287</v>
      </c>
      <c r="G77" s="316">
        <f>SUMIF($H$47:$H$61,"C-3",$G$47:$G$61)</f>
        <v>0</v>
      </c>
      <c r="H77" s="167">
        <f t="shared" si="9"/>
        <v>0</v>
      </c>
      <c r="I77" s="319"/>
      <c r="J77" s="319"/>
    </row>
    <row r="78" spans="2:17" ht="15" hidden="1" customHeight="1">
      <c r="B78" s="89"/>
      <c r="C78" s="89"/>
      <c r="F78" s="413" t="s">
        <v>288</v>
      </c>
      <c r="G78" s="316">
        <f>SUMIF($H$47:$H$61,"C-4",$G$47:$G$61)</f>
        <v>0</v>
      </c>
      <c r="H78" s="167">
        <f t="shared" si="9"/>
        <v>0</v>
      </c>
      <c r="I78" s="319"/>
      <c r="J78" s="319"/>
    </row>
    <row r="79" spans="2:17" ht="15" hidden="1" customHeight="1">
      <c r="B79" s="89"/>
      <c r="C79" s="89"/>
      <c r="F79" s="413" t="s">
        <v>289</v>
      </c>
      <c r="G79" s="316">
        <f>SUMIF($H$47:$H$61,"C-5",$G$47:$G$61)</f>
        <v>0</v>
      </c>
      <c r="H79" s="167">
        <f t="shared" si="9"/>
        <v>0</v>
      </c>
      <c r="I79" s="319"/>
      <c r="J79" s="319"/>
    </row>
    <row r="80" spans="2:17" ht="15" hidden="1" customHeight="1">
      <c r="B80" s="89"/>
      <c r="C80" s="89"/>
      <c r="F80" s="120" t="s">
        <v>290</v>
      </c>
      <c r="G80" s="320">
        <f>SUM(G65:G79)</f>
        <v>0</v>
      </c>
      <c r="H80" s="316">
        <f>SUM(H65:H79)</f>
        <v>0</v>
      </c>
      <c r="I80" s="319"/>
      <c r="J80" s="319"/>
    </row>
    <row r="81" spans="1:7" ht="15" hidden="1" thickBot="1"/>
    <row r="82" spans="1:7" ht="30" customHeight="1" thickBot="1">
      <c r="A82" s="321"/>
      <c r="B82" s="81" t="s">
        <v>152</v>
      </c>
      <c r="C82" s="321"/>
      <c r="D82" s="433"/>
      <c r="E82" s="20"/>
      <c r="F82" s="187" t="s">
        <v>36</v>
      </c>
      <c r="G82" s="445" t="s">
        <v>299</v>
      </c>
    </row>
    <row r="83" spans="1:7" ht="30" customHeight="1">
      <c r="A83" s="321"/>
      <c r="B83" s="321"/>
      <c r="C83" s="321"/>
      <c r="D83" s="442"/>
      <c r="E83" s="188" t="s">
        <v>153</v>
      </c>
      <c r="F83" s="189">
        <f>SUM(F27+F62)</f>
        <v>0</v>
      </c>
      <c r="G83" s="190">
        <f>SUM(G27+G62)</f>
        <v>0</v>
      </c>
    </row>
    <row r="84" spans="1:7" ht="30" customHeight="1" thickBot="1">
      <c r="A84" s="321"/>
      <c r="B84" s="321"/>
      <c r="C84" s="321"/>
      <c r="D84" s="443"/>
      <c r="E84" s="191" t="s">
        <v>132</v>
      </c>
      <c r="F84" s="192"/>
      <c r="G84" s="193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J29" sqref="J29"/>
    </sheetView>
  </sheetViews>
  <sheetFormatPr defaultRowHeight="14.25"/>
  <cols>
    <col min="1" max="1" width="7.875" style="81" customWidth="1"/>
    <col min="2" max="2" width="22.5" style="81" customWidth="1"/>
    <col min="3" max="3" width="11.875" style="94" customWidth="1"/>
    <col min="4" max="4" width="13.375" style="81" customWidth="1"/>
    <col min="5" max="5" width="16" style="94" customWidth="1"/>
    <col min="6" max="6" width="30.875" style="81" customWidth="1"/>
    <col min="7" max="7" width="40.75" style="81" customWidth="1"/>
    <col min="8" max="8" width="9.25" style="81" customWidth="1"/>
    <col min="9" max="16384" width="9" style="81"/>
  </cols>
  <sheetData>
    <row r="1" spans="1:8" ht="18" customHeight="1">
      <c r="A1" s="511"/>
      <c r="B1" s="511"/>
      <c r="C1" s="511"/>
      <c r="D1" s="511"/>
      <c r="E1" s="511"/>
      <c r="F1" s="511"/>
      <c r="G1" s="511"/>
    </row>
    <row r="2" spans="1:8" ht="20.100000000000001" customHeight="1" thickBot="1">
      <c r="A2" s="91"/>
      <c r="B2" s="91"/>
      <c r="C2" s="38"/>
      <c r="D2" s="67"/>
      <c r="E2" s="92"/>
      <c r="F2" s="93"/>
      <c r="G2" s="67"/>
    </row>
    <row r="3" spans="1:8" ht="20.100000000000001" customHeight="1" thickBot="1">
      <c r="A3" s="70" t="s">
        <v>57</v>
      </c>
      <c r="B3" s="70" t="s">
        <v>20</v>
      </c>
      <c r="C3" s="38"/>
      <c r="D3" s="67"/>
      <c r="E3" s="129">
        <f>E5+様式2_4旅費!F4+様式2_4旅費!F6+様式2_5現地活動費!E3+'様式2_6本邦受入活動費&amp;管理費'!E4</f>
        <v>0</v>
      </c>
      <c r="F3" s="67" t="s">
        <v>1</v>
      </c>
      <c r="G3" s="67"/>
    </row>
    <row r="4" spans="1:8" ht="20.100000000000001" customHeight="1">
      <c r="A4" s="39"/>
      <c r="B4" s="40"/>
      <c r="C4" s="38"/>
      <c r="D4" s="67"/>
      <c r="E4" s="68"/>
      <c r="F4" s="287"/>
      <c r="G4" s="287"/>
    </row>
    <row r="5" spans="1:8" ht="20.100000000000001" customHeight="1" thickBot="1">
      <c r="A5" s="71" t="s">
        <v>2</v>
      </c>
      <c r="B5" s="40" t="s">
        <v>168</v>
      </c>
      <c r="C5" s="38"/>
      <c r="D5" s="93"/>
      <c r="E5" s="128">
        <f>F40</f>
        <v>0</v>
      </c>
      <c r="F5" s="67" t="s">
        <v>1</v>
      </c>
      <c r="G5" s="67"/>
    </row>
    <row r="6" spans="1:8" ht="20.100000000000001" customHeight="1" thickTop="1">
      <c r="A6" s="67"/>
      <c r="B6" s="67"/>
      <c r="C6" s="68"/>
      <c r="D6" s="67"/>
      <c r="E6" s="68"/>
      <c r="F6" s="67"/>
      <c r="G6" s="67"/>
    </row>
    <row r="7" spans="1:8" s="19" customFormat="1" ht="21" customHeight="1" thickBot="1">
      <c r="A7" s="41" t="s">
        <v>210</v>
      </c>
      <c r="B7" s="42"/>
      <c r="C7" s="42"/>
      <c r="D7" s="54">
        <f>F22</f>
        <v>0</v>
      </c>
      <c r="E7" s="41" t="s">
        <v>11</v>
      </c>
      <c r="F7" s="41"/>
      <c r="G7" s="41"/>
    </row>
    <row r="8" spans="1:8" s="19" customFormat="1" ht="21" customHeight="1">
      <c r="A8" s="500" t="s">
        <v>230</v>
      </c>
      <c r="B8" s="501"/>
      <c r="C8" s="502"/>
      <c r="D8" s="210" t="s">
        <v>172</v>
      </c>
      <c r="E8" s="210" t="s">
        <v>231</v>
      </c>
      <c r="F8" s="210" t="s">
        <v>173</v>
      </c>
      <c r="G8" s="211" t="s">
        <v>235</v>
      </c>
      <c r="H8" s="245" t="s">
        <v>171</v>
      </c>
    </row>
    <row r="9" spans="1:8" s="19" customFormat="1" ht="26.25" customHeight="1">
      <c r="A9" s="495" t="s">
        <v>66</v>
      </c>
      <c r="B9" s="524"/>
      <c r="C9" s="525"/>
      <c r="D9" s="212"/>
      <c r="E9" s="212"/>
      <c r="F9" s="118">
        <f>'機材様式（別紙明細）'!C4</f>
        <v>0</v>
      </c>
      <c r="G9" s="223" t="s">
        <v>207</v>
      </c>
      <c r="H9" s="260"/>
    </row>
    <row r="10" spans="1:8" s="19" customFormat="1" ht="26.25" customHeight="1">
      <c r="A10" s="522"/>
      <c r="B10" s="526"/>
      <c r="C10" s="514"/>
      <c r="D10" s="213"/>
      <c r="E10" s="213"/>
      <c r="F10" s="118">
        <f>D10*E10</f>
        <v>0</v>
      </c>
      <c r="G10" s="223"/>
      <c r="H10" s="260"/>
    </row>
    <row r="11" spans="1:8" s="19" customFormat="1" ht="26.25" customHeight="1">
      <c r="A11" s="523"/>
      <c r="B11" s="526"/>
      <c r="C11" s="514"/>
      <c r="D11" s="213"/>
      <c r="E11" s="213"/>
      <c r="F11" s="118">
        <f>D11*E11</f>
        <v>0</v>
      </c>
      <c r="G11" s="223"/>
      <c r="H11" s="260"/>
    </row>
    <row r="12" spans="1:8" s="19" customFormat="1" ht="26.25" customHeight="1">
      <c r="A12" s="515" t="s">
        <v>232</v>
      </c>
      <c r="B12" s="516"/>
      <c r="C12" s="516"/>
      <c r="D12" s="516"/>
      <c r="E12" s="517"/>
      <c r="F12" s="451">
        <f>SUM(F9:F11)</f>
        <v>0</v>
      </c>
      <c r="G12" s="224"/>
      <c r="H12" s="260"/>
    </row>
    <row r="13" spans="1:8" s="19" customFormat="1" ht="26.25" customHeight="1">
      <c r="A13" s="495" t="s">
        <v>67</v>
      </c>
      <c r="B13" s="498"/>
      <c r="C13" s="499"/>
      <c r="D13" s="212"/>
      <c r="E13" s="212"/>
      <c r="F13" s="452">
        <f>'機材様式（別紙明細）'!C16</f>
        <v>0</v>
      </c>
      <c r="G13" s="225" t="s">
        <v>208</v>
      </c>
      <c r="H13" s="260"/>
    </row>
    <row r="14" spans="1:8" s="19" customFormat="1" ht="26.25" customHeight="1">
      <c r="A14" s="496"/>
      <c r="B14" s="498"/>
      <c r="C14" s="499"/>
      <c r="D14" s="214"/>
      <c r="E14" s="214"/>
      <c r="F14" s="118">
        <f>D14*E14</f>
        <v>0</v>
      </c>
      <c r="G14" s="225"/>
      <c r="H14" s="260"/>
    </row>
    <row r="15" spans="1:8" s="19" customFormat="1" ht="26.25" customHeight="1">
      <c r="A15" s="497"/>
      <c r="B15" s="498"/>
      <c r="C15" s="499"/>
      <c r="D15" s="213"/>
      <c r="E15" s="213"/>
      <c r="F15" s="118">
        <f>D15*E15</f>
        <v>0</v>
      </c>
      <c r="G15" s="225"/>
      <c r="H15" s="260"/>
    </row>
    <row r="16" spans="1:8" s="19" customFormat="1" ht="26.25" customHeight="1">
      <c r="A16" s="515" t="s">
        <v>232</v>
      </c>
      <c r="B16" s="516"/>
      <c r="C16" s="516"/>
      <c r="D16" s="516"/>
      <c r="E16" s="517"/>
      <c r="F16" s="451">
        <f>SUM(F13:F15)</f>
        <v>0</v>
      </c>
      <c r="G16" s="226"/>
      <c r="H16" s="260"/>
    </row>
    <row r="17" spans="1:8" s="19" customFormat="1" ht="26.25" customHeight="1">
      <c r="A17" s="518" t="s">
        <v>63</v>
      </c>
      <c r="B17" s="498"/>
      <c r="C17" s="499"/>
      <c r="D17" s="212"/>
      <c r="E17" s="212"/>
      <c r="F17" s="453">
        <f>'機材様式（別紙明細）'!C24</f>
        <v>0</v>
      </c>
      <c r="G17" s="226" t="s">
        <v>209</v>
      </c>
      <c r="H17" s="260"/>
    </row>
    <row r="18" spans="1:8" s="19" customFormat="1" ht="26.25" customHeight="1">
      <c r="A18" s="519"/>
      <c r="B18" s="498"/>
      <c r="C18" s="499"/>
      <c r="D18" s="216"/>
      <c r="E18" s="217"/>
      <c r="F18" s="118">
        <f>D18*E18</f>
        <v>0</v>
      </c>
      <c r="G18" s="215"/>
      <c r="H18" s="260"/>
    </row>
    <row r="19" spans="1:8" s="19" customFormat="1" ht="26.25" customHeight="1">
      <c r="A19" s="519"/>
      <c r="B19" s="506"/>
      <c r="C19" s="507"/>
      <c r="D19" s="218"/>
      <c r="E19" s="217"/>
      <c r="F19" s="118">
        <f>D19*E19</f>
        <v>0</v>
      </c>
      <c r="G19" s="215"/>
      <c r="H19" s="260"/>
    </row>
    <row r="20" spans="1:8" s="19" customFormat="1" ht="27" customHeight="1">
      <c r="A20" s="512" t="s">
        <v>232</v>
      </c>
      <c r="B20" s="513"/>
      <c r="C20" s="513"/>
      <c r="D20" s="513"/>
      <c r="E20" s="514"/>
      <c r="F20" s="451">
        <f>SUM(F17:F19)</f>
        <v>0</v>
      </c>
      <c r="G20" s="219"/>
    </row>
    <row r="21" spans="1:8" s="19" customFormat="1" ht="27" customHeight="1" thickBot="1">
      <c r="A21" s="520" t="s">
        <v>233</v>
      </c>
      <c r="B21" s="521"/>
      <c r="C21" s="521"/>
      <c r="D21" s="521"/>
      <c r="E21" s="521"/>
      <c r="F21" s="55">
        <f>F12+F16+F20</f>
        <v>0</v>
      </c>
      <c r="G21" s="220"/>
    </row>
    <row r="22" spans="1:8" s="19" customFormat="1" ht="27" customHeight="1" thickBot="1">
      <c r="A22" s="41"/>
      <c r="B22" s="41"/>
      <c r="C22" s="41"/>
      <c r="D22" s="41"/>
      <c r="E22" s="81" t="s">
        <v>93</v>
      </c>
      <c r="F22" s="376">
        <f>ROUNDDOWN(F21,-3)</f>
        <v>0</v>
      </c>
      <c r="G22" s="41"/>
    </row>
    <row r="23" spans="1:8" s="19" customFormat="1" ht="21" customHeight="1">
      <c r="A23" s="41"/>
      <c r="B23" s="41"/>
      <c r="C23" s="41"/>
      <c r="D23" s="41"/>
      <c r="E23" s="45"/>
      <c r="F23" s="46"/>
      <c r="G23" s="41"/>
    </row>
    <row r="24" spans="1:8" s="19" customFormat="1" ht="21" customHeight="1" thickBot="1">
      <c r="A24" s="47" t="s">
        <v>211</v>
      </c>
      <c r="B24" s="47"/>
      <c r="C24" s="47"/>
      <c r="D24" s="54">
        <f>F30</f>
        <v>0</v>
      </c>
      <c r="E24" s="41" t="s">
        <v>11</v>
      </c>
      <c r="F24" s="41"/>
      <c r="G24" s="41"/>
    </row>
    <row r="25" spans="1:8" s="19" customFormat="1" ht="20.25" customHeight="1">
      <c r="A25" s="500" t="s">
        <v>230</v>
      </c>
      <c r="B25" s="501"/>
      <c r="C25" s="502"/>
      <c r="D25" s="210" t="s">
        <v>172</v>
      </c>
      <c r="E25" s="210" t="s">
        <v>231</v>
      </c>
      <c r="F25" s="210" t="s">
        <v>173</v>
      </c>
      <c r="G25" s="211" t="s">
        <v>235</v>
      </c>
      <c r="H25" s="245" t="s">
        <v>171</v>
      </c>
    </row>
    <row r="26" spans="1:8" s="19" customFormat="1" ht="27" customHeight="1">
      <c r="A26" s="508"/>
      <c r="B26" s="509"/>
      <c r="C26" s="510"/>
      <c r="D26" s="124"/>
      <c r="E26" s="57"/>
      <c r="F26" s="118">
        <f>D26*E26</f>
        <v>0</v>
      </c>
      <c r="G26" s="59"/>
      <c r="H26" s="260"/>
    </row>
    <row r="27" spans="1:8" s="19" customFormat="1" ht="27" customHeight="1">
      <c r="A27" s="508"/>
      <c r="B27" s="509"/>
      <c r="C27" s="510"/>
      <c r="D27" s="124"/>
      <c r="E27" s="57"/>
      <c r="F27" s="118">
        <f>D27*E27</f>
        <v>0</v>
      </c>
      <c r="G27" s="59"/>
      <c r="H27" s="260"/>
    </row>
    <row r="28" spans="1:8" s="19" customFormat="1" ht="27" customHeight="1">
      <c r="A28" s="508"/>
      <c r="B28" s="509"/>
      <c r="C28" s="510"/>
      <c r="D28" s="125"/>
      <c r="E28" s="58"/>
      <c r="F28" s="118">
        <f>D28*E28</f>
        <v>0</v>
      </c>
      <c r="G28" s="60"/>
      <c r="H28" s="260"/>
    </row>
    <row r="29" spans="1:8" s="19" customFormat="1" ht="27" customHeight="1" thickBot="1">
      <c r="A29" s="503" t="s">
        <v>234</v>
      </c>
      <c r="B29" s="504"/>
      <c r="C29" s="504"/>
      <c r="D29" s="504"/>
      <c r="E29" s="505"/>
      <c r="F29" s="55">
        <f>SUM(F26:F28)</f>
        <v>0</v>
      </c>
      <c r="G29" s="44"/>
    </row>
    <row r="30" spans="1:8" s="19" customFormat="1" ht="27" customHeight="1" thickBot="1">
      <c r="A30" s="47"/>
      <c r="B30" s="47"/>
      <c r="C30" s="41"/>
      <c r="D30" s="41"/>
      <c r="E30" s="81" t="s">
        <v>93</v>
      </c>
      <c r="F30" s="376">
        <f>ROUNDDOWN(F29,-3)</f>
        <v>0</v>
      </c>
      <c r="G30" s="41"/>
    </row>
    <row r="31" spans="1:8" s="19" customFormat="1" ht="20.25" customHeight="1">
      <c r="A31" s="47"/>
      <c r="B31" s="47"/>
      <c r="C31" s="41"/>
      <c r="D31" s="41"/>
      <c r="E31" s="45"/>
      <c r="F31" s="48"/>
      <c r="G31" s="41"/>
    </row>
    <row r="32" spans="1:8" s="19" customFormat="1" ht="20.25" customHeight="1" thickBot="1">
      <c r="A32" s="72" t="s">
        <v>212</v>
      </c>
      <c r="B32" s="72"/>
      <c r="C32" s="47"/>
      <c r="D32" s="54">
        <f>F38</f>
        <v>0</v>
      </c>
      <c r="E32" s="41" t="s">
        <v>11</v>
      </c>
      <c r="F32" s="41"/>
      <c r="G32" s="41"/>
    </row>
    <row r="33" spans="1:8" s="19" customFormat="1" ht="20.25" customHeight="1">
      <c r="A33" s="500" t="s">
        <v>230</v>
      </c>
      <c r="B33" s="501"/>
      <c r="C33" s="502"/>
      <c r="D33" s="210" t="s">
        <v>172</v>
      </c>
      <c r="E33" s="210" t="s">
        <v>231</v>
      </c>
      <c r="F33" s="210" t="s">
        <v>173</v>
      </c>
      <c r="G33" s="211" t="s">
        <v>235</v>
      </c>
      <c r="H33" s="245" t="s">
        <v>171</v>
      </c>
    </row>
    <row r="34" spans="1:8" ht="29.25" customHeight="1">
      <c r="A34" s="508"/>
      <c r="B34" s="509"/>
      <c r="C34" s="510"/>
      <c r="D34" s="124"/>
      <c r="E34" s="63"/>
      <c r="F34" s="118">
        <f>D34*E34</f>
        <v>0</v>
      </c>
      <c r="G34" s="64"/>
      <c r="H34" s="85"/>
    </row>
    <row r="35" spans="1:8" ht="29.25" customHeight="1">
      <c r="A35" s="508"/>
      <c r="B35" s="509"/>
      <c r="C35" s="510"/>
      <c r="D35" s="124"/>
      <c r="E35" s="63"/>
      <c r="F35" s="118">
        <f>D35*E35</f>
        <v>0</v>
      </c>
      <c r="G35" s="64"/>
      <c r="H35" s="85"/>
    </row>
    <row r="36" spans="1:8" ht="29.25" customHeight="1">
      <c r="A36" s="508"/>
      <c r="B36" s="509"/>
      <c r="C36" s="510"/>
      <c r="D36" s="125"/>
      <c r="E36" s="65"/>
      <c r="F36" s="118">
        <f>D36*E36</f>
        <v>0</v>
      </c>
      <c r="G36" s="66"/>
      <c r="H36" s="85"/>
    </row>
    <row r="37" spans="1:8" ht="29.25" customHeight="1" thickBot="1">
      <c r="A37" s="503" t="s">
        <v>234</v>
      </c>
      <c r="B37" s="504"/>
      <c r="C37" s="504"/>
      <c r="D37" s="504"/>
      <c r="E37" s="505"/>
      <c r="F37" s="55">
        <f>SUM(F34:F36)</f>
        <v>0</v>
      </c>
      <c r="G37" s="44"/>
    </row>
    <row r="38" spans="1:8" ht="24" customHeight="1" thickBot="1">
      <c r="A38" s="47"/>
      <c r="B38" s="47"/>
      <c r="C38" s="41"/>
      <c r="D38" s="41"/>
      <c r="E38" s="81" t="s">
        <v>93</v>
      </c>
      <c r="F38" s="376">
        <f>ROUNDDOWN(F37,-3)</f>
        <v>0</v>
      </c>
      <c r="G38" s="41"/>
    </row>
    <row r="39" spans="1:8" ht="24" customHeight="1">
      <c r="A39" s="47"/>
      <c r="B39" s="47"/>
      <c r="C39" s="41"/>
      <c r="D39" s="41"/>
      <c r="E39" s="45"/>
      <c r="F39" s="48"/>
      <c r="G39" s="41"/>
    </row>
    <row r="40" spans="1:8" ht="27.75" customHeight="1">
      <c r="A40" s="47" t="s">
        <v>259</v>
      </c>
      <c r="B40" s="47"/>
      <c r="C40" s="41"/>
      <c r="E40" s="105"/>
      <c r="F40" s="264">
        <f>D7+D24+D32</f>
        <v>0</v>
      </c>
      <c r="G40" s="49" t="s">
        <v>11</v>
      </c>
    </row>
    <row r="41" spans="1:8">
      <c r="A41" s="41"/>
      <c r="B41" s="41"/>
      <c r="C41" s="41"/>
      <c r="D41" s="41"/>
      <c r="E41" s="47"/>
      <c r="F41" s="41"/>
      <c r="G41" s="41"/>
    </row>
    <row r="42" spans="1:8">
      <c r="A42" s="67"/>
      <c r="B42" s="67"/>
      <c r="C42" s="68"/>
      <c r="D42" s="67"/>
      <c r="E42" s="92"/>
      <c r="F42" s="67"/>
      <c r="G42" s="67"/>
    </row>
    <row r="43" spans="1:8">
      <c r="A43" s="69"/>
      <c r="B43" s="67"/>
      <c r="C43" s="68"/>
      <c r="D43" s="67"/>
      <c r="E43" s="92"/>
      <c r="F43" s="67"/>
      <c r="G43" s="67"/>
    </row>
  </sheetData>
  <mergeCells count="28"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topLeftCell="A7" zoomScale="90" zoomScaleNormal="75" zoomScaleSheetLayoutView="90" workbookViewId="0">
      <selection activeCell="A2" sqref="A2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22" t="s">
        <v>165</v>
      </c>
      <c r="AB1" s="222" t="s">
        <v>166</v>
      </c>
    </row>
    <row r="2" spans="1:28">
      <c r="A2" s="70" t="s">
        <v>57</v>
      </c>
      <c r="B2" s="70" t="s">
        <v>20</v>
      </c>
      <c r="C2" s="70"/>
      <c r="AA2" s="221">
        <v>3800</v>
      </c>
      <c r="AB2" s="221">
        <v>11600</v>
      </c>
    </row>
    <row r="3" spans="1:28">
      <c r="A3" s="62" t="s">
        <v>31</v>
      </c>
      <c r="B3" s="6" t="s">
        <v>55</v>
      </c>
      <c r="AA3" s="221">
        <v>3420</v>
      </c>
      <c r="AB3" s="221">
        <v>10440</v>
      </c>
    </row>
    <row r="4" spans="1:28" ht="30" customHeight="1" thickBot="1">
      <c r="B4" s="7"/>
      <c r="C4" s="7"/>
      <c r="D4" s="340" t="s">
        <v>71</v>
      </c>
      <c r="E4" s="7"/>
      <c r="F4" s="527">
        <f>E43</f>
        <v>0</v>
      </c>
      <c r="G4" s="527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4"/>
      <c r="AA4" s="221">
        <v>3040</v>
      </c>
      <c r="AB4" s="221">
        <v>9280</v>
      </c>
    </row>
    <row r="5" spans="1:28" ht="12" customHeight="1" thickTop="1">
      <c r="B5" s="340"/>
      <c r="C5" s="340"/>
      <c r="D5" s="340"/>
      <c r="E5" s="340"/>
      <c r="F5" s="56"/>
      <c r="G5" s="56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4"/>
    </row>
    <row r="6" spans="1:28" ht="30" customHeight="1" thickBot="1">
      <c r="B6" s="534" t="s">
        <v>167</v>
      </c>
      <c r="C6" s="534"/>
      <c r="D6" s="534"/>
      <c r="E6" s="534"/>
      <c r="F6" s="527">
        <f>V43</f>
        <v>0</v>
      </c>
      <c r="G6" s="527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4"/>
    </row>
    <row r="7" spans="1:28" ht="27" customHeight="1" thickTop="1">
      <c r="G7" s="7"/>
      <c r="H7" s="7"/>
    </row>
    <row r="8" spans="1:28" ht="52.5" customHeight="1">
      <c r="A8" s="119" t="s">
        <v>83</v>
      </c>
      <c r="B8" s="343" t="s">
        <v>81</v>
      </c>
      <c r="C8" s="84" t="s">
        <v>82</v>
      </c>
      <c r="D8" s="8" t="s">
        <v>246</v>
      </c>
      <c r="E8" s="8" t="s">
        <v>19</v>
      </c>
      <c r="F8" s="8" t="s">
        <v>136</v>
      </c>
      <c r="G8" s="8" t="s">
        <v>42</v>
      </c>
      <c r="H8" s="9"/>
      <c r="I8" s="531" t="s">
        <v>12</v>
      </c>
      <c r="J8" s="532"/>
      <c r="K8" s="532"/>
      <c r="L8" s="532"/>
      <c r="M8" s="532"/>
      <c r="N8" s="533"/>
      <c r="O8" s="531" t="s">
        <v>13</v>
      </c>
      <c r="P8" s="532"/>
      <c r="Q8" s="532"/>
      <c r="R8" s="532"/>
      <c r="S8" s="532"/>
      <c r="T8" s="533"/>
      <c r="U8" s="8" t="s">
        <v>59</v>
      </c>
      <c r="V8" s="8" t="s">
        <v>18</v>
      </c>
    </row>
    <row r="9" spans="1:28" ht="30" customHeight="1">
      <c r="A9" s="421"/>
      <c r="B9" s="171" t="str">
        <f>IF($A9="","",VLOOKUP($A9,従事者明細!$A$3:$F$52,2))</f>
        <v/>
      </c>
      <c r="C9" s="122" t="str">
        <f>IF($A9="","",VLOOKUP($A9,従事者明細!$A$3:$F$52,3))</f>
        <v/>
      </c>
      <c r="D9" s="2"/>
      <c r="E9" s="185" t="str">
        <f t="shared" ref="E9:E41" si="0">IF($F9="","",VLOOKUP($F9,$D$46:$F$51,2))</f>
        <v/>
      </c>
      <c r="F9" s="194"/>
      <c r="G9" s="329" t="str">
        <f t="shared" ref="G9:G22" si="1">IF($F9="","",VLOOKUP($F9,$D$46:$F$51,3))</f>
        <v/>
      </c>
      <c r="H9" s="10"/>
      <c r="I9" s="227">
        <v>3800</v>
      </c>
      <c r="J9" s="11" t="s">
        <v>14</v>
      </c>
      <c r="K9" s="228" t="str">
        <f>IF(D9="","",D9)</f>
        <v/>
      </c>
      <c r="L9" s="11" t="s">
        <v>15</v>
      </c>
      <c r="M9" s="11" t="s">
        <v>16</v>
      </c>
      <c r="N9" s="288" t="str">
        <f>IF(K9="","",SUM(I9*K9))</f>
        <v/>
      </c>
      <c r="O9" s="263">
        <f>IF(I9=3800,11600,IF(I9=3420,10440,9280))</f>
        <v>11600</v>
      </c>
      <c r="P9" s="11" t="s">
        <v>14</v>
      </c>
      <c r="Q9" s="228" t="str">
        <f>IF(K9="","",K9-2)</f>
        <v/>
      </c>
      <c r="R9" s="11" t="s">
        <v>17</v>
      </c>
      <c r="S9" s="11" t="s">
        <v>16</v>
      </c>
      <c r="T9" s="288" t="str">
        <f>IF(Q9="","",SUM(O9*Q9))</f>
        <v/>
      </c>
      <c r="U9" s="17"/>
      <c r="V9" s="289" t="str">
        <f>IF(D9="","",SUM(N9+T9+U9))</f>
        <v/>
      </c>
      <c r="X9" s="6" t="s">
        <v>41</v>
      </c>
    </row>
    <row r="10" spans="1:28" ht="30" customHeight="1">
      <c r="A10" s="421"/>
      <c r="B10" s="171" t="str">
        <f>IF($A10="","",VLOOKUP($A10,従事者明細!$A$3:$F$52,2))</f>
        <v/>
      </c>
      <c r="C10" s="122" t="str">
        <f>IF($A10="","",VLOOKUP($A10,従事者明細!$A$3:$F$52,3))</f>
        <v/>
      </c>
      <c r="D10" s="2"/>
      <c r="E10" s="185" t="str">
        <f t="shared" si="0"/>
        <v/>
      </c>
      <c r="F10" s="194"/>
      <c r="G10" s="329" t="str">
        <f t="shared" si="1"/>
        <v/>
      </c>
      <c r="H10" s="7"/>
      <c r="I10" s="227">
        <v>3800</v>
      </c>
      <c r="J10" s="11" t="s">
        <v>14</v>
      </c>
      <c r="K10" s="228" t="str">
        <f t="shared" ref="K10:K41" si="2">IF(D10="","",D10)</f>
        <v/>
      </c>
      <c r="L10" s="11" t="s">
        <v>15</v>
      </c>
      <c r="M10" s="11" t="s">
        <v>16</v>
      </c>
      <c r="N10" s="288" t="str">
        <f t="shared" ref="N10:N41" si="3">IF(K10="","",SUM(I10*K10))</f>
        <v/>
      </c>
      <c r="O10" s="263">
        <f t="shared" ref="O10:O41" si="4">IF(I10=3800,11600,IF(I10=3420,10440,9280))</f>
        <v>11600</v>
      </c>
      <c r="P10" s="11" t="s">
        <v>14</v>
      </c>
      <c r="Q10" s="228" t="str">
        <f t="shared" ref="Q10:Q41" si="5">IF(K10="","",K10-2)</f>
        <v/>
      </c>
      <c r="R10" s="11" t="s">
        <v>17</v>
      </c>
      <c r="S10" s="11" t="s">
        <v>16</v>
      </c>
      <c r="T10" s="288" t="str">
        <f t="shared" ref="T10:T41" si="6">IF(Q10="","",SUM(O10*Q10))</f>
        <v/>
      </c>
      <c r="U10" s="17"/>
      <c r="V10" s="289" t="str">
        <f t="shared" ref="V10:V41" si="7">IF(D10="","",SUM(N10+T10+U10))</f>
        <v/>
      </c>
      <c r="X10" s="6" t="s">
        <v>43</v>
      </c>
    </row>
    <row r="11" spans="1:28" ht="30" customHeight="1">
      <c r="A11" s="421"/>
      <c r="B11" s="171" t="str">
        <f>IF($A11="","",VLOOKUP($A11,従事者明細!$A$3:$F$52,2))</f>
        <v/>
      </c>
      <c r="C11" s="122" t="str">
        <f>IF($A11="","",VLOOKUP($A11,従事者明細!$A$3:$F$52,3))</f>
        <v/>
      </c>
      <c r="D11" s="2"/>
      <c r="E11" s="185" t="str">
        <f t="shared" si="0"/>
        <v/>
      </c>
      <c r="F11" s="194"/>
      <c r="G11" s="329" t="str">
        <f t="shared" si="1"/>
        <v/>
      </c>
      <c r="H11" s="7"/>
      <c r="I11" s="227">
        <v>3800</v>
      </c>
      <c r="J11" s="11" t="s">
        <v>14</v>
      </c>
      <c r="K11" s="228" t="str">
        <f t="shared" si="2"/>
        <v/>
      </c>
      <c r="L11" s="11" t="s">
        <v>15</v>
      </c>
      <c r="M11" s="11" t="s">
        <v>16</v>
      </c>
      <c r="N11" s="288" t="str">
        <f t="shared" si="3"/>
        <v/>
      </c>
      <c r="O11" s="263">
        <f t="shared" si="4"/>
        <v>11600</v>
      </c>
      <c r="P11" s="11" t="s">
        <v>14</v>
      </c>
      <c r="Q11" s="228" t="str">
        <f t="shared" si="5"/>
        <v/>
      </c>
      <c r="R11" s="11" t="s">
        <v>17</v>
      </c>
      <c r="S11" s="11" t="s">
        <v>16</v>
      </c>
      <c r="T11" s="288" t="str">
        <f t="shared" si="6"/>
        <v/>
      </c>
      <c r="U11" s="17"/>
      <c r="V11" s="289" t="str">
        <f t="shared" si="7"/>
        <v/>
      </c>
      <c r="X11" s="6" t="s">
        <v>227</v>
      </c>
    </row>
    <row r="12" spans="1:28" ht="30" customHeight="1">
      <c r="A12" s="421"/>
      <c r="B12" s="171" t="str">
        <f>IF($A12="","",VLOOKUP($A12,従事者明細!$A$3:$F$52,2))</f>
        <v/>
      </c>
      <c r="C12" s="122" t="str">
        <f>IF($A12="","",VLOOKUP($A12,従事者明細!$A$3:$F$52,3))</f>
        <v/>
      </c>
      <c r="D12" s="2"/>
      <c r="E12" s="185" t="str">
        <f t="shared" si="0"/>
        <v/>
      </c>
      <c r="F12" s="194"/>
      <c r="G12" s="329" t="str">
        <f t="shared" si="1"/>
        <v/>
      </c>
      <c r="H12" s="7"/>
      <c r="I12" s="227">
        <v>3800</v>
      </c>
      <c r="J12" s="11" t="s">
        <v>14</v>
      </c>
      <c r="K12" s="228" t="str">
        <f t="shared" si="2"/>
        <v/>
      </c>
      <c r="L12" s="11" t="s">
        <v>15</v>
      </c>
      <c r="M12" s="11" t="s">
        <v>16</v>
      </c>
      <c r="N12" s="288" t="str">
        <f t="shared" ref="N12" si="8">IF(K12="","",SUM(I12*K12))</f>
        <v/>
      </c>
      <c r="O12" s="263">
        <f t="shared" si="4"/>
        <v>11600</v>
      </c>
      <c r="P12" s="11" t="s">
        <v>14</v>
      </c>
      <c r="Q12" s="228" t="str">
        <f t="shared" si="5"/>
        <v/>
      </c>
      <c r="R12" s="11" t="s">
        <v>17</v>
      </c>
      <c r="S12" s="11" t="s">
        <v>16</v>
      </c>
      <c r="T12" s="288" t="str">
        <f t="shared" ref="T12" si="9">IF(Q12="","",SUM(O12*Q12))</f>
        <v/>
      </c>
      <c r="U12" s="17"/>
      <c r="V12" s="289" t="str">
        <f t="shared" ref="V12" si="10">IF(D12="","",SUM(N12+T12+U12))</f>
        <v/>
      </c>
    </row>
    <row r="13" spans="1:28" ht="30" customHeight="1">
      <c r="A13" s="421"/>
      <c r="B13" s="171" t="str">
        <f>IF($A13="","",VLOOKUP($A13,従事者明細!$A$3:$F$52,2))</f>
        <v/>
      </c>
      <c r="C13" s="122" t="str">
        <f>IF($A13="","",VLOOKUP($A13,従事者明細!$A$3:$F$52,3))</f>
        <v/>
      </c>
      <c r="D13" s="2"/>
      <c r="E13" s="185" t="str">
        <f t="shared" si="0"/>
        <v/>
      </c>
      <c r="F13" s="194"/>
      <c r="G13" s="329" t="str">
        <f t="shared" si="1"/>
        <v/>
      </c>
      <c r="H13" s="7"/>
      <c r="I13" s="227">
        <v>3800</v>
      </c>
      <c r="J13" s="11" t="s">
        <v>14</v>
      </c>
      <c r="K13" s="228" t="str">
        <f t="shared" si="2"/>
        <v/>
      </c>
      <c r="L13" s="11" t="s">
        <v>15</v>
      </c>
      <c r="M13" s="11" t="s">
        <v>16</v>
      </c>
      <c r="N13" s="288" t="str">
        <f t="shared" ref="N13" si="11">IF(K13="","",SUM(I13*K13))</f>
        <v/>
      </c>
      <c r="O13" s="263">
        <f t="shared" si="4"/>
        <v>11600</v>
      </c>
      <c r="P13" s="11" t="s">
        <v>14</v>
      </c>
      <c r="Q13" s="228" t="str">
        <f t="shared" si="5"/>
        <v/>
      </c>
      <c r="R13" s="11" t="s">
        <v>17</v>
      </c>
      <c r="S13" s="11" t="s">
        <v>16</v>
      </c>
      <c r="T13" s="288" t="str">
        <f t="shared" ref="T13" si="12">IF(Q13="","",SUM(O13*Q13))</f>
        <v/>
      </c>
      <c r="U13" s="17"/>
      <c r="V13" s="289" t="str">
        <f t="shared" ref="V13" si="13">IF(D13="","",SUM(N13+T13+U13))</f>
        <v/>
      </c>
    </row>
    <row r="14" spans="1:28" ht="30" customHeight="1">
      <c r="A14" s="421"/>
      <c r="B14" s="171" t="str">
        <f>IF($A14="","",VLOOKUP($A14,従事者明細!$A$3:$F$52,2))</f>
        <v/>
      </c>
      <c r="C14" s="122" t="str">
        <f>IF($A14="","",VLOOKUP($A14,従事者明細!$A$3:$F$52,3))</f>
        <v/>
      </c>
      <c r="D14" s="2"/>
      <c r="E14" s="185" t="str">
        <f t="shared" si="0"/>
        <v/>
      </c>
      <c r="F14" s="194"/>
      <c r="G14" s="329" t="str">
        <f t="shared" si="1"/>
        <v/>
      </c>
      <c r="H14" s="7"/>
      <c r="I14" s="227">
        <v>3800</v>
      </c>
      <c r="J14" s="11" t="s">
        <v>14</v>
      </c>
      <c r="K14" s="228" t="str">
        <f t="shared" si="2"/>
        <v/>
      </c>
      <c r="L14" s="11" t="s">
        <v>15</v>
      </c>
      <c r="M14" s="11" t="s">
        <v>16</v>
      </c>
      <c r="N14" s="288" t="str">
        <f t="shared" ref="N14" si="14">IF(K14="","",SUM(I14*K14))</f>
        <v/>
      </c>
      <c r="O14" s="263">
        <f t="shared" si="4"/>
        <v>11600</v>
      </c>
      <c r="P14" s="11" t="s">
        <v>14</v>
      </c>
      <c r="Q14" s="228" t="str">
        <f t="shared" si="5"/>
        <v/>
      </c>
      <c r="R14" s="11" t="s">
        <v>17</v>
      </c>
      <c r="S14" s="11" t="s">
        <v>16</v>
      </c>
      <c r="T14" s="288" t="str">
        <f t="shared" ref="T14" si="15">IF(Q14="","",SUM(O14*Q14))</f>
        <v/>
      </c>
      <c r="U14" s="17"/>
      <c r="V14" s="289" t="str">
        <f t="shared" ref="V14" si="16">IF(D14="","",SUM(N14+T14+U14))</f>
        <v/>
      </c>
    </row>
    <row r="15" spans="1:28" ht="30" customHeight="1">
      <c r="A15" s="421"/>
      <c r="B15" s="171" t="str">
        <f>IF($A15="","",VLOOKUP($A15,従事者明細!$A$3:$F$52,2))</f>
        <v/>
      </c>
      <c r="C15" s="122" t="str">
        <f>IF($A15="","",VLOOKUP($A15,従事者明細!$A$3:$F$52,3))</f>
        <v/>
      </c>
      <c r="D15" s="2"/>
      <c r="E15" s="185" t="str">
        <f t="shared" si="0"/>
        <v/>
      </c>
      <c r="F15" s="194"/>
      <c r="G15" s="329" t="str">
        <f t="shared" si="1"/>
        <v/>
      </c>
      <c r="H15" s="7"/>
      <c r="I15" s="227">
        <v>3800</v>
      </c>
      <c r="J15" s="11" t="s">
        <v>14</v>
      </c>
      <c r="K15" s="228" t="str">
        <f t="shared" si="2"/>
        <v/>
      </c>
      <c r="L15" s="11" t="s">
        <v>15</v>
      </c>
      <c r="M15" s="11" t="s">
        <v>16</v>
      </c>
      <c r="N15" s="288" t="str">
        <f t="shared" si="3"/>
        <v/>
      </c>
      <c r="O15" s="263">
        <f t="shared" si="4"/>
        <v>11600</v>
      </c>
      <c r="P15" s="11" t="s">
        <v>14</v>
      </c>
      <c r="Q15" s="228" t="str">
        <f t="shared" si="5"/>
        <v/>
      </c>
      <c r="R15" s="11" t="s">
        <v>17</v>
      </c>
      <c r="S15" s="11" t="s">
        <v>16</v>
      </c>
      <c r="T15" s="288" t="str">
        <f t="shared" si="6"/>
        <v/>
      </c>
      <c r="U15" s="17"/>
      <c r="V15" s="289" t="str">
        <f t="shared" si="7"/>
        <v/>
      </c>
    </row>
    <row r="16" spans="1:28" ht="30" customHeight="1">
      <c r="A16" s="421"/>
      <c r="B16" s="171" t="str">
        <f>IF($A16="","",VLOOKUP($A16,従事者明細!$A$3:$F$52,2))</f>
        <v/>
      </c>
      <c r="C16" s="314" t="str">
        <f>IF($A16="","",VLOOKUP($A16,従事者明細!$A$3:$F$52,3))</f>
        <v/>
      </c>
      <c r="D16" s="2"/>
      <c r="E16" s="185" t="str">
        <f t="shared" si="0"/>
        <v/>
      </c>
      <c r="F16" s="194"/>
      <c r="G16" s="329" t="str">
        <f t="shared" si="1"/>
        <v/>
      </c>
      <c r="H16" s="7"/>
      <c r="I16" s="227">
        <v>3800</v>
      </c>
      <c r="J16" s="11" t="s">
        <v>14</v>
      </c>
      <c r="K16" s="228" t="str">
        <f t="shared" si="2"/>
        <v/>
      </c>
      <c r="L16" s="11" t="s">
        <v>15</v>
      </c>
      <c r="M16" s="11" t="s">
        <v>16</v>
      </c>
      <c r="N16" s="288" t="str">
        <f t="shared" ref="N16" si="17">IF(K16="","",SUM(I16*K16))</f>
        <v/>
      </c>
      <c r="O16" s="263">
        <f t="shared" si="4"/>
        <v>11600</v>
      </c>
      <c r="P16" s="11" t="s">
        <v>14</v>
      </c>
      <c r="Q16" s="228" t="str">
        <f t="shared" si="5"/>
        <v/>
      </c>
      <c r="R16" s="11" t="s">
        <v>17</v>
      </c>
      <c r="S16" s="11" t="s">
        <v>16</v>
      </c>
      <c r="T16" s="288" t="str">
        <f t="shared" ref="T16" si="18">IF(Q16="","",SUM(O16*Q16))</f>
        <v/>
      </c>
      <c r="U16" s="17"/>
      <c r="V16" s="289" t="str">
        <f t="shared" ref="V16" si="19">IF(D16="","",SUM(N16+T16+U16))</f>
        <v/>
      </c>
    </row>
    <row r="17" spans="1:22" ht="30" customHeight="1">
      <c r="A17" s="421"/>
      <c r="B17" s="171" t="str">
        <f>IF($A17="","",VLOOKUP($A17,従事者明細!$A$3:$F$52,2))</f>
        <v/>
      </c>
      <c r="C17" s="122" t="str">
        <f>IF($A17="","",VLOOKUP($A17,従事者明細!$A$3:$F$52,3))</f>
        <v/>
      </c>
      <c r="D17" s="2"/>
      <c r="E17" s="185" t="str">
        <f t="shared" si="0"/>
        <v/>
      </c>
      <c r="F17" s="194"/>
      <c r="G17" s="329" t="str">
        <f t="shared" si="1"/>
        <v/>
      </c>
      <c r="H17" s="7"/>
      <c r="I17" s="227">
        <v>3800</v>
      </c>
      <c r="J17" s="11" t="s">
        <v>14</v>
      </c>
      <c r="K17" s="228" t="str">
        <f t="shared" si="2"/>
        <v/>
      </c>
      <c r="L17" s="11" t="s">
        <v>15</v>
      </c>
      <c r="M17" s="11" t="s">
        <v>16</v>
      </c>
      <c r="N17" s="288" t="str">
        <f t="shared" si="3"/>
        <v/>
      </c>
      <c r="O17" s="263">
        <f t="shared" si="4"/>
        <v>11600</v>
      </c>
      <c r="P17" s="11" t="s">
        <v>14</v>
      </c>
      <c r="Q17" s="228" t="str">
        <f t="shared" si="5"/>
        <v/>
      </c>
      <c r="R17" s="11" t="s">
        <v>17</v>
      </c>
      <c r="S17" s="11" t="s">
        <v>16</v>
      </c>
      <c r="T17" s="288" t="str">
        <f t="shared" si="6"/>
        <v/>
      </c>
      <c r="U17" s="17"/>
      <c r="V17" s="289" t="str">
        <f t="shared" si="7"/>
        <v/>
      </c>
    </row>
    <row r="18" spans="1:22" ht="30" customHeight="1">
      <c r="A18" s="421"/>
      <c r="B18" s="171" t="str">
        <f>IF($A18="","",VLOOKUP($A18,従事者明細!$A$3:$F$52,2))</f>
        <v/>
      </c>
      <c r="C18" s="122" t="str">
        <f>IF($A18="","",VLOOKUP($A18,従事者明細!$A$3:$F$52,3))</f>
        <v/>
      </c>
      <c r="D18" s="2"/>
      <c r="E18" s="185" t="str">
        <f t="shared" si="0"/>
        <v/>
      </c>
      <c r="F18" s="194"/>
      <c r="G18" s="329" t="str">
        <f t="shared" si="1"/>
        <v/>
      </c>
      <c r="H18" s="7"/>
      <c r="I18" s="227">
        <v>3800</v>
      </c>
      <c r="J18" s="11" t="s">
        <v>14</v>
      </c>
      <c r="K18" s="228" t="str">
        <f t="shared" si="2"/>
        <v/>
      </c>
      <c r="L18" s="11" t="s">
        <v>15</v>
      </c>
      <c r="M18" s="11" t="s">
        <v>16</v>
      </c>
      <c r="N18" s="288" t="str">
        <f t="shared" si="3"/>
        <v/>
      </c>
      <c r="O18" s="263">
        <f t="shared" si="4"/>
        <v>11600</v>
      </c>
      <c r="P18" s="11" t="s">
        <v>14</v>
      </c>
      <c r="Q18" s="228" t="str">
        <f t="shared" si="5"/>
        <v/>
      </c>
      <c r="R18" s="11" t="s">
        <v>17</v>
      </c>
      <c r="S18" s="11" t="s">
        <v>16</v>
      </c>
      <c r="T18" s="288" t="str">
        <f t="shared" si="6"/>
        <v/>
      </c>
      <c r="U18" s="17"/>
      <c r="V18" s="289" t="str">
        <f t="shared" si="7"/>
        <v/>
      </c>
    </row>
    <row r="19" spans="1:22" ht="30" customHeight="1">
      <c r="A19" s="421"/>
      <c r="B19" s="171" t="str">
        <f>IF($A19="","",VLOOKUP($A19,従事者明細!$A$3:$F$52,2))</f>
        <v/>
      </c>
      <c r="C19" s="122" t="str">
        <f>IF($A19="","",VLOOKUP($A19,従事者明細!$A$3:$F$52,3))</f>
        <v/>
      </c>
      <c r="D19" s="2"/>
      <c r="E19" s="185" t="str">
        <f t="shared" si="0"/>
        <v/>
      </c>
      <c r="F19" s="194"/>
      <c r="G19" s="329" t="str">
        <f t="shared" si="1"/>
        <v/>
      </c>
      <c r="H19" s="7"/>
      <c r="I19" s="227">
        <v>3800</v>
      </c>
      <c r="J19" s="11" t="s">
        <v>14</v>
      </c>
      <c r="K19" s="228" t="str">
        <f t="shared" si="2"/>
        <v/>
      </c>
      <c r="L19" s="11" t="s">
        <v>15</v>
      </c>
      <c r="M19" s="11" t="s">
        <v>16</v>
      </c>
      <c r="N19" s="288" t="str">
        <f t="shared" si="3"/>
        <v/>
      </c>
      <c r="O19" s="263">
        <f t="shared" si="4"/>
        <v>11600</v>
      </c>
      <c r="P19" s="11" t="s">
        <v>14</v>
      </c>
      <c r="Q19" s="228" t="str">
        <f t="shared" si="5"/>
        <v/>
      </c>
      <c r="R19" s="11" t="s">
        <v>17</v>
      </c>
      <c r="S19" s="11" t="s">
        <v>16</v>
      </c>
      <c r="T19" s="288" t="str">
        <f t="shared" si="6"/>
        <v/>
      </c>
      <c r="U19" s="17"/>
      <c r="V19" s="289" t="str">
        <f t="shared" si="7"/>
        <v/>
      </c>
    </row>
    <row r="20" spans="1:22" ht="30" customHeight="1">
      <c r="A20" s="421"/>
      <c r="B20" s="171" t="str">
        <f>IF($A20="","",VLOOKUP($A20,従事者明細!$A$3:$F$52,2))</f>
        <v/>
      </c>
      <c r="C20" s="122" t="str">
        <f>IF($A20="","",VLOOKUP($A20,従事者明細!$A$3:$F$52,3))</f>
        <v/>
      </c>
      <c r="D20" s="2"/>
      <c r="E20" s="185" t="str">
        <f t="shared" si="0"/>
        <v/>
      </c>
      <c r="F20" s="194"/>
      <c r="G20" s="329" t="str">
        <f t="shared" si="1"/>
        <v/>
      </c>
      <c r="H20" s="7"/>
      <c r="I20" s="227">
        <v>3800</v>
      </c>
      <c r="J20" s="11" t="s">
        <v>14</v>
      </c>
      <c r="K20" s="228" t="str">
        <f t="shared" si="2"/>
        <v/>
      </c>
      <c r="L20" s="11" t="s">
        <v>15</v>
      </c>
      <c r="M20" s="11" t="s">
        <v>16</v>
      </c>
      <c r="N20" s="288" t="str">
        <f t="shared" ref="N20:N36" si="20">IF(K20="","",SUM(I20*K20))</f>
        <v/>
      </c>
      <c r="O20" s="263">
        <f t="shared" si="4"/>
        <v>11600</v>
      </c>
      <c r="P20" s="11" t="s">
        <v>14</v>
      </c>
      <c r="Q20" s="228" t="str">
        <f t="shared" si="5"/>
        <v/>
      </c>
      <c r="R20" s="11" t="s">
        <v>17</v>
      </c>
      <c r="S20" s="11" t="s">
        <v>16</v>
      </c>
      <c r="T20" s="288" t="str">
        <f t="shared" ref="T20:T36" si="21">IF(Q20="","",SUM(O20*Q20))</f>
        <v/>
      </c>
      <c r="U20" s="17"/>
      <c r="V20" s="289" t="str">
        <f t="shared" ref="V20:V36" si="22">IF(D20="","",SUM(N20+T20+U20))</f>
        <v/>
      </c>
    </row>
    <row r="21" spans="1:22" ht="30" customHeight="1">
      <c r="A21" s="421"/>
      <c r="B21" s="171" t="str">
        <f>IF($A21="","",VLOOKUP($A21,従事者明細!$A$3:$F$52,2))</f>
        <v/>
      </c>
      <c r="C21" s="122" t="str">
        <f>IF($A21="","",VLOOKUP($A21,従事者明細!$A$3:$F$52,3))</f>
        <v/>
      </c>
      <c r="D21" s="2"/>
      <c r="E21" s="185" t="str">
        <f t="shared" si="0"/>
        <v/>
      </c>
      <c r="F21" s="194"/>
      <c r="G21" s="329" t="str">
        <f t="shared" si="1"/>
        <v/>
      </c>
      <c r="H21" s="7"/>
      <c r="I21" s="227">
        <v>3800</v>
      </c>
      <c r="J21" s="11" t="s">
        <v>14</v>
      </c>
      <c r="K21" s="228" t="str">
        <f t="shared" si="2"/>
        <v/>
      </c>
      <c r="L21" s="11" t="s">
        <v>15</v>
      </c>
      <c r="M21" s="11" t="s">
        <v>16</v>
      </c>
      <c r="N21" s="288" t="str">
        <f t="shared" si="20"/>
        <v/>
      </c>
      <c r="O21" s="263">
        <f t="shared" si="4"/>
        <v>11600</v>
      </c>
      <c r="P21" s="11" t="s">
        <v>14</v>
      </c>
      <c r="Q21" s="228" t="str">
        <f t="shared" si="5"/>
        <v/>
      </c>
      <c r="R21" s="11" t="s">
        <v>17</v>
      </c>
      <c r="S21" s="11" t="s">
        <v>16</v>
      </c>
      <c r="T21" s="288" t="str">
        <f t="shared" si="21"/>
        <v/>
      </c>
      <c r="U21" s="17"/>
      <c r="V21" s="289" t="str">
        <f t="shared" si="22"/>
        <v/>
      </c>
    </row>
    <row r="22" spans="1:22" ht="30" customHeight="1">
      <c r="A22" s="421"/>
      <c r="B22" s="171" t="str">
        <f>IF($A22="","",VLOOKUP($A22,従事者明細!$A$3:$F$52,2))</f>
        <v/>
      </c>
      <c r="C22" s="122" t="str">
        <f>IF($A22="","",VLOOKUP($A22,従事者明細!$A$3:$F$52,3))</f>
        <v/>
      </c>
      <c r="D22" s="2"/>
      <c r="E22" s="185" t="str">
        <f t="shared" si="0"/>
        <v/>
      </c>
      <c r="F22" s="194"/>
      <c r="G22" s="329" t="str">
        <f t="shared" si="1"/>
        <v/>
      </c>
      <c r="H22" s="7"/>
      <c r="I22" s="227">
        <v>3800</v>
      </c>
      <c r="J22" s="11" t="s">
        <v>14</v>
      </c>
      <c r="K22" s="228" t="str">
        <f t="shared" si="2"/>
        <v/>
      </c>
      <c r="L22" s="11" t="s">
        <v>15</v>
      </c>
      <c r="M22" s="11" t="s">
        <v>16</v>
      </c>
      <c r="N22" s="288" t="str">
        <f t="shared" ref="N22:N31" si="23">IF(K22="","",SUM(I22*K22))</f>
        <v/>
      </c>
      <c r="O22" s="263">
        <f t="shared" si="4"/>
        <v>11600</v>
      </c>
      <c r="P22" s="11" t="s">
        <v>14</v>
      </c>
      <c r="Q22" s="228" t="str">
        <f t="shared" si="5"/>
        <v/>
      </c>
      <c r="R22" s="11" t="s">
        <v>17</v>
      </c>
      <c r="S22" s="11" t="s">
        <v>16</v>
      </c>
      <c r="T22" s="288" t="str">
        <f t="shared" ref="T22:T31" si="24">IF(Q22="","",SUM(O22*Q22))</f>
        <v/>
      </c>
      <c r="U22" s="17"/>
      <c r="V22" s="289" t="str">
        <f t="shared" ref="V22:V31" si="25">IF(D22="","",SUM(N22+T22+U22))</f>
        <v/>
      </c>
    </row>
    <row r="23" spans="1:22" ht="30" customHeight="1">
      <c r="A23" s="421"/>
      <c r="B23" s="171" t="str">
        <f>IF($A23="","",VLOOKUP($A23,従事者明細!$A$3:$F$52,2))</f>
        <v/>
      </c>
      <c r="C23" s="122" t="str">
        <f>IF($A23="","",VLOOKUP($A23,従事者明細!$A$3:$F$52,3))</f>
        <v/>
      </c>
      <c r="D23" s="2"/>
      <c r="E23" s="185" t="str">
        <f t="shared" si="0"/>
        <v/>
      </c>
      <c r="F23" s="194"/>
      <c r="G23" s="329" t="str">
        <f t="shared" ref="G23:G41" si="26">IF($F23="","",VLOOKUP($F23,$D$46:$F$51,3))</f>
        <v/>
      </c>
      <c r="H23" s="7"/>
      <c r="I23" s="227">
        <v>3800</v>
      </c>
      <c r="J23" s="11" t="s">
        <v>14</v>
      </c>
      <c r="K23" s="228" t="str">
        <f t="shared" si="2"/>
        <v/>
      </c>
      <c r="L23" s="11" t="s">
        <v>15</v>
      </c>
      <c r="M23" s="11" t="s">
        <v>16</v>
      </c>
      <c r="N23" s="288" t="str">
        <f t="shared" si="23"/>
        <v/>
      </c>
      <c r="O23" s="263">
        <f t="shared" si="4"/>
        <v>11600</v>
      </c>
      <c r="P23" s="11" t="s">
        <v>14</v>
      </c>
      <c r="Q23" s="228" t="str">
        <f t="shared" si="5"/>
        <v/>
      </c>
      <c r="R23" s="11" t="s">
        <v>17</v>
      </c>
      <c r="S23" s="11" t="s">
        <v>16</v>
      </c>
      <c r="T23" s="288" t="str">
        <f t="shared" si="24"/>
        <v/>
      </c>
      <c r="U23" s="17"/>
      <c r="V23" s="289" t="str">
        <f t="shared" si="25"/>
        <v/>
      </c>
    </row>
    <row r="24" spans="1:22" ht="30" customHeight="1">
      <c r="A24" s="421"/>
      <c r="B24" s="171" t="str">
        <f>IF($A24="","",VLOOKUP($A24,従事者明細!$A$3:$F$52,2))</f>
        <v/>
      </c>
      <c r="C24" s="122" t="str">
        <f>IF($A24="","",VLOOKUP($A24,従事者明細!$A$3:$F$52,3))</f>
        <v/>
      </c>
      <c r="D24" s="2"/>
      <c r="E24" s="185" t="str">
        <f t="shared" si="0"/>
        <v/>
      </c>
      <c r="F24" s="194"/>
      <c r="G24" s="329" t="str">
        <f t="shared" si="26"/>
        <v/>
      </c>
      <c r="H24" s="7"/>
      <c r="I24" s="227">
        <v>3800</v>
      </c>
      <c r="J24" s="11" t="s">
        <v>14</v>
      </c>
      <c r="K24" s="228" t="str">
        <f t="shared" si="2"/>
        <v/>
      </c>
      <c r="L24" s="11" t="s">
        <v>15</v>
      </c>
      <c r="M24" s="11" t="s">
        <v>16</v>
      </c>
      <c r="N24" s="288" t="str">
        <f t="shared" si="23"/>
        <v/>
      </c>
      <c r="O24" s="263">
        <f t="shared" si="4"/>
        <v>11600</v>
      </c>
      <c r="P24" s="11" t="s">
        <v>14</v>
      </c>
      <c r="Q24" s="228" t="str">
        <f t="shared" si="5"/>
        <v/>
      </c>
      <c r="R24" s="11" t="s">
        <v>17</v>
      </c>
      <c r="S24" s="11" t="s">
        <v>16</v>
      </c>
      <c r="T24" s="288" t="str">
        <f t="shared" si="24"/>
        <v/>
      </c>
      <c r="U24" s="17"/>
      <c r="V24" s="289" t="str">
        <f t="shared" si="25"/>
        <v/>
      </c>
    </row>
    <row r="25" spans="1:22" ht="30" hidden="1" customHeight="1">
      <c r="A25" s="421"/>
      <c r="B25" s="171" t="str">
        <f>IF($A25="","",VLOOKUP($A25,従事者明細!$A$3:$F$52,2))</f>
        <v/>
      </c>
      <c r="C25" s="122" t="str">
        <f>IF($A25="","",VLOOKUP($A25,従事者明細!$A$3:$F$52,3))</f>
        <v/>
      </c>
      <c r="D25" s="2"/>
      <c r="E25" s="185" t="str">
        <f t="shared" si="0"/>
        <v/>
      </c>
      <c r="F25" s="194"/>
      <c r="G25" s="329" t="str">
        <f t="shared" si="26"/>
        <v/>
      </c>
      <c r="H25" s="7"/>
      <c r="I25" s="227">
        <v>3800</v>
      </c>
      <c r="J25" s="11" t="s">
        <v>14</v>
      </c>
      <c r="K25" s="228" t="str">
        <f t="shared" si="2"/>
        <v/>
      </c>
      <c r="L25" s="11" t="s">
        <v>15</v>
      </c>
      <c r="M25" s="11" t="s">
        <v>16</v>
      </c>
      <c r="N25" s="288" t="str">
        <f t="shared" si="23"/>
        <v/>
      </c>
      <c r="O25" s="263">
        <f t="shared" si="4"/>
        <v>11600</v>
      </c>
      <c r="P25" s="11" t="s">
        <v>14</v>
      </c>
      <c r="Q25" s="228" t="str">
        <f t="shared" si="5"/>
        <v/>
      </c>
      <c r="R25" s="11" t="s">
        <v>17</v>
      </c>
      <c r="S25" s="11" t="s">
        <v>16</v>
      </c>
      <c r="T25" s="288" t="str">
        <f t="shared" si="24"/>
        <v/>
      </c>
      <c r="U25" s="17"/>
      <c r="V25" s="289" t="str">
        <f t="shared" si="25"/>
        <v/>
      </c>
    </row>
    <row r="26" spans="1:22" ht="30" hidden="1" customHeight="1">
      <c r="A26" s="421"/>
      <c r="B26" s="171" t="str">
        <f>IF($A26="","",VLOOKUP($A26,従事者明細!$A$3:$F$52,2))</f>
        <v/>
      </c>
      <c r="C26" s="122" t="str">
        <f>IF($A26="","",VLOOKUP($A26,従事者明細!$A$3:$F$52,3))</f>
        <v/>
      </c>
      <c r="D26" s="2"/>
      <c r="E26" s="185" t="str">
        <f t="shared" si="0"/>
        <v/>
      </c>
      <c r="F26" s="194"/>
      <c r="G26" s="329" t="str">
        <f t="shared" si="26"/>
        <v/>
      </c>
      <c r="H26" s="7"/>
      <c r="I26" s="227">
        <v>3800</v>
      </c>
      <c r="J26" s="11" t="s">
        <v>14</v>
      </c>
      <c r="K26" s="228" t="str">
        <f t="shared" si="2"/>
        <v/>
      </c>
      <c r="L26" s="11" t="s">
        <v>15</v>
      </c>
      <c r="M26" s="11" t="s">
        <v>16</v>
      </c>
      <c r="N26" s="288" t="str">
        <f t="shared" si="23"/>
        <v/>
      </c>
      <c r="O26" s="263">
        <f t="shared" si="4"/>
        <v>11600</v>
      </c>
      <c r="P26" s="11" t="s">
        <v>14</v>
      </c>
      <c r="Q26" s="228" t="str">
        <f t="shared" si="5"/>
        <v/>
      </c>
      <c r="R26" s="11" t="s">
        <v>17</v>
      </c>
      <c r="S26" s="11" t="s">
        <v>16</v>
      </c>
      <c r="T26" s="288" t="str">
        <f t="shared" si="24"/>
        <v/>
      </c>
      <c r="U26" s="17"/>
      <c r="V26" s="289" t="str">
        <f t="shared" si="25"/>
        <v/>
      </c>
    </row>
    <row r="27" spans="1:22" ht="30" hidden="1" customHeight="1">
      <c r="A27" s="421"/>
      <c r="B27" s="171" t="str">
        <f>IF($A27="","",VLOOKUP($A27,従事者明細!$A$3:$F$52,2))</f>
        <v/>
      </c>
      <c r="C27" s="122" t="str">
        <f>IF($A27="","",VLOOKUP($A27,従事者明細!$A$3:$F$52,3))</f>
        <v/>
      </c>
      <c r="D27" s="2"/>
      <c r="E27" s="185" t="str">
        <f t="shared" si="0"/>
        <v/>
      </c>
      <c r="F27" s="194"/>
      <c r="G27" s="329" t="str">
        <f t="shared" si="26"/>
        <v/>
      </c>
      <c r="H27" s="7"/>
      <c r="I27" s="227">
        <v>3800</v>
      </c>
      <c r="J27" s="11" t="s">
        <v>14</v>
      </c>
      <c r="K27" s="228" t="str">
        <f t="shared" si="2"/>
        <v/>
      </c>
      <c r="L27" s="11" t="s">
        <v>15</v>
      </c>
      <c r="M27" s="11" t="s">
        <v>16</v>
      </c>
      <c r="N27" s="288" t="str">
        <f t="shared" si="23"/>
        <v/>
      </c>
      <c r="O27" s="263">
        <f t="shared" si="4"/>
        <v>11600</v>
      </c>
      <c r="P27" s="11" t="s">
        <v>14</v>
      </c>
      <c r="Q27" s="228" t="str">
        <f t="shared" si="5"/>
        <v/>
      </c>
      <c r="R27" s="11" t="s">
        <v>17</v>
      </c>
      <c r="S27" s="11" t="s">
        <v>16</v>
      </c>
      <c r="T27" s="288" t="str">
        <f t="shared" si="24"/>
        <v/>
      </c>
      <c r="U27" s="17"/>
      <c r="V27" s="289" t="str">
        <f t="shared" si="25"/>
        <v/>
      </c>
    </row>
    <row r="28" spans="1:22" ht="30" hidden="1" customHeight="1">
      <c r="A28" s="421"/>
      <c r="B28" s="171" t="str">
        <f>IF($A28="","",VLOOKUP($A28,従事者明細!$A$3:$F$52,2))</f>
        <v/>
      </c>
      <c r="C28" s="122" t="str">
        <f>IF($A28="","",VLOOKUP($A28,従事者明細!$A$3:$F$52,3))</f>
        <v/>
      </c>
      <c r="D28" s="2"/>
      <c r="E28" s="185" t="str">
        <f t="shared" si="0"/>
        <v/>
      </c>
      <c r="F28" s="194"/>
      <c r="G28" s="329" t="str">
        <f t="shared" si="26"/>
        <v/>
      </c>
      <c r="H28" s="7"/>
      <c r="I28" s="227">
        <v>3800</v>
      </c>
      <c r="J28" s="11" t="s">
        <v>14</v>
      </c>
      <c r="K28" s="228" t="str">
        <f t="shared" si="2"/>
        <v/>
      </c>
      <c r="L28" s="11" t="s">
        <v>15</v>
      </c>
      <c r="M28" s="11" t="s">
        <v>16</v>
      </c>
      <c r="N28" s="288" t="str">
        <f t="shared" si="23"/>
        <v/>
      </c>
      <c r="O28" s="263">
        <f t="shared" si="4"/>
        <v>11600</v>
      </c>
      <c r="P28" s="11" t="s">
        <v>14</v>
      </c>
      <c r="Q28" s="228" t="str">
        <f t="shared" si="5"/>
        <v/>
      </c>
      <c r="R28" s="11" t="s">
        <v>17</v>
      </c>
      <c r="S28" s="11" t="s">
        <v>16</v>
      </c>
      <c r="T28" s="288" t="str">
        <f t="shared" si="24"/>
        <v/>
      </c>
      <c r="U28" s="17"/>
      <c r="V28" s="289" t="str">
        <f t="shared" si="25"/>
        <v/>
      </c>
    </row>
    <row r="29" spans="1:22" ht="30" hidden="1" customHeight="1">
      <c r="A29" s="421"/>
      <c r="B29" s="171" t="str">
        <f>IF($A29="","",VLOOKUP($A29,従事者明細!$A$3:$F$52,2))</f>
        <v/>
      </c>
      <c r="C29" s="122" t="str">
        <f>IF($A29="","",VLOOKUP($A29,従事者明細!$A$3:$F$52,3))</f>
        <v/>
      </c>
      <c r="D29" s="2"/>
      <c r="E29" s="185" t="str">
        <f t="shared" si="0"/>
        <v/>
      </c>
      <c r="F29" s="194"/>
      <c r="G29" s="329" t="str">
        <f t="shared" si="26"/>
        <v/>
      </c>
      <c r="H29" s="7"/>
      <c r="I29" s="227">
        <v>3800</v>
      </c>
      <c r="J29" s="11" t="s">
        <v>14</v>
      </c>
      <c r="K29" s="228" t="str">
        <f t="shared" si="2"/>
        <v/>
      </c>
      <c r="L29" s="11" t="s">
        <v>15</v>
      </c>
      <c r="M29" s="11" t="s">
        <v>16</v>
      </c>
      <c r="N29" s="288" t="str">
        <f t="shared" si="23"/>
        <v/>
      </c>
      <c r="O29" s="263">
        <f t="shared" si="4"/>
        <v>11600</v>
      </c>
      <c r="P29" s="11" t="s">
        <v>14</v>
      </c>
      <c r="Q29" s="228" t="str">
        <f t="shared" si="5"/>
        <v/>
      </c>
      <c r="R29" s="11" t="s">
        <v>17</v>
      </c>
      <c r="S29" s="11" t="s">
        <v>16</v>
      </c>
      <c r="T29" s="288" t="str">
        <f t="shared" si="24"/>
        <v/>
      </c>
      <c r="U29" s="17"/>
      <c r="V29" s="289" t="str">
        <f t="shared" si="25"/>
        <v/>
      </c>
    </row>
    <row r="30" spans="1:22" ht="30" hidden="1" customHeight="1">
      <c r="A30" s="421"/>
      <c r="B30" s="171" t="str">
        <f>IF($A30="","",VLOOKUP($A30,従事者明細!$A$3:$F$52,2))</f>
        <v/>
      </c>
      <c r="C30" s="122" t="str">
        <f>IF($A30="","",VLOOKUP($A30,従事者明細!$A$3:$F$52,3))</f>
        <v/>
      </c>
      <c r="D30" s="2"/>
      <c r="E30" s="185" t="str">
        <f t="shared" si="0"/>
        <v/>
      </c>
      <c r="F30" s="194"/>
      <c r="G30" s="329" t="str">
        <f t="shared" si="26"/>
        <v/>
      </c>
      <c r="H30" s="7"/>
      <c r="I30" s="227">
        <v>3800</v>
      </c>
      <c r="J30" s="11" t="s">
        <v>14</v>
      </c>
      <c r="K30" s="228" t="str">
        <f t="shared" si="2"/>
        <v/>
      </c>
      <c r="L30" s="11" t="s">
        <v>15</v>
      </c>
      <c r="M30" s="11" t="s">
        <v>16</v>
      </c>
      <c r="N30" s="288" t="str">
        <f t="shared" si="23"/>
        <v/>
      </c>
      <c r="O30" s="263">
        <f t="shared" si="4"/>
        <v>11600</v>
      </c>
      <c r="P30" s="11" t="s">
        <v>14</v>
      </c>
      <c r="Q30" s="228" t="str">
        <f t="shared" si="5"/>
        <v/>
      </c>
      <c r="R30" s="11" t="s">
        <v>17</v>
      </c>
      <c r="S30" s="11" t="s">
        <v>16</v>
      </c>
      <c r="T30" s="288" t="str">
        <f t="shared" si="24"/>
        <v/>
      </c>
      <c r="U30" s="17"/>
      <c r="V30" s="289" t="str">
        <f t="shared" si="25"/>
        <v/>
      </c>
    </row>
    <row r="31" spans="1:22" ht="30" hidden="1" customHeight="1">
      <c r="A31" s="421"/>
      <c r="B31" s="171" t="str">
        <f>IF($A31="","",VLOOKUP($A31,従事者明細!$A$3:$F$52,2))</f>
        <v/>
      </c>
      <c r="C31" s="122" t="str">
        <f>IF($A31="","",VLOOKUP($A31,従事者明細!$A$3:$F$52,3))</f>
        <v/>
      </c>
      <c r="D31" s="2"/>
      <c r="E31" s="185" t="str">
        <f t="shared" si="0"/>
        <v/>
      </c>
      <c r="F31" s="194"/>
      <c r="G31" s="329" t="str">
        <f t="shared" si="26"/>
        <v/>
      </c>
      <c r="H31" s="7"/>
      <c r="I31" s="227">
        <v>3800</v>
      </c>
      <c r="J31" s="11" t="s">
        <v>14</v>
      </c>
      <c r="K31" s="228" t="str">
        <f t="shared" si="2"/>
        <v/>
      </c>
      <c r="L31" s="11" t="s">
        <v>15</v>
      </c>
      <c r="M31" s="11" t="s">
        <v>16</v>
      </c>
      <c r="N31" s="288" t="str">
        <f t="shared" si="23"/>
        <v/>
      </c>
      <c r="O31" s="263">
        <f t="shared" si="4"/>
        <v>11600</v>
      </c>
      <c r="P31" s="11" t="s">
        <v>14</v>
      </c>
      <c r="Q31" s="228" t="str">
        <f t="shared" si="5"/>
        <v/>
      </c>
      <c r="R31" s="11" t="s">
        <v>17</v>
      </c>
      <c r="S31" s="11" t="s">
        <v>16</v>
      </c>
      <c r="T31" s="288" t="str">
        <f t="shared" si="24"/>
        <v/>
      </c>
      <c r="U31" s="17"/>
      <c r="V31" s="289" t="str">
        <f t="shared" si="25"/>
        <v/>
      </c>
    </row>
    <row r="32" spans="1:22" ht="30" hidden="1" customHeight="1">
      <c r="A32" s="421"/>
      <c r="B32" s="171" t="str">
        <f>IF($A32="","",VLOOKUP($A32,従事者明細!$A$3:$F$52,2))</f>
        <v/>
      </c>
      <c r="C32" s="122" t="str">
        <f>IF($A32="","",VLOOKUP($A32,従事者明細!$A$3:$F$52,3))</f>
        <v/>
      </c>
      <c r="D32" s="2"/>
      <c r="E32" s="185" t="str">
        <f t="shared" si="0"/>
        <v/>
      </c>
      <c r="F32" s="194"/>
      <c r="G32" s="329" t="str">
        <f t="shared" si="26"/>
        <v/>
      </c>
      <c r="H32" s="7"/>
      <c r="I32" s="227">
        <v>3800</v>
      </c>
      <c r="J32" s="11" t="s">
        <v>14</v>
      </c>
      <c r="K32" s="228" t="str">
        <f t="shared" si="2"/>
        <v/>
      </c>
      <c r="L32" s="11" t="s">
        <v>15</v>
      </c>
      <c r="M32" s="11" t="s">
        <v>16</v>
      </c>
      <c r="N32" s="288" t="str">
        <f t="shared" si="20"/>
        <v/>
      </c>
      <c r="O32" s="263">
        <f t="shared" si="4"/>
        <v>11600</v>
      </c>
      <c r="P32" s="11" t="s">
        <v>14</v>
      </c>
      <c r="Q32" s="228" t="str">
        <f t="shared" si="5"/>
        <v/>
      </c>
      <c r="R32" s="11" t="s">
        <v>17</v>
      </c>
      <c r="S32" s="11" t="s">
        <v>16</v>
      </c>
      <c r="T32" s="288" t="str">
        <f t="shared" si="21"/>
        <v/>
      </c>
      <c r="U32" s="17"/>
      <c r="V32" s="289" t="str">
        <f t="shared" si="22"/>
        <v/>
      </c>
    </row>
    <row r="33" spans="1:23" ht="30" hidden="1" customHeight="1">
      <c r="A33" s="421"/>
      <c r="B33" s="171" t="str">
        <f>IF($A33="","",VLOOKUP($A33,従事者明細!$A$3:$F$52,2))</f>
        <v/>
      </c>
      <c r="C33" s="122" t="str">
        <f>IF($A33="","",VLOOKUP($A33,従事者明細!$A$3:$F$52,3))</f>
        <v/>
      </c>
      <c r="D33" s="2"/>
      <c r="E33" s="185" t="str">
        <f t="shared" si="0"/>
        <v/>
      </c>
      <c r="F33" s="194"/>
      <c r="G33" s="329" t="str">
        <f t="shared" si="26"/>
        <v/>
      </c>
      <c r="H33" s="7"/>
      <c r="I33" s="227">
        <v>3800</v>
      </c>
      <c r="J33" s="11" t="s">
        <v>14</v>
      </c>
      <c r="K33" s="228" t="str">
        <f t="shared" si="2"/>
        <v/>
      </c>
      <c r="L33" s="11" t="s">
        <v>15</v>
      </c>
      <c r="M33" s="11" t="s">
        <v>16</v>
      </c>
      <c r="N33" s="288" t="str">
        <f t="shared" si="20"/>
        <v/>
      </c>
      <c r="O33" s="263">
        <f t="shared" si="4"/>
        <v>11600</v>
      </c>
      <c r="P33" s="11" t="s">
        <v>14</v>
      </c>
      <c r="Q33" s="228" t="str">
        <f t="shared" si="5"/>
        <v/>
      </c>
      <c r="R33" s="11" t="s">
        <v>17</v>
      </c>
      <c r="S33" s="11" t="s">
        <v>16</v>
      </c>
      <c r="T33" s="288" t="str">
        <f t="shared" si="21"/>
        <v/>
      </c>
      <c r="U33" s="17"/>
      <c r="V33" s="289" t="str">
        <f t="shared" si="22"/>
        <v/>
      </c>
    </row>
    <row r="34" spans="1:23" ht="30" hidden="1" customHeight="1">
      <c r="A34" s="421"/>
      <c r="B34" s="171" t="str">
        <f>IF($A34="","",VLOOKUP($A34,従事者明細!$A$3:$F$52,2))</f>
        <v/>
      </c>
      <c r="C34" s="122" t="str">
        <f>IF($A34="","",VLOOKUP($A34,従事者明細!$A$3:$F$52,3))</f>
        <v/>
      </c>
      <c r="D34" s="2"/>
      <c r="E34" s="185" t="str">
        <f t="shared" si="0"/>
        <v/>
      </c>
      <c r="F34" s="194"/>
      <c r="G34" s="329" t="str">
        <f t="shared" si="26"/>
        <v/>
      </c>
      <c r="H34" s="7"/>
      <c r="I34" s="227">
        <v>3800</v>
      </c>
      <c r="J34" s="11" t="s">
        <v>14</v>
      </c>
      <c r="K34" s="228" t="str">
        <f t="shared" si="2"/>
        <v/>
      </c>
      <c r="L34" s="11" t="s">
        <v>15</v>
      </c>
      <c r="M34" s="11" t="s">
        <v>16</v>
      </c>
      <c r="N34" s="288" t="str">
        <f t="shared" si="20"/>
        <v/>
      </c>
      <c r="O34" s="263">
        <f t="shared" si="4"/>
        <v>11600</v>
      </c>
      <c r="P34" s="11" t="s">
        <v>14</v>
      </c>
      <c r="Q34" s="228" t="str">
        <f t="shared" si="5"/>
        <v/>
      </c>
      <c r="R34" s="11" t="s">
        <v>17</v>
      </c>
      <c r="S34" s="11" t="s">
        <v>16</v>
      </c>
      <c r="T34" s="288" t="str">
        <f t="shared" si="21"/>
        <v/>
      </c>
      <c r="U34" s="17"/>
      <c r="V34" s="289" t="str">
        <f t="shared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r="C35" s="122" t="str">
        <f>IF($A35="","",VLOOKUP($A35,従事者明細!$A$3:$F$52,3))</f>
        <v/>
      </c>
      <c r="D35" s="2"/>
      <c r="E35" s="185" t="str">
        <f t="shared" si="0"/>
        <v/>
      </c>
      <c r="F35" s="194"/>
      <c r="G35" s="329" t="str">
        <f t="shared" si="26"/>
        <v/>
      </c>
      <c r="H35" s="7"/>
      <c r="I35" s="227">
        <v>3800</v>
      </c>
      <c r="J35" s="11" t="s">
        <v>14</v>
      </c>
      <c r="K35" s="228" t="str">
        <f t="shared" si="2"/>
        <v/>
      </c>
      <c r="L35" s="11" t="s">
        <v>15</v>
      </c>
      <c r="M35" s="11" t="s">
        <v>16</v>
      </c>
      <c r="N35" s="288" t="str">
        <f t="shared" si="20"/>
        <v/>
      </c>
      <c r="O35" s="263">
        <f t="shared" si="4"/>
        <v>11600</v>
      </c>
      <c r="P35" s="11" t="s">
        <v>14</v>
      </c>
      <c r="Q35" s="228" t="str">
        <f t="shared" si="5"/>
        <v/>
      </c>
      <c r="R35" s="11" t="s">
        <v>17</v>
      </c>
      <c r="S35" s="11" t="s">
        <v>16</v>
      </c>
      <c r="T35" s="288" t="str">
        <f t="shared" si="21"/>
        <v/>
      </c>
      <c r="U35" s="17"/>
      <c r="V35" s="289" t="str">
        <f t="shared" si="22"/>
        <v/>
      </c>
    </row>
    <row r="36" spans="1:23" ht="30" hidden="1" customHeight="1">
      <c r="A36" s="421"/>
      <c r="B36" s="171" t="str">
        <f>IF($A36="","",VLOOKUP($A36,従事者明細!$A$3:$F$52,2))</f>
        <v/>
      </c>
      <c r="C36" s="122" t="str">
        <f>IF($A36="","",VLOOKUP($A36,従事者明細!$A$3:$F$52,3))</f>
        <v/>
      </c>
      <c r="D36" s="2"/>
      <c r="E36" s="185" t="str">
        <f t="shared" si="0"/>
        <v/>
      </c>
      <c r="F36" s="194"/>
      <c r="G36" s="329" t="str">
        <f t="shared" si="26"/>
        <v/>
      </c>
      <c r="H36" s="7"/>
      <c r="I36" s="227">
        <v>3800</v>
      </c>
      <c r="J36" s="11" t="s">
        <v>14</v>
      </c>
      <c r="K36" s="228" t="str">
        <f t="shared" si="2"/>
        <v/>
      </c>
      <c r="L36" s="11" t="s">
        <v>15</v>
      </c>
      <c r="M36" s="11" t="s">
        <v>16</v>
      </c>
      <c r="N36" s="288" t="str">
        <f t="shared" si="20"/>
        <v/>
      </c>
      <c r="O36" s="263">
        <f t="shared" si="4"/>
        <v>11600</v>
      </c>
      <c r="P36" s="11" t="s">
        <v>14</v>
      </c>
      <c r="Q36" s="228" t="str">
        <f t="shared" si="5"/>
        <v/>
      </c>
      <c r="R36" s="11" t="s">
        <v>17</v>
      </c>
      <c r="S36" s="11" t="s">
        <v>16</v>
      </c>
      <c r="T36" s="288" t="str">
        <f t="shared" si="21"/>
        <v/>
      </c>
      <c r="U36" s="17"/>
      <c r="V36" s="289" t="str">
        <f t="shared" si="22"/>
        <v/>
      </c>
    </row>
    <row r="37" spans="1:23" ht="30" hidden="1" customHeight="1">
      <c r="A37" s="421"/>
      <c r="B37" s="171" t="str">
        <f>IF($A37="","",VLOOKUP($A37,従事者明細!$A$3:$F$52,2))</f>
        <v/>
      </c>
      <c r="C37" s="122" t="str">
        <f>IF($A37="","",VLOOKUP($A37,従事者明細!$A$3:$F$52,3))</f>
        <v/>
      </c>
      <c r="D37" s="2"/>
      <c r="E37" s="185" t="str">
        <f t="shared" si="0"/>
        <v/>
      </c>
      <c r="F37" s="194"/>
      <c r="G37" s="329" t="str">
        <f t="shared" si="26"/>
        <v/>
      </c>
      <c r="H37" s="7"/>
      <c r="I37" s="227">
        <v>3800</v>
      </c>
      <c r="J37" s="11" t="s">
        <v>14</v>
      </c>
      <c r="K37" s="228" t="str">
        <f t="shared" si="2"/>
        <v/>
      </c>
      <c r="L37" s="11" t="s">
        <v>15</v>
      </c>
      <c r="M37" s="11" t="s">
        <v>16</v>
      </c>
      <c r="N37" s="288" t="str">
        <f t="shared" si="3"/>
        <v/>
      </c>
      <c r="O37" s="263">
        <f t="shared" si="4"/>
        <v>11600</v>
      </c>
      <c r="P37" s="11" t="s">
        <v>14</v>
      </c>
      <c r="Q37" s="228" t="str">
        <f t="shared" si="5"/>
        <v/>
      </c>
      <c r="R37" s="11" t="s">
        <v>17</v>
      </c>
      <c r="S37" s="11" t="s">
        <v>16</v>
      </c>
      <c r="T37" s="288" t="str">
        <f t="shared" si="6"/>
        <v/>
      </c>
      <c r="U37" s="17"/>
      <c r="V37" s="289" t="str">
        <f t="shared" si="7"/>
        <v/>
      </c>
    </row>
    <row r="38" spans="1:23" ht="30" hidden="1" customHeight="1">
      <c r="A38" s="421"/>
      <c r="B38" s="171" t="str">
        <f>IF($A38="","",VLOOKUP($A38,従事者明細!$A$3:$F$52,2))</f>
        <v/>
      </c>
      <c r="C38" s="122" t="str">
        <f>IF($A38="","",VLOOKUP($A38,従事者明細!$A$3:$F$52,3))</f>
        <v/>
      </c>
      <c r="D38" s="2"/>
      <c r="E38" s="185" t="str">
        <f t="shared" si="0"/>
        <v/>
      </c>
      <c r="F38" s="194"/>
      <c r="G38" s="329" t="str">
        <f t="shared" si="26"/>
        <v/>
      </c>
      <c r="H38" s="7"/>
      <c r="I38" s="227">
        <v>3800</v>
      </c>
      <c r="J38" s="11" t="s">
        <v>14</v>
      </c>
      <c r="K38" s="228" t="str">
        <f t="shared" si="2"/>
        <v/>
      </c>
      <c r="L38" s="11" t="s">
        <v>15</v>
      </c>
      <c r="M38" s="11" t="s">
        <v>16</v>
      </c>
      <c r="N38" s="288" t="str">
        <f t="shared" si="3"/>
        <v/>
      </c>
      <c r="O38" s="263">
        <f t="shared" si="4"/>
        <v>11600</v>
      </c>
      <c r="P38" s="11" t="s">
        <v>14</v>
      </c>
      <c r="Q38" s="228" t="str">
        <f t="shared" si="5"/>
        <v/>
      </c>
      <c r="R38" s="11" t="s">
        <v>17</v>
      </c>
      <c r="S38" s="11" t="s">
        <v>16</v>
      </c>
      <c r="T38" s="288" t="str">
        <f t="shared" si="6"/>
        <v/>
      </c>
      <c r="U38" s="17"/>
      <c r="V38" s="289" t="str">
        <f t="shared" si="7"/>
        <v/>
      </c>
    </row>
    <row r="39" spans="1:23" ht="30" hidden="1" customHeight="1">
      <c r="A39" s="421"/>
      <c r="B39" s="171" t="str">
        <f>IF($A39="","",VLOOKUP($A39,従事者明細!$A$3:$F$52,2))</f>
        <v/>
      </c>
      <c r="C39" s="122" t="str">
        <f>IF($A39="","",VLOOKUP($A39,従事者明細!$A$3:$F$52,3))</f>
        <v/>
      </c>
      <c r="D39" s="2"/>
      <c r="E39" s="185" t="str">
        <f t="shared" si="0"/>
        <v/>
      </c>
      <c r="F39" s="194"/>
      <c r="G39" s="329" t="str">
        <f t="shared" si="26"/>
        <v/>
      </c>
      <c r="H39" s="10"/>
      <c r="I39" s="227">
        <v>3800</v>
      </c>
      <c r="J39" s="11" t="s">
        <v>14</v>
      </c>
      <c r="K39" s="228" t="str">
        <f t="shared" si="2"/>
        <v/>
      </c>
      <c r="L39" s="11" t="s">
        <v>15</v>
      </c>
      <c r="M39" s="11" t="s">
        <v>16</v>
      </c>
      <c r="N39" s="288" t="str">
        <f t="shared" si="3"/>
        <v/>
      </c>
      <c r="O39" s="263">
        <f t="shared" si="4"/>
        <v>11600</v>
      </c>
      <c r="P39" s="11" t="s">
        <v>14</v>
      </c>
      <c r="Q39" s="228" t="str">
        <f t="shared" si="5"/>
        <v/>
      </c>
      <c r="R39" s="11" t="s">
        <v>17</v>
      </c>
      <c r="S39" s="11" t="s">
        <v>16</v>
      </c>
      <c r="T39" s="288" t="str">
        <f t="shared" si="6"/>
        <v/>
      </c>
      <c r="U39" s="17"/>
      <c r="V39" s="289" t="str">
        <f t="shared" si="7"/>
        <v/>
      </c>
    </row>
    <row r="40" spans="1:23" ht="30" hidden="1" customHeight="1">
      <c r="A40" s="421"/>
      <c r="B40" s="171" t="str">
        <f>IF($A40="","",VLOOKUP($A40,従事者明細!$A$3:$F$52,2))</f>
        <v/>
      </c>
      <c r="C40" s="122" t="str">
        <f>IF($A40="","",VLOOKUP($A40,従事者明細!$A$3:$F$52,3))</f>
        <v/>
      </c>
      <c r="D40" s="2"/>
      <c r="E40" s="185" t="str">
        <f t="shared" si="0"/>
        <v/>
      </c>
      <c r="F40" s="194"/>
      <c r="G40" s="329" t="str">
        <f t="shared" si="26"/>
        <v/>
      </c>
      <c r="H40" s="7"/>
      <c r="I40" s="227">
        <v>3800</v>
      </c>
      <c r="J40" s="11" t="s">
        <v>14</v>
      </c>
      <c r="K40" s="228" t="str">
        <f t="shared" si="2"/>
        <v/>
      </c>
      <c r="L40" s="11" t="s">
        <v>15</v>
      </c>
      <c r="M40" s="11" t="s">
        <v>16</v>
      </c>
      <c r="N40" s="288" t="str">
        <f t="shared" si="3"/>
        <v/>
      </c>
      <c r="O40" s="263">
        <f t="shared" si="4"/>
        <v>11600</v>
      </c>
      <c r="P40" s="11" t="s">
        <v>14</v>
      </c>
      <c r="Q40" s="228" t="str">
        <f t="shared" si="5"/>
        <v/>
      </c>
      <c r="R40" s="11" t="s">
        <v>17</v>
      </c>
      <c r="S40" s="11" t="s">
        <v>16</v>
      </c>
      <c r="T40" s="288" t="str">
        <f t="shared" si="6"/>
        <v/>
      </c>
      <c r="U40" s="17"/>
      <c r="V40" s="289" t="str">
        <f t="shared" si="7"/>
        <v/>
      </c>
    </row>
    <row r="41" spans="1:23" ht="30" customHeight="1" thickBot="1">
      <c r="A41" s="421"/>
      <c r="B41" s="171" t="str">
        <f>IF($A41="","",VLOOKUP($A41,従事者明細!$A$3:$F$52,2))</f>
        <v/>
      </c>
      <c r="C41" s="122" t="str">
        <f>IF($A41="","",VLOOKUP($A41,従事者明細!$A$3:$F$52,3))</f>
        <v/>
      </c>
      <c r="D41" s="50"/>
      <c r="E41" s="185" t="str">
        <f t="shared" si="0"/>
        <v/>
      </c>
      <c r="F41" s="194"/>
      <c r="G41" s="329" t="str">
        <f t="shared" si="26"/>
        <v/>
      </c>
      <c r="H41" s="7"/>
      <c r="I41" s="227">
        <v>3800</v>
      </c>
      <c r="J41" s="11" t="s">
        <v>14</v>
      </c>
      <c r="K41" s="228" t="str">
        <f t="shared" si="2"/>
        <v/>
      </c>
      <c r="L41" s="11" t="s">
        <v>15</v>
      </c>
      <c r="M41" s="11" t="s">
        <v>16</v>
      </c>
      <c r="N41" s="288" t="str">
        <f t="shared" si="3"/>
        <v/>
      </c>
      <c r="O41" s="263">
        <f t="shared" si="4"/>
        <v>11600</v>
      </c>
      <c r="P41" s="11" t="s">
        <v>14</v>
      </c>
      <c r="Q41" s="228" t="str">
        <f t="shared" si="5"/>
        <v/>
      </c>
      <c r="R41" s="11" t="s">
        <v>17</v>
      </c>
      <c r="S41" s="11" t="s">
        <v>16</v>
      </c>
      <c r="T41" s="288" t="str">
        <f t="shared" si="6"/>
        <v/>
      </c>
      <c r="U41" s="17"/>
      <c r="V41" s="289" t="str">
        <f t="shared" si="7"/>
        <v/>
      </c>
    </row>
    <row r="42" spans="1:23" ht="30" customHeight="1" thickBot="1">
      <c r="B42" s="7"/>
      <c r="C42" s="7"/>
      <c r="D42" s="51" t="s">
        <v>21</v>
      </c>
      <c r="E42" s="15">
        <f>SUM(E9:E41)</f>
        <v>0</v>
      </c>
      <c r="F42" s="56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2" t="s">
        <v>21</v>
      </c>
      <c r="V42" s="15">
        <f>SUM(V9:V41)</f>
        <v>0</v>
      </c>
    </row>
    <row r="43" spans="1:23" ht="30" customHeight="1" thickBot="1">
      <c r="B43" s="7"/>
      <c r="C43" s="81"/>
      <c r="D43" s="86" t="s">
        <v>93</v>
      </c>
      <c r="E43" s="376">
        <f>ROUNDDOWN(E42,-3)</f>
        <v>0</v>
      </c>
      <c r="F43" s="53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6" t="s">
        <v>93</v>
      </c>
      <c r="V43" s="376">
        <f>ROUNDDOWN(V42,-3)</f>
        <v>0</v>
      </c>
    </row>
    <row r="44" spans="1:23" ht="30" customHeight="1">
      <c r="B44" s="7"/>
      <c r="C44" s="7"/>
      <c r="D44" s="340"/>
      <c r="E44" s="56"/>
      <c r="F44" s="53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4"/>
    </row>
    <row r="45" spans="1:23" ht="30" customHeight="1">
      <c r="D45" s="173" t="s">
        <v>134</v>
      </c>
      <c r="E45" s="8" t="s">
        <v>196</v>
      </c>
      <c r="F45" s="341" t="s">
        <v>135</v>
      </c>
      <c r="G45" s="539" t="s">
        <v>146</v>
      </c>
      <c r="H45" s="540"/>
      <c r="I45" s="341" t="s">
        <v>228</v>
      </c>
      <c r="J45" s="538" t="s">
        <v>147</v>
      </c>
      <c r="K45" s="538"/>
      <c r="L45" s="538" t="s">
        <v>148</v>
      </c>
      <c r="M45" s="538"/>
      <c r="N45" s="183" t="s">
        <v>229</v>
      </c>
      <c r="O45" s="184" t="s">
        <v>149</v>
      </c>
      <c r="P45" s="539" t="s">
        <v>201</v>
      </c>
      <c r="Q45" s="545"/>
      <c r="R45" s="545"/>
      <c r="S45" s="545"/>
      <c r="T45" s="545"/>
      <c r="U45" s="545"/>
      <c r="V45" s="540"/>
      <c r="W45" s="278" t="s">
        <v>171</v>
      </c>
    </row>
    <row r="46" spans="1:23" ht="24" customHeight="1">
      <c r="B46" s="530"/>
      <c r="C46" s="535" t="s">
        <v>22</v>
      </c>
      <c r="D46" s="1">
        <v>1</v>
      </c>
      <c r="E46" s="186">
        <f>SUM(G46:O46)</f>
        <v>0</v>
      </c>
      <c r="F46" s="328"/>
      <c r="G46" s="528"/>
      <c r="H46" s="529"/>
      <c r="I46" s="181"/>
      <c r="J46" s="546"/>
      <c r="K46" s="546"/>
      <c r="L46" s="544"/>
      <c r="M46" s="544"/>
      <c r="N46" s="182">
        <f>ROUND(G46*0.05,0)</f>
        <v>0</v>
      </c>
      <c r="O46" s="180"/>
      <c r="P46" s="541"/>
      <c r="Q46" s="542"/>
      <c r="R46" s="542"/>
      <c r="S46" s="542"/>
      <c r="T46" s="542"/>
      <c r="U46" s="542"/>
      <c r="V46" s="543"/>
      <c r="W46" s="173"/>
    </row>
    <row r="47" spans="1:23" ht="24" customHeight="1">
      <c r="B47" s="530"/>
      <c r="C47" s="536"/>
      <c r="D47" s="1">
        <v>2</v>
      </c>
      <c r="E47" s="186">
        <f t="shared" ref="E47:E51" si="27">SUM(G47:O47)</f>
        <v>0</v>
      </c>
      <c r="F47" s="328"/>
      <c r="G47" s="528"/>
      <c r="H47" s="529"/>
      <c r="I47" s="181"/>
      <c r="J47" s="546"/>
      <c r="K47" s="546"/>
      <c r="L47" s="544"/>
      <c r="M47" s="544"/>
      <c r="N47" s="182">
        <f t="shared" ref="N47:N51" si="28">ROUND(G47*0.05,0)</f>
        <v>0</v>
      </c>
      <c r="O47" s="180"/>
      <c r="P47" s="541"/>
      <c r="Q47" s="542"/>
      <c r="R47" s="542"/>
      <c r="S47" s="542"/>
      <c r="T47" s="542"/>
      <c r="U47" s="542"/>
      <c r="V47" s="543"/>
      <c r="W47" s="173"/>
    </row>
    <row r="48" spans="1:23" ht="24" customHeight="1">
      <c r="B48" s="530"/>
      <c r="C48" s="536"/>
      <c r="D48" s="1">
        <v>3</v>
      </c>
      <c r="E48" s="186">
        <f t="shared" ref="E48" si="29">SUM(G48:O48)</f>
        <v>0</v>
      </c>
      <c r="F48" s="328"/>
      <c r="G48" s="528"/>
      <c r="H48" s="529"/>
      <c r="I48" s="181"/>
      <c r="J48" s="546"/>
      <c r="K48" s="546"/>
      <c r="L48" s="544"/>
      <c r="M48" s="544"/>
      <c r="N48" s="182">
        <f t="shared" ref="N48" si="30">ROUND(G48*0.05,0)</f>
        <v>0</v>
      </c>
      <c r="O48" s="180"/>
      <c r="P48" s="541"/>
      <c r="Q48" s="542"/>
      <c r="R48" s="542"/>
      <c r="S48" s="542"/>
      <c r="T48" s="542"/>
      <c r="U48" s="542"/>
      <c r="V48" s="543"/>
      <c r="W48" s="173"/>
    </row>
    <row r="49" spans="2:23" ht="24" customHeight="1">
      <c r="B49" s="530"/>
      <c r="C49" s="536"/>
      <c r="D49" s="1">
        <v>4</v>
      </c>
      <c r="E49" s="186">
        <f t="shared" si="27"/>
        <v>0</v>
      </c>
      <c r="F49" s="328"/>
      <c r="G49" s="528"/>
      <c r="H49" s="529"/>
      <c r="I49" s="181"/>
      <c r="J49" s="546"/>
      <c r="K49" s="546"/>
      <c r="L49" s="544"/>
      <c r="M49" s="544"/>
      <c r="N49" s="182">
        <f t="shared" si="28"/>
        <v>0</v>
      </c>
      <c r="O49" s="180"/>
      <c r="P49" s="541"/>
      <c r="Q49" s="542"/>
      <c r="R49" s="542"/>
      <c r="S49" s="542"/>
      <c r="T49" s="542"/>
      <c r="U49" s="542"/>
      <c r="V49" s="543"/>
      <c r="W49" s="173"/>
    </row>
    <row r="50" spans="2:23" ht="24" customHeight="1">
      <c r="B50" s="530"/>
      <c r="C50" s="536"/>
      <c r="D50" s="1">
        <v>5</v>
      </c>
      <c r="E50" s="186">
        <f t="shared" si="27"/>
        <v>0</v>
      </c>
      <c r="F50" s="328"/>
      <c r="G50" s="528"/>
      <c r="H50" s="529"/>
      <c r="I50" s="181"/>
      <c r="J50" s="546"/>
      <c r="K50" s="546"/>
      <c r="L50" s="544"/>
      <c r="M50" s="544"/>
      <c r="N50" s="182">
        <f t="shared" si="28"/>
        <v>0</v>
      </c>
      <c r="O50" s="180"/>
      <c r="P50" s="541"/>
      <c r="Q50" s="542"/>
      <c r="R50" s="542"/>
      <c r="S50" s="542"/>
      <c r="T50" s="542"/>
      <c r="U50" s="542"/>
      <c r="V50" s="543"/>
      <c r="W50" s="173"/>
    </row>
    <row r="51" spans="2:23" ht="24" customHeight="1">
      <c r="B51" s="530"/>
      <c r="C51" s="537"/>
      <c r="D51" s="1">
        <v>6</v>
      </c>
      <c r="E51" s="186">
        <f t="shared" si="27"/>
        <v>0</v>
      </c>
      <c r="F51" s="328"/>
      <c r="G51" s="528"/>
      <c r="H51" s="529"/>
      <c r="I51" s="181"/>
      <c r="J51" s="546"/>
      <c r="K51" s="546"/>
      <c r="L51" s="544"/>
      <c r="M51" s="544"/>
      <c r="N51" s="182">
        <f t="shared" si="28"/>
        <v>0</v>
      </c>
      <c r="O51" s="180"/>
      <c r="P51" s="541"/>
      <c r="Q51" s="542"/>
      <c r="R51" s="542"/>
      <c r="S51" s="542"/>
      <c r="T51" s="542"/>
      <c r="U51" s="542"/>
      <c r="V51" s="543"/>
      <c r="W51" s="173"/>
    </row>
    <row r="52" spans="2:23" ht="17.100000000000001" customHeight="1"/>
  </sheetData>
  <mergeCells count="35"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  <mergeCell ref="L51:M51"/>
    <mergeCell ref="P45:V45"/>
    <mergeCell ref="P47:V47"/>
    <mergeCell ref="P49:V49"/>
    <mergeCell ref="P50:V50"/>
    <mergeCell ref="P51:V51"/>
    <mergeCell ref="L48:M48"/>
    <mergeCell ref="P48:V48"/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6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zoomScale="90" zoomScaleNormal="75" zoomScaleSheetLayoutView="90" workbookViewId="0">
      <selection activeCell="M23" sqref="M23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70" t="s">
        <v>53</v>
      </c>
      <c r="B2" s="70" t="s">
        <v>20</v>
      </c>
      <c r="C2" s="290"/>
      <c r="D2" s="291"/>
      <c r="E2" s="290"/>
      <c r="F2" s="291"/>
      <c r="G2" s="291"/>
    </row>
    <row r="3" spans="1:7" s="16" customFormat="1" ht="20.100000000000001" customHeight="1" thickBot="1">
      <c r="A3" s="62" t="s">
        <v>49</v>
      </c>
      <c r="B3" s="67" t="s">
        <v>69</v>
      </c>
      <c r="C3" s="290"/>
      <c r="D3" s="292"/>
      <c r="E3" s="127">
        <f>E35</f>
        <v>0</v>
      </c>
      <c r="F3" s="291" t="s">
        <v>1</v>
      </c>
      <c r="G3" s="291"/>
    </row>
    <row r="4" spans="1:7" s="16" customFormat="1" ht="20.100000000000001" customHeight="1" thickTop="1">
      <c r="A4" s="291"/>
      <c r="B4" s="293"/>
      <c r="C4" s="290"/>
      <c r="D4" s="291"/>
      <c r="E4" s="290"/>
      <c r="F4" s="291"/>
      <c r="G4" s="291"/>
    </row>
    <row r="5" spans="1:7" s="16" customFormat="1" ht="24.95" customHeight="1">
      <c r="A5" s="294"/>
      <c r="B5" s="295" t="s">
        <v>23</v>
      </c>
      <c r="C5" s="296" t="s">
        <v>28</v>
      </c>
      <c r="D5" s="295" t="s">
        <v>24</v>
      </c>
      <c r="E5" s="296" t="s">
        <v>25</v>
      </c>
      <c r="F5" s="295" t="s">
        <v>26</v>
      </c>
      <c r="G5" s="261" t="s">
        <v>171</v>
      </c>
    </row>
    <row r="6" spans="1:7" s="16" customFormat="1" ht="24.95" customHeight="1">
      <c r="A6" s="554" t="s">
        <v>255</v>
      </c>
      <c r="B6" s="297"/>
      <c r="C6" s="298"/>
      <c r="D6" s="298"/>
      <c r="E6" s="299">
        <f>C6*D6</f>
        <v>0</v>
      </c>
      <c r="F6" s="297"/>
      <c r="G6" s="294"/>
    </row>
    <row r="7" spans="1:7" s="16" customFormat="1" ht="24.95" customHeight="1">
      <c r="A7" s="555"/>
      <c r="B7" s="297"/>
      <c r="C7" s="298"/>
      <c r="D7" s="298"/>
      <c r="E7" s="299">
        <f t="shared" ref="E7:E32" si="0">C7*D7</f>
        <v>0</v>
      </c>
      <c r="F7" s="297"/>
      <c r="G7" s="294"/>
    </row>
    <row r="8" spans="1:7" s="16" customFormat="1" ht="24.95" customHeight="1">
      <c r="A8" s="555"/>
      <c r="B8" s="297"/>
      <c r="C8" s="298"/>
      <c r="D8" s="298"/>
      <c r="E8" s="299">
        <f t="shared" si="0"/>
        <v>0</v>
      </c>
      <c r="F8" s="297"/>
      <c r="G8" s="294"/>
    </row>
    <row r="9" spans="1:7" s="16" customFormat="1" ht="24.95" customHeight="1">
      <c r="A9" s="555"/>
      <c r="B9" s="297"/>
      <c r="C9" s="298"/>
      <c r="D9" s="298"/>
      <c r="E9" s="299">
        <f t="shared" si="0"/>
        <v>0</v>
      </c>
      <c r="F9" s="297"/>
      <c r="G9" s="294"/>
    </row>
    <row r="10" spans="1:7" s="16" customFormat="1" ht="24.95" customHeight="1">
      <c r="A10" s="555"/>
      <c r="B10" s="297"/>
      <c r="C10" s="298"/>
      <c r="D10" s="298"/>
      <c r="E10" s="299">
        <f t="shared" si="0"/>
        <v>0</v>
      </c>
      <c r="F10" s="297"/>
      <c r="G10" s="294"/>
    </row>
    <row r="11" spans="1:7" s="16" customFormat="1" ht="24.95" customHeight="1">
      <c r="A11" s="555"/>
      <c r="B11" s="300"/>
      <c r="C11" s="301"/>
      <c r="D11" s="301"/>
      <c r="E11" s="330">
        <f t="shared" si="0"/>
        <v>0</v>
      </c>
      <c r="F11" s="297"/>
      <c r="G11" s="294"/>
    </row>
    <row r="12" spans="1:7" s="16" customFormat="1" ht="24.95" customHeight="1" thickBot="1">
      <c r="A12" s="556"/>
      <c r="B12" s="557" t="s">
        <v>27</v>
      </c>
      <c r="C12" s="557"/>
      <c r="D12" s="557"/>
      <c r="E12" s="332">
        <f>SUM(E6:E11)</f>
        <v>0</v>
      </c>
      <c r="F12" s="333"/>
      <c r="G12" s="294"/>
    </row>
    <row r="13" spans="1:7" s="16" customFormat="1" ht="24.95" customHeight="1">
      <c r="A13" s="550" t="s">
        <v>256</v>
      </c>
      <c r="B13" s="377"/>
      <c r="C13" s="335"/>
      <c r="D13" s="335"/>
      <c r="E13" s="336">
        <f t="shared" si="0"/>
        <v>0</v>
      </c>
      <c r="F13" s="297"/>
      <c r="G13" s="294"/>
    </row>
    <row r="14" spans="1:7" s="16" customFormat="1" ht="24.95" customHeight="1">
      <c r="A14" s="551"/>
      <c r="B14" s="378"/>
      <c r="C14" s="298"/>
      <c r="D14" s="298"/>
      <c r="E14" s="299">
        <f t="shared" si="0"/>
        <v>0</v>
      </c>
      <c r="F14" s="297"/>
      <c r="G14" s="294"/>
    </row>
    <row r="15" spans="1:7" s="16" customFormat="1" ht="24.95" customHeight="1">
      <c r="A15" s="551"/>
      <c r="B15" s="378"/>
      <c r="C15" s="298"/>
      <c r="D15" s="298"/>
      <c r="E15" s="299">
        <f t="shared" si="0"/>
        <v>0</v>
      </c>
      <c r="F15" s="297"/>
      <c r="G15" s="294"/>
    </row>
    <row r="16" spans="1:7" s="16" customFormat="1" ht="24.95" customHeight="1">
      <c r="A16" s="551"/>
      <c r="B16" s="378"/>
      <c r="C16" s="373"/>
      <c r="D16" s="298"/>
      <c r="E16" s="299">
        <f t="shared" si="0"/>
        <v>0</v>
      </c>
      <c r="F16" s="297"/>
      <c r="G16" s="294"/>
    </row>
    <row r="17" spans="1:7" s="16" customFormat="1" ht="24.95" customHeight="1">
      <c r="A17" s="551"/>
      <c r="B17" s="378"/>
      <c r="C17" s="298"/>
      <c r="D17" s="298"/>
      <c r="E17" s="299">
        <f t="shared" si="0"/>
        <v>0</v>
      </c>
      <c r="F17" s="297"/>
      <c r="G17" s="294"/>
    </row>
    <row r="18" spans="1:7" s="16" customFormat="1" ht="24.95" customHeight="1">
      <c r="A18" s="551"/>
      <c r="B18" s="379"/>
      <c r="C18" s="301"/>
      <c r="D18" s="301"/>
      <c r="E18" s="330">
        <f t="shared" si="0"/>
        <v>0</v>
      </c>
      <c r="F18" s="297"/>
      <c r="G18" s="294"/>
    </row>
    <row r="19" spans="1:7" s="16" customFormat="1" ht="24.95" customHeight="1" thickBot="1">
      <c r="A19" s="552"/>
      <c r="B19" s="557" t="s">
        <v>27</v>
      </c>
      <c r="C19" s="557"/>
      <c r="D19" s="557"/>
      <c r="E19" s="332">
        <f>SUM(E13:E18)</f>
        <v>0</v>
      </c>
      <c r="F19" s="333"/>
      <c r="G19" s="294"/>
    </row>
    <row r="20" spans="1:7" s="16" customFormat="1" ht="24.95" customHeight="1">
      <c r="A20" s="550" t="s">
        <v>257</v>
      </c>
      <c r="B20" s="334"/>
      <c r="C20" s="335"/>
      <c r="D20" s="335"/>
      <c r="E20" s="336">
        <f t="shared" si="0"/>
        <v>0</v>
      </c>
      <c r="F20" s="297"/>
      <c r="G20" s="294"/>
    </row>
    <row r="21" spans="1:7" s="16" customFormat="1" ht="24.95" customHeight="1">
      <c r="A21" s="551"/>
      <c r="B21" s="297"/>
      <c r="C21" s="298"/>
      <c r="D21" s="298"/>
      <c r="E21" s="299">
        <f t="shared" si="0"/>
        <v>0</v>
      </c>
      <c r="F21" s="297"/>
      <c r="G21" s="294"/>
    </row>
    <row r="22" spans="1:7" s="16" customFormat="1" ht="24.95" customHeight="1">
      <c r="A22" s="551"/>
      <c r="B22" s="297"/>
      <c r="C22" s="298"/>
      <c r="D22" s="298"/>
      <c r="E22" s="299">
        <f t="shared" si="0"/>
        <v>0</v>
      </c>
      <c r="F22" s="297"/>
      <c r="G22" s="294"/>
    </row>
    <row r="23" spans="1:7" s="16" customFormat="1" ht="24.95" customHeight="1">
      <c r="A23" s="551"/>
      <c r="B23" s="297"/>
      <c r="C23" s="298"/>
      <c r="D23" s="298"/>
      <c r="E23" s="299">
        <f t="shared" si="0"/>
        <v>0</v>
      </c>
      <c r="F23" s="297"/>
      <c r="G23" s="294"/>
    </row>
    <row r="24" spans="1:7" s="16" customFormat="1" ht="24.95" customHeight="1">
      <c r="A24" s="551"/>
      <c r="B24" s="300"/>
      <c r="C24" s="301"/>
      <c r="D24" s="301"/>
      <c r="E24" s="330">
        <f t="shared" si="0"/>
        <v>0</v>
      </c>
      <c r="F24" s="297"/>
      <c r="G24" s="294"/>
    </row>
    <row r="25" spans="1:7" s="16" customFormat="1" ht="24.95" customHeight="1" thickBot="1">
      <c r="A25" s="552"/>
      <c r="B25" s="557" t="s">
        <v>27</v>
      </c>
      <c r="C25" s="557"/>
      <c r="D25" s="557"/>
      <c r="E25" s="332">
        <f>SUM(E20:E24)</f>
        <v>0</v>
      </c>
      <c r="F25" s="333"/>
      <c r="G25" s="294"/>
    </row>
    <row r="26" spans="1:7" s="16" customFormat="1" ht="24.95" customHeight="1">
      <c r="A26" s="550" t="s">
        <v>258</v>
      </c>
      <c r="B26" s="359"/>
      <c r="C26" s="303"/>
      <c r="D26" s="303"/>
      <c r="E26" s="331">
        <f t="shared" si="0"/>
        <v>0</v>
      </c>
      <c r="F26" s="359"/>
      <c r="G26" s="294"/>
    </row>
    <row r="27" spans="1:7" s="16" customFormat="1" ht="24.95" customHeight="1">
      <c r="A27" s="551"/>
      <c r="B27" s="297"/>
      <c r="C27" s="298"/>
      <c r="D27" s="298"/>
      <c r="E27" s="299">
        <f t="shared" si="0"/>
        <v>0</v>
      </c>
      <c r="F27" s="297"/>
      <c r="G27" s="294"/>
    </row>
    <row r="28" spans="1:7" s="16" customFormat="1" ht="24.95" customHeight="1">
      <c r="A28" s="551"/>
      <c r="B28" s="297"/>
      <c r="C28" s="298"/>
      <c r="D28" s="298"/>
      <c r="E28" s="299">
        <f t="shared" si="0"/>
        <v>0</v>
      </c>
      <c r="F28" s="297"/>
      <c r="G28" s="294"/>
    </row>
    <row r="29" spans="1:7" s="16" customFormat="1" ht="24.95" customHeight="1">
      <c r="A29" s="551"/>
      <c r="B29" s="297"/>
      <c r="C29" s="298"/>
      <c r="D29" s="298"/>
      <c r="E29" s="299">
        <f t="shared" si="0"/>
        <v>0</v>
      </c>
      <c r="F29" s="297"/>
      <c r="G29" s="294"/>
    </row>
    <row r="30" spans="1:7" s="16" customFormat="1" ht="24.95" customHeight="1">
      <c r="A30" s="551"/>
      <c r="B30" s="297"/>
      <c r="C30" s="298"/>
      <c r="D30" s="298"/>
      <c r="E30" s="299">
        <f t="shared" si="0"/>
        <v>0</v>
      </c>
      <c r="F30" s="297"/>
      <c r="G30" s="294"/>
    </row>
    <row r="31" spans="1:7" s="16" customFormat="1" ht="24.95" customHeight="1">
      <c r="A31" s="551"/>
      <c r="B31" s="297"/>
      <c r="C31" s="298"/>
      <c r="D31" s="298"/>
      <c r="E31" s="299">
        <f t="shared" si="0"/>
        <v>0</v>
      </c>
      <c r="F31" s="297"/>
      <c r="G31" s="294"/>
    </row>
    <row r="32" spans="1:7" s="16" customFormat="1" ht="24.95" customHeight="1">
      <c r="A32" s="551"/>
      <c r="B32" s="300"/>
      <c r="C32" s="301"/>
      <c r="D32" s="301"/>
      <c r="E32" s="330">
        <f t="shared" si="0"/>
        <v>0</v>
      </c>
      <c r="F32" s="297"/>
      <c r="G32" s="294"/>
    </row>
    <row r="33" spans="1:7" s="16" customFormat="1" ht="24.95" customHeight="1" thickBot="1">
      <c r="A33" s="552"/>
      <c r="B33" s="553" t="s">
        <v>27</v>
      </c>
      <c r="C33" s="553"/>
      <c r="D33" s="553"/>
      <c r="E33" s="330">
        <f>SUM(E26:E32)</f>
        <v>0</v>
      </c>
      <c r="F33" s="338"/>
      <c r="G33" s="294"/>
    </row>
    <row r="34" spans="1:7" s="16" customFormat="1" ht="24.95" customHeight="1" thickBot="1">
      <c r="A34" s="547" t="s">
        <v>254</v>
      </c>
      <c r="B34" s="548"/>
      <c r="C34" s="548"/>
      <c r="D34" s="549"/>
      <c r="E34" s="302">
        <f>E12+E19+E25+E33</f>
        <v>0</v>
      </c>
      <c r="F34" s="337"/>
      <c r="G34" s="292"/>
    </row>
    <row r="35" spans="1:7" s="16" customFormat="1" ht="31.5" customHeight="1" thickBot="1">
      <c r="A35" s="291"/>
      <c r="B35" s="291"/>
      <c r="C35" s="290"/>
      <c r="D35" s="86" t="s">
        <v>93</v>
      </c>
      <c r="E35" s="376">
        <f>ROUNDDOWN(E34,-3)</f>
        <v>0</v>
      </c>
      <c r="F35" s="291"/>
      <c r="G35" s="292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20:C24 C6:C11 C13:C18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E23" sqref="E23:F23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5"/>
    </row>
    <row r="2" spans="1:11">
      <c r="A2" s="70" t="s">
        <v>154</v>
      </c>
      <c r="B2" s="70" t="s">
        <v>3</v>
      </c>
      <c r="C2" s="304"/>
      <c r="D2" s="291"/>
      <c r="E2" s="291"/>
      <c r="F2" s="291"/>
      <c r="G2" s="304"/>
      <c r="H2" s="291"/>
    </row>
    <row r="3" spans="1:11">
      <c r="A3" s="62"/>
      <c r="B3" s="6"/>
      <c r="C3" s="304"/>
      <c r="D3" s="291"/>
      <c r="E3" s="292"/>
      <c r="F3" s="291"/>
      <c r="G3" s="304"/>
      <c r="H3" s="291"/>
    </row>
    <row r="4" spans="1:11" ht="27" customHeight="1" thickBot="1">
      <c r="A4" s="262" t="s">
        <v>185</v>
      </c>
      <c r="B4" s="81" t="s">
        <v>155</v>
      </c>
      <c r="C4" s="95"/>
      <c r="D4" s="96"/>
      <c r="E4" s="569">
        <f>E6+E16</f>
        <v>0</v>
      </c>
      <c r="F4" s="569"/>
      <c r="G4" s="81" t="s">
        <v>1</v>
      </c>
      <c r="H4" s="81"/>
      <c r="K4" s="3"/>
    </row>
    <row r="5" spans="1:11" ht="15.75" thickTop="1" thickBot="1">
      <c r="A5" s="196"/>
      <c r="B5" s="81"/>
      <c r="C5" s="95"/>
      <c r="D5" s="96"/>
      <c r="E5" s="95"/>
      <c r="F5" s="81"/>
      <c r="G5" s="97"/>
      <c r="H5" s="81"/>
      <c r="K5" s="3"/>
    </row>
    <row r="6" spans="1:11" ht="24" customHeight="1" thickBot="1">
      <c r="A6" s="196"/>
      <c r="B6" s="98" t="s">
        <v>156</v>
      </c>
      <c r="C6" s="95"/>
      <c r="D6" s="96"/>
      <c r="E6" s="570">
        <f>G14</f>
        <v>0</v>
      </c>
      <c r="F6" s="571"/>
      <c r="G6" s="81" t="s">
        <v>1</v>
      </c>
      <c r="H6" s="81"/>
      <c r="K6" s="3"/>
    </row>
    <row r="7" spans="1:11" ht="9" customHeight="1">
      <c r="A7" s="81"/>
      <c r="B7" s="81"/>
      <c r="C7" s="97"/>
      <c r="D7" s="81"/>
      <c r="E7" s="81"/>
      <c r="F7" s="81"/>
      <c r="G7" s="97"/>
      <c r="H7" s="81"/>
    </row>
    <row r="8" spans="1:11" ht="30" customHeight="1">
      <c r="A8" s="81"/>
      <c r="B8" s="494" t="s">
        <v>157</v>
      </c>
      <c r="C8" s="494"/>
      <c r="D8" s="343" t="s">
        <v>158</v>
      </c>
      <c r="E8" s="572" t="s">
        <v>29</v>
      </c>
      <c r="F8" s="573"/>
      <c r="G8" s="197" t="s">
        <v>30</v>
      </c>
      <c r="H8" s="323"/>
      <c r="I8" s="261" t="s">
        <v>171</v>
      </c>
    </row>
    <row r="9" spans="1:11" ht="30" customHeight="1">
      <c r="A9" s="81"/>
      <c r="B9" s="562"/>
      <c r="C9" s="563"/>
      <c r="D9" s="198"/>
      <c r="E9" s="564"/>
      <c r="F9" s="565"/>
      <c r="G9" s="185">
        <f>D9*E9</f>
        <v>0</v>
      </c>
      <c r="H9" s="292"/>
      <c r="I9" s="294"/>
    </row>
    <row r="10" spans="1:11" ht="30" customHeight="1">
      <c r="A10" s="81"/>
      <c r="B10" s="562"/>
      <c r="C10" s="563"/>
      <c r="D10" s="198"/>
      <c r="E10" s="564"/>
      <c r="F10" s="565"/>
      <c r="G10" s="185">
        <f t="shared" ref="G10:G12" si="0">D10*E10</f>
        <v>0</v>
      </c>
      <c r="H10" s="292"/>
      <c r="I10" s="294"/>
    </row>
    <row r="11" spans="1:11" ht="30" customHeight="1">
      <c r="A11" s="81"/>
      <c r="B11" s="562"/>
      <c r="C11" s="563"/>
      <c r="D11" s="198"/>
      <c r="E11" s="564"/>
      <c r="F11" s="565"/>
      <c r="G11" s="185">
        <f t="shared" si="0"/>
        <v>0</v>
      </c>
      <c r="H11" s="292"/>
      <c r="I11" s="294"/>
    </row>
    <row r="12" spans="1:11" ht="30" customHeight="1" thickBot="1">
      <c r="A12" s="81"/>
      <c r="B12" s="574"/>
      <c r="C12" s="575"/>
      <c r="D12" s="199"/>
      <c r="E12" s="558"/>
      <c r="F12" s="559"/>
      <c r="G12" s="324">
        <f t="shared" si="0"/>
        <v>0</v>
      </c>
      <c r="H12" s="292"/>
      <c r="I12" s="294"/>
    </row>
    <row r="13" spans="1:11" ht="30" customHeight="1" thickBot="1">
      <c r="A13" s="81"/>
      <c r="B13" s="560" t="s">
        <v>27</v>
      </c>
      <c r="C13" s="561"/>
      <c r="D13" s="561"/>
      <c r="E13" s="561"/>
      <c r="F13" s="561"/>
      <c r="G13" s="200">
        <f>SUM(G9:G12)</f>
        <v>0</v>
      </c>
      <c r="H13" s="81"/>
    </row>
    <row r="14" spans="1:11" ht="30" customHeight="1" thickBot="1">
      <c r="A14" s="81"/>
      <c r="B14" s="201"/>
      <c r="C14" s="201"/>
      <c r="D14" s="202"/>
      <c r="E14" s="203"/>
      <c r="F14" s="86" t="s">
        <v>93</v>
      </c>
      <c r="G14" s="376">
        <f>ROUNDDOWN(G13,-3)</f>
        <v>0</v>
      </c>
      <c r="H14" s="81"/>
    </row>
    <row r="15" spans="1:11" ht="15" thickBot="1">
      <c r="A15" s="81"/>
      <c r="B15" s="81"/>
      <c r="C15" s="97"/>
      <c r="D15" s="81"/>
      <c r="E15" s="81"/>
      <c r="F15" s="81"/>
      <c r="G15" s="97"/>
      <c r="H15" s="81"/>
    </row>
    <row r="16" spans="1:11" ht="20.25" customHeight="1" thickBot="1">
      <c r="A16" s="196"/>
      <c r="B16" s="98" t="s">
        <v>159</v>
      </c>
      <c r="C16" s="95"/>
      <c r="D16" s="96"/>
      <c r="E16" s="570">
        <f>G21</f>
        <v>0</v>
      </c>
      <c r="F16" s="571"/>
      <c r="G16" s="100" t="s">
        <v>1</v>
      </c>
      <c r="H16" s="81"/>
      <c r="K16" s="3"/>
    </row>
    <row r="17" spans="1:11" customFormat="1" ht="11.25" customHeight="1">
      <c r="A17" s="99"/>
      <c r="B17" s="99"/>
      <c r="C17" s="99"/>
      <c r="D17" s="99"/>
      <c r="E17" s="99"/>
      <c r="F17" s="99"/>
      <c r="G17" s="99"/>
      <c r="H17" s="99"/>
    </row>
    <row r="18" spans="1:11" ht="18" customHeight="1">
      <c r="A18" s="196"/>
      <c r="B18" s="204">
        <v>75500</v>
      </c>
      <c r="C18" s="205" t="s">
        <v>1</v>
      </c>
      <c r="D18" s="206" t="s">
        <v>160</v>
      </c>
      <c r="E18" s="204">
        <v>0</v>
      </c>
      <c r="F18" s="98" t="s">
        <v>161</v>
      </c>
      <c r="G18" s="305">
        <f>B18*E18</f>
        <v>0</v>
      </c>
      <c r="H18" s="81" t="s">
        <v>1</v>
      </c>
      <c r="K18" s="3"/>
    </row>
    <row r="19" spans="1:11" ht="18" customHeight="1">
      <c r="A19" s="196"/>
      <c r="B19" s="204">
        <v>69800</v>
      </c>
      <c r="C19" s="205" t="s">
        <v>1</v>
      </c>
      <c r="D19" s="206" t="s">
        <v>39</v>
      </c>
      <c r="E19" s="204">
        <v>0</v>
      </c>
      <c r="F19" s="98" t="s">
        <v>161</v>
      </c>
      <c r="G19" s="305">
        <f>B19*E19</f>
        <v>0</v>
      </c>
      <c r="H19" s="81" t="s">
        <v>1</v>
      </c>
      <c r="K19" s="3"/>
    </row>
    <row r="20" spans="1:11" ht="18" customHeight="1" thickBot="1">
      <c r="A20" s="196"/>
      <c r="B20" s="95"/>
      <c r="C20" s="205"/>
      <c r="D20" s="206"/>
      <c r="E20" s="95"/>
      <c r="F20" s="98"/>
      <c r="G20" s="306">
        <f>SUM(G18:G19)</f>
        <v>0</v>
      </c>
      <c r="H20" s="81"/>
      <c r="K20" s="3"/>
    </row>
    <row r="21" spans="1:11" ht="20.25" customHeight="1" thickBot="1">
      <c r="A21" s="196"/>
      <c r="B21" s="342"/>
      <c r="C21" s="207"/>
      <c r="D21" s="208"/>
      <c r="E21" s="567" t="s">
        <v>93</v>
      </c>
      <c r="F21" s="567"/>
      <c r="G21" s="376">
        <f>ROUNDDOWN(G20,-3)</f>
        <v>0</v>
      </c>
      <c r="H21" s="81" t="s">
        <v>1</v>
      </c>
      <c r="K21" s="3"/>
    </row>
    <row r="22" spans="1:11" ht="20.25" customHeight="1">
      <c r="A22" s="196"/>
      <c r="B22" s="342"/>
      <c r="C22" s="207"/>
      <c r="D22" s="208"/>
      <c r="E22" s="209"/>
      <c r="F22" s="208"/>
      <c r="G22" s="208"/>
      <c r="H22" s="81"/>
      <c r="K22" s="3"/>
    </row>
    <row r="23" spans="1:11" ht="21" customHeight="1" thickBot="1">
      <c r="A23" s="70" t="s">
        <v>58</v>
      </c>
      <c r="B23" s="70" t="s">
        <v>6</v>
      </c>
      <c r="C23" s="97"/>
      <c r="D23" s="81"/>
      <c r="E23" s="569">
        <f>G28</f>
        <v>0</v>
      </c>
      <c r="F23" s="569"/>
      <c r="G23" s="100" t="s">
        <v>1</v>
      </c>
      <c r="H23" s="81"/>
    </row>
    <row r="24" spans="1:11" ht="30" customHeight="1" thickTop="1">
      <c r="A24" s="5"/>
      <c r="B24" s="6"/>
      <c r="C24" s="97"/>
      <c r="D24" s="81"/>
      <c r="E24" s="81"/>
      <c r="F24" s="81"/>
      <c r="G24" s="97"/>
      <c r="H24" s="81"/>
    </row>
    <row r="25" spans="1:11" ht="30" customHeight="1">
      <c r="A25" s="81"/>
      <c r="B25" s="81" t="s">
        <v>187</v>
      </c>
      <c r="C25" s="123"/>
      <c r="D25" s="81"/>
      <c r="E25" s="81" t="s">
        <v>44</v>
      </c>
      <c r="F25" s="81"/>
      <c r="G25" s="97"/>
      <c r="H25" s="81"/>
    </row>
    <row r="26" spans="1:11" ht="26.25" customHeight="1">
      <c r="A26" s="81"/>
      <c r="B26" s="457" t="s">
        <v>162</v>
      </c>
      <c r="C26" s="123"/>
      <c r="D26" s="81"/>
      <c r="E26" s="81"/>
      <c r="F26" s="81"/>
      <c r="G26" s="97"/>
      <c r="H26" s="81"/>
    </row>
    <row r="27" spans="1:11" ht="30" customHeight="1" thickBot="1">
      <c r="A27" s="272"/>
      <c r="B27" s="566">
        <f>様式2_3機材!$E$5+様式2_4旅費!$F$4+様式2_4旅費!$F$6+様式2_5現地活動費!$E$3+'様式2_6本邦受入活動費&amp;管理費'!$E$6</f>
        <v>0</v>
      </c>
      <c r="C27" s="566">
        <f>$E$5+様式2_4旅費!$F$4+様式2_4旅費!$F$6+様式2_5現地活動費!$E$3+'様式2_6本邦受入活動費&amp;管理費'!$E$6</f>
        <v>0</v>
      </c>
      <c r="D27" s="81" t="s">
        <v>32</v>
      </c>
      <c r="E27" s="101">
        <v>10</v>
      </c>
      <c r="F27" s="102" t="s">
        <v>163</v>
      </c>
      <c r="G27" s="307">
        <f>ROUNDDOWN(B27*E27/100,0)</f>
        <v>0</v>
      </c>
      <c r="H27" s="81" t="s">
        <v>1</v>
      </c>
    </row>
    <row r="28" spans="1:11" ht="30" customHeight="1" thickBot="1">
      <c r="A28" s="81"/>
      <c r="B28" s="81"/>
      <c r="C28" s="97"/>
      <c r="D28" s="81"/>
      <c r="E28" s="567" t="s">
        <v>93</v>
      </c>
      <c r="F28" s="568"/>
      <c r="G28" s="126">
        <f>ROUNDDOWN(G27,-3)</f>
        <v>0</v>
      </c>
      <c r="H28" s="100" t="s">
        <v>47</v>
      </c>
    </row>
    <row r="29" spans="1:11">
      <c r="A29" s="291"/>
      <c r="B29" s="291"/>
      <c r="C29" s="304"/>
      <c r="D29" s="291"/>
      <c r="E29" s="291"/>
      <c r="F29" s="291"/>
      <c r="G29" s="304"/>
      <c r="H29" s="291"/>
    </row>
    <row r="30" spans="1:11">
      <c r="A30" s="291"/>
      <c r="B30" s="291"/>
      <c r="C30" s="304"/>
      <c r="D30" s="291"/>
      <c r="E30" s="291"/>
      <c r="F30" s="291"/>
      <c r="G30" s="304"/>
      <c r="H30" s="291"/>
    </row>
  </sheetData>
  <mergeCells count="18">
    <mergeCell ref="B8:C8"/>
    <mergeCell ref="E8:F8"/>
    <mergeCell ref="B9:C9"/>
    <mergeCell ref="E9:F9"/>
    <mergeCell ref="B10:C10"/>
    <mergeCell ref="E10:F10"/>
    <mergeCell ref="E28:F28"/>
    <mergeCell ref="E4:F4"/>
    <mergeCell ref="E6:F6"/>
    <mergeCell ref="E16:F16"/>
    <mergeCell ref="E21:F21"/>
    <mergeCell ref="E23:F23"/>
    <mergeCell ref="E12:F12"/>
    <mergeCell ref="B13:F13"/>
    <mergeCell ref="B11:C11"/>
    <mergeCell ref="E11:F11"/>
    <mergeCell ref="B27:C27"/>
    <mergeCell ref="B12:C12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</vt:i4>
      </vt:variant>
    </vt:vector>
  </HeadingPairs>
  <TitlesOfParts>
    <vt:vector size="37" baseType="lpstr">
      <vt:lpstr>入力方法</vt:lpstr>
      <vt:lpstr>従事者明細</vt:lpstr>
      <vt:lpstr> 表紙</vt:lpstr>
      <vt:lpstr>様式1</vt:lpstr>
      <vt:lpstr>様式2_1人件費　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　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goto</cp:lastModifiedBy>
  <cp:lastPrinted>2017-01-19T00:49:14Z</cp:lastPrinted>
  <dcterms:created xsi:type="dcterms:W3CDTF">2013-03-18T00:38:39Z</dcterms:created>
  <dcterms:modified xsi:type="dcterms:W3CDTF">2017-02-15T01:11:58Z</dcterms:modified>
</cp:coreProperties>
</file>