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90" windowHeight="7590" tabRatio="922"/>
  </bookViews>
  <sheets>
    <sheet name="入力方法" sheetId="18" r:id="rId1"/>
    <sheet name="従事者明細" sheetId="11" r:id="rId2"/>
    <sheet name=" 表紙" sheetId="20" state="hidden" r:id="rId3"/>
    <sheet name="様式1A【東・東南・南アジア地域用】見積" sheetId="1" r:id="rId4"/>
    <sheet name="様式1B_1【遠隔地域用】本見積（除く航空賃）" sheetId="22" r:id="rId5"/>
    <sheet name="様式1B_2【遠隔地域用】別見積（航空賃のみ）" sheetId="24" r:id="rId6"/>
    <sheet name="様式2_1人件費  2_2その他原価・一般管理費等" sheetId="6" r:id="rId7"/>
    <sheet name="様式2_3機材" sheetId="4" r:id="rId8"/>
    <sheet name="様式2_4旅費" sheetId="3" r:id="rId9"/>
    <sheet name="様式2_5現地活動費" sheetId="10" r:id="rId10"/>
    <sheet name="様式2_6本邦受入活動費&amp;管理費" sheetId="21" r:id="rId11"/>
    <sheet name="機材様式（別紙明細）" sheetId="8" r:id="rId12"/>
    <sheet name="業務従事者名簿" sheetId="12" r:id="rId13"/>
    <sheet name="年度毎内訳" sheetId="16" r:id="rId14"/>
  </sheets>
  <externalReferences>
    <externalReference r:id="rId15"/>
    <externalReference r:id="rId16"/>
  </externalReferences>
  <definedNames>
    <definedName name="_xlnm.Print_Area" localSheetId="2">' 表紙'!$A$1:$I$43</definedName>
    <definedName name="_xlnm.Print_Area" localSheetId="11">'機材様式（別紙明細）'!$A$2:$G$33</definedName>
    <definedName name="_xlnm.Print_Area" localSheetId="12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3">年度毎内訳!$A$2:$I$22</definedName>
    <definedName name="_xlnm.Print_Area" localSheetId="3">様式1A【東・東南・南アジア地域用】見積!$A$1:$H$33</definedName>
    <definedName name="_xlnm.Print_Area" localSheetId="4">'様式1B_1【遠隔地域用】本見積（除く航空賃）'!$A$1:$H$33</definedName>
    <definedName name="_xlnm.Print_Area" localSheetId="5">'様式1B_2【遠隔地域用】別見積（航空賃のみ）'!$A$1:$H$33</definedName>
    <definedName name="_xlnm.Print_Area" localSheetId="6">'様式2_1人件費  2_2その他原価・一般管理費等'!$A$2:$Q$84</definedName>
    <definedName name="_xlnm.Print_Area" localSheetId="7">様式2_3機材!$A$2:$G$45</definedName>
    <definedName name="_xlnm.Print_Area" localSheetId="8">様式2_4旅費!$A$2:$V$52</definedName>
    <definedName name="_xlnm.Print_Area" localSheetId="9">様式2_5現地活動費!$A$2:$F$35</definedName>
    <definedName name="_xlnm.Print_Area" localSheetId="10">'様式2_6本邦受入活動費&amp;管理費'!$A$2:$H$30</definedName>
    <definedName name="_xlnm.Print_Titles" localSheetId="12">業務従事者名簿!$2:$5</definedName>
    <definedName name="Z_10FF6128_C413_492A_97F7_F629334DAAC5_.wvu.PrintArea" localSheetId="13" hidden="1">年度毎内訳!$A$2:$D$22</definedName>
    <definedName name="Z_10FF6128_C413_492A_97F7_F629334DAAC5_.wvu.PrintArea" localSheetId="3" hidden="1">様式1A【東・東南・南アジア地域用】見積!$B$4:$H$32</definedName>
    <definedName name="Z_10FF6128_C413_492A_97F7_F629334DAAC5_.wvu.PrintArea" localSheetId="4" hidden="1">'様式1B_1【遠隔地域用】本見積（除く航空賃）'!$B$4:$H$32</definedName>
    <definedName name="Z_10FF6128_C413_492A_97F7_F629334DAAC5_.wvu.PrintArea" localSheetId="5" hidden="1">'様式1B_2【遠隔地域用】別見積（航空賃のみ）'!$B$4:$H$32</definedName>
    <definedName name="Z_10FF6128_C413_492A_97F7_F629334DAAC5_.wvu.PrintArea" localSheetId="8" hidden="1">様式2_4旅費!$B$7:$V$46</definedName>
    <definedName name="Z_23354667_189C_4570_A62C_5B2458A64BD0_.wvu.PrintArea" localSheetId="13" hidden="1">年度毎内訳!$A$2:$D$22</definedName>
    <definedName name="Z_23354667_189C_4570_A62C_5B2458A64BD0_.wvu.PrintArea" localSheetId="3" hidden="1">様式1A【東・東南・南アジア地域用】見積!$B$4:$H$32</definedName>
    <definedName name="Z_23354667_189C_4570_A62C_5B2458A64BD0_.wvu.PrintArea" localSheetId="4" hidden="1">'様式1B_1【遠隔地域用】本見積（除く航空賃）'!$B$4:$H$32</definedName>
    <definedName name="Z_23354667_189C_4570_A62C_5B2458A64BD0_.wvu.PrintArea" localSheetId="5" hidden="1">'様式1B_2【遠隔地域用】別見積（航空賃のみ）'!$B$4:$H$32</definedName>
    <definedName name="Z_23354667_189C_4570_A62C_5B2458A64BD0_.wvu.PrintArea" localSheetId="8" hidden="1">様式2_4旅費!$B$7:$V$46</definedName>
    <definedName name="契約" localSheetId="4">'様式1B_1【遠隔地域用】本見積（除く航空賃）'!$O$4:$O$6</definedName>
    <definedName name="契約" localSheetId="5">'様式1B_2【遠隔地域用】別見積（航空賃のみ）'!$O$4:$O$6</definedName>
    <definedName name="契約" localSheetId="10">様式1A【東・東南・南アジア地域用】見積!$O$4:$O$6</definedName>
    <definedName name="契約">様式1A【東・東南・南アジア地域用】見積!$O$4:$O$6</definedName>
    <definedName name="契約金額" localSheetId="4">#REF!</definedName>
    <definedName name="契約金額" localSheetId="5">#REF!</definedName>
    <definedName name="契約金額" localSheetId="10">#REF!</definedName>
    <definedName name="契約金額">#REF!</definedName>
    <definedName name="経路" localSheetId="10">様式2_4旅費!$C$39:$C$42</definedName>
    <definedName name="経路">様式2_4旅費!$D$46:$D$51</definedName>
    <definedName name="見積" localSheetId="4">'様式1B_1【遠隔地域用】本見積（除く航空賃）'!$O$3:$O$6</definedName>
    <definedName name="見積" localSheetId="5">'様式1B_2【遠隔地域用】別見積（航空賃のみ）'!$O$3:$O$6</definedName>
    <definedName name="見積">様式1A【東・東南・南アジア地域用】見積!$O$3:$O$6</definedName>
    <definedName name="見積金額" localSheetId="4">'様式1B_1【遠隔地域用】本見積（除く航空賃）'!$Q$4:$Q$6</definedName>
    <definedName name="見積金額" localSheetId="5">'様式1B_2【遠隔地域用】別見積（航空賃のみ）'!$Q$4:$Q$6</definedName>
    <definedName name="見積金額">様式1A【東・東南・南アジア地域用】見積!$Q$4:$Q$6</definedName>
    <definedName name="号数">従事者明細!$N$3:$N$12</definedName>
    <definedName name="事業名" localSheetId="4">'様式1B_1【遠隔地域用】本見積（除く航空賃）'!$O$10:$O$16</definedName>
    <definedName name="事業名" localSheetId="5">'様式1B_2【遠隔地域用】別見積（航空賃のみ）'!$O$10:$O$16</definedName>
    <definedName name="事業名">様式1A【東・東南・南アジア地域用】見積!$O$10:$O$16</definedName>
    <definedName name="宿泊料">様式2_4旅費!$AB$2:$AB$5</definedName>
    <definedName name="処理" localSheetId="10">[1]単価!$G$3:$G$6</definedName>
    <definedName name="処理">[1]単価!$G$3:$G$6</definedName>
    <definedName name="打合簿" localSheetId="10">[2]単価・従事者明細!$U$3:$U$4</definedName>
    <definedName name="打合簿">[2]単価・従事者明細!$U$3:$U$4</definedName>
    <definedName name="内外選択" localSheetId="10">[1]単価!$F$3:$F$4</definedName>
    <definedName name="内外選択">[1]単価!$F$3:$F$4</definedName>
    <definedName name="日当">様式2_4旅費!$AA$2:$AA$5</definedName>
    <definedName name="分類" localSheetId="10">従事者明細!$K$3:$K$7</definedName>
    <definedName name="分類">従事者明細!$U$3:$U$25</definedName>
    <definedName name="様式番号" localSheetId="10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G28" i="24" l="1"/>
  <c r="G28" i="22"/>
  <c r="Q17" i="3" l="1"/>
  <c r="Q18" i="3"/>
  <c r="Q19" i="3"/>
  <c r="Q20" i="3"/>
  <c r="Q21" i="3"/>
  <c r="Q22" i="3"/>
  <c r="G19" i="3" l="1"/>
  <c r="C19" i="3"/>
  <c r="B19" i="3"/>
  <c r="H15" i="6"/>
  <c r="F15" i="6"/>
  <c r="E15" i="6"/>
  <c r="D15" i="6"/>
  <c r="G15" i="6" s="1"/>
  <c r="C15" i="6"/>
  <c r="B15" i="6"/>
  <c r="H14" i="6"/>
  <c r="F14" i="6"/>
  <c r="E14" i="6"/>
  <c r="D14" i="6"/>
  <c r="C14" i="6"/>
  <c r="B14" i="6"/>
  <c r="H13" i="6"/>
  <c r="F13" i="6"/>
  <c r="E13" i="6"/>
  <c r="D13" i="6"/>
  <c r="G13" i="6" s="1"/>
  <c r="C13" i="6"/>
  <c r="B13" i="6"/>
  <c r="H12" i="6"/>
  <c r="F12" i="6"/>
  <c r="D12" i="6"/>
  <c r="C12" i="6"/>
  <c r="B12" i="6"/>
  <c r="H16" i="6"/>
  <c r="F16" i="6"/>
  <c r="E16" i="6"/>
  <c r="D16" i="6"/>
  <c r="G16" i="6" s="1"/>
  <c r="C16" i="6"/>
  <c r="B16" i="6"/>
  <c r="L5" i="11"/>
  <c r="K5" i="11"/>
  <c r="J5" i="11"/>
  <c r="G14" i="6" l="1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G18" i="3"/>
  <c r="G17" i="3"/>
  <c r="G16" i="3"/>
  <c r="G15" i="3"/>
  <c r="G14" i="3"/>
  <c r="G13" i="3"/>
  <c r="G12" i="3"/>
  <c r="G11" i="3"/>
  <c r="G10" i="3"/>
  <c r="G9" i="3"/>
  <c r="B11" i="24" l="1"/>
  <c r="A1" i="24"/>
  <c r="G25" i="22"/>
  <c r="G20" i="22"/>
  <c r="B11" i="22"/>
  <c r="A1" i="22"/>
  <c r="F13" i="16" l="1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C26" i="6"/>
  <c r="C25" i="6"/>
  <c r="C24" i="6"/>
  <c r="C23" i="6"/>
  <c r="C22" i="6"/>
  <c r="C21" i="6"/>
  <c r="C20" i="6"/>
  <c r="C19" i="6"/>
  <c r="C18" i="6"/>
  <c r="C17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G55" i="6" l="1"/>
  <c r="G56" i="6"/>
  <c r="G57" i="6"/>
  <c r="G58" i="6"/>
  <c r="G59" i="6"/>
  <c r="G60" i="6"/>
  <c r="J6" i="11"/>
  <c r="E12" i="6" s="1"/>
  <c r="G12" i="6" s="1"/>
  <c r="F47" i="6"/>
  <c r="J7" i="11"/>
  <c r="F48" i="6"/>
  <c r="J8" i="11"/>
  <c r="F49" i="6"/>
  <c r="J9" i="11"/>
  <c r="F50" i="6"/>
  <c r="J11" i="11"/>
  <c r="F51" i="6"/>
  <c r="J12" i="11"/>
  <c r="F52" i="6"/>
  <c r="J13" i="11"/>
  <c r="F53" i="6"/>
  <c r="G54" i="6"/>
  <c r="G61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T17" i="3" s="1"/>
  <c r="K17" i="3"/>
  <c r="N17" i="3" s="1"/>
  <c r="O20" i="3"/>
  <c r="T20" i="3"/>
  <c r="K20" i="3"/>
  <c r="N20" i="3" s="1"/>
  <c r="V20" i="3" s="1"/>
  <c r="K9" i="3"/>
  <c r="N9" i="3" s="1"/>
  <c r="Q9" i="3"/>
  <c r="T9" i="3" s="1"/>
  <c r="O9" i="3"/>
  <c r="K10" i="3"/>
  <c r="N10" i="3" s="1"/>
  <c r="O10" i="3"/>
  <c r="K11" i="3"/>
  <c r="N11" i="3" s="1"/>
  <c r="O11" i="3"/>
  <c r="K12" i="3"/>
  <c r="N12" i="3" s="1"/>
  <c r="O12" i="3"/>
  <c r="K13" i="3"/>
  <c r="N13" i="3" s="1"/>
  <c r="O13" i="3"/>
  <c r="K14" i="3"/>
  <c r="N14" i="3" s="1"/>
  <c r="Q14" i="3"/>
  <c r="T14" i="3" s="1"/>
  <c r="O14" i="3"/>
  <c r="K15" i="3"/>
  <c r="N15" i="3" s="1"/>
  <c r="O15" i="3"/>
  <c r="K16" i="3"/>
  <c r="N16" i="3" s="1"/>
  <c r="O16" i="3"/>
  <c r="K18" i="3"/>
  <c r="N18" i="3" s="1"/>
  <c r="O18" i="3"/>
  <c r="K19" i="3"/>
  <c r="N19" i="3" s="1"/>
  <c r="O19" i="3"/>
  <c r="K21" i="3"/>
  <c r="N21" i="3" s="1"/>
  <c r="O21" i="3"/>
  <c r="K22" i="3"/>
  <c r="N22" i="3" s="1"/>
  <c r="O22" i="3"/>
  <c r="K23" i="3"/>
  <c r="N23" i="3" s="1"/>
  <c r="K24" i="3"/>
  <c r="N24" i="3" s="1"/>
  <c r="Q24" i="3"/>
  <c r="T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E47" i="3"/>
  <c r="E48" i="3"/>
  <c r="E46" i="3"/>
  <c r="E17" i="3" s="1"/>
  <c r="E51" i="3"/>
  <c r="E49" i="3"/>
  <c r="E50" i="3"/>
  <c r="J10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C16" i="3"/>
  <c r="B16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14" i="3"/>
  <c r="B14" i="3"/>
  <c r="C12" i="3"/>
  <c r="B12" i="3"/>
  <c r="C13" i="3"/>
  <c r="B13" i="3"/>
  <c r="G18" i="21"/>
  <c r="G12" i="21"/>
  <c r="G11" i="21"/>
  <c r="G10" i="21"/>
  <c r="G9" i="21"/>
  <c r="C36" i="3"/>
  <c r="B36" i="3"/>
  <c r="N35" i="3"/>
  <c r="C35" i="3"/>
  <c r="B35" i="3"/>
  <c r="C34" i="3"/>
  <c r="B34" i="3"/>
  <c r="N33" i="3"/>
  <c r="C33" i="3"/>
  <c r="B33" i="3"/>
  <c r="C32" i="3"/>
  <c r="B32" i="3"/>
  <c r="C21" i="3"/>
  <c r="B21" i="3"/>
  <c r="C20" i="3"/>
  <c r="B20" i="3"/>
  <c r="I62" i="6"/>
  <c r="A19" i="20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4" i="11"/>
  <c r="L4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L3" i="11"/>
  <c r="K3" i="11"/>
  <c r="C6" i="16"/>
  <c r="C5" i="16"/>
  <c r="B2" i="12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38" i="4" s="1"/>
  <c r="D32" i="4" s="1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33" i="10" s="1"/>
  <c r="E24" i="10"/>
  <c r="E23" i="10"/>
  <c r="E22" i="10"/>
  <c r="E21" i="10"/>
  <c r="E20" i="10"/>
  <c r="E25" i="10" s="1"/>
  <c r="E18" i="10"/>
  <c r="E17" i="10"/>
  <c r="E16" i="10"/>
  <c r="E15" i="10"/>
  <c r="E14" i="10"/>
  <c r="E13" i="10"/>
  <c r="E7" i="10"/>
  <c r="E8" i="10"/>
  <c r="E9" i="10"/>
  <c r="E10" i="10"/>
  <c r="E11" i="10"/>
  <c r="E6" i="10"/>
  <c r="E12" i="10" s="1"/>
  <c r="F28" i="8"/>
  <c r="F27" i="8"/>
  <c r="F26" i="8"/>
  <c r="F29" i="8" s="1"/>
  <c r="C24" i="8" s="1"/>
  <c r="F17" i="4" s="1"/>
  <c r="F20" i="4" s="1"/>
  <c r="F20" i="8"/>
  <c r="F19" i="8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N38" i="3"/>
  <c r="N41" i="3"/>
  <c r="V41" i="3" s="1"/>
  <c r="C9" i="3"/>
  <c r="B9" i="3"/>
  <c r="F21" i="8"/>
  <c r="C16" i="8"/>
  <c r="F13" i="4" s="1"/>
  <c r="F16" i="4" s="1"/>
  <c r="F29" i="4"/>
  <c r="F30" i="4" s="1"/>
  <c r="D24" i="4" s="1"/>
  <c r="Q16" i="3" l="1"/>
  <c r="T16" i="3" s="1"/>
  <c r="E19" i="3"/>
  <c r="E20" i="3"/>
  <c r="T19" i="3"/>
  <c r="E18" i="3"/>
  <c r="E11" i="3"/>
  <c r="E12" i="3"/>
  <c r="E15" i="3"/>
  <c r="E16" i="3"/>
  <c r="E14" i="3"/>
  <c r="E13" i="3"/>
  <c r="E10" i="3"/>
  <c r="E9" i="3"/>
  <c r="G20" i="21"/>
  <c r="G21" i="21" s="1"/>
  <c r="E16" i="21" s="1"/>
  <c r="T21" i="3"/>
  <c r="Q23" i="3"/>
  <c r="T23" i="3" s="1"/>
  <c r="V23" i="3" s="1"/>
  <c r="V17" i="3"/>
  <c r="F62" i="6"/>
  <c r="T22" i="3"/>
  <c r="V22" i="3" s="1"/>
  <c r="T18" i="3"/>
  <c r="Q15" i="3"/>
  <c r="T15" i="3" s="1"/>
  <c r="Q13" i="3"/>
  <c r="T13" i="3" s="1"/>
  <c r="V13" i="3" s="1"/>
  <c r="Q12" i="3"/>
  <c r="T12" i="3" s="1"/>
  <c r="Q11" i="3"/>
  <c r="T11" i="3" s="1"/>
  <c r="Q10" i="3"/>
  <c r="T10" i="3" s="1"/>
  <c r="E19" i="10"/>
  <c r="E34" i="10" s="1"/>
  <c r="E35" i="10" s="1"/>
  <c r="E3" i="10" s="1"/>
  <c r="H78" i="6"/>
  <c r="H74" i="6"/>
  <c r="H73" i="6"/>
  <c r="F21" i="4"/>
  <c r="F22" i="4" s="1"/>
  <c r="D7" i="4" s="1"/>
  <c r="F40" i="4" s="1"/>
  <c r="E5" i="4" s="1"/>
  <c r="G20" i="1" s="1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G35" i="6"/>
  <c r="E47" i="6"/>
  <c r="G47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24" i="3"/>
  <c r="V21" i="3"/>
  <c r="V19" i="3"/>
  <c r="V18" i="3"/>
  <c r="V16" i="3"/>
  <c r="V15" i="3"/>
  <c r="V14" i="3"/>
  <c r="V12" i="3"/>
  <c r="V11" i="3"/>
  <c r="V10" i="3"/>
  <c r="V9" i="3"/>
  <c r="E53" i="6"/>
  <c r="G53" i="6" s="1"/>
  <c r="E18" i="6"/>
  <c r="G18" i="6" s="1"/>
  <c r="E49" i="6"/>
  <c r="G49" i="6" s="1"/>
  <c r="H9" i="16"/>
  <c r="E17" i="6"/>
  <c r="G17" i="6" s="1"/>
  <c r="G40" i="6" s="1"/>
  <c r="E52" i="6"/>
  <c r="G52" i="6" s="1"/>
  <c r="G76" i="6" s="1"/>
  <c r="G39" i="6"/>
  <c r="E50" i="6"/>
  <c r="G50" i="6" s="1"/>
  <c r="E48" i="6"/>
  <c r="G48" i="6" s="1"/>
  <c r="H20" i="16"/>
  <c r="F21" i="16"/>
  <c r="F22" i="16" s="1"/>
  <c r="E22" i="16"/>
  <c r="H21" i="16"/>
  <c r="G13" i="21"/>
  <c r="G14" i="21" s="1"/>
  <c r="E6" i="21" s="1"/>
  <c r="H79" i="6"/>
  <c r="H68" i="6"/>
  <c r="H66" i="6"/>
  <c r="H72" i="6"/>
  <c r="H77" i="6"/>
  <c r="H69" i="6"/>
  <c r="H67" i="6"/>
  <c r="F83" i="6" l="1"/>
  <c r="G75" i="6"/>
  <c r="H75" i="6" s="1"/>
  <c r="M15" i="6" s="1"/>
  <c r="O15" i="6" s="1"/>
  <c r="Q15" i="6" s="1"/>
  <c r="G70" i="6"/>
  <c r="G34" i="6"/>
  <c r="G24" i="1"/>
  <c r="G24" i="22"/>
  <c r="E4" i="21"/>
  <c r="G25" i="1" s="1"/>
  <c r="H76" i="6"/>
  <c r="M16" i="6" s="1"/>
  <c r="O16" i="6" s="1"/>
  <c r="Q16" i="6" s="1"/>
  <c r="G29" i="6"/>
  <c r="H71" i="6"/>
  <c r="G27" i="6"/>
  <c r="V42" i="3"/>
  <c r="V43" i="3" s="1"/>
  <c r="F6" i="3" s="1"/>
  <c r="G65" i="6"/>
  <c r="G62" i="6"/>
  <c r="H22" i="16"/>
  <c r="E42" i="3"/>
  <c r="E43" i="3" s="1"/>
  <c r="F4" i="3" s="1"/>
  <c r="G80" i="6" l="1"/>
  <c r="H70" i="6"/>
  <c r="M13" i="6" s="1"/>
  <c r="O13" i="6" s="1"/>
  <c r="G44" i="6"/>
  <c r="G23" i="1"/>
  <c r="G23" i="22"/>
  <c r="G21" i="22" s="1"/>
  <c r="G19" i="22" s="1"/>
  <c r="G22" i="1"/>
  <c r="G22" i="24"/>
  <c r="G21" i="24" s="1"/>
  <c r="G19" i="24" s="1"/>
  <c r="M14" i="6"/>
  <c r="O14" i="6" s="1"/>
  <c r="Q14" i="6" s="1"/>
  <c r="G83" i="6"/>
  <c r="G84" i="6" s="1"/>
  <c r="E8" i="6" s="1"/>
  <c r="H65" i="6"/>
  <c r="B27" i="21"/>
  <c r="G27" i="21" s="1"/>
  <c r="G28" i="21" s="1"/>
  <c r="E23" i="21" s="1"/>
  <c r="E3" i="4"/>
  <c r="C27" i="21"/>
  <c r="Q13" i="6" l="1"/>
  <c r="G21" i="1"/>
  <c r="G19" i="1" s="1"/>
  <c r="G16" i="1"/>
  <c r="G16" i="22"/>
  <c r="G29" i="24"/>
  <c r="G28" i="1"/>
  <c r="M12" i="6"/>
  <c r="H80" i="6"/>
  <c r="G30" i="24" l="1"/>
  <c r="G31" i="24" s="1"/>
  <c r="M27" i="6"/>
  <c r="M28" i="6" s="1"/>
  <c r="O12" i="6"/>
  <c r="O27" i="6" s="1"/>
  <c r="O28" i="6" s="1"/>
  <c r="M6" i="6" s="1"/>
  <c r="E11" i="24" l="1"/>
  <c r="G17" i="1"/>
  <c r="G17" i="22"/>
  <c r="Q12" i="6"/>
  <c r="Q27" i="6" s="1"/>
  <c r="Q28" i="6" s="1"/>
  <c r="M8" i="6" s="1"/>
  <c r="G18" i="1" l="1"/>
  <c r="G15" i="1" s="1"/>
  <c r="G29" i="1" s="1"/>
  <c r="G30" i="1" s="1"/>
  <c r="H30" i="20" s="1"/>
  <c r="G18" i="22"/>
  <c r="G15" i="22" s="1"/>
  <c r="G29" i="22" s="1"/>
  <c r="G30" i="22" s="1"/>
  <c r="G31" i="22" s="1"/>
  <c r="E6" i="6"/>
  <c r="E11" i="22" l="1"/>
  <c r="K31" i="24"/>
  <c r="G31" i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<sst xmlns="http://schemas.openxmlformats.org/spreadsheetml/2006/main" count="800" uniqueCount="316">
  <si>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</si>
  <si>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</si>
  <si>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</si>
  <si>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</si>
  <si>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</si>
  <si>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</si>
  <si>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</si>
  <si>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</si>
  <si>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</si>
  <si>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</si>
  <si>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</si>
  <si>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</si>
  <si>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</si>
  <si>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</si>
  <si>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</si>
  <si>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</si>
  <si>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</si>
  <si>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</si>
  <si>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</si>
  <si>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</si>
  <si>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</si>
  <si>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</si>
  <si>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</si>
  <si>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</si>
  <si>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</si>
  <si>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</si>
  <si>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</si>
  <si>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</si>
  <si>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</si>
  <si>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</si>
  <si>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</si>
  <si>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</si>
  <si>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</si>
  <si>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</si>
  <si>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</si>
  <si>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</si>
  <si>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</si>
  <si>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</si>
  <si>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</si>
  <si>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</si>
  <si>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</si>
  <si>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</si>
  <si>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</si>
  <si>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</si>
  <si>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</si>
  <si>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</si>
  <si>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</si>
  <si>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</si>
  <si>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</si>
  <si>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</si>
  <si>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</si>
  <si>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</si>
  <si>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</si>
  <si>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</si>
  <si>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</si>
  <si>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</si>
  <si>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</si>
  <si>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</si>
  <si>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</si>
  <si>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</si>
  <si>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</si>
  <si>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</si>
  <si>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</si>
  <si>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</si>
  <si>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</si>
  <si>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</si>
  <si>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</si>
  <si>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</si>
  <si>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</si>
  <si>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</si>
  <si>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</si>
  <si>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</si>
  <si>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</si>
  <si>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</si>
  <si>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</si>
  <si>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</si>
  <si>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</si>
  <si>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</si>
  <si>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</si>
  <si>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</si>
  <si>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</si>
  <si>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</si>
  <si>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</si>
  <si>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</si>
  <si>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</si>
  <si>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</si>
  <si>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</si>
  <si>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</si>
  <si>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</si>
  <si>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</si>
  <si>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</si>
  <si>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</si>
  <si>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</si>
  <si>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</si>
  <si>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</si>
  <si>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</si>
  <si>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</si>
  <si>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</si>
  <si>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</si>
  <si>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</si>
  <si>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</si>
  <si>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</si>
  <si>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</si>
  <si>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</si>
  <si>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</si>
  <si>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</si>
  <si>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</si>
  <si>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</si>
  <si>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</si>
  <si>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</si>
  <si>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</si>
  <si>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</si>
  <si>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</si>
  <si>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</si>
  <si>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</si>
  <si>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</si>
  <si>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</si>
  <si>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</si>
  <si>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</si>
  <si>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</si>
  <si>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</si>
  <si>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</si>
  <si>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</si>
  <si>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</si>
  <si>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</si>
  <si>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</si>
  <si>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</si>
  <si>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</si>
  <si>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</si>
  <si>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</si>
  <si>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</si>
  <si>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</si>
  <si>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</si>
  <si>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</si>
  <si>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</si>
  <si>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</si>
  <si>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</si>
  <si>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</si>
  <si>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</si>
  <si>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</si>
  <si>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</si>
  <si>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</si>
  <si>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</si>
  <si>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</si>
  <si>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</si>
  <si>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</si>
  <si>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</si>
  <si>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</si>
  <si>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</si>
  <si>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</si>
  <si>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</si>
  <si>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</si>
  <si>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</si>
  <si>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</si>
  <si>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</si>
  <si>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</si>
  <si>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</si>
  <si>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</si>
  <si>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</si>
  <si>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</si>
  <si>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</si>
  <si>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</si>
  <si>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</si>
  <si>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</si>
  <si>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</si>
  <si>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</si>
  <si>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</si>
  <si>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</si>
  <si>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</si>
  <si>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</si>
  <si>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</si>
  <si>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</si>
  <si>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</si>
  <si>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</si>
  <si>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</si>
  <si>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</si>
  <si>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</si>
  <si>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</si>
  <si>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</si>
  <si>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</si>
  <si>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</si>
  <si>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</si>
  <si>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</si>
  <si>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</si>
  <si>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</si>
  <si>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</si>
  <si>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</si>
  <si>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</si>
  <si>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</si>
  <si>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</si>
  <si>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</si>
  <si>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</si>
  <si>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</si>
  <si>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</si>
  <si>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</si>
  <si>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</si>
  <si>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</si>
  <si>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</si>
  <si>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</si>
  <si>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</si>
  <si>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</si>
  <si>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</si>
  <si>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</si>
  <si>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</si>
  <si>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</si>
  <si>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</si>
  <si>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</si>
  <si>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</si>
  <si>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</si>
  <si>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</si>
  <si>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</si>
  <si>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</si>
  <si>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</si>
  <si>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</si>
  <si>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</si>
  <si>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</si>
  <si>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</si>
  <si>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</si>
  <si>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</si>
  <si>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</si>
  <si>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</si>
  <si>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</si>
  <si>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</si>
  <si>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</si>
  <si>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</si>
  <si>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</si>
  <si>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</si>
  <si>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</si>
  <si>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</si>
  <si>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</si>
  <si>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</si>
  <si>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</si>
  <si>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</si>
  <si>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</si>
  <si>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</si>
  <si>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</si>
  <si>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</si>
  <si>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</si>
  <si>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</si>
  <si>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</si>
  <si>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</si>
  <si>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</si>
  <si>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</si>
  <si>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</si>
  <si>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</si>
  <si>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</si>
  <si>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</si>
  <si>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</si>
  <si>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</si>
  <si>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</si>
  <si>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</si>
  <si>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</si>
  <si>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</si>
  <si>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</si>
  <si>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</si>
  <si>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</si>
  <si>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</si>
  <si>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</si>
  <si>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</si>
  <si>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</si>
  <si>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</si>
  <si>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</si>
  <si>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</si>
  <si>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</si>
  <si>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</si>
  <si>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</si>
  <si>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</si>
  <si>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</si>
  <si>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</si>
  <si>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</si>
  <si>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</si>
  <si>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</si>
  <si>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</si>
  <si>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</si>
  <si>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</si>
  <si>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</si>
  <si>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</si>
  <si>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</si>
  <si>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</si>
  <si>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</si>
  <si>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</si>
  <si>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</si>
  <si>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</si>
  <si>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</si>
  <si>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</si>
  <si>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</si>
  <si>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</si>
  <si>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</si>
  <si>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</si>
  <si>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</si>
  <si>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</si>
  <si>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</si>
  <si>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</si>
  <si>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</si>
  <si>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</si>
  <si>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</si>
  <si>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</si>
  <si>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</si>
  <si>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</si>
  <si>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</si>
  <si>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</si>
  <si>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</si>
  <si>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</si>
  <si>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</si>
  <si>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</si>
  <si>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</si>
  <si>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</si>
  <si>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</si>
  <si>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</si>
  <si>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</si>
  <si>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</si>
  <si>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</si>
  <si>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</si>
  <si>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４</t>
    <phoneticPr fontId="2"/>
  </si>
  <si>
    <t>　　　提案企業はＺを選択ください。外部人材はA,B,Cの番号順に記載ください。</t>
    <rPh sb="17" eb="19">
      <t>ガイブ</t>
    </rPh>
    <rPh sb="19" eb="21">
      <t>ジンザイ</t>
    </rPh>
    <rPh sb="28" eb="30">
      <t>バンゴウ</t>
    </rPh>
    <rPh sb="30" eb="31">
      <t>ジュン</t>
    </rPh>
    <rPh sb="32" eb="34">
      <t>キサイ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</si>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</sst>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13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/>
    </xf>
    <xf numFmtId="0" fontId="4" fillId="0" borderId="1" xfId="3" applyFont="1" applyFill="1" applyBorder="1" applyAlignment="1" applyProtection="1">
      <alignment horizontal="center" vertical="center" wrapText="1"/>
    </xf>
    <xf numFmtId="177" fontId="4" fillId="0" borderId="3" xfId="2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179" fontId="17" fillId="0" borderId="3" xfId="1" applyNumberFormat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4" fillId="0" borderId="0" xfId="3" applyNumberFormat="1" applyFont="1" applyAlignment="1">
      <alignment vertical="center"/>
    </xf>
    <xf numFmtId="0" fontId="4" fillId="2" borderId="0" xfId="3" applyFont="1" applyFill="1" applyBorder="1" applyAlignment="1">
      <alignment vertical="center"/>
    </xf>
    <xf numFmtId="176" fontId="6" fillId="11" borderId="7" xfId="3" applyNumberFormat="1" applyFont="1" applyFill="1" applyBorder="1" applyAlignment="1"/>
    <xf numFmtId="0" fontId="0" fillId="0" borderId="1" xfId="0" applyFont="1" applyBorder="1" applyProtection="1">
      <alignment vertical="center"/>
      <protection locked="0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left" vertical="center"/>
    </xf>
    <xf numFmtId="49" fontId="4" fillId="0" borderId="0" xfId="0" quotePrefix="1" applyNumberFormat="1" applyFont="1" applyAlignment="1" applyProtection="1">
      <alignment horizontal="center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10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176" fontId="4" fillId="11" borderId="2" xfId="3" applyNumberFormat="1" applyFont="1" applyFill="1" applyBorder="1" applyAlignment="1"/>
    <xf numFmtId="176" fontId="4" fillId="11" borderId="8" xfId="3" applyNumberFormat="1" applyFont="1" applyFill="1" applyBorder="1" applyAlignment="1"/>
    <xf numFmtId="0" fontId="9" fillId="0" borderId="1" xfId="3" applyFont="1" applyBorder="1" applyAlignment="1" applyProtection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CCFF"/>
      <color rgb="FFFFFFCC"/>
      <color rgb="FF99FFCC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1152524</xdr:colOff>
      <xdr:row>11</xdr:row>
      <xdr:rowOff>1</xdr:rowOff>
    </xdr:from>
    <xdr:to>
      <xdr:col>7</xdr:col>
      <xdr:colOff>228599</xdr:colOff>
      <xdr:row>13</xdr:row>
      <xdr:rowOff>19051</xdr:rowOff>
    </xdr:to>
    <xdr:sp macro="" textlink="">
      <xdr:nvSpPr>
        <xdr:cNvPr id="4" name="角丸四角形吹き出し 3"/>
        <xdr:cNvSpPr/>
      </xdr:nvSpPr>
      <xdr:spPr>
        <a:xfrm>
          <a:off x="5591174" y="2343151"/>
          <a:ext cx="2371725" cy="400050"/>
        </a:xfrm>
        <a:prstGeom prst="wedgeRoundRectCallout">
          <a:avLst>
            <a:gd name="adj1" fmla="val -81365"/>
            <a:gd name="adj2" fmla="val -5894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  <xdr:twoCellAnchor>
    <xdr:from>
      <xdr:col>0</xdr:col>
      <xdr:colOff>209547</xdr:colOff>
      <xdr:row>0</xdr:row>
      <xdr:rowOff>123826</xdr:rowOff>
    </xdr:from>
    <xdr:to>
      <xdr:col>6</xdr:col>
      <xdr:colOff>942975</xdr:colOff>
      <xdr:row>1</xdr:row>
      <xdr:rowOff>371475</xdr:rowOff>
    </xdr:to>
    <xdr:sp macro="" textlink="">
      <xdr:nvSpPr>
        <xdr:cNvPr id="6" name="正方形/長方形 5"/>
        <xdr:cNvSpPr/>
      </xdr:nvSpPr>
      <xdr:spPr>
        <a:xfrm>
          <a:off x="209547" y="123826"/>
          <a:ext cx="6362703" cy="5143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：東アジア、東南アジア、南アジア地域用見積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   ※</a:t>
          </a:r>
          <a:r>
            <a:rPr kumimoji="1" lang="ja-JP" altLang="en-US" sz="1100" b="1">
              <a:solidFill>
                <a:sysClr val="windowText" lastClr="000000"/>
              </a:solidFill>
            </a:rPr>
            <a:t>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1A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以降の全てのシートをご提出ください（様式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1B_1</a:t>
          </a:r>
          <a:r>
            <a:rPr kumimoji="1" lang="ja-JP" altLang="en-US" sz="1100" b="1">
              <a:solidFill>
                <a:sysClr val="windowText" lastClr="000000"/>
              </a:solidFill>
            </a:rPr>
            <a:t>及び様式</a:t>
          </a:r>
          <a:r>
            <a:rPr kumimoji="1" lang="en-US" altLang="ja-JP" sz="1100" b="1">
              <a:solidFill>
                <a:sysClr val="windowText" lastClr="000000"/>
              </a:solidFill>
            </a:rPr>
            <a:t>1B_2</a:t>
          </a:r>
          <a:r>
            <a:rPr kumimoji="1" lang="ja-JP" altLang="en-US" sz="1100" b="1">
              <a:solidFill>
                <a:sysClr val="windowText" lastClr="000000"/>
              </a:solidFill>
            </a:rPr>
            <a:t>は提出不要です）。</a:t>
          </a:r>
          <a:r>
            <a:rPr kumimoji="1" lang="en-US" altLang="ja-JP" sz="1100" b="1">
              <a:solidFill>
                <a:sysClr val="windowText" lastClr="000000"/>
              </a:solidFill>
            </a:rPr>
            <a:t> 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44</xdr:row>
      <xdr:rowOff>19051</xdr:rowOff>
    </xdr:to>
    <xdr:sp macro="" textlink="">
      <xdr:nvSpPr>
        <xdr:cNvPr id="2" name="テキスト ボックス 1"/>
        <xdr:cNvSpPr txBox="1"/>
      </xdr:nvSpPr>
      <xdr:spPr>
        <a:xfrm>
          <a:off x="285750" y="8848725"/>
          <a:ext cx="7315200" cy="1933576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123825</xdr:rowOff>
    </xdr:to>
    <xdr:sp macro="" textlink="">
      <xdr:nvSpPr>
        <xdr:cNvPr id="3" name="角丸四角形吹き出し 2"/>
        <xdr:cNvSpPr/>
      </xdr:nvSpPr>
      <xdr:spPr>
        <a:xfrm>
          <a:off x="5591175" y="2486025"/>
          <a:ext cx="2247900" cy="504825"/>
        </a:xfrm>
        <a:prstGeom prst="wedgeRoundRectCallout">
          <a:avLst>
            <a:gd name="adj1" fmla="val -80941"/>
            <a:gd name="adj2" fmla="val -584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u="sng">
              <a:solidFill>
                <a:sysClr val="windowText" lastClr="000000"/>
              </a:solidFill>
            </a:rPr>
            <a:t>本見積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6,800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</xdr:txBody>
    </xdr:sp>
    <xdr:clientData fPrintsWithSheet="0"/>
  </xdr:twoCellAnchor>
  <xdr:twoCellAnchor>
    <xdr:from>
      <xdr:col>0</xdr:col>
      <xdr:colOff>123824</xdr:colOff>
      <xdr:row>0</xdr:row>
      <xdr:rowOff>57150</xdr:rowOff>
    </xdr:from>
    <xdr:to>
      <xdr:col>6</xdr:col>
      <xdr:colOff>1952625</xdr:colOff>
      <xdr:row>1</xdr:row>
      <xdr:rowOff>381001</xdr:rowOff>
    </xdr:to>
    <xdr:sp macro="" textlink="">
      <xdr:nvSpPr>
        <xdr:cNvPr id="5" name="正方形/長方形 4"/>
        <xdr:cNvSpPr/>
      </xdr:nvSpPr>
      <xdr:spPr>
        <a:xfrm>
          <a:off x="123824" y="57150"/>
          <a:ext cx="7458076" cy="63817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　本見積</a:t>
          </a:r>
          <a:r>
            <a:rPr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76199</xdr:rowOff>
    </xdr:from>
    <xdr:to>
      <xdr:col>6</xdr:col>
      <xdr:colOff>1971675</xdr:colOff>
      <xdr:row>42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85750" y="9315449"/>
          <a:ext cx="7315200" cy="1657351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219075</xdr:colOff>
      <xdr:row>13</xdr:row>
      <xdr:rowOff>133349</xdr:rowOff>
    </xdr:to>
    <xdr:sp macro="" textlink="">
      <xdr:nvSpPr>
        <xdr:cNvPr id="3" name="角丸四角形吹き出し 2"/>
        <xdr:cNvSpPr/>
      </xdr:nvSpPr>
      <xdr:spPr>
        <a:xfrm>
          <a:off x="5591175" y="2809875"/>
          <a:ext cx="2362200" cy="514349"/>
        </a:xfrm>
        <a:prstGeom prst="wedgeRoundRectCallout">
          <a:avLst>
            <a:gd name="adj1" fmla="val -78324"/>
            <a:gd name="adj2" fmla="val -623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遠隔地域用</a:t>
          </a:r>
          <a:r>
            <a:rPr kumimoji="1" lang="ja-JP" altLang="en-US" sz="1000" b="1">
              <a:solidFill>
                <a:sysClr val="windowText" lastClr="000000"/>
              </a:solidFill>
            </a:rPr>
            <a:t>「別見積」</a:t>
          </a:r>
          <a:r>
            <a:rPr kumimoji="1" lang="ja-JP" altLang="en-US" sz="1000">
              <a:solidFill>
                <a:sysClr val="windowText" lastClr="000000"/>
              </a:solidFill>
            </a:rPr>
            <a:t>の上限額は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3,000</a:t>
          </a:r>
          <a:r>
            <a:rPr kumimoji="1" lang="ja-JP" altLang="en-US" sz="1000">
              <a:solidFill>
                <a:sysClr val="windowText" lastClr="000000"/>
              </a:solidFill>
            </a:rPr>
            <a:t>千円です。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0</xdr:col>
      <xdr:colOff>142875</xdr:colOff>
      <xdr:row>0</xdr:row>
      <xdr:rowOff>76200</xdr:rowOff>
    </xdr:from>
    <xdr:to>
      <xdr:col>6</xdr:col>
      <xdr:colOff>2095500</xdr:colOff>
      <xdr:row>1</xdr:row>
      <xdr:rowOff>409575</xdr:rowOff>
    </xdr:to>
    <xdr:sp macro="" textlink="">
      <xdr:nvSpPr>
        <xdr:cNvPr id="4" name="正方形/長方形 3"/>
        <xdr:cNvSpPr/>
      </xdr:nvSpPr>
      <xdr:spPr>
        <a:xfrm>
          <a:off x="142875" y="76200"/>
          <a:ext cx="7581900" cy="762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遠隔地用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遠隔地域を対象とした事業提案に関しては、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1B_1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1B_2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別見積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、及び様式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以降の全てのシートをご提出ください（様式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1A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は提出不要です）。なお、遠隔地域の定義については、募集要項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頁をご確認ください。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86" t="s">
        <v>181</v>
      </c>
      <c r="B1" s="486"/>
      <c r="C1" s="486"/>
    </row>
    <row r="2" spans="1:3" ht="18" customHeight="1">
      <c r="A2" s="137" t="s">
        <v>179</v>
      </c>
      <c r="B2" s="137"/>
      <c r="C2" s="137"/>
    </row>
    <row r="3" spans="1:3" ht="18" customHeight="1">
      <c r="A3" s="302" t="s">
        <v>180</v>
      </c>
      <c r="B3" s="137" t="s">
        <v>249</v>
      </c>
      <c r="C3" s="137"/>
    </row>
    <row r="4" spans="1:3" ht="18" customHeight="1">
      <c r="A4" s="302" t="s">
        <v>180</v>
      </c>
      <c r="B4" s="137" t="s">
        <v>250</v>
      </c>
      <c r="C4" s="137"/>
    </row>
    <row r="5" spans="1:3" ht="18" customHeight="1">
      <c r="A5" s="302" t="s">
        <v>180</v>
      </c>
      <c r="B5" s="137" t="s">
        <v>251</v>
      </c>
      <c r="C5" s="137"/>
    </row>
    <row r="6" spans="1:3" ht="18" customHeight="1">
      <c r="A6" s="302" t="s">
        <v>180</v>
      </c>
      <c r="B6" s="137" t="s">
        <v>252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2"/>
      <c r="B8" s="253" t="s">
        <v>182</v>
      </c>
      <c r="C8" s="254" t="s">
        <v>183</v>
      </c>
    </row>
    <row r="9" spans="1:3" ht="85.5">
      <c r="A9" s="483" t="s">
        <v>186</v>
      </c>
      <c r="B9" s="304" t="s">
        <v>184</v>
      </c>
      <c r="C9" s="319" t="s">
        <v>299</v>
      </c>
    </row>
    <row r="10" spans="1:3" ht="28.5">
      <c r="A10" s="484"/>
      <c r="B10" s="304" t="s">
        <v>185</v>
      </c>
      <c r="C10" s="319" t="s">
        <v>300</v>
      </c>
    </row>
    <row r="11" spans="1:3" ht="67.5" customHeight="1">
      <c r="A11" s="485" t="s">
        <v>197</v>
      </c>
      <c r="B11" s="412" t="s">
        <v>295</v>
      </c>
      <c r="C11" s="319" t="s">
        <v>298</v>
      </c>
    </row>
    <row r="12" spans="1:3" ht="41.25" customHeight="1">
      <c r="A12" s="485"/>
      <c r="B12" s="304" t="s">
        <v>187</v>
      </c>
      <c r="C12" s="319" t="s">
        <v>206</v>
      </c>
    </row>
    <row r="13" spans="1:3" ht="39.75" customHeight="1">
      <c r="A13" s="485"/>
      <c r="B13" s="306" t="s">
        <v>189</v>
      </c>
      <c r="C13" s="319" t="s">
        <v>242</v>
      </c>
    </row>
    <row r="14" spans="1:3" ht="128.25">
      <c r="A14" s="485"/>
      <c r="B14" s="306" t="s">
        <v>194</v>
      </c>
      <c r="C14" s="319" t="s">
        <v>253</v>
      </c>
    </row>
    <row r="15" spans="1:3" ht="36.75" customHeight="1">
      <c r="A15" s="485"/>
      <c r="B15" s="306" t="s">
        <v>195</v>
      </c>
      <c r="C15" s="319" t="s">
        <v>237</v>
      </c>
    </row>
    <row r="16" spans="1:3" ht="42.75">
      <c r="A16" s="485"/>
      <c r="B16" s="366" t="s">
        <v>311</v>
      </c>
      <c r="C16" s="319" t="s">
        <v>310</v>
      </c>
    </row>
    <row r="17" spans="1:3" ht="41.25" customHeight="1">
      <c r="A17" s="485"/>
      <c r="B17" s="447" t="s">
        <v>196</v>
      </c>
      <c r="C17" s="448" t="s">
        <v>198</v>
      </c>
    </row>
    <row r="18" spans="1:3" ht="43.5" thickBot="1">
      <c r="A18" s="449"/>
      <c r="B18" s="450" t="s">
        <v>304</v>
      </c>
      <c r="C18" s="451" t="s">
        <v>305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155</v>
      </c>
      <c r="C21" s="137"/>
    </row>
    <row r="22" spans="1:3" ht="65.25" customHeight="1">
      <c r="A22" s="137"/>
      <c r="B22" s="304" t="s">
        <v>241</v>
      </c>
      <c r="C22" s="305" t="s">
        <v>238</v>
      </c>
    </row>
    <row r="23" spans="1:3" ht="54.75" customHeight="1">
      <c r="A23" s="137"/>
      <c r="B23" s="307" t="s">
        <v>200</v>
      </c>
      <c r="C23" s="305" t="s">
        <v>201</v>
      </c>
    </row>
    <row r="24" spans="1:3" ht="41.25" customHeight="1">
      <c r="A24" s="137"/>
      <c r="B24" s="304" t="s">
        <v>243</v>
      </c>
      <c r="C24" s="363" t="s">
        <v>244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D46" sqref="D46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4" t="s">
        <v>76</v>
      </c>
      <c r="B1" s="239"/>
      <c r="C1" s="239"/>
      <c r="D1" s="387"/>
      <c r="E1" s="239"/>
      <c r="F1" s="275"/>
      <c r="G1" s="275"/>
      <c r="H1" s="275"/>
      <c r="I1" s="393"/>
      <c r="J1" s="275"/>
      <c r="K1" s="275"/>
      <c r="L1" s="275"/>
      <c r="M1" s="275"/>
      <c r="N1" s="275"/>
      <c r="O1" s="276"/>
      <c r="P1" s="275"/>
      <c r="Q1" s="168"/>
      <c r="R1" s="168"/>
      <c r="S1" s="168"/>
      <c r="T1" s="168"/>
      <c r="U1" s="168"/>
    </row>
    <row r="2" spans="1:22" ht="16.5">
      <c r="A2" s="239" t="s">
        <v>77</v>
      </c>
      <c r="B2" s="239" t="s">
        <v>224</v>
      </c>
      <c r="C2" s="239" t="s">
        <v>78</v>
      </c>
      <c r="D2" s="239" t="s">
        <v>225</v>
      </c>
      <c r="E2" s="239" t="s">
        <v>154</v>
      </c>
      <c r="F2" s="239" t="s">
        <v>80</v>
      </c>
      <c r="G2" s="239" t="s">
        <v>173</v>
      </c>
      <c r="H2" s="239" t="s">
        <v>226</v>
      </c>
      <c r="I2" s="394" t="s">
        <v>248</v>
      </c>
      <c r="J2" s="239" t="s">
        <v>144</v>
      </c>
      <c r="K2" s="239" t="s">
        <v>145</v>
      </c>
      <c r="L2" s="239" t="s">
        <v>146</v>
      </c>
      <c r="M2" s="166"/>
      <c r="N2" s="277" t="s">
        <v>147</v>
      </c>
      <c r="O2" s="278" t="s">
        <v>148</v>
      </c>
      <c r="P2" s="171" t="s">
        <v>145</v>
      </c>
      <c r="Q2" s="171" t="s">
        <v>146</v>
      </c>
      <c r="R2" s="168"/>
      <c r="S2" s="168"/>
      <c r="T2" s="168"/>
      <c r="U2" s="361" t="s">
        <v>79</v>
      </c>
      <c r="V2" s="117" t="s">
        <v>85</v>
      </c>
    </row>
    <row r="3" spans="1:22">
      <c r="A3" s="168">
        <v>1</v>
      </c>
      <c r="B3" s="416"/>
      <c r="C3" s="249"/>
      <c r="D3" s="321"/>
      <c r="E3" s="249"/>
      <c r="F3" s="321"/>
      <c r="G3" s="250"/>
      <c r="H3" s="251"/>
      <c r="I3" s="395"/>
      <c r="J3" s="175" t="str">
        <f>IF($F3="","",IF(D3="Z","",VLOOKUP($F3,$N$3:$Q$12,2)))</f>
        <v/>
      </c>
      <c r="K3" s="175" t="str">
        <f>IF($F3="","",VLOOKUP($F3,$N$3:$Q$12,3))</f>
        <v/>
      </c>
      <c r="L3" s="175" t="str">
        <f>IF($F3="","",VLOOKUP($F3,$N$3:$Q$12,4))</f>
        <v/>
      </c>
      <c r="M3" s="168"/>
      <c r="N3" s="277"/>
      <c r="O3" s="278"/>
      <c r="P3" s="171"/>
      <c r="Q3" s="171"/>
      <c r="R3" s="168"/>
      <c r="S3" s="168"/>
      <c r="T3" s="168"/>
      <c r="U3" s="392" t="s">
        <v>280</v>
      </c>
      <c r="V3" s="117" t="s">
        <v>86</v>
      </c>
    </row>
    <row r="4" spans="1:22">
      <c r="A4" s="168">
        <v>2</v>
      </c>
      <c r="B4" s="416"/>
      <c r="C4" s="249"/>
      <c r="D4" s="321"/>
      <c r="E4" s="249"/>
      <c r="F4" s="321"/>
      <c r="G4" s="250"/>
      <c r="H4" s="251"/>
      <c r="I4" s="396"/>
      <c r="J4" s="175" t="str">
        <f t="shared" ref="J4:J34" si="0">IF($F4="","",IF(D4="Z","",VLOOKUP($F4,$N$3:$Q$12,2)))</f>
        <v/>
      </c>
      <c r="K4" s="175" t="str">
        <f t="shared" ref="K4:K34" si="1">IF($F4="","",VLOOKUP($F4,$N$3:$Q$12,3))</f>
        <v/>
      </c>
      <c r="L4" s="175" t="str">
        <f t="shared" ref="L4:L34" si="2">IF($F4="","",VLOOKUP($F4,$N$3:$Q$12,4))</f>
        <v/>
      </c>
      <c r="M4" s="168"/>
      <c r="N4" s="277"/>
      <c r="O4" s="278"/>
      <c r="P4" s="171"/>
      <c r="Q4" s="171"/>
      <c r="R4" s="168"/>
      <c r="S4" s="168"/>
      <c r="T4" s="168"/>
      <c r="U4" s="392" t="s">
        <v>264</v>
      </c>
      <c r="V4" s="117" t="s">
        <v>84</v>
      </c>
    </row>
    <row r="5" spans="1:22">
      <c r="A5" s="168">
        <v>3</v>
      </c>
      <c r="B5" s="416"/>
      <c r="C5" s="271"/>
      <c r="D5" s="321"/>
      <c r="E5" s="271"/>
      <c r="F5" s="321"/>
      <c r="G5" s="250"/>
      <c r="H5" s="251"/>
      <c r="I5" s="395"/>
      <c r="J5" s="175" t="str">
        <f t="shared" ref="J5" si="3">IF($F5="","",IF(D5="Z","",VLOOKUP($F5,$N$3:$Q$12,2)))</f>
        <v/>
      </c>
      <c r="K5" s="175" t="str">
        <f t="shared" si="1"/>
        <v/>
      </c>
      <c r="L5" s="175" t="str">
        <f t="shared" si="2"/>
        <v/>
      </c>
      <c r="M5" s="168"/>
      <c r="N5" s="277"/>
      <c r="O5" s="278"/>
      <c r="P5" s="171"/>
      <c r="Q5" s="171"/>
      <c r="R5" s="168"/>
      <c r="S5" s="168"/>
      <c r="T5" s="168"/>
      <c r="U5" s="392" t="s">
        <v>265</v>
      </c>
    </row>
    <row r="6" spans="1:22">
      <c r="A6" s="168">
        <v>4</v>
      </c>
      <c r="B6" s="416"/>
      <c r="C6" s="271"/>
      <c r="D6" s="321"/>
      <c r="E6" s="249"/>
      <c r="F6" s="321"/>
      <c r="G6" s="250"/>
      <c r="H6" s="251"/>
      <c r="I6" s="395"/>
      <c r="J6" s="175" t="str">
        <f t="shared" si="0"/>
        <v/>
      </c>
      <c r="K6" s="175" t="str">
        <f t="shared" si="1"/>
        <v/>
      </c>
      <c r="L6" s="175" t="str">
        <f t="shared" si="2"/>
        <v/>
      </c>
      <c r="M6" s="168"/>
      <c r="N6" s="280"/>
      <c r="O6" s="278"/>
      <c r="P6" s="171"/>
      <c r="Q6" s="171"/>
      <c r="R6" s="168"/>
      <c r="S6" s="168"/>
      <c r="T6" s="168"/>
      <c r="U6" s="392" t="s">
        <v>266</v>
      </c>
    </row>
    <row r="7" spans="1:22">
      <c r="A7" s="168">
        <v>5</v>
      </c>
      <c r="B7" s="416"/>
      <c r="C7" s="249"/>
      <c r="D7" s="321"/>
      <c r="E7" s="249"/>
      <c r="F7" s="321"/>
      <c r="G7" s="250"/>
      <c r="H7" s="251"/>
      <c r="I7" s="396"/>
      <c r="J7" s="175" t="str">
        <f t="shared" si="0"/>
        <v/>
      </c>
      <c r="K7" s="175" t="str">
        <f t="shared" si="1"/>
        <v/>
      </c>
      <c r="L7" s="175" t="str">
        <f t="shared" si="2"/>
        <v/>
      </c>
      <c r="M7" s="168"/>
      <c r="N7" s="280">
        <v>2</v>
      </c>
      <c r="O7" s="278">
        <v>1024000</v>
      </c>
      <c r="P7" s="171">
        <v>3800</v>
      </c>
      <c r="Q7" s="171">
        <v>11600</v>
      </c>
      <c r="R7" s="168"/>
      <c r="S7" s="168"/>
      <c r="T7" s="168"/>
      <c r="U7" s="392" t="s">
        <v>267</v>
      </c>
    </row>
    <row r="8" spans="1:22">
      <c r="A8" s="168">
        <v>6</v>
      </c>
      <c r="B8" s="416"/>
      <c r="C8" s="249"/>
      <c r="D8" s="321"/>
      <c r="E8" s="271"/>
      <c r="F8" s="321"/>
      <c r="G8" s="250"/>
      <c r="H8" s="251"/>
      <c r="I8" s="395"/>
      <c r="J8" s="175" t="str">
        <f t="shared" si="0"/>
        <v/>
      </c>
      <c r="K8" s="175" t="str">
        <f t="shared" si="1"/>
        <v/>
      </c>
      <c r="L8" s="175" t="str">
        <f t="shared" si="2"/>
        <v/>
      </c>
      <c r="M8" s="168"/>
      <c r="N8" s="280">
        <v>3</v>
      </c>
      <c r="O8" s="278">
        <v>910000</v>
      </c>
      <c r="P8" s="171">
        <v>3800</v>
      </c>
      <c r="Q8" s="171">
        <v>11600</v>
      </c>
      <c r="R8" s="168"/>
      <c r="S8" s="168"/>
      <c r="T8" s="168"/>
      <c r="U8" s="392" t="s">
        <v>268</v>
      </c>
    </row>
    <row r="9" spans="1:22">
      <c r="A9" s="168">
        <v>7</v>
      </c>
      <c r="B9" s="416"/>
      <c r="C9" s="249"/>
      <c r="D9" s="321"/>
      <c r="E9" s="271"/>
      <c r="F9" s="321"/>
      <c r="G9" s="250"/>
      <c r="H9" s="251"/>
      <c r="I9" s="395"/>
      <c r="J9" s="175" t="str">
        <f t="shared" si="0"/>
        <v/>
      </c>
      <c r="K9" s="175" t="str">
        <f t="shared" si="1"/>
        <v/>
      </c>
      <c r="L9" s="175" t="str">
        <f t="shared" si="2"/>
        <v/>
      </c>
      <c r="M9" s="168"/>
      <c r="N9" s="280">
        <v>4</v>
      </c>
      <c r="O9" s="278">
        <v>744000</v>
      </c>
      <c r="P9" s="171">
        <v>3800</v>
      </c>
      <c r="Q9" s="171">
        <v>11600</v>
      </c>
      <c r="R9" s="168"/>
      <c r="S9" s="168"/>
      <c r="T9" s="168"/>
      <c r="U9" s="392" t="s">
        <v>269</v>
      </c>
    </row>
    <row r="10" spans="1:22">
      <c r="A10" s="168">
        <v>8</v>
      </c>
      <c r="B10" s="416"/>
      <c r="C10" s="271"/>
      <c r="D10" s="321"/>
      <c r="E10" s="271"/>
      <c r="F10" s="321"/>
      <c r="G10" s="250"/>
      <c r="H10" s="251"/>
      <c r="I10" s="395"/>
      <c r="J10" s="175" t="str">
        <f t="shared" si="0"/>
        <v/>
      </c>
      <c r="K10" s="175" t="str">
        <f t="shared" si="1"/>
        <v/>
      </c>
      <c r="L10" s="175" t="str">
        <f t="shared" si="2"/>
        <v/>
      </c>
      <c r="M10" s="168"/>
      <c r="N10" s="280">
        <v>5</v>
      </c>
      <c r="O10" s="278">
        <v>600000</v>
      </c>
      <c r="P10" s="171">
        <v>3800</v>
      </c>
      <c r="Q10" s="171">
        <v>11600</v>
      </c>
      <c r="R10" s="168"/>
      <c r="S10" s="168"/>
      <c r="T10" s="168"/>
      <c r="U10" s="392" t="s">
        <v>270</v>
      </c>
    </row>
    <row r="11" spans="1:22">
      <c r="A11" s="168">
        <v>9</v>
      </c>
      <c r="B11" s="362"/>
      <c r="C11" s="249"/>
      <c r="D11" s="321"/>
      <c r="E11" s="271"/>
      <c r="F11" s="321"/>
      <c r="G11" s="250"/>
      <c r="H11" s="251"/>
      <c r="I11" s="396"/>
      <c r="J11" s="175" t="str">
        <f t="shared" si="0"/>
        <v/>
      </c>
      <c r="K11" s="175" t="str">
        <f t="shared" si="1"/>
        <v/>
      </c>
      <c r="L11" s="175" t="str">
        <f t="shared" si="2"/>
        <v/>
      </c>
      <c r="M11" s="168"/>
      <c r="N11" s="280">
        <v>6</v>
      </c>
      <c r="O11" s="278">
        <v>508000</v>
      </c>
      <c r="P11" s="171">
        <v>3800</v>
      </c>
      <c r="Q11" s="171">
        <v>11600</v>
      </c>
      <c r="R11" s="168"/>
      <c r="S11" s="168"/>
      <c r="T11" s="168"/>
      <c r="U11" s="392" t="s">
        <v>271</v>
      </c>
    </row>
    <row r="12" spans="1:22">
      <c r="A12" s="168">
        <v>10</v>
      </c>
      <c r="B12" s="416"/>
      <c r="C12" s="249"/>
      <c r="D12" s="321"/>
      <c r="E12" s="271"/>
      <c r="F12" s="321"/>
      <c r="G12" s="250"/>
      <c r="H12" s="251"/>
      <c r="I12" s="395"/>
      <c r="J12" s="175" t="str">
        <f t="shared" si="0"/>
        <v/>
      </c>
      <c r="K12" s="175" t="str">
        <f t="shared" si="1"/>
        <v/>
      </c>
      <c r="L12" s="175" t="str">
        <f t="shared" si="2"/>
        <v/>
      </c>
      <c r="M12" s="168"/>
      <c r="N12" s="168"/>
      <c r="O12" s="172"/>
      <c r="P12" s="168"/>
      <c r="Q12" s="168"/>
      <c r="R12" s="168"/>
      <c r="S12" s="168"/>
      <c r="T12" s="168"/>
      <c r="U12" s="392" t="s">
        <v>272</v>
      </c>
    </row>
    <row r="13" spans="1:22">
      <c r="A13" s="168">
        <v>11</v>
      </c>
      <c r="B13" s="416"/>
      <c r="C13" s="249"/>
      <c r="D13" s="321"/>
      <c r="E13" s="249"/>
      <c r="F13" s="321"/>
      <c r="G13" s="250"/>
      <c r="H13" s="251"/>
      <c r="I13" s="396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2" t="s">
        <v>273</v>
      </c>
    </row>
    <row r="14" spans="1:22">
      <c r="A14" s="168">
        <v>12</v>
      </c>
      <c r="B14" s="279"/>
      <c r="C14" s="249"/>
      <c r="D14" s="321"/>
      <c r="E14" s="249"/>
      <c r="F14" s="321"/>
      <c r="G14" s="250"/>
      <c r="H14" s="251"/>
      <c r="I14" s="396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2" t="s">
        <v>274</v>
      </c>
    </row>
    <row r="15" spans="1:22">
      <c r="A15" s="168">
        <v>13</v>
      </c>
      <c r="B15" s="279"/>
      <c r="C15" s="249"/>
      <c r="D15" s="321"/>
      <c r="E15" s="249"/>
      <c r="F15" s="321"/>
      <c r="G15" s="250"/>
      <c r="H15" s="251"/>
      <c r="I15" s="396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2" t="s">
        <v>275</v>
      </c>
    </row>
    <row r="16" spans="1:22">
      <c r="A16" s="168">
        <v>14</v>
      </c>
      <c r="B16" s="279"/>
      <c r="C16" s="249"/>
      <c r="D16" s="321"/>
      <c r="E16" s="249"/>
      <c r="F16" s="321"/>
      <c r="G16" s="250"/>
      <c r="H16" s="251"/>
      <c r="I16" s="396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2" t="s">
        <v>276</v>
      </c>
    </row>
    <row r="17" spans="1:21">
      <c r="A17" s="168">
        <v>15</v>
      </c>
      <c r="B17" s="279"/>
      <c r="C17" s="365"/>
      <c r="D17" s="321"/>
      <c r="E17" s="249"/>
      <c r="F17" s="321"/>
      <c r="G17" s="250"/>
      <c r="H17" s="251"/>
      <c r="I17" s="396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2" t="s">
        <v>277</v>
      </c>
    </row>
    <row r="18" spans="1:21">
      <c r="A18" s="168">
        <v>16</v>
      </c>
      <c r="B18" s="279"/>
      <c r="C18" s="249"/>
      <c r="D18" s="321"/>
      <c r="E18" s="249"/>
      <c r="F18" s="321"/>
      <c r="G18" s="250"/>
      <c r="H18" s="251"/>
      <c r="I18" s="396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2" t="s">
        <v>278</v>
      </c>
    </row>
    <row r="19" spans="1:21">
      <c r="A19" s="168">
        <v>17</v>
      </c>
      <c r="B19" s="279"/>
      <c r="C19" s="249"/>
      <c r="D19" s="321"/>
      <c r="E19" s="249"/>
      <c r="F19" s="321"/>
      <c r="G19" s="250"/>
      <c r="H19" s="251"/>
      <c r="I19" s="396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2" t="s">
        <v>279</v>
      </c>
    </row>
    <row r="20" spans="1:21">
      <c r="A20" s="168">
        <v>18</v>
      </c>
      <c r="B20" s="279"/>
      <c r="C20" s="249"/>
      <c r="D20" s="321"/>
      <c r="E20" s="249"/>
      <c r="F20" s="321"/>
      <c r="G20" s="250"/>
      <c r="H20" s="251"/>
      <c r="I20" s="396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2"/>
    </row>
    <row r="21" spans="1:21">
      <c r="A21" s="168">
        <v>19</v>
      </c>
      <c r="B21" s="279"/>
      <c r="C21" s="249"/>
      <c r="D21" s="321"/>
      <c r="E21" s="249"/>
      <c r="F21" s="321"/>
      <c r="G21" s="250"/>
      <c r="H21" s="251"/>
      <c r="I21" s="396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79"/>
      <c r="C22" s="249"/>
      <c r="D22" s="321"/>
      <c r="E22" s="249"/>
      <c r="F22" s="321"/>
      <c r="G22" s="250"/>
      <c r="H22" s="251"/>
      <c r="I22" s="396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79"/>
      <c r="C23" s="249"/>
      <c r="D23" s="321"/>
      <c r="E23" s="249"/>
      <c r="F23" s="321"/>
      <c r="G23" s="250"/>
      <c r="H23" s="251"/>
      <c r="I23" s="396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79"/>
      <c r="C24" s="249"/>
      <c r="D24" s="321"/>
      <c r="E24" s="249"/>
      <c r="F24" s="321"/>
      <c r="G24" s="250"/>
      <c r="H24" s="251"/>
      <c r="I24" s="396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79"/>
      <c r="C25" s="249"/>
      <c r="D25" s="321"/>
      <c r="E25" s="249"/>
      <c r="F25" s="321"/>
      <c r="G25" s="250"/>
      <c r="H25" s="251"/>
      <c r="I25" s="396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79"/>
      <c r="C26" s="249"/>
      <c r="D26" s="321"/>
      <c r="E26" s="249"/>
      <c r="F26" s="321"/>
      <c r="G26" s="250"/>
      <c r="H26" s="251"/>
      <c r="I26" s="396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79"/>
      <c r="C27" s="249"/>
      <c r="D27" s="321"/>
      <c r="E27" s="249"/>
      <c r="F27" s="321"/>
      <c r="G27" s="250"/>
      <c r="H27" s="251"/>
      <c r="I27" s="396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79"/>
      <c r="C28" s="249"/>
      <c r="D28" s="321"/>
      <c r="E28" s="249"/>
      <c r="F28" s="321"/>
      <c r="G28" s="250"/>
      <c r="H28" s="251"/>
      <c r="I28" s="396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79"/>
      <c r="C29" s="249"/>
      <c r="D29" s="321"/>
      <c r="E29" s="249"/>
      <c r="F29" s="321"/>
      <c r="G29" s="250"/>
      <c r="H29" s="251"/>
      <c r="I29" s="396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79"/>
      <c r="C30" s="249"/>
      <c r="D30" s="321"/>
      <c r="E30" s="249"/>
      <c r="F30" s="321"/>
      <c r="G30" s="250"/>
      <c r="H30" s="251"/>
      <c r="I30" s="396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79"/>
      <c r="C31" s="249"/>
      <c r="D31" s="321"/>
      <c r="E31" s="249"/>
      <c r="F31" s="321"/>
      <c r="G31" s="250"/>
      <c r="H31" s="251"/>
      <c r="I31" s="396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79"/>
      <c r="C32" s="249"/>
      <c r="D32" s="321"/>
      <c r="E32" s="249"/>
      <c r="F32" s="321"/>
      <c r="G32" s="250"/>
      <c r="H32" s="251"/>
      <c r="I32" s="396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79"/>
      <c r="C33" s="249"/>
      <c r="D33" s="321"/>
      <c r="E33" s="249"/>
      <c r="F33" s="321"/>
      <c r="G33" s="250"/>
      <c r="H33" s="251"/>
      <c r="I33" s="396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279"/>
      <c r="C34" s="249"/>
      <c r="D34" s="321"/>
      <c r="E34" s="249"/>
      <c r="F34" s="321"/>
      <c r="G34" s="250"/>
      <c r="H34" s="251"/>
      <c r="I34" s="396"/>
      <c r="J34" s="175" t="str">
        <f t="shared" si="0"/>
        <v/>
      </c>
      <c r="K34" s="175" t="str">
        <f t="shared" si="1"/>
        <v/>
      </c>
      <c r="L34" s="175" t="str">
        <f t="shared" si="2"/>
        <v/>
      </c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68"/>
      <c r="C35" s="168"/>
      <c r="D35" s="168"/>
      <c r="E35" s="168"/>
      <c r="F35" s="168"/>
      <c r="G35" s="168"/>
      <c r="H35" s="168"/>
      <c r="I35" s="397"/>
      <c r="J35" s="172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312</v>
      </c>
      <c r="C36" s="168"/>
      <c r="D36" s="168"/>
      <c r="E36" s="168"/>
      <c r="F36" s="168"/>
      <c r="G36" s="168"/>
      <c r="H36" s="168"/>
      <c r="I36" s="397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314</v>
      </c>
      <c r="C37" s="168"/>
      <c r="D37" s="168"/>
      <c r="E37" s="168"/>
      <c r="F37" s="168"/>
      <c r="G37" s="168"/>
      <c r="H37" s="168"/>
      <c r="I37" s="397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130" t="s">
        <v>240</v>
      </c>
      <c r="C38" s="168"/>
      <c r="D38" s="168"/>
      <c r="E38" s="168"/>
      <c r="F38" s="168"/>
      <c r="G38" s="168"/>
      <c r="H38" s="168"/>
      <c r="I38" s="397"/>
      <c r="J38" s="168"/>
      <c r="K38" s="168"/>
      <c r="L38" s="168"/>
      <c r="M38" s="332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487" t="s">
        <v>137</v>
      </c>
      <c r="C39" s="487"/>
      <c r="D39" s="487"/>
      <c r="E39" s="487"/>
      <c r="F39" s="487"/>
      <c r="G39" s="487"/>
      <c r="H39" s="487"/>
      <c r="I39" s="487"/>
      <c r="J39" s="332"/>
      <c r="K39" s="332"/>
      <c r="L39" s="332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B40" s="332" t="s">
        <v>239</v>
      </c>
      <c r="C40" s="168"/>
      <c r="D40" s="168"/>
      <c r="E40" s="168"/>
      <c r="F40" s="168"/>
      <c r="G40" s="168"/>
      <c r="H40" s="168"/>
      <c r="I40" s="397"/>
      <c r="J40" s="168"/>
      <c r="K40" s="168"/>
      <c r="L40" s="168"/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9:I39"/>
  </mergeCells>
  <phoneticPr fontId="2"/>
  <dataValidations count="2">
    <dataValidation type="list" allowBlank="1" showInputMessage="1" showErrorMessage="1" sqref="D3:D34">
      <formula1>分類</formula1>
    </dataValidation>
    <dataValidation type="list" allowBlank="1" showInputMessage="1" showErrorMessage="1" sqref="F3:F34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59"/>
      <c r="B1" s="239"/>
      <c r="C1" s="239"/>
      <c r="D1" s="239"/>
      <c r="E1" s="239"/>
      <c r="F1" s="239"/>
      <c r="G1" s="239"/>
      <c r="H1" s="359"/>
      <c r="I1" s="239"/>
    </row>
    <row r="2" spans="1:9" s="161" customFormat="1" ht="13.5">
      <c r="A2" s="352"/>
      <c r="B2" s="352"/>
      <c r="C2" s="352"/>
      <c r="D2" s="352"/>
      <c r="E2" s="352"/>
      <c r="F2" s="352"/>
      <c r="G2" s="352"/>
      <c r="H2" s="352"/>
      <c r="I2" s="352"/>
    </row>
    <row r="3" spans="1:9" s="161" customFormat="1" ht="13.5">
      <c r="A3" s="352"/>
      <c r="B3" s="352"/>
      <c r="C3" s="352"/>
      <c r="D3" s="352"/>
      <c r="E3" s="352"/>
      <c r="F3" s="352"/>
      <c r="G3" s="352"/>
      <c r="H3" s="353" t="s">
        <v>117</v>
      </c>
      <c r="I3" s="352"/>
    </row>
    <row r="4" spans="1:9" s="161" customFormat="1" ht="13.5">
      <c r="A4" s="352"/>
      <c r="B4" s="352"/>
      <c r="C4" s="352"/>
      <c r="D4" s="352"/>
      <c r="E4" s="352"/>
      <c r="F4" s="352"/>
      <c r="G4" s="352"/>
      <c r="H4" s="352"/>
      <c r="I4" s="352"/>
    </row>
    <row r="5" spans="1:9" s="161" customFormat="1" ht="13.5">
      <c r="A5" s="489" t="s">
        <v>118</v>
      </c>
      <c r="B5" s="489"/>
      <c r="C5" s="489"/>
      <c r="D5" s="352"/>
      <c r="E5" s="352"/>
      <c r="F5" s="352"/>
      <c r="G5" s="352"/>
      <c r="H5" s="352"/>
      <c r="I5" s="352"/>
    </row>
    <row r="6" spans="1:9" s="161" customFormat="1" ht="13.5">
      <c r="A6" s="489" t="s">
        <v>202</v>
      </c>
      <c r="B6" s="489"/>
      <c r="C6" s="489"/>
      <c r="D6" s="352"/>
      <c r="E6" s="352"/>
      <c r="F6" s="352"/>
      <c r="G6" s="352"/>
      <c r="H6" s="352"/>
      <c r="I6" s="352"/>
    </row>
    <row r="7" spans="1:9" s="161" customFormat="1" ht="13.5">
      <c r="A7" s="489"/>
      <c r="B7" s="489"/>
      <c r="C7" s="489"/>
      <c r="D7" s="352"/>
      <c r="E7" s="352"/>
      <c r="F7" s="352"/>
      <c r="G7" s="352"/>
      <c r="H7" s="352"/>
      <c r="I7" s="352"/>
    </row>
    <row r="8" spans="1:9" s="161" customFormat="1" ht="13.5">
      <c r="A8" s="354"/>
      <c r="B8" s="354"/>
      <c r="C8" s="354"/>
      <c r="D8" s="352"/>
      <c r="E8" s="352"/>
      <c r="F8" s="352"/>
      <c r="G8" s="352"/>
      <c r="H8" s="352"/>
      <c r="I8" s="352"/>
    </row>
    <row r="9" spans="1:9" s="161" customFormat="1" ht="13.5">
      <c r="A9" s="354"/>
      <c r="B9" s="354"/>
      <c r="C9" s="354"/>
      <c r="D9" s="352"/>
      <c r="E9" s="352"/>
      <c r="F9" s="352"/>
      <c r="G9" s="352"/>
      <c r="H9" s="352"/>
      <c r="I9" s="352"/>
    </row>
    <row r="10" spans="1:9" s="161" customFormat="1" ht="13.5">
      <c r="A10" s="352"/>
      <c r="B10" s="352"/>
      <c r="C10" s="352"/>
      <c r="D10" s="352"/>
      <c r="E10" s="352"/>
      <c r="F10" s="352"/>
      <c r="G10" s="352"/>
      <c r="H10" s="352"/>
      <c r="I10" s="352"/>
    </row>
    <row r="11" spans="1:9" s="161" customFormat="1" ht="13.5">
      <c r="A11" s="352"/>
      <c r="B11" s="352"/>
      <c r="C11" s="352"/>
      <c r="D11" s="352"/>
      <c r="E11" s="354"/>
      <c r="F11" s="352"/>
      <c r="G11" s="352"/>
      <c r="H11" s="352"/>
      <c r="I11" s="352"/>
    </row>
    <row r="12" spans="1:9" s="161" customFormat="1" ht="13.5">
      <c r="A12" s="352"/>
      <c r="B12" s="352"/>
      <c r="C12" s="352"/>
      <c r="D12" s="352"/>
      <c r="E12" s="354"/>
      <c r="F12" s="352" t="s">
        <v>119</v>
      </c>
      <c r="G12" s="352"/>
      <c r="H12" s="352"/>
      <c r="I12" s="352"/>
    </row>
    <row r="13" spans="1:9" s="161" customFormat="1" ht="13.5">
      <c r="A13" s="352"/>
      <c r="B13" s="352"/>
      <c r="C13" s="352"/>
      <c r="D13" s="352"/>
      <c r="E13" s="354"/>
      <c r="F13" s="352" t="s">
        <v>120</v>
      </c>
      <c r="G13" s="352"/>
      <c r="H13" s="352"/>
      <c r="I13" s="352"/>
    </row>
    <row r="14" spans="1:9" s="161" customFormat="1" ht="13.5">
      <c r="A14" s="352"/>
      <c r="B14" s="352"/>
      <c r="C14" s="352"/>
      <c r="D14" s="352"/>
      <c r="E14" s="355"/>
      <c r="F14" s="352"/>
      <c r="G14" s="352"/>
      <c r="H14" s="352"/>
      <c r="I14" s="352"/>
    </row>
    <row r="15" spans="1:9" s="161" customFormat="1" ht="13.5">
      <c r="A15" s="352"/>
      <c r="B15" s="352"/>
      <c r="C15" s="352"/>
      <c r="D15" s="352"/>
      <c r="E15" s="352"/>
      <c r="F15" s="352"/>
      <c r="G15" s="352"/>
      <c r="H15" s="352"/>
      <c r="I15" s="352"/>
    </row>
    <row r="16" spans="1:9" s="161" customFormat="1">
      <c r="A16" s="352"/>
      <c r="B16" s="352"/>
      <c r="C16" s="239"/>
      <c r="D16" s="352"/>
      <c r="E16" s="352"/>
      <c r="F16" s="352"/>
      <c r="G16" s="352"/>
      <c r="H16" s="352"/>
      <c r="I16" s="352"/>
    </row>
    <row r="17" spans="1:9" s="161" customFormat="1" ht="13.5">
      <c r="A17" s="352"/>
      <c r="B17" s="352"/>
      <c r="C17" s="352"/>
      <c r="D17" s="352"/>
      <c r="E17" s="352"/>
      <c r="F17" s="352"/>
      <c r="G17" s="352"/>
      <c r="H17" s="352"/>
      <c r="I17" s="352"/>
    </row>
    <row r="18" spans="1:9" s="161" customFormat="1" ht="13.5">
      <c r="A18" s="352"/>
      <c r="B18" s="352"/>
      <c r="C18" s="352"/>
      <c r="D18" s="352"/>
      <c r="E18" s="352"/>
      <c r="F18" s="352"/>
      <c r="G18" s="352"/>
      <c r="H18" s="352"/>
      <c r="I18" s="352"/>
    </row>
    <row r="19" spans="1:9" ht="14.25" customHeight="1">
      <c r="A19" s="490" t="str">
        <f>様式1A【東・東南・南アジア地域用】見積!E7</f>
        <v>○○○国○○○○○○○○○事業</v>
      </c>
      <c r="B19" s="490"/>
      <c r="C19" s="490"/>
      <c r="D19" s="490"/>
      <c r="E19" s="490"/>
      <c r="F19" s="490"/>
      <c r="G19" s="490"/>
      <c r="H19" s="490"/>
      <c r="I19" s="490"/>
    </row>
    <row r="20" spans="1:9">
      <c r="A20" s="490"/>
      <c r="B20" s="490"/>
      <c r="C20" s="490"/>
      <c r="D20" s="490"/>
      <c r="E20" s="490"/>
      <c r="F20" s="490"/>
      <c r="G20" s="490"/>
      <c r="H20" s="490"/>
      <c r="I20" s="490"/>
    </row>
    <row r="21" spans="1:9">
      <c r="A21" s="491" t="s">
        <v>130</v>
      </c>
      <c r="B21" s="491"/>
      <c r="C21" s="491"/>
      <c r="D21" s="491"/>
      <c r="E21" s="491"/>
      <c r="F21" s="491"/>
      <c r="G21" s="491"/>
      <c r="H21" s="491"/>
      <c r="I21" s="491"/>
    </row>
    <row r="22" spans="1:9">
      <c r="A22" s="356"/>
      <c r="B22" s="356"/>
      <c r="C22" s="356"/>
      <c r="D22" s="356"/>
      <c r="E22" s="356"/>
      <c r="F22" s="356"/>
      <c r="G22" s="356"/>
      <c r="H22" s="356"/>
      <c r="I22" s="239"/>
    </row>
    <row r="23" spans="1:9">
      <c r="A23" s="356"/>
      <c r="B23" s="356"/>
      <c r="C23" s="356"/>
      <c r="D23" s="356"/>
      <c r="E23" s="356"/>
      <c r="F23" s="356"/>
      <c r="G23" s="356"/>
      <c r="H23" s="356"/>
      <c r="I23" s="239"/>
    </row>
    <row r="24" spans="1:9">
      <c r="A24" s="492" t="s">
        <v>121</v>
      </c>
      <c r="B24" s="492"/>
      <c r="C24" s="492"/>
      <c r="D24" s="492"/>
      <c r="E24" s="492"/>
      <c r="F24" s="492"/>
      <c r="G24" s="492"/>
      <c r="H24" s="492"/>
      <c r="I24" s="239"/>
    </row>
    <row r="25" spans="1:9">
      <c r="A25" s="239"/>
      <c r="B25" s="239"/>
      <c r="C25" s="239"/>
      <c r="D25" s="239"/>
      <c r="E25" s="239"/>
      <c r="F25" s="239"/>
      <c r="G25" s="239"/>
      <c r="H25" s="239"/>
      <c r="I25" s="239"/>
    </row>
    <row r="26" spans="1:9">
      <c r="A26" s="239"/>
      <c r="B26" s="239"/>
      <c r="C26" s="239"/>
      <c r="D26" s="239"/>
      <c r="E26" s="239"/>
      <c r="F26" s="239"/>
      <c r="G26" s="239"/>
      <c r="H26" s="239"/>
      <c r="I26" s="239"/>
    </row>
    <row r="27" spans="1:9">
      <c r="A27" s="239"/>
      <c r="B27" s="239"/>
      <c r="C27" s="239"/>
      <c r="D27" s="239"/>
      <c r="E27" s="239"/>
      <c r="F27" s="239"/>
      <c r="G27" s="239"/>
      <c r="H27" s="239"/>
      <c r="I27" s="239"/>
    </row>
    <row r="28" spans="1:9">
      <c r="A28" s="488" t="s">
        <v>122</v>
      </c>
      <c r="B28" s="488"/>
      <c r="C28" s="488"/>
      <c r="D28" s="488"/>
      <c r="E28" s="488"/>
      <c r="F28" s="488"/>
      <c r="G28" s="488"/>
      <c r="H28" s="488"/>
      <c r="I28" s="239"/>
    </row>
    <row r="29" spans="1:9">
      <c r="A29" s="239"/>
      <c r="B29" s="239"/>
      <c r="C29" s="239"/>
      <c r="D29" s="239"/>
      <c r="E29" s="239"/>
      <c r="F29" s="239"/>
      <c r="G29" s="239"/>
      <c r="H29" s="239"/>
      <c r="I29" s="239"/>
    </row>
    <row r="30" spans="1:9">
      <c r="A30" s="239" t="s">
        <v>123</v>
      </c>
      <c r="B30" s="239"/>
      <c r="C30" s="357">
        <f>様式1A【東・東南・南アジア地域用】見積!G31</f>
        <v>0</v>
      </c>
      <c r="D30" s="358" t="s">
        <v>11</v>
      </c>
      <c r="E30" s="241" t="s">
        <v>132</v>
      </c>
      <c r="F30" s="241"/>
      <c r="G30" s="241"/>
      <c r="H30" s="357">
        <f>様式1A【東・東南・南アジア地域用】見積!G30</f>
        <v>0</v>
      </c>
      <c r="I30" s="239" t="s">
        <v>131</v>
      </c>
    </row>
    <row r="31" spans="1:9">
      <c r="A31" s="239"/>
      <c r="B31" s="239"/>
      <c r="C31" s="239"/>
      <c r="D31" s="239"/>
      <c r="E31" s="239"/>
      <c r="F31" s="239"/>
      <c r="G31" s="239"/>
      <c r="H31" s="239"/>
      <c r="I31" s="239"/>
    </row>
    <row r="32" spans="1:9">
      <c r="A32" s="239"/>
      <c r="B32" s="239"/>
      <c r="C32" s="239"/>
      <c r="D32" s="239"/>
      <c r="E32" s="239"/>
      <c r="F32" s="239"/>
      <c r="G32" s="239"/>
      <c r="H32" s="239"/>
      <c r="I32" s="239"/>
    </row>
    <row r="33" spans="1:9">
      <c r="A33" s="239" t="s">
        <v>124</v>
      </c>
      <c r="B33" s="239"/>
      <c r="C33" s="239"/>
      <c r="D33" s="239"/>
      <c r="E33" s="239"/>
      <c r="F33" s="239"/>
      <c r="G33" s="239"/>
      <c r="H33" s="239"/>
      <c r="I33" s="239"/>
    </row>
    <row r="34" spans="1:9">
      <c r="A34" s="239"/>
      <c r="B34" s="239"/>
      <c r="C34" s="239"/>
      <c r="D34" s="239"/>
      <c r="E34" s="239"/>
      <c r="F34" s="239"/>
      <c r="G34" s="239"/>
      <c r="H34" s="239"/>
      <c r="I34" s="239"/>
    </row>
    <row r="35" spans="1:9">
      <c r="A35" s="239"/>
      <c r="B35" s="239"/>
      <c r="C35" s="239"/>
      <c r="D35" s="239"/>
      <c r="E35" s="239"/>
      <c r="F35" s="239"/>
      <c r="G35" s="239"/>
      <c r="H35" s="239"/>
      <c r="I35" s="239"/>
    </row>
    <row r="36" spans="1:9">
      <c r="A36" s="239"/>
      <c r="B36" s="239"/>
      <c r="C36" s="239"/>
      <c r="D36" s="239"/>
      <c r="E36" s="239"/>
      <c r="F36" s="239"/>
      <c r="G36" s="239"/>
      <c r="H36" s="239"/>
      <c r="I36" s="239"/>
    </row>
    <row r="37" spans="1:9">
      <c r="A37" s="239"/>
      <c r="B37" s="239"/>
      <c r="C37" s="239"/>
      <c r="D37" s="239"/>
      <c r="E37" s="239"/>
      <c r="F37" s="239"/>
      <c r="G37" s="239"/>
      <c r="H37" s="239"/>
      <c r="I37" s="239"/>
    </row>
    <row r="38" spans="1:9">
      <c r="A38" s="239"/>
      <c r="B38" s="239"/>
      <c r="C38" s="239"/>
      <c r="D38" s="239"/>
      <c r="E38" s="239"/>
      <c r="F38" s="239"/>
      <c r="G38" s="239"/>
      <c r="H38" s="239"/>
      <c r="I38" s="239"/>
    </row>
    <row r="39" spans="1:9">
      <c r="A39" s="239"/>
      <c r="B39" s="239"/>
      <c r="C39" s="239"/>
      <c r="D39" s="239"/>
      <c r="E39" s="239"/>
      <c r="F39" s="239"/>
      <c r="G39" s="239"/>
      <c r="H39" s="239"/>
      <c r="I39" s="239"/>
    </row>
    <row r="40" spans="1:9">
      <c r="A40" s="239"/>
      <c r="B40" s="239"/>
      <c r="C40" s="239"/>
      <c r="D40" s="239"/>
      <c r="E40" s="239"/>
      <c r="F40" s="239"/>
      <c r="G40" s="239"/>
      <c r="H40" s="239"/>
      <c r="I40" s="239"/>
    </row>
    <row r="41" spans="1:9">
      <c r="A41" s="239"/>
      <c r="B41" s="239"/>
      <c r="C41" s="239"/>
      <c r="D41" s="239"/>
      <c r="E41" s="239"/>
      <c r="F41" s="239"/>
      <c r="G41" s="239"/>
      <c r="H41" s="239"/>
      <c r="I41" s="239"/>
    </row>
    <row r="42" spans="1:9">
      <c r="A42" s="239"/>
      <c r="B42" s="239"/>
      <c r="C42" s="239"/>
      <c r="D42" s="239"/>
      <c r="E42" s="239"/>
      <c r="F42" s="239"/>
      <c r="G42" s="239"/>
      <c r="H42" s="239"/>
      <c r="I42" s="239"/>
    </row>
    <row r="43" spans="1:9">
      <c r="A43" s="239"/>
      <c r="B43" s="239"/>
      <c r="C43" s="239"/>
      <c r="D43" s="239"/>
      <c r="E43" s="239"/>
      <c r="F43" s="239"/>
      <c r="G43" s="239"/>
      <c r="H43" s="360" t="s">
        <v>125</v>
      </c>
      <c r="I43" s="239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topLeftCell="A7" zoomScaleNormal="100" zoomScaleSheetLayoutView="100" workbookViewId="0">
      <selection activeCell="K20" sqref="K20:K2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21" customHeight="1">
      <c r="A1" s="493" t="str">
        <f>IF(B5="見積金額内訳書","",IF(B5="最終見積金額内訳書","",Q6))</f>
        <v/>
      </c>
      <c r="B1" s="493"/>
      <c r="C1" s="493"/>
      <c r="F1" s="70"/>
      <c r="H1" s="21"/>
      <c r="I1" s="21"/>
      <c r="J1" s="21"/>
      <c r="K1" s="21"/>
      <c r="L1" s="21"/>
    </row>
    <row r="2" spans="1:17" ht="42.75" customHeight="1">
      <c r="A2" s="493"/>
      <c r="B2" s="493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99" t="s">
        <v>191</v>
      </c>
      <c r="C3" s="498"/>
      <c r="D3" s="498"/>
      <c r="E3" s="498"/>
      <c r="F3" s="498"/>
      <c r="G3" s="498"/>
      <c r="H3" s="21"/>
      <c r="I3" s="21"/>
      <c r="J3" s="21"/>
      <c r="K3" s="21"/>
      <c r="L3" s="21"/>
      <c r="M3" s="21"/>
    </row>
    <row r="4" spans="1:17" ht="15" customHeight="1">
      <c r="A4" s="21"/>
      <c r="B4" s="496"/>
      <c r="C4" s="497"/>
      <c r="D4" s="497"/>
      <c r="E4" s="497"/>
      <c r="F4" s="497"/>
      <c r="G4" s="497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8" t="s">
        <v>112</v>
      </c>
      <c r="C5" s="498"/>
      <c r="D5" s="498"/>
      <c r="E5" s="498"/>
      <c r="F5" s="498"/>
      <c r="G5" s="498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3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2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2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2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2" t="s">
        <v>260</v>
      </c>
      <c r="P14" s="72"/>
      <c r="Q14" s="72"/>
    </row>
    <row r="15" spans="1:17" ht="30" customHeight="1" thickBot="1">
      <c r="A15" s="21"/>
      <c r="B15" s="25" t="s">
        <v>54</v>
      </c>
      <c r="C15" s="494" t="s">
        <v>68</v>
      </c>
      <c r="D15" s="494"/>
      <c r="E15" s="494"/>
      <c r="F15" s="259"/>
      <c r="G15" s="27">
        <f>G16+G17+G18</f>
        <v>0</v>
      </c>
      <c r="H15" s="27" t="s">
        <v>1</v>
      </c>
      <c r="O15" s="242" t="s">
        <v>307</v>
      </c>
    </row>
    <row r="16" spans="1:17" ht="21" customHeight="1" thickTop="1">
      <c r="A16" s="21"/>
      <c r="B16" s="21"/>
      <c r="C16" s="28" t="s">
        <v>2</v>
      </c>
      <c r="D16" s="503" t="s">
        <v>7</v>
      </c>
      <c r="E16" s="503"/>
      <c r="F16" s="262"/>
      <c r="G16" s="474">
        <f>'様式2_1人件費  2_2その他原価・一般管理費等'!$E$8</f>
        <v>0</v>
      </c>
      <c r="H16" s="474" t="s">
        <v>1</v>
      </c>
      <c r="O16" s="242" t="s">
        <v>261</v>
      </c>
    </row>
    <row r="17" spans="1:17" ht="21" customHeight="1">
      <c r="A17" s="21"/>
      <c r="B17" s="21"/>
      <c r="C17" s="28" t="s">
        <v>4</v>
      </c>
      <c r="D17" s="503" t="s">
        <v>64</v>
      </c>
      <c r="E17" s="503"/>
      <c r="F17" s="262"/>
      <c r="G17" s="475">
        <f>'様式2_1人件費  2_2その他原価・一般管理費等'!$M$6</f>
        <v>0</v>
      </c>
      <c r="H17" s="475" t="s">
        <v>1</v>
      </c>
    </row>
    <row r="18" spans="1:17" ht="21" customHeight="1">
      <c r="A18" s="21"/>
      <c r="B18" s="31"/>
      <c r="C18" s="28" t="s">
        <v>8</v>
      </c>
      <c r="D18" s="502" t="s">
        <v>9</v>
      </c>
      <c r="E18" s="502"/>
      <c r="F18" s="261"/>
      <c r="G18" s="475">
        <f>'様式2_1人件費  2_2その他原価・一般管理費等'!$M$8</f>
        <v>0</v>
      </c>
      <c r="H18" s="475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74">
        <f>様式2_3機材!$E$5</f>
        <v>0</v>
      </c>
      <c r="H20" s="474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294</v>
      </c>
      <c r="E21" s="30"/>
      <c r="F21" s="30"/>
      <c r="G21" s="475">
        <f>G22+G23</f>
        <v>0</v>
      </c>
      <c r="H21" s="475" t="s">
        <v>1</v>
      </c>
    </row>
    <row r="22" spans="1:17" ht="21" customHeight="1">
      <c r="A22" s="21"/>
      <c r="B22" s="30"/>
      <c r="C22" s="28"/>
      <c r="D22" s="30"/>
      <c r="E22" s="30" t="s">
        <v>292</v>
      </c>
      <c r="F22" s="30"/>
      <c r="G22" s="475">
        <f>様式2_4旅費!$F$4</f>
        <v>0</v>
      </c>
      <c r="H22" s="475" t="s">
        <v>1</v>
      </c>
    </row>
    <row r="23" spans="1:17" ht="21" customHeight="1">
      <c r="A23" s="21"/>
      <c r="B23" s="30"/>
      <c r="C23" s="28"/>
      <c r="D23" s="30"/>
      <c r="E23" s="30" t="s">
        <v>293</v>
      </c>
      <c r="F23" s="30"/>
      <c r="G23" s="475">
        <f>様式2_4旅費!$F$6</f>
        <v>0</v>
      </c>
      <c r="H23" s="475" t="s">
        <v>1</v>
      </c>
    </row>
    <row r="24" spans="1:17" ht="21" customHeight="1">
      <c r="A24" s="21"/>
      <c r="B24" s="30"/>
      <c r="C24" s="244" t="s">
        <v>49</v>
      </c>
      <c r="D24" s="29" t="s">
        <v>69</v>
      </c>
      <c r="E24" s="30"/>
      <c r="F24" s="30"/>
      <c r="G24" s="475">
        <f>様式2_5現地活動費!$E$3</f>
        <v>0</v>
      </c>
      <c r="H24" s="475" t="s">
        <v>1</v>
      </c>
    </row>
    <row r="25" spans="1:17" ht="21" customHeight="1">
      <c r="A25" s="21"/>
      <c r="B25" s="30"/>
      <c r="C25" s="244" t="s">
        <v>308</v>
      </c>
      <c r="D25" s="20" t="s">
        <v>159</v>
      </c>
      <c r="F25" s="30"/>
      <c r="G25" s="475">
        <f>'様式2_6本邦受入活動費&amp;管理費'!$E$4</f>
        <v>0</v>
      </c>
      <c r="H25" s="475" t="s">
        <v>1</v>
      </c>
    </row>
    <row r="26" spans="1:17" ht="21" customHeight="1">
      <c r="A26" s="21"/>
      <c r="B26" s="30"/>
      <c r="C26" s="245"/>
      <c r="F26" s="30"/>
      <c r="G26" s="477"/>
      <c r="H26" s="477"/>
    </row>
    <row r="27" spans="1:17" ht="21" customHeight="1">
      <c r="A27" s="21"/>
      <c r="B27" s="31"/>
      <c r="C27" s="31"/>
      <c r="D27" s="29"/>
      <c r="E27" s="21"/>
      <c r="F27" s="21"/>
      <c r="G27" s="478"/>
      <c r="H27" s="478"/>
    </row>
    <row r="28" spans="1:17" ht="21" customHeight="1" thickBot="1">
      <c r="A28" s="21"/>
      <c r="B28" s="479" t="s">
        <v>58</v>
      </c>
      <c r="C28" s="494" t="s">
        <v>6</v>
      </c>
      <c r="D28" s="494"/>
      <c r="E28" s="494"/>
      <c r="F28" s="261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5" t="s">
        <v>10</v>
      </c>
      <c r="D29" s="495"/>
      <c r="E29" s="495"/>
      <c r="F29" s="260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5" t="s">
        <v>56</v>
      </c>
      <c r="D30" s="495"/>
      <c r="E30" s="495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5" t="s">
        <v>236</v>
      </c>
      <c r="D31" s="495"/>
      <c r="E31" s="495"/>
      <c r="F31" s="495"/>
      <c r="G31" s="32">
        <f>G29+G30</f>
        <v>0</v>
      </c>
      <c r="H31" s="32" t="s">
        <v>1</v>
      </c>
    </row>
    <row r="32" spans="1:17" ht="51" customHeight="1" thickTop="1">
      <c r="A32" s="21"/>
      <c r="B32" s="500"/>
      <c r="C32" s="500"/>
      <c r="D32" s="500"/>
      <c r="E32" s="501"/>
      <c r="F32" s="501"/>
      <c r="G32" s="501"/>
      <c r="H32" s="50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Q36"/>
  <sheetViews>
    <sheetView showGridLines="0" view="pageBreakPreview" topLeftCell="A7" zoomScaleNormal="100" zoomScaleSheetLayoutView="100" workbookViewId="0">
      <selection activeCell="K20" sqref="K20:K2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29.25" customHeight="1">
      <c r="A1" s="493" t="str">
        <f>IF(B5="見積金額内訳書","",IF(B5="最終見積金額内訳書","",Q6))</f>
        <v/>
      </c>
      <c r="B1" s="493"/>
      <c r="C1" s="493"/>
      <c r="F1" s="70"/>
      <c r="H1" s="21"/>
      <c r="I1" s="21"/>
      <c r="J1" s="21"/>
      <c r="K1" s="21"/>
      <c r="L1" s="21"/>
    </row>
    <row r="2" spans="1:17" ht="39.75" customHeight="1">
      <c r="A2" s="493"/>
      <c r="B2" s="493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99" t="s">
        <v>191</v>
      </c>
      <c r="C3" s="498"/>
      <c r="D3" s="498"/>
      <c r="E3" s="498"/>
      <c r="F3" s="498"/>
      <c r="G3" s="498"/>
      <c r="H3" s="21"/>
      <c r="I3" s="21"/>
      <c r="J3" s="21"/>
      <c r="K3" s="21"/>
      <c r="L3" s="21"/>
      <c r="M3" s="21"/>
    </row>
    <row r="4" spans="1:17" ht="15" customHeight="1">
      <c r="A4" s="21"/>
      <c r="B4" s="496"/>
      <c r="C4" s="497"/>
      <c r="D4" s="497"/>
      <c r="E4" s="497"/>
      <c r="F4" s="497"/>
      <c r="G4" s="497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8" t="s">
        <v>112</v>
      </c>
      <c r="C5" s="498"/>
      <c r="D5" s="498"/>
      <c r="E5" s="498"/>
      <c r="F5" s="498"/>
      <c r="G5" s="498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3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2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2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2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2" t="s">
        <v>260</v>
      </c>
      <c r="P14" s="72"/>
      <c r="Q14" s="72"/>
    </row>
    <row r="15" spans="1:17" ht="30" customHeight="1" thickBot="1">
      <c r="A15" s="21"/>
      <c r="B15" s="25" t="s">
        <v>54</v>
      </c>
      <c r="C15" s="494" t="s">
        <v>68</v>
      </c>
      <c r="D15" s="494"/>
      <c r="E15" s="494"/>
      <c r="F15" s="457"/>
      <c r="G15" s="27">
        <f>G16+G17+G18</f>
        <v>0</v>
      </c>
      <c r="H15" s="27" t="s">
        <v>1</v>
      </c>
      <c r="O15" s="242" t="s">
        <v>307</v>
      </c>
    </row>
    <row r="16" spans="1:17" ht="21" customHeight="1" thickTop="1">
      <c r="A16" s="21"/>
      <c r="B16" s="21"/>
      <c r="C16" s="28" t="s">
        <v>2</v>
      </c>
      <c r="D16" s="503" t="s">
        <v>7</v>
      </c>
      <c r="E16" s="503"/>
      <c r="F16" s="455"/>
      <c r="G16" s="474">
        <f>'様式2_1人件費  2_2その他原価・一般管理費等'!$E$8</f>
        <v>0</v>
      </c>
      <c r="H16" s="474" t="s">
        <v>1</v>
      </c>
      <c r="O16" s="242" t="s">
        <v>261</v>
      </c>
    </row>
    <row r="17" spans="1:17" ht="21" customHeight="1">
      <c r="A17" s="21"/>
      <c r="B17" s="21"/>
      <c r="C17" s="28" t="s">
        <v>4</v>
      </c>
      <c r="D17" s="503" t="s">
        <v>64</v>
      </c>
      <c r="E17" s="503"/>
      <c r="F17" s="455"/>
      <c r="G17" s="475">
        <f>'様式2_1人件費  2_2その他原価・一般管理費等'!$M$6</f>
        <v>0</v>
      </c>
      <c r="H17" s="475" t="s">
        <v>1</v>
      </c>
    </row>
    <row r="18" spans="1:17" ht="21" customHeight="1">
      <c r="A18" s="21"/>
      <c r="B18" s="31"/>
      <c r="C18" s="28" t="s">
        <v>8</v>
      </c>
      <c r="D18" s="502" t="s">
        <v>9</v>
      </c>
      <c r="E18" s="502"/>
      <c r="F18" s="454"/>
      <c r="G18" s="475">
        <f>'様式2_1人件費  2_2その他原価・一般管理費等'!$M$8</f>
        <v>0</v>
      </c>
      <c r="H18" s="475" t="s">
        <v>1</v>
      </c>
    </row>
    <row r="19" spans="1:17" ht="30" customHeight="1" thickBot="1">
      <c r="A19" s="21"/>
      <c r="B19" s="25" t="s">
        <v>53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74">
        <f>様式2_3機材!$E$5</f>
        <v>0</v>
      </c>
      <c r="H20" s="474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294</v>
      </c>
      <c r="E21" s="30"/>
      <c r="F21" s="30"/>
      <c r="G21" s="475">
        <f>G22+G23</f>
        <v>0</v>
      </c>
      <c r="H21" s="475" t="s">
        <v>1</v>
      </c>
    </row>
    <row r="22" spans="1:17" ht="21" customHeight="1">
      <c r="A22" s="21"/>
      <c r="B22" s="30"/>
      <c r="C22" s="28"/>
      <c r="D22" s="30"/>
      <c r="E22" s="30" t="s">
        <v>292</v>
      </c>
      <c r="F22" s="30"/>
      <c r="G22" s="476"/>
      <c r="H22" s="475" t="s">
        <v>1</v>
      </c>
    </row>
    <row r="23" spans="1:17" ht="21" customHeight="1">
      <c r="A23" s="21"/>
      <c r="B23" s="30"/>
      <c r="C23" s="28"/>
      <c r="D23" s="30"/>
      <c r="E23" s="30" t="s">
        <v>293</v>
      </c>
      <c r="F23" s="30"/>
      <c r="G23" s="475">
        <f>様式2_4旅費!$F$6</f>
        <v>0</v>
      </c>
      <c r="H23" s="475" t="s">
        <v>1</v>
      </c>
    </row>
    <row r="24" spans="1:17" ht="21" customHeight="1">
      <c r="A24" s="21"/>
      <c r="B24" s="30"/>
      <c r="C24" s="244" t="s">
        <v>49</v>
      </c>
      <c r="D24" s="29" t="s">
        <v>69</v>
      </c>
      <c r="E24" s="30"/>
      <c r="F24" s="30"/>
      <c r="G24" s="475">
        <f>様式2_5現地活動費!$E$3</f>
        <v>0</v>
      </c>
      <c r="H24" s="475" t="s">
        <v>1</v>
      </c>
    </row>
    <row r="25" spans="1:17" ht="21" customHeight="1">
      <c r="A25" s="21"/>
      <c r="B25" s="30"/>
      <c r="C25" s="244" t="s">
        <v>308</v>
      </c>
      <c r="D25" s="20" t="s">
        <v>159</v>
      </c>
      <c r="F25" s="30"/>
      <c r="G25" s="475">
        <f>'様式2_6本邦受入活動費&amp;管理費'!$E$4</f>
        <v>0</v>
      </c>
      <c r="H25" s="475" t="s">
        <v>1</v>
      </c>
    </row>
    <row r="26" spans="1:17" ht="21" customHeight="1">
      <c r="A26" s="21"/>
      <c r="B26" s="30"/>
      <c r="C26" s="245"/>
      <c r="F26" s="30"/>
      <c r="G26" s="477"/>
      <c r="H26" s="477"/>
    </row>
    <row r="27" spans="1:17" ht="21" customHeight="1">
      <c r="A27" s="21"/>
      <c r="B27" s="31"/>
      <c r="C27" s="31"/>
      <c r="D27" s="29"/>
      <c r="E27" s="21"/>
      <c r="F27" s="21"/>
      <c r="G27" s="478"/>
      <c r="H27" s="478"/>
    </row>
    <row r="28" spans="1:17" ht="21" customHeight="1" thickBot="1">
      <c r="A28" s="21"/>
      <c r="B28" s="479" t="s">
        <v>58</v>
      </c>
      <c r="C28" s="494" t="s">
        <v>6</v>
      </c>
      <c r="D28" s="494"/>
      <c r="E28" s="494"/>
      <c r="F28" s="454"/>
      <c r="G28" s="27">
        <f>ROUNDDOWN(G19*'様式2_6本邦受入活動費&amp;管理費'!E27/100,-3)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5" t="s">
        <v>10</v>
      </c>
      <c r="D29" s="495"/>
      <c r="E29" s="495"/>
      <c r="F29" s="456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5" t="s">
        <v>56</v>
      </c>
      <c r="D30" s="495"/>
      <c r="E30" s="495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5" t="s">
        <v>236</v>
      </c>
      <c r="D31" s="495"/>
      <c r="E31" s="495"/>
      <c r="F31" s="495"/>
      <c r="G31" s="32">
        <f>G29+G30</f>
        <v>0</v>
      </c>
      <c r="H31" s="32" t="s">
        <v>1</v>
      </c>
    </row>
    <row r="32" spans="1:17" ht="51" customHeight="1" thickTop="1">
      <c r="A32" s="21"/>
      <c r="B32" s="500"/>
      <c r="C32" s="500"/>
      <c r="D32" s="500"/>
      <c r="E32" s="501"/>
      <c r="F32" s="501"/>
      <c r="G32" s="501"/>
      <c r="H32" s="50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C31:F31"/>
    <mergeCell ref="B32:H32"/>
    <mergeCell ref="D16:E16"/>
    <mergeCell ref="D17:E17"/>
    <mergeCell ref="D18:E18"/>
    <mergeCell ref="C28:E28"/>
    <mergeCell ref="C29:E29"/>
    <mergeCell ref="C30:E30"/>
    <mergeCell ref="C15:E15"/>
    <mergeCell ref="A1:C1"/>
    <mergeCell ref="A2:B2"/>
    <mergeCell ref="B3:G3"/>
    <mergeCell ref="B4:G4"/>
    <mergeCell ref="B5:G5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K20" sqref="K20:K2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0" width="9" style="20"/>
    <col min="11" max="11" width="11.625" style="20" bestFit="1" customWidth="1"/>
    <col min="12" max="16" width="9" style="20"/>
    <col min="17" max="17" width="11" style="20" customWidth="1"/>
    <col min="18" max="16384" width="9" style="20"/>
  </cols>
  <sheetData>
    <row r="1" spans="1:17" ht="33.75" customHeight="1">
      <c r="A1" s="493" t="str">
        <f>IF(B5="見積金額内訳書","",IF(B5="最終見積金額内訳書","",Q6))</f>
        <v/>
      </c>
      <c r="B1" s="493"/>
      <c r="C1" s="493"/>
      <c r="F1" s="70"/>
      <c r="H1" s="21"/>
      <c r="I1" s="21"/>
      <c r="J1" s="21"/>
      <c r="K1" s="21"/>
      <c r="L1" s="21"/>
    </row>
    <row r="2" spans="1:17" ht="52.5" customHeight="1">
      <c r="A2" s="493"/>
      <c r="B2" s="493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99" t="s">
        <v>191</v>
      </c>
      <c r="C3" s="498"/>
      <c r="D3" s="498"/>
      <c r="E3" s="498"/>
      <c r="F3" s="498"/>
      <c r="G3" s="498"/>
      <c r="H3" s="21"/>
      <c r="I3" s="465"/>
      <c r="J3" s="21"/>
      <c r="K3" s="21"/>
      <c r="L3" s="21"/>
      <c r="M3" s="21"/>
    </row>
    <row r="4" spans="1:17" ht="15" customHeight="1">
      <c r="A4" s="21"/>
      <c r="B4" s="496"/>
      <c r="C4" s="497"/>
      <c r="D4" s="497"/>
      <c r="E4" s="497"/>
      <c r="F4" s="497"/>
      <c r="G4" s="497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98" t="s">
        <v>112</v>
      </c>
      <c r="C5" s="498"/>
      <c r="D5" s="498"/>
      <c r="E5" s="498"/>
      <c r="F5" s="498"/>
      <c r="G5" s="498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3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2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2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2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2" t="s">
        <v>260</v>
      </c>
      <c r="P14" s="72"/>
      <c r="Q14" s="72"/>
    </row>
    <row r="15" spans="1:17" ht="30" customHeight="1" thickBot="1">
      <c r="A15" s="21"/>
      <c r="B15" s="25" t="s">
        <v>54</v>
      </c>
      <c r="C15" s="494" t="s">
        <v>68</v>
      </c>
      <c r="D15" s="494"/>
      <c r="E15" s="494"/>
      <c r="F15" s="457"/>
      <c r="G15" s="466"/>
      <c r="H15" s="27" t="s">
        <v>1</v>
      </c>
      <c r="O15" s="242" t="s">
        <v>307</v>
      </c>
    </row>
    <row r="16" spans="1:17" ht="21" customHeight="1" thickTop="1">
      <c r="A16" s="21"/>
      <c r="B16" s="21"/>
      <c r="C16" s="28" t="s">
        <v>2</v>
      </c>
      <c r="D16" s="503" t="s">
        <v>7</v>
      </c>
      <c r="E16" s="503"/>
      <c r="F16" s="455"/>
      <c r="G16" s="480"/>
      <c r="H16" s="474" t="s">
        <v>1</v>
      </c>
      <c r="O16" s="242" t="s">
        <v>261</v>
      </c>
    </row>
    <row r="17" spans="1:17" ht="21" customHeight="1">
      <c r="A17" s="21"/>
      <c r="B17" s="21"/>
      <c r="C17" s="28" t="s">
        <v>4</v>
      </c>
      <c r="D17" s="503" t="s">
        <v>64</v>
      </c>
      <c r="E17" s="503"/>
      <c r="F17" s="455"/>
      <c r="G17" s="481"/>
      <c r="H17" s="475" t="s">
        <v>1</v>
      </c>
    </row>
    <row r="18" spans="1:17" ht="21" customHeight="1">
      <c r="A18" s="21"/>
      <c r="B18" s="31"/>
      <c r="C18" s="28" t="s">
        <v>8</v>
      </c>
      <c r="D18" s="502" t="s">
        <v>9</v>
      </c>
      <c r="E18" s="502"/>
      <c r="F18" s="454"/>
      <c r="G18" s="481"/>
      <c r="H18" s="475" t="s">
        <v>1</v>
      </c>
    </row>
    <row r="19" spans="1:17" ht="30" customHeight="1" thickBot="1">
      <c r="A19" s="21"/>
      <c r="B19" s="25" t="s">
        <v>53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80"/>
      <c r="H20" s="474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294</v>
      </c>
      <c r="E21" s="30"/>
      <c r="F21" s="30"/>
      <c r="G21" s="475">
        <f>G22+G23</f>
        <v>0</v>
      </c>
      <c r="H21" s="475" t="s">
        <v>1</v>
      </c>
    </row>
    <row r="22" spans="1:17" ht="21" customHeight="1">
      <c r="A22" s="21"/>
      <c r="B22" s="30"/>
      <c r="C22" s="28"/>
      <c r="D22" s="30"/>
      <c r="E22" s="30" t="s">
        <v>292</v>
      </c>
      <c r="F22" s="30"/>
      <c r="G22" s="475">
        <f>様式2_4旅費!$F$4</f>
        <v>0</v>
      </c>
      <c r="H22" s="475" t="s">
        <v>1</v>
      </c>
    </row>
    <row r="23" spans="1:17" ht="21" customHeight="1">
      <c r="A23" s="21"/>
      <c r="B23" s="30"/>
      <c r="C23" s="28"/>
      <c r="D23" s="30"/>
      <c r="E23" s="30" t="s">
        <v>293</v>
      </c>
      <c r="F23" s="30"/>
      <c r="G23" s="481"/>
      <c r="H23" s="475" t="s">
        <v>1</v>
      </c>
    </row>
    <row r="24" spans="1:17" ht="21" customHeight="1">
      <c r="A24" s="21"/>
      <c r="B24" s="30"/>
      <c r="C24" s="244" t="s">
        <v>49</v>
      </c>
      <c r="D24" s="29" t="s">
        <v>69</v>
      </c>
      <c r="E24" s="30"/>
      <c r="F24" s="30"/>
      <c r="G24" s="481"/>
      <c r="H24" s="475" t="s">
        <v>1</v>
      </c>
    </row>
    <row r="25" spans="1:17" ht="21" customHeight="1">
      <c r="A25" s="21"/>
      <c r="B25" s="30"/>
      <c r="C25" s="244" t="s">
        <v>308</v>
      </c>
      <c r="D25" s="20" t="s">
        <v>159</v>
      </c>
      <c r="F25" s="30"/>
      <c r="G25" s="481"/>
      <c r="H25" s="475" t="s">
        <v>1</v>
      </c>
    </row>
    <row r="26" spans="1:17" ht="21" customHeight="1">
      <c r="A26" s="21"/>
      <c r="B26" s="30"/>
      <c r="C26" s="245"/>
      <c r="F26" s="30"/>
      <c r="G26" s="477"/>
      <c r="H26" s="477"/>
    </row>
    <row r="27" spans="1:17" ht="21" customHeight="1">
      <c r="A27" s="21"/>
      <c r="B27" s="31"/>
      <c r="C27" s="31"/>
      <c r="D27" s="29"/>
      <c r="E27" s="21"/>
      <c r="F27" s="21"/>
      <c r="G27" s="478"/>
      <c r="H27" s="478"/>
    </row>
    <row r="28" spans="1:17" ht="21" customHeight="1" thickBot="1">
      <c r="A28" s="21"/>
      <c r="B28" s="479" t="s">
        <v>58</v>
      </c>
      <c r="C28" s="494" t="s">
        <v>6</v>
      </c>
      <c r="D28" s="494"/>
      <c r="E28" s="494"/>
      <c r="F28" s="454"/>
      <c r="G28" s="27">
        <f>ROUNDDOWN(G19*'様式2_6本邦受入活動費&amp;管理費'!E27/100,-3)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95" t="s">
        <v>10</v>
      </c>
      <c r="D29" s="495"/>
      <c r="E29" s="495"/>
      <c r="F29" s="456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95" t="s">
        <v>56</v>
      </c>
      <c r="D30" s="495"/>
      <c r="E30" s="495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95" t="s">
        <v>236</v>
      </c>
      <c r="D31" s="495"/>
      <c r="E31" s="495"/>
      <c r="F31" s="495"/>
      <c r="G31" s="32">
        <f>G29+G30</f>
        <v>0</v>
      </c>
      <c r="H31" s="32" t="s">
        <v>1</v>
      </c>
      <c r="K31" s="464">
        <f>G31+'様式1B_1【遠隔地域用】本見積（除く航空賃）'!G31</f>
        <v>0</v>
      </c>
    </row>
    <row r="32" spans="1:17" ht="51" customHeight="1" thickTop="1">
      <c r="A32" s="21"/>
      <c r="B32" s="500"/>
      <c r="C32" s="500"/>
      <c r="D32" s="500"/>
      <c r="E32" s="501"/>
      <c r="F32" s="501"/>
      <c r="G32" s="501"/>
      <c r="H32" s="50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C31:F31"/>
    <mergeCell ref="B32:H32"/>
    <mergeCell ref="D16:E16"/>
    <mergeCell ref="D17:E17"/>
    <mergeCell ref="D18:E18"/>
    <mergeCell ref="C28:E28"/>
    <mergeCell ref="C29:E29"/>
    <mergeCell ref="C30:E30"/>
    <mergeCell ref="C15:E15"/>
    <mergeCell ref="A1:C1"/>
    <mergeCell ref="A2:B2"/>
    <mergeCell ref="B3:G3"/>
    <mergeCell ref="B4:G4"/>
    <mergeCell ref="B5:G5"/>
  </mergeCells>
  <phoneticPr fontId="2"/>
  <dataValidations count="2">
    <dataValidation type="list" allowBlank="1" showInputMessage="1" showErrorMessage="1" sqref="B3:G3">
      <formula1>事業名</formula1>
    </dataValidation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51" sqref="L51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89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89" customWidth="1"/>
    <col min="12" max="13" width="16.375" style="78" customWidth="1"/>
    <col min="14" max="14" width="7.5" style="78" customWidth="1"/>
    <col min="15" max="15" width="16.375" style="78" customWidth="1"/>
    <col min="16" max="16" width="7.5" style="78" customWidth="1"/>
    <col min="17" max="17" width="16.375" style="78" customWidth="1"/>
    <col min="18" max="16384" width="9" style="78"/>
  </cols>
  <sheetData>
    <row r="2" spans="1:19" ht="24.75" customHeight="1">
      <c r="B2" s="504" t="str">
        <f>IF(様式1A【東・東南・南アジア地域用】見積!B5="見積金額内訳書",'様式2_1人件費  2_2その他原価・一般管理費等'!S2,IF(様式1A【東・東南・南アジア地域用】見積!B5="最終見積金額内訳書",'様式2_1人件費  2_2その他原価・一般管理費等'!S4,'様式2_1人件費  2_2その他原価・一般管理費等'!S3))</f>
        <v>見積金額内訳明細</v>
      </c>
      <c r="C2" s="504"/>
      <c r="D2" s="504"/>
      <c r="E2" s="504"/>
      <c r="F2" s="504"/>
      <c r="G2" s="504"/>
      <c r="H2" s="504"/>
      <c r="I2" s="504"/>
      <c r="J2" s="388"/>
      <c r="S2" s="78" t="s">
        <v>92</v>
      </c>
    </row>
    <row r="3" spans="1:19">
      <c r="A3" s="265"/>
      <c r="B3" s="267"/>
      <c r="C3" s="267"/>
      <c r="E3" s="267"/>
      <c r="F3" s="267"/>
      <c r="G3" s="267"/>
      <c r="H3" s="267"/>
      <c r="I3" s="389"/>
      <c r="J3" s="389"/>
      <c r="S3" s="78" t="s">
        <v>126</v>
      </c>
    </row>
    <row r="4" spans="1:19">
      <c r="A4" s="444" t="s">
        <v>306</v>
      </c>
      <c r="B4" s="444"/>
      <c r="C4" s="444"/>
      <c r="D4" s="445"/>
      <c r="E4" s="445"/>
      <c r="K4" s="444" t="s">
        <v>306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6"/>
      <c r="E6" s="508">
        <f>M28+O28+Q28</f>
        <v>0</v>
      </c>
      <c r="F6" s="509"/>
      <c r="G6" s="78" t="s">
        <v>1</v>
      </c>
      <c r="K6" s="78" t="s">
        <v>70</v>
      </c>
      <c r="M6" s="407">
        <f>O28</f>
        <v>0</v>
      </c>
      <c r="N6" s="78" t="s">
        <v>1</v>
      </c>
    </row>
    <row r="7" spans="1:19" ht="20.100000000000001" customHeight="1">
      <c r="B7" s="80"/>
      <c r="C7" s="80"/>
      <c r="D7" s="266"/>
      <c r="L7" s="95"/>
      <c r="M7" s="437"/>
      <c r="N7" s="438"/>
    </row>
    <row r="8" spans="1:19" ht="20.100000000000001" customHeight="1" thickBot="1">
      <c r="A8" s="78" t="s">
        <v>33</v>
      </c>
      <c r="E8" s="506">
        <f>G84</f>
        <v>0</v>
      </c>
      <c r="F8" s="507"/>
      <c r="G8" s="78" t="s">
        <v>1</v>
      </c>
      <c r="K8" s="78" t="s">
        <v>40</v>
      </c>
      <c r="M8" s="407">
        <f>Q28</f>
        <v>0</v>
      </c>
      <c r="N8" s="78" t="s">
        <v>1</v>
      </c>
      <c r="O8" s="95"/>
    </row>
    <row r="9" spans="1:19" ht="20.100000000000001" customHeight="1" thickTop="1">
      <c r="E9" s="263"/>
      <c r="F9" s="264"/>
      <c r="K9" s="78"/>
      <c r="M9" s="443"/>
    </row>
    <row r="10" spans="1:19" ht="21" customHeight="1">
      <c r="B10" s="78" t="s">
        <v>222</v>
      </c>
      <c r="L10" s="97"/>
      <c r="M10" s="439" t="s">
        <v>301</v>
      </c>
      <c r="N10" s="510" t="s">
        <v>64</v>
      </c>
      <c r="O10" s="510"/>
      <c r="P10" s="510" t="s">
        <v>9</v>
      </c>
      <c r="Q10" s="510"/>
    </row>
    <row r="11" spans="1:19" ht="57">
      <c r="A11" s="115" t="s">
        <v>83</v>
      </c>
      <c r="B11" s="270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0" t="s">
        <v>38</v>
      </c>
      <c r="I11" s="81" t="s">
        <v>48</v>
      </c>
      <c r="J11" s="399"/>
      <c r="K11" s="81" t="s">
        <v>38</v>
      </c>
      <c r="L11" s="81" t="s">
        <v>154</v>
      </c>
      <c r="M11" s="81" t="s">
        <v>302</v>
      </c>
      <c r="N11" s="81" t="s">
        <v>303</v>
      </c>
      <c r="O11" s="81" t="s">
        <v>263</v>
      </c>
      <c r="P11" s="81" t="s">
        <v>303</v>
      </c>
      <c r="Q11" s="81" t="s">
        <v>262</v>
      </c>
    </row>
    <row r="12" spans="1:19" ht="30" customHeight="1">
      <c r="A12" s="409"/>
      <c r="B12" s="308" t="str">
        <f>IF($A12="","",VLOOKUP($A12,従事者明細!$A$3:$L$52,2,FALSE))</f>
        <v/>
      </c>
      <c r="C12" s="308" t="str">
        <f>IF($A12="","",VLOOKUP($A12,従事者明細!$A$3:$L$52,3,FALSE))</f>
        <v/>
      </c>
      <c r="D12" s="133" t="str">
        <f>IF($A12="","",VLOOKUP($A12,従事者明細!$A$3:$L$52,6,FALSE))</f>
        <v/>
      </c>
      <c r="E12" s="308" t="str">
        <f>IF($A12="","",VLOOKUP($A12,従事者明細!$A$3:$L$52,10,FALSE))</f>
        <v/>
      </c>
      <c r="F12" s="309" t="str">
        <f t="shared" ref="F12:F14" si="0">IF(I12="","",ROUND(I12/30,2))</f>
        <v/>
      </c>
      <c r="G12" s="310" t="str">
        <f t="shared" ref="G12:G14" si="1">IF(D12="","",E12*ROUND(F12,2))</f>
        <v/>
      </c>
      <c r="H12" s="311" t="str">
        <f>IF($A12="","",VLOOKUP($A12,従事者明細!$A$3:$F$52,4,FALSE))</f>
        <v/>
      </c>
      <c r="I12" s="82"/>
      <c r="J12" s="97"/>
      <c r="K12" s="408"/>
      <c r="L12" s="167" t="str">
        <f>IF($K12="","",VLOOKUP($K12,従事者明細!$D$3:$L$53,2,FALSE))</f>
        <v/>
      </c>
      <c r="M12" s="167" t="str">
        <f t="shared" ref="M12:M26" si="2">IF($K12="","",VLOOKUP($K12,$F$65:$H$79,3,FALSE))</f>
        <v/>
      </c>
      <c r="N12" s="390"/>
      <c r="O12" s="391" t="str">
        <f>IF($K12="","",ROUND(M12*N12,0))</f>
        <v/>
      </c>
      <c r="P12" s="390"/>
      <c r="Q12" s="391" t="str">
        <f>IF($K12="","",ROUND((M12+O12)*P12,0))</f>
        <v/>
      </c>
    </row>
    <row r="13" spans="1:19" ht="30" customHeight="1">
      <c r="A13" s="409"/>
      <c r="B13" s="308" t="str">
        <f>IF($A13="","",VLOOKUP($A13,従事者明細!$A$3:$L$52,2,FALSE))</f>
        <v/>
      </c>
      <c r="C13" s="308" t="str">
        <f>IF($A13="","",VLOOKUP($A13,従事者明細!$A$3:$L$52,3,FALSE))</f>
        <v/>
      </c>
      <c r="D13" s="133" t="str">
        <f>IF($A13="","",VLOOKUP($A13,従事者明細!$A$3:$L$52,6,FALSE))</f>
        <v/>
      </c>
      <c r="E13" s="308" t="str">
        <f>IF($A13="","",VLOOKUP($A13,従事者明細!$A$3:$L$52,10,FALSE))</f>
        <v/>
      </c>
      <c r="F13" s="309" t="str">
        <f t="shared" si="0"/>
        <v/>
      </c>
      <c r="G13" s="310" t="str">
        <f t="shared" si="1"/>
        <v/>
      </c>
      <c r="H13" s="311" t="str">
        <f>IF($A13="","",VLOOKUP($A13,従事者明細!$A$3:$F$52,4,FALSE))</f>
        <v/>
      </c>
      <c r="I13" s="82"/>
      <c r="J13" s="97"/>
      <c r="K13" s="408"/>
      <c r="L13" s="167" t="str">
        <f>IF($K13="","",VLOOKUP($K13,従事者明細!$D$3:$L$53,2,FALSE))</f>
        <v/>
      </c>
      <c r="M13" s="167" t="str">
        <f t="shared" si="2"/>
        <v/>
      </c>
      <c r="N13" s="390"/>
      <c r="O13" s="391" t="str">
        <f t="shared" ref="O13:O26" si="3">IF($K13="","",ROUND(M13*N13,0))</f>
        <v/>
      </c>
      <c r="P13" s="390"/>
      <c r="Q13" s="391" t="str">
        <f t="shared" ref="Q13:Q26" si="4">IF($K13="","",ROUND((M13+O13)*P13,0))</f>
        <v/>
      </c>
    </row>
    <row r="14" spans="1:19" ht="30" customHeight="1">
      <c r="A14" s="409"/>
      <c r="B14" s="308" t="str">
        <f>IF($A14="","",VLOOKUP($A14,従事者明細!$A$3:$L$52,2,FALSE))</f>
        <v/>
      </c>
      <c r="C14" s="308" t="str">
        <f>IF($A14="","",VLOOKUP($A14,従事者明細!$A$3:$L$52,3,FALSE))</f>
        <v/>
      </c>
      <c r="D14" s="133" t="str">
        <f>IF($A14="","",VLOOKUP($A14,従事者明細!$A$3:$L$52,6,FALSE))</f>
        <v/>
      </c>
      <c r="E14" s="308" t="str">
        <f>IF($A14="","",VLOOKUP($A14,従事者明細!$A$3:$L$52,10,FALSE))</f>
        <v/>
      </c>
      <c r="F14" s="309" t="str">
        <f t="shared" si="0"/>
        <v/>
      </c>
      <c r="G14" s="310" t="str">
        <f t="shared" si="1"/>
        <v/>
      </c>
      <c r="H14" s="311" t="str">
        <f>IF($A14="","",VLOOKUP($A14,従事者明細!$A$3:$F$52,4,FALSE))</f>
        <v/>
      </c>
      <c r="I14" s="82"/>
      <c r="J14" s="97"/>
      <c r="K14" s="408"/>
      <c r="L14" s="167" t="str">
        <f>IF($K14="","",VLOOKUP($K14,従事者明細!$D$3:$L$53,2,FALSE))</f>
        <v/>
      </c>
      <c r="M14" s="167" t="str">
        <f t="shared" si="2"/>
        <v/>
      </c>
      <c r="N14" s="390"/>
      <c r="O14" s="391" t="str">
        <f t="shared" si="3"/>
        <v/>
      </c>
      <c r="P14" s="390"/>
      <c r="Q14" s="391" t="str">
        <f t="shared" si="4"/>
        <v/>
      </c>
    </row>
    <row r="15" spans="1:19" ht="30" customHeight="1">
      <c r="A15" s="409"/>
      <c r="B15" s="308" t="str">
        <f>IF($A15="","",VLOOKUP($A15,従事者明細!$A$3:$L$52,2,FALSE))</f>
        <v/>
      </c>
      <c r="C15" s="308" t="str">
        <f>IF($A15="","",VLOOKUP($A15,従事者明細!$A$3:$L$52,3,FALSE))</f>
        <v/>
      </c>
      <c r="D15" s="133" t="str">
        <f>IF($A15="","",VLOOKUP($A15,従事者明細!$A$3:$L$52,6,FALSE))</f>
        <v/>
      </c>
      <c r="E15" s="308" t="str">
        <f>IF($A15="","",VLOOKUP($A15,従事者明細!$A$3:$L$52,10,FALSE))</f>
        <v/>
      </c>
      <c r="F15" s="309" t="str">
        <f>IF(I15="","",ROUND(I15/30,2))</f>
        <v/>
      </c>
      <c r="G15" s="310" t="str">
        <f>IF(D15="","",E15*ROUND(F15,2))</f>
        <v/>
      </c>
      <c r="H15" s="311" t="str">
        <f>IF($A15="","",VLOOKUP($A15,従事者明細!$A$3:$F$52,4,FALSE))</f>
        <v/>
      </c>
      <c r="I15" s="82"/>
      <c r="J15" s="97"/>
      <c r="K15" s="408"/>
      <c r="L15" s="167" t="str">
        <f>IF($K15="","",VLOOKUP($K15,従事者明細!$D$3:$L$53,2,FALSE))</f>
        <v/>
      </c>
      <c r="M15" s="167" t="str">
        <f t="shared" si="2"/>
        <v/>
      </c>
      <c r="N15" s="390"/>
      <c r="O15" s="391" t="str">
        <f t="shared" si="3"/>
        <v/>
      </c>
      <c r="P15" s="390"/>
      <c r="Q15" s="391" t="str">
        <f t="shared" si="4"/>
        <v/>
      </c>
    </row>
    <row r="16" spans="1:19" ht="30" customHeight="1">
      <c r="A16" s="409"/>
      <c r="B16" s="308" t="str">
        <f>IF($A16="","",VLOOKUP($A16,従事者明細!$A$3:$L$52,2,FALSE))</f>
        <v/>
      </c>
      <c r="C16" s="308" t="str">
        <f>IF($A16="","",VLOOKUP($A16,従事者明細!$A$3:$L$52,3,FALSE))</f>
        <v/>
      </c>
      <c r="D16" s="133" t="str">
        <f>IF($A16="","",VLOOKUP($A16,従事者明細!$A$3:$L$52,6,FALSE))</f>
        <v/>
      </c>
      <c r="E16" s="308" t="str">
        <f>IF($A16="","",VLOOKUP($A16,従事者明細!$A$3:$L$52,10,FALSE))</f>
        <v/>
      </c>
      <c r="F16" s="309" t="str">
        <f>IF(I16="","",ROUND(I16/30,2))</f>
        <v/>
      </c>
      <c r="G16" s="310" t="str">
        <f>IF(D16="","",E16*ROUND(F16,2))</f>
        <v/>
      </c>
      <c r="H16" s="311" t="str">
        <f>IF($A16="","",VLOOKUP($A16,従事者明細!$A$3:$F$52,4,FALSE))</f>
        <v/>
      </c>
      <c r="I16" s="82"/>
      <c r="J16" s="97"/>
      <c r="K16" s="408"/>
      <c r="L16" s="167" t="str">
        <f>IF($K16="","",VLOOKUP($K16,従事者明細!$D$3:$L$53,2,FALSE))</f>
        <v/>
      </c>
      <c r="M16" s="167" t="str">
        <f t="shared" si="2"/>
        <v/>
      </c>
      <c r="N16" s="390"/>
      <c r="O16" s="391" t="str">
        <f t="shared" si="3"/>
        <v/>
      </c>
      <c r="P16" s="390"/>
      <c r="Q16" s="391" t="str">
        <f t="shared" si="4"/>
        <v/>
      </c>
    </row>
    <row r="17" spans="1:17" ht="30" customHeight="1">
      <c r="A17" s="409"/>
      <c r="B17" s="308" t="str">
        <f>IF($A17="","",VLOOKUP($A17,従事者明細!$A$3:$L$52,2,FALSE))</f>
        <v/>
      </c>
      <c r="C17" s="308" t="str">
        <f>IF($A17="","",VLOOKUP($A17,従事者明細!$A$3:$L$52,3,FALSE))</f>
        <v/>
      </c>
      <c r="D17" s="133" t="str">
        <f>IF($A17="","",VLOOKUP($A17,従事者明細!$A$3:$L$52,6,FALSE))</f>
        <v/>
      </c>
      <c r="E17" s="308" t="str">
        <f>IF($A17="","",VLOOKUP($A17,従事者明細!$A$3:$L$52,10,FALSE))</f>
        <v/>
      </c>
      <c r="F17" s="309" t="str">
        <f t="shared" ref="F17:F26" si="5">IF(I17="","",ROUND(I17/30,2))</f>
        <v/>
      </c>
      <c r="G17" s="310" t="str">
        <f t="shared" ref="G17:G26" si="6">IF(D17="","",E17*ROUND(F17,2))</f>
        <v/>
      </c>
      <c r="H17" s="311" t="str">
        <f>IF($A17="","",VLOOKUP($A17,従事者明細!$A$3:$F$52,4,FALSE))</f>
        <v/>
      </c>
      <c r="I17" s="82"/>
      <c r="J17" s="97"/>
      <c r="K17" s="408"/>
      <c r="L17" s="167" t="str">
        <f>IF($K17="","",VLOOKUP($K17,従事者明細!$D$3:$L$53,2,FALSE))</f>
        <v/>
      </c>
      <c r="M17" s="167" t="str">
        <f t="shared" si="2"/>
        <v/>
      </c>
      <c r="N17" s="390"/>
      <c r="O17" s="391" t="str">
        <f t="shared" si="3"/>
        <v/>
      </c>
      <c r="P17" s="390"/>
      <c r="Q17" s="391" t="str">
        <f t="shared" si="4"/>
        <v/>
      </c>
    </row>
    <row r="18" spans="1:17" ht="30" customHeight="1">
      <c r="A18" s="409"/>
      <c r="B18" s="308" t="str">
        <f>IF($A18="","",VLOOKUP($A18,従事者明細!$A$3:$L$52,2,FALSE))</f>
        <v/>
      </c>
      <c r="C18" s="308" t="str">
        <f>IF($A18="","",VLOOKUP($A18,従事者明細!$A$3:$L$52,3,FALSE))</f>
        <v/>
      </c>
      <c r="D18" s="133" t="str">
        <f>IF($A18="","",VLOOKUP($A18,従事者明細!$A$3:$L$52,6,FALSE))</f>
        <v/>
      </c>
      <c r="E18" s="308" t="str">
        <f>IF($A18="","",VLOOKUP($A18,従事者明細!$A$3:$L$52,10,FALSE))</f>
        <v/>
      </c>
      <c r="F18" s="309" t="str">
        <f t="shared" si="5"/>
        <v/>
      </c>
      <c r="G18" s="310" t="str">
        <f t="shared" si="6"/>
        <v/>
      </c>
      <c r="H18" s="311" t="str">
        <f>IF($A18="","",VLOOKUP($A18,従事者明細!$A$3:$F$52,4,FALSE))</f>
        <v/>
      </c>
      <c r="I18" s="82"/>
      <c r="J18" s="97"/>
      <c r="K18" s="408"/>
      <c r="L18" s="167" t="str">
        <f>IF($K18="","",VLOOKUP($K18,従事者明細!$D$3:$L$53,2,FALSE))</f>
        <v/>
      </c>
      <c r="M18" s="167" t="str">
        <f t="shared" si="2"/>
        <v/>
      </c>
      <c r="N18" s="390"/>
      <c r="O18" s="391" t="str">
        <f t="shared" si="3"/>
        <v/>
      </c>
      <c r="P18" s="390"/>
      <c r="Q18" s="391" t="str">
        <f t="shared" si="4"/>
        <v/>
      </c>
    </row>
    <row r="19" spans="1:17" ht="30" customHeight="1">
      <c r="A19" s="409"/>
      <c r="B19" s="308" t="str">
        <f>IF($A19="","",VLOOKUP($A19,従事者明細!$A$3:$L$52,2,FALSE))</f>
        <v/>
      </c>
      <c r="C19" s="308" t="str">
        <f>IF($A19="","",VLOOKUP($A19,従事者明細!$A$3:$L$52,3,FALSE))</f>
        <v/>
      </c>
      <c r="D19" s="133" t="str">
        <f>IF($A19="","",VLOOKUP($A19,従事者明細!$A$3:$L$52,6,FALSE))</f>
        <v/>
      </c>
      <c r="E19" s="308" t="str">
        <f>IF($A19="","",VLOOKUP($A19,従事者明細!$A$3:$L$52,10,FALSE))</f>
        <v/>
      </c>
      <c r="F19" s="309" t="str">
        <f t="shared" si="5"/>
        <v/>
      </c>
      <c r="G19" s="310" t="str">
        <f t="shared" si="6"/>
        <v/>
      </c>
      <c r="H19" s="311" t="str">
        <f>IF($A19="","",VLOOKUP($A19,従事者明細!$A$3:$F$52,4,FALSE))</f>
        <v/>
      </c>
      <c r="I19" s="82"/>
      <c r="J19" s="97"/>
      <c r="K19" s="408"/>
      <c r="L19" s="167" t="str">
        <f>IF($K19="","",VLOOKUP($K19,従事者明細!$D$3:$L$53,2,FALSE))</f>
        <v/>
      </c>
      <c r="M19" s="167" t="str">
        <f t="shared" si="2"/>
        <v/>
      </c>
      <c r="N19" s="390"/>
      <c r="O19" s="391" t="str">
        <f t="shared" si="3"/>
        <v/>
      </c>
      <c r="P19" s="390"/>
      <c r="Q19" s="391" t="str">
        <f t="shared" si="4"/>
        <v/>
      </c>
    </row>
    <row r="20" spans="1:17" ht="30" hidden="1" customHeight="1">
      <c r="A20" s="409"/>
      <c r="B20" s="308" t="str">
        <f>IF($A20="","",VLOOKUP($A20,従事者明細!$A$3:$L$52,2,FALSE))</f>
        <v/>
      </c>
      <c r="C20" s="308" t="str">
        <f>IF($A20="","",VLOOKUP($A20,従事者明細!$A$3:$L$52,3,FALSE))</f>
        <v/>
      </c>
      <c r="D20" s="133" t="str">
        <f>IF($A20="","",VLOOKUP($A20,従事者明細!$A$3:$L$52,6,FALSE))</f>
        <v/>
      </c>
      <c r="E20" s="308" t="str">
        <f>IF($A20="","",VLOOKUP($A20,従事者明細!$A$3:$L$52,10,FALSE))</f>
        <v/>
      </c>
      <c r="F20" s="309" t="str">
        <f t="shared" si="5"/>
        <v/>
      </c>
      <c r="G20" s="310" t="str">
        <f t="shared" si="6"/>
        <v/>
      </c>
      <c r="H20" s="311" t="str">
        <f>IF($A20="","",VLOOKUP($A20,従事者明細!$A$3:$F$52,4,FALSE))</f>
        <v/>
      </c>
      <c r="I20" s="82"/>
      <c r="J20" s="97"/>
      <c r="K20" s="408"/>
      <c r="L20" s="167" t="str">
        <f>IF($K20="","",VLOOKUP($K20,従事者明細!$D$3:$L$53,2,FALSE))</f>
        <v/>
      </c>
      <c r="M20" s="167" t="str">
        <f t="shared" si="2"/>
        <v/>
      </c>
      <c r="N20" s="390"/>
      <c r="O20" s="391" t="str">
        <f t="shared" si="3"/>
        <v/>
      </c>
      <c r="P20" s="390"/>
      <c r="Q20" s="391" t="str">
        <f t="shared" si="4"/>
        <v/>
      </c>
    </row>
    <row r="21" spans="1:17" ht="30" hidden="1" customHeight="1">
      <c r="A21" s="409"/>
      <c r="B21" s="308" t="str">
        <f>IF($A21="","",VLOOKUP($A21,従事者明細!$A$3:$L$52,2,FALSE))</f>
        <v/>
      </c>
      <c r="C21" s="308" t="str">
        <f>IF($A21="","",VLOOKUP($A21,従事者明細!$A$3:$L$52,3,FALSE))</f>
        <v/>
      </c>
      <c r="D21" s="133" t="str">
        <f>IF($A21="","",VLOOKUP($A21,従事者明細!$A$3:$L$52,6,FALSE))</f>
        <v/>
      </c>
      <c r="E21" s="308" t="str">
        <f>IF($A21="","",VLOOKUP($A21,従事者明細!$A$3:$L$52,10,FALSE))</f>
        <v/>
      </c>
      <c r="F21" s="309" t="str">
        <f t="shared" si="5"/>
        <v/>
      </c>
      <c r="G21" s="310" t="str">
        <f t="shared" si="6"/>
        <v/>
      </c>
      <c r="H21" s="311" t="str">
        <f>IF($A21="","",VLOOKUP($A21,従事者明細!$A$3:$F$52,4,FALSE))</f>
        <v/>
      </c>
      <c r="I21" s="82"/>
      <c r="J21" s="97"/>
      <c r="K21" s="408"/>
      <c r="L21" s="167" t="str">
        <f>IF($K21="","",VLOOKUP($K21,従事者明細!$D$3:$L$53,2,FALSE))</f>
        <v/>
      </c>
      <c r="M21" s="167" t="str">
        <f t="shared" si="2"/>
        <v/>
      </c>
      <c r="N21" s="390"/>
      <c r="O21" s="391" t="str">
        <f t="shared" si="3"/>
        <v/>
      </c>
      <c r="P21" s="390"/>
      <c r="Q21" s="391" t="str">
        <f t="shared" si="4"/>
        <v/>
      </c>
    </row>
    <row r="22" spans="1:17" ht="30" hidden="1" customHeight="1">
      <c r="A22" s="409"/>
      <c r="B22" s="308" t="str">
        <f>IF($A22="","",VLOOKUP($A22,従事者明細!$A$3:$L$52,2,FALSE))</f>
        <v/>
      </c>
      <c r="C22" s="308" t="str">
        <f>IF($A22="","",VLOOKUP($A22,従事者明細!$A$3:$L$52,3,FALSE))</f>
        <v/>
      </c>
      <c r="D22" s="133" t="str">
        <f>IF($A22="","",VLOOKUP($A22,従事者明細!$A$3:$L$52,6,FALSE))</f>
        <v/>
      </c>
      <c r="E22" s="308" t="str">
        <f>IF($A22="","",VLOOKUP($A22,従事者明細!$A$3:$L$52,10,FALSE))</f>
        <v/>
      </c>
      <c r="F22" s="309" t="str">
        <f t="shared" si="5"/>
        <v/>
      </c>
      <c r="G22" s="310" t="str">
        <f t="shared" si="6"/>
        <v/>
      </c>
      <c r="H22" s="311" t="str">
        <f>IF($A22="","",VLOOKUP($A22,従事者明細!$A$3:$F$52,4,FALSE))</f>
        <v/>
      </c>
      <c r="I22" s="82"/>
      <c r="J22" s="97"/>
      <c r="K22" s="408"/>
      <c r="L22" s="167" t="str">
        <f>IF($K22="","",VLOOKUP($K22,従事者明細!$D$3:$L$53,2,FALSE))</f>
        <v/>
      </c>
      <c r="M22" s="167" t="str">
        <f t="shared" si="2"/>
        <v/>
      </c>
      <c r="N22" s="390"/>
      <c r="O22" s="391" t="str">
        <f t="shared" si="3"/>
        <v/>
      </c>
      <c r="P22" s="390"/>
      <c r="Q22" s="391" t="str">
        <f t="shared" si="4"/>
        <v/>
      </c>
    </row>
    <row r="23" spans="1:17" ht="30" hidden="1" customHeight="1">
      <c r="A23" s="409"/>
      <c r="B23" s="308" t="str">
        <f>IF($A23="","",VLOOKUP($A23,従事者明細!$A$3:$L$52,2,FALSE))</f>
        <v/>
      </c>
      <c r="C23" s="308" t="str">
        <f>IF($A23="","",VLOOKUP($A23,従事者明細!$A$3:$L$52,3,FALSE))</f>
        <v/>
      </c>
      <c r="D23" s="133" t="str">
        <f>IF($A23="","",VLOOKUP($A23,従事者明細!$A$3:$L$52,6,FALSE))</f>
        <v/>
      </c>
      <c r="E23" s="308" t="str">
        <f>IF($A23="","",VLOOKUP($A23,従事者明細!$A$3:$L$52,10,FALSE))</f>
        <v/>
      </c>
      <c r="F23" s="309" t="str">
        <f t="shared" si="5"/>
        <v/>
      </c>
      <c r="G23" s="310" t="str">
        <f t="shared" si="6"/>
        <v/>
      </c>
      <c r="H23" s="311" t="str">
        <f>IF($A23="","",VLOOKUP($A23,従事者明細!$A$3:$F$52,4,FALSE))</f>
        <v/>
      </c>
      <c r="I23" s="82"/>
      <c r="J23" s="97"/>
      <c r="K23" s="408"/>
      <c r="L23" s="167" t="str">
        <f>IF($K23="","",VLOOKUP($K23,従事者明細!$D$3:$L$53,2,FALSE))</f>
        <v/>
      </c>
      <c r="M23" s="167" t="str">
        <f t="shared" si="2"/>
        <v/>
      </c>
      <c r="N23" s="390"/>
      <c r="O23" s="391" t="str">
        <f t="shared" si="3"/>
        <v/>
      </c>
      <c r="P23" s="390"/>
      <c r="Q23" s="391" t="str">
        <f t="shared" si="4"/>
        <v/>
      </c>
    </row>
    <row r="24" spans="1:17" ht="30" hidden="1" customHeight="1">
      <c r="A24" s="409"/>
      <c r="B24" s="308" t="str">
        <f>IF($A24="","",VLOOKUP($A24,従事者明細!$A$3:$L$52,2,FALSE))</f>
        <v/>
      </c>
      <c r="C24" s="308" t="str">
        <f>IF($A24="","",VLOOKUP($A24,従事者明細!$A$3:$L$52,3,FALSE))</f>
        <v/>
      </c>
      <c r="D24" s="133" t="str">
        <f>IF($A24="","",VLOOKUP($A24,従事者明細!$A$3:$L$52,6,FALSE))</f>
        <v/>
      </c>
      <c r="E24" s="308" t="str">
        <f>IF($A24="","",VLOOKUP($A24,従事者明細!$A$3:$L$52,10,FALSE))</f>
        <v/>
      </c>
      <c r="F24" s="309" t="str">
        <f t="shared" si="5"/>
        <v/>
      </c>
      <c r="G24" s="310" t="str">
        <f t="shared" si="6"/>
        <v/>
      </c>
      <c r="H24" s="311" t="str">
        <f>IF($A24="","",VLOOKUP($A24,従事者明細!$A$3:$F$52,4,FALSE))</f>
        <v/>
      </c>
      <c r="I24" s="82"/>
      <c r="J24" s="97"/>
      <c r="K24" s="408"/>
      <c r="L24" s="167" t="str">
        <f>IF($K24="","",VLOOKUP($K24,従事者明細!$D$3:$L$53,2,FALSE))</f>
        <v/>
      </c>
      <c r="M24" s="167" t="str">
        <f t="shared" si="2"/>
        <v/>
      </c>
      <c r="N24" s="390"/>
      <c r="O24" s="391" t="str">
        <f t="shared" si="3"/>
        <v/>
      </c>
      <c r="P24" s="390"/>
      <c r="Q24" s="391" t="str">
        <f t="shared" si="4"/>
        <v/>
      </c>
    </row>
    <row r="25" spans="1:17" ht="30" hidden="1" customHeight="1">
      <c r="A25" s="409"/>
      <c r="B25" s="308" t="str">
        <f>IF($A25="","",VLOOKUP($A25,従事者明細!$A$3:$L$52,2,FALSE))</f>
        <v/>
      </c>
      <c r="C25" s="308" t="str">
        <f>IF($A25="","",VLOOKUP($A25,従事者明細!$A$3:$L$52,3,FALSE))</f>
        <v/>
      </c>
      <c r="D25" s="133" t="str">
        <f>IF($A25="","",VLOOKUP($A25,従事者明細!$A$3:$L$52,6,FALSE))</f>
        <v/>
      </c>
      <c r="E25" s="308" t="str">
        <f>IF($A25="","",VLOOKUP($A25,従事者明細!$A$3:$L$52,10,FALSE))</f>
        <v/>
      </c>
      <c r="F25" s="309" t="str">
        <f t="shared" si="5"/>
        <v/>
      </c>
      <c r="G25" s="310" t="str">
        <f t="shared" si="6"/>
        <v/>
      </c>
      <c r="H25" s="311" t="str">
        <f>IF($A25="","",VLOOKUP($A25,従事者明細!$A$3:$F$52,4,FALSE))</f>
        <v/>
      </c>
      <c r="I25" s="82"/>
      <c r="J25" s="97"/>
      <c r="K25" s="408"/>
      <c r="L25" s="167" t="str">
        <f>IF($K25="","",VLOOKUP($K25,従事者明細!$D$3:$L$53,2,FALSE))</f>
        <v/>
      </c>
      <c r="M25" s="167" t="str">
        <f t="shared" si="2"/>
        <v/>
      </c>
      <c r="N25" s="390"/>
      <c r="O25" s="391" t="str">
        <f t="shared" si="3"/>
        <v/>
      </c>
      <c r="P25" s="390"/>
      <c r="Q25" s="391" t="str">
        <f t="shared" si="4"/>
        <v/>
      </c>
    </row>
    <row r="26" spans="1:17" ht="30" customHeight="1" thickBot="1">
      <c r="A26" s="409"/>
      <c r="B26" s="308" t="str">
        <f>IF($A26="","",VLOOKUP($A26,従事者明細!$A$3:$L$52,2,FALSE))</f>
        <v/>
      </c>
      <c r="C26" s="308" t="str">
        <f>IF($A26="","",VLOOKUP($A26,従事者明細!$A$3:$L$52,3,FALSE))</f>
        <v/>
      </c>
      <c r="D26" s="133" t="str">
        <f>IF($A26="","",VLOOKUP($A26,従事者明細!$A$3:$L$52,6,FALSE))</f>
        <v/>
      </c>
      <c r="E26" s="308" t="str">
        <f>IF($A26="","",VLOOKUP($A26,従事者明細!$A$3:$L$52,10,FALSE))</f>
        <v/>
      </c>
      <c r="F26" s="309" t="str">
        <f t="shared" si="5"/>
        <v/>
      </c>
      <c r="G26" s="312" t="str">
        <f t="shared" si="6"/>
        <v/>
      </c>
      <c r="H26" s="311" t="str">
        <f>IF($A26="","",VLOOKUP($A26,従事者明細!$A$3:$F$52,4,FALSE))</f>
        <v/>
      </c>
      <c r="I26" s="347"/>
      <c r="J26" s="97"/>
      <c r="K26" s="408"/>
      <c r="L26" s="167" t="str">
        <f>IF($K26="","",VLOOKUP($K26,従事者明細!$D$3:$L$53,2,FALSE))</f>
        <v/>
      </c>
      <c r="M26" s="167" t="str">
        <f t="shared" si="2"/>
        <v/>
      </c>
      <c r="N26" s="390"/>
      <c r="O26" s="391" t="str">
        <f t="shared" si="3"/>
        <v/>
      </c>
      <c r="P26" s="390"/>
      <c r="Q26" s="391" t="str">
        <f t="shared" si="4"/>
        <v/>
      </c>
    </row>
    <row r="27" spans="1:17" ht="30" customHeight="1" thickBot="1">
      <c r="E27" s="83" t="s">
        <v>220</v>
      </c>
      <c r="F27" s="433">
        <f>SUM(F12:F26)</f>
        <v>0</v>
      </c>
      <c r="G27" s="320">
        <f>SUM(G12:G26)</f>
        <v>0</v>
      </c>
      <c r="I27" s="348">
        <f>SUM(I12:I26)</f>
        <v>0</v>
      </c>
      <c r="J27" s="401"/>
      <c r="L27" s="83" t="s">
        <v>220</v>
      </c>
      <c r="M27" s="435">
        <f>SUM(M12:M26)</f>
        <v>0</v>
      </c>
      <c r="O27" s="435">
        <f>SUM(O12:O26)</f>
        <v>0</v>
      </c>
      <c r="Q27" s="435">
        <f>SUM(Q12:Q26)</f>
        <v>0</v>
      </c>
    </row>
    <row r="28" spans="1:17" ht="30" customHeight="1" thickBot="1">
      <c r="B28" s="86"/>
      <c r="C28" s="86"/>
      <c r="L28" s="78" t="s">
        <v>291</v>
      </c>
      <c r="M28" s="436">
        <f>ROUNDDOWN(M27,-3)</f>
        <v>0</v>
      </c>
      <c r="O28" s="436">
        <f>ROUNDDOWN(O27,-3)</f>
        <v>0</v>
      </c>
      <c r="Q28" s="436">
        <f>ROUNDDOWN(Q27,-3)</f>
        <v>0</v>
      </c>
    </row>
    <row r="29" spans="1:17" ht="15" hidden="1" customHeight="1">
      <c r="B29" s="86"/>
      <c r="C29" s="86"/>
      <c r="F29" s="116" t="s">
        <v>264</v>
      </c>
      <c r="G29" s="310">
        <f>SUMIF($H$12:$H$26,"A-1",$G$12:$G$26)</f>
        <v>0</v>
      </c>
      <c r="H29" s="165"/>
    </row>
    <row r="30" spans="1:17" ht="15" hidden="1" customHeight="1">
      <c r="B30" s="86"/>
      <c r="C30" s="86"/>
      <c r="F30" s="116" t="s">
        <v>265</v>
      </c>
      <c r="G30" s="310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282</v>
      </c>
      <c r="G31" s="310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283</v>
      </c>
      <c r="G32" s="310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284</v>
      </c>
      <c r="G33" s="310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270</v>
      </c>
      <c r="G34" s="310">
        <f>SUMIF($H$12:$H$26,"B-1",$G$12:$G$26)</f>
        <v>0</v>
      </c>
      <c r="H34" s="165"/>
    </row>
    <row r="35" spans="1:17" ht="15" hidden="1" customHeight="1">
      <c r="B35" s="86"/>
      <c r="C35" s="86"/>
      <c r="F35" s="116" t="s">
        <v>271</v>
      </c>
      <c r="G35" s="310">
        <f>SUMIF($H$12:$H$26,"B-2",$G$12:$G$26)</f>
        <v>0</v>
      </c>
      <c r="H35" s="165"/>
    </row>
    <row r="36" spans="1:17" ht="15" hidden="1" customHeight="1">
      <c r="B36" s="86"/>
      <c r="C36" s="86"/>
      <c r="F36" s="116" t="s">
        <v>281</v>
      </c>
      <c r="G36" s="310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285</v>
      </c>
      <c r="G37" s="310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286</v>
      </c>
      <c r="G38" s="310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275</v>
      </c>
      <c r="G39" s="310">
        <f>SUMIF($H$12:$H$26,"C-1",$G$12:$G$26)</f>
        <v>0</v>
      </c>
      <c r="H39" s="165"/>
    </row>
    <row r="40" spans="1:17" ht="15" hidden="1" customHeight="1">
      <c r="B40" s="86"/>
      <c r="C40" s="86"/>
      <c r="F40" s="116" t="s">
        <v>276</v>
      </c>
      <c r="G40" s="310">
        <f>SUMIF($H$12:$H$26,"C-2",$G$12:$G$26)</f>
        <v>0</v>
      </c>
      <c r="H40" s="165"/>
    </row>
    <row r="41" spans="1:17" ht="15" hidden="1" customHeight="1">
      <c r="B41" s="86"/>
      <c r="C41" s="86"/>
      <c r="F41" s="116" t="s">
        <v>287</v>
      </c>
      <c r="G41" s="310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288</v>
      </c>
      <c r="G42" s="310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289</v>
      </c>
      <c r="G43" s="310">
        <f>SUMIF($H$12:$H$26,"C-5",$G$12:$G$26)</f>
        <v>0</v>
      </c>
      <c r="H43" s="313"/>
    </row>
    <row r="44" spans="1:17" ht="15" hidden="1" customHeight="1">
      <c r="B44" s="86"/>
      <c r="C44" s="86"/>
      <c r="F44" s="116" t="s">
        <v>290</v>
      </c>
      <c r="G44" s="310">
        <f>SUM(G29:G43)</f>
        <v>0</v>
      </c>
      <c r="H44" s="313"/>
    </row>
    <row r="45" spans="1:17">
      <c r="B45" s="78" t="s">
        <v>223</v>
      </c>
    </row>
    <row r="46" spans="1:17" ht="57" customHeight="1">
      <c r="A46" s="115" t="s">
        <v>83</v>
      </c>
      <c r="B46" s="270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0" t="s">
        <v>38</v>
      </c>
      <c r="I46" s="81" t="s">
        <v>221</v>
      </c>
      <c r="J46" s="399"/>
      <c r="L46" s="64"/>
      <c r="M46" s="64"/>
      <c r="N46" s="64"/>
      <c r="O46" s="64"/>
      <c r="P46" s="64"/>
      <c r="Q46" s="64"/>
    </row>
    <row r="47" spans="1:17" ht="30" customHeight="1">
      <c r="A47" s="409"/>
      <c r="B47" s="308" t="str">
        <f>IF($A47="","",VLOOKUP($A47,従事者明細!$A$3:$L$52,2,FALSE))</f>
        <v/>
      </c>
      <c r="C47" s="308" t="str">
        <f>IF($A47="","",VLOOKUP($A47,従事者明細!$A$3:$L$52,3,FALSE))</f>
        <v/>
      </c>
      <c r="D47" s="133" t="str">
        <f>IF($A47="","",VLOOKUP($A47,従事者明細!$A$3:$L$52,6,FALSE))</f>
        <v/>
      </c>
      <c r="E47" s="308" t="str">
        <f>IF($A47="","",VLOOKUP($A47,従事者明細!$A$3:$L$52,10,FALSE))</f>
        <v/>
      </c>
      <c r="F47" s="309" t="str">
        <f>IF(I47="","",ROUND(I47/20,2))</f>
        <v/>
      </c>
      <c r="G47" s="310" t="str">
        <f>IF(D47="","",E47*ROUND(F47,2))</f>
        <v/>
      </c>
      <c r="H47" s="311" t="str">
        <f>IF($A47="","",VLOOKUP($A47,従事者明細!$A$3:$F$52,4,FALSE))</f>
        <v/>
      </c>
      <c r="I47" s="87"/>
      <c r="J47" s="400"/>
      <c r="K47" s="403"/>
      <c r="L47" s="505"/>
      <c r="M47" s="505"/>
      <c r="N47" s="505"/>
      <c r="O47" s="505"/>
      <c r="P47" s="505"/>
      <c r="Q47" s="505"/>
    </row>
    <row r="48" spans="1:17" ht="30" customHeight="1">
      <c r="A48" s="409"/>
      <c r="B48" s="308" t="str">
        <f>IF($A48="","",VLOOKUP($A48,従事者明細!$A$3:$L$52,2,FALSE))</f>
        <v/>
      </c>
      <c r="C48" s="308" t="str">
        <f>IF($A48="","",VLOOKUP($A48,従事者明細!$A$3:$L$52,3,FALSE))</f>
        <v/>
      </c>
      <c r="D48" s="133" t="str">
        <f>IF($A48="","",VLOOKUP($A48,従事者明細!$A$3:$L$52,6,FALSE))</f>
        <v/>
      </c>
      <c r="E48" s="308" t="str">
        <f>IF($A48="","",VLOOKUP($A48,従事者明細!$A$3:$L$52,10,FALSE))</f>
        <v/>
      </c>
      <c r="F48" s="309" t="str">
        <f t="shared" ref="F48:F61" si="7">IF(I48="","",ROUND(I48/20,2))</f>
        <v/>
      </c>
      <c r="G48" s="310" t="str">
        <f t="shared" ref="G48:G61" si="8">IF(D48="","",E48*ROUND(F48,2))</f>
        <v/>
      </c>
      <c r="H48" s="311" t="str">
        <f>IF($A48="","",VLOOKUP($A48,従事者明細!$A$3:$F$52,4,FALSE))</f>
        <v/>
      </c>
      <c r="I48" s="87"/>
      <c r="J48" s="400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09"/>
      <c r="B49" s="308" t="str">
        <f>IF($A49="","",VLOOKUP($A49,従事者明細!$A$3:$L$52,2,FALSE))</f>
        <v/>
      </c>
      <c r="C49" s="308" t="str">
        <f>IF($A49="","",VLOOKUP($A49,従事者明細!$A$3:$L$52,3,FALSE))</f>
        <v/>
      </c>
      <c r="D49" s="133" t="str">
        <f>IF($A49="","",VLOOKUP($A49,従事者明細!$A$3:$L$52,6,FALSE))</f>
        <v/>
      </c>
      <c r="E49" s="308" t="str">
        <f>IF($A49="","",VLOOKUP($A49,従事者明細!$A$3:$L$52,10,FALSE))</f>
        <v/>
      </c>
      <c r="F49" s="309" t="str">
        <f t="shared" si="7"/>
        <v/>
      </c>
      <c r="G49" s="310" t="str">
        <f t="shared" si="8"/>
        <v/>
      </c>
      <c r="H49" s="311" t="str">
        <f>IF($A49="","",VLOOKUP($A49,従事者明細!$A$3:$F$52,4,FALSE))</f>
        <v/>
      </c>
      <c r="I49" s="87"/>
      <c r="J49" s="400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09"/>
      <c r="B50" s="308" t="str">
        <f>IF($A50="","",VLOOKUP($A50,従事者明細!$A$3:$L$52,2,FALSE))</f>
        <v/>
      </c>
      <c r="C50" s="308" t="str">
        <f>IF($A50="","",VLOOKUP($A50,従事者明細!$A$3:$L$52,3,FALSE))</f>
        <v/>
      </c>
      <c r="D50" s="133" t="str">
        <f>IF($A50="","",VLOOKUP($A50,従事者明細!$A$3:$L$52,6,FALSE))</f>
        <v/>
      </c>
      <c r="E50" s="308" t="str">
        <f>IF($A50="","",VLOOKUP($A50,従事者明細!$A$3:$L$52,10,FALSE))</f>
        <v/>
      </c>
      <c r="F50" s="309" t="str">
        <f t="shared" si="7"/>
        <v/>
      </c>
      <c r="G50" s="310" t="str">
        <f t="shared" si="8"/>
        <v/>
      </c>
      <c r="H50" s="311" t="str">
        <f>IF($A50="","",VLOOKUP($A50,従事者明細!$A$3:$F$52,4,FALSE))</f>
        <v/>
      </c>
      <c r="I50" s="87"/>
      <c r="J50" s="400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09"/>
      <c r="B51" s="308" t="str">
        <f>IF($A51="","",VLOOKUP($A51,従事者明細!$A$3:$L$52,2,FALSE))</f>
        <v/>
      </c>
      <c r="C51" s="308" t="str">
        <f>IF($A51="","",VLOOKUP($A51,従事者明細!$A$3:$L$52,3,FALSE))</f>
        <v/>
      </c>
      <c r="D51" s="133" t="str">
        <f>IF($A51="","",VLOOKUP($A51,従事者明細!$A$3:$L$52,6,FALSE))</f>
        <v/>
      </c>
      <c r="E51" s="308" t="str">
        <f>IF($A51="","",VLOOKUP($A51,従事者明細!$A$3:$L$52,10,FALSE))</f>
        <v/>
      </c>
      <c r="F51" s="309" t="str">
        <f t="shared" si="7"/>
        <v/>
      </c>
      <c r="G51" s="310" t="str">
        <f t="shared" si="8"/>
        <v/>
      </c>
      <c r="H51" s="311" t="str">
        <f>IF($A51="","",VLOOKUP($A51,従事者明細!$A$3:$F$52,4,FALSE))</f>
        <v/>
      </c>
      <c r="I51" s="87"/>
      <c r="J51" s="400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09"/>
      <c r="B52" s="308" t="str">
        <f>IF($A52="","",VLOOKUP($A52,従事者明細!$A$3:$L$52,2,FALSE))</f>
        <v/>
      </c>
      <c r="C52" s="308" t="str">
        <f>IF($A52="","",VLOOKUP($A52,従事者明細!$A$3:$L$52,3,FALSE))</f>
        <v/>
      </c>
      <c r="D52" s="133" t="str">
        <f>IF($A52="","",VLOOKUP($A52,従事者明細!$A$3:$L$52,6,FALSE))</f>
        <v/>
      </c>
      <c r="E52" s="308" t="str">
        <f>IF($A52="","",VLOOKUP($A52,従事者明細!$A$3:$L$52,10,FALSE))</f>
        <v/>
      </c>
      <c r="F52" s="309" t="str">
        <f t="shared" si="7"/>
        <v/>
      </c>
      <c r="G52" s="310" t="str">
        <f t="shared" si="8"/>
        <v/>
      </c>
      <c r="H52" s="311" t="str">
        <f>IF($A52="","",VLOOKUP($A52,従事者明細!$A$3:$F$52,4,FALSE))</f>
        <v/>
      </c>
      <c r="I52" s="87"/>
      <c r="J52" s="400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09"/>
      <c r="B53" s="308" t="str">
        <f>IF($A53="","",VLOOKUP($A53,従事者明細!$A$3:$L$52,2,FALSE))</f>
        <v/>
      </c>
      <c r="C53" s="308" t="str">
        <f>IF($A53="","",VLOOKUP($A53,従事者明細!$A$3:$L$52,3,FALSE))</f>
        <v/>
      </c>
      <c r="D53" s="133" t="str">
        <f>IF($A53="","",VLOOKUP($A53,従事者明細!$A$3:$L$52,6,FALSE))</f>
        <v/>
      </c>
      <c r="E53" s="308" t="str">
        <f>IF($A53="","",VLOOKUP($A53,従事者明細!$A$3:$L$52,10,FALSE))</f>
        <v/>
      </c>
      <c r="F53" s="309" t="str">
        <f t="shared" si="7"/>
        <v/>
      </c>
      <c r="G53" s="310" t="str">
        <f t="shared" si="8"/>
        <v/>
      </c>
      <c r="H53" s="311" t="str">
        <f>IF($A53="","",VLOOKUP($A53,従事者明細!$A$3:$F$52,4,FALSE))</f>
        <v/>
      </c>
      <c r="I53" s="87"/>
      <c r="J53" s="400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09"/>
      <c r="B54" s="308" t="str">
        <f>IF($A54="","",VLOOKUP($A54,従事者明細!$A$3:$L$52,2,FALSE))</f>
        <v/>
      </c>
      <c r="C54" s="308" t="str">
        <f>IF($A54="","",VLOOKUP($A54,従事者明細!$A$3:$L$52,3,FALSE))</f>
        <v/>
      </c>
      <c r="D54" s="133" t="str">
        <f>IF($A54="","",VLOOKUP($A54,従事者明細!$A$3:$L$52,6,FALSE))</f>
        <v/>
      </c>
      <c r="E54" s="308" t="str">
        <f>IF($A54="","",VLOOKUP($A54,従事者明細!$A$3:$L$52,10,FALSE))</f>
        <v/>
      </c>
      <c r="F54" s="309" t="str">
        <f t="shared" si="7"/>
        <v/>
      </c>
      <c r="G54" s="310" t="str">
        <f t="shared" si="8"/>
        <v/>
      </c>
      <c r="H54" s="311" t="str">
        <f>IF($A54="","",VLOOKUP($A54,従事者明細!$A$3:$F$52,4,FALSE))</f>
        <v/>
      </c>
      <c r="I54" s="87"/>
      <c r="J54" s="400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09"/>
      <c r="B55" s="308" t="str">
        <f>IF($A55="","",VLOOKUP($A55,従事者明細!$A$3:$L$52,2,FALSE))</f>
        <v/>
      </c>
      <c r="C55" s="308" t="str">
        <f>IF($A55="","",VLOOKUP($A55,従事者明細!$A$3:$L$52,3,FALSE))</f>
        <v/>
      </c>
      <c r="D55" s="133" t="str">
        <f>IF($A55="","",VLOOKUP($A55,従事者明細!$A$3:$L$52,6,FALSE))</f>
        <v/>
      </c>
      <c r="E55" s="308" t="str">
        <f>IF($A55="","",VLOOKUP($A55,従事者明細!$A$3:$L$52,10,FALSE))</f>
        <v/>
      </c>
      <c r="F55" s="309" t="str">
        <f t="shared" si="7"/>
        <v/>
      </c>
      <c r="G55" s="310" t="str">
        <f t="shared" si="8"/>
        <v/>
      </c>
      <c r="H55" s="311" t="str">
        <f>IF($A55="","",VLOOKUP($A55,従事者明細!$A$3:$F$52,4,FALSE))</f>
        <v/>
      </c>
      <c r="I55" s="87"/>
      <c r="J55" s="400"/>
      <c r="K55" s="417"/>
      <c r="L55" s="418"/>
      <c r="M55" s="404"/>
      <c r="N55" s="405"/>
      <c r="O55" s="406"/>
      <c r="P55" s="405"/>
      <c r="Q55" s="406"/>
    </row>
    <row r="56" spans="1:17" ht="30" hidden="1" customHeight="1">
      <c r="A56" s="409"/>
      <c r="B56" s="308" t="str">
        <f>IF($A56="","",VLOOKUP($A56,従事者明細!$A$3:$L$52,2,FALSE))</f>
        <v/>
      </c>
      <c r="C56" s="308" t="str">
        <f>IF($A56="","",VLOOKUP($A56,従事者明細!$A$3:$L$52,3,FALSE))</f>
        <v/>
      </c>
      <c r="D56" s="133" t="str">
        <f>IF($A56="","",VLOOKUP($A56,従事者明細!$A$3:$L$52,6,FALSE))</f>
        <v/>
      </c>
      <c r="E56" s="308" t="str">
        <f>IF($A56="","",VLOOKUP($A56,従事者明細!$A$3:$L$52,10,FALSE))</f>
        <v/>
      </c>
      <c r="F56" s="309" t="str">
        <f t="shared" si="7"/>
        <v/>
      </c>
      <c r="G56" s="310" t="str">
        <f t="shared" si="8"/>
        <v/>
      </c>
      <c r="H56" s="311" t="str">
        <f>IF($A56="","",VLOOKUP($A56,従事者明細!$A$3:$F$52,4,FALSE))</f>
        <v/>
      </c>
      <c r="I56" s="87"/>
      <c r="J56" s="400"/>
      <c r="K56" s="417"/>
      <c r="L56" s="418"/>
      <c r="M56" s="404"/>
      <c r="N56" s="405"/>
      <c r="O56" s="406"/>
      <c r="P56" s="405"/>
      <c r="Q56" s="406"/>
    </row>
    <row r="57" spans="1:17" ht="30" hidden="1" customHeight="1">
      <c r="A57" s="409"/>
      <c r="B57" s="308" t="str">
        <f>IF($A57="","",VLOOKUP($A57,従事者明細!$A$3:$L$52,2,FALSE))</f>
        <v/>
      </c>
      <c r="C57" s="308" t="str">
        <f>IF($A57="","",VLOOKUP($A57,従事者明細!$A$3:$L$52,3,FALSE))</f>
        <v/>
      </c>
      <c r="D57" s="133" t="str">
        <f>IF($A57="","",VLOOKUP($A57,従事者明細!$A$3:$L$52,6,FALSE))</f>
        <v/>
      </c>
      <c r="E57" s="308" t="str">
        <f>IF($A57="","",VLOOKUP($A57,従事者明細!$A$3:$L$52,10,FALSE))</f>
        <v/>
      </c>
      <c r="F57" s="309" t="str">
        <f t="shared" si="7"/>
        <v/>
      </c>
      <c r="G57" s="310" t="str">
        <f t="shared" si="8"/>
        <v/>
      </c>
      <c r="H57" s="311" t="str">
        <f>IF($A57="","",VLOOKUP($A57,従事者明細!$A$3:$F$52,4,FALSE))</f>
        <v/>
      </c>
      <c r="I57" s="87"/>
      <c r="J57" s="400"/>
      <c r="K57" s="417"/>
      <c r="L57" s="418"/>
      <c r="M57" s="404"/>
      <c r="N57" s="405"/>
      <c r="O57" s="406"/>
      <c r="P57" s="405"/>
      <c r="Q57" s="406"/>
    </row>
    <row r="58" spans="1:17" ht="30" hidden="1" customHeight="1">
      <c r="A58" s="409"/>
      <c r="B58" s="308" t="str">
        <f>IF($A58="","",VLOOKUP($A58,従事者明細!$A$3:$L$52,2,FALSE))</f>
        <v/>
      </c>
      <c r="C58" s="308" t="str">
        <f>IF($A58="","",VLOOKUP($A58,従事者明細!$A$3:$L$52,3,FALSE))</f>
        <v/>
      </c>
      <c r="D58" s="133" t="str">
        <f>IF($A58="","",VLOOKUP($A58,従事者明細!$A$3:$L$52,6,FALSE))</f>
        <v/>
      </c>
      <c r="E58" s="308" t="str">
        <f>IF($A58="","",VLOOKUP($A58,従事者明細!$A$3:$L$52,10,FALSE))</f>
        <v/>
      </c>
      <c r="F58" s="309" t="str">
        <f t="shared" si="7"/>
        <v/>
      </c>
      <c r="G58" s="310" t="str">
        <f t="shared" si="8"/>
        <v/>
      </c>
      <c r="H58" s="311" t="str">
        <f>IF($A58="","",VLOOKUP($A58,従事者明細!$A$3:$F$52,4,FALSE))</f>
        <v/>
      </c>
      <c r="I58" s="87"/>
      <c r="J58" s="400"/>
      <c r="K58" s="417"/>
      <c r="L58" s="418"/>
      <c r="M58" s="404"/>
      <c r="N58" s="405"/>
      <c r="O58" s="406"/>
      <c r="P58" s="405"/>
      <c r="Q58" s="406"/>
    </row>
    <row r="59" spans="1:17" ht="30" hidden="1" customHeight="1">
      <c r="A59" s="409"/>
      <c r="B59" s="308" t="str">
        <f>IF($A59="","",VLOOKUP($A59,従事者明細!$A$3:$L$52,2,FALSE))</f>
        <v/>
      </c>
      <c r="C59" s="308" t="str">
        <f>IF($A59="","",VLOOKUP($A59,従事者明細!$A$3:$L$52,3,FALSE))</f>
        <v/>
      </c>
      <c r="D59" s="133" t="str">
        <f>IF($A59="","",VLOOKUP($A59,従事者明細!$A$3:$L$52,6,FALSE))</f>
        <v/>
      </c>
      <c r="E59" s="308" t="str">
        <f>IF($A59="","",VLOOKUP($A59,従事者明細!$A$3:$L$52,10,FALSE))</f>
        <v/>
      </c>
      <c r="F59" s="309" t="str">
        <f t="shared" si="7"/>
        <v/>
      </c>
      <c r="G59" s="310" t="str">
        <f t="shared" si="8"/>
        <v/>
      </c>
      <c r="H59" s="311" t="str">
        <f>IF($A59="","",VLOOKUP($A59,従事者明細!$A$3:$F$52,4,FALSE))</f>
        <v/>
      </c>
      <c r="I59" s="87"/>
      <c r="J59" s="400"/>
      <c r="K59" s="417"/>
      <c r="L59" s="418"/>
      <c r="M59" s="404"/>
      <c r="N59" s="405"/>
      <c r="O59" s="406"/>
      <c r="P59" s="405"/>
      <c r="Q59" s="406"/>
    </row>
    <row r="60" spans="1:17" ht="30" hidden="1" customHeight="1">
      <c r="A60" s="409"/>
      <c r="B60" s="308" t="str">
        <f>IF($A60="","",VLOOKUP($A60,従事者明細!$A$3:$L$52,2,FALSE))</f>
        <v/>
      </c>
      <c r="C60" s="308" t="str">
        <f>IF($A60="","",VLOOKUP($A60,従事者明細!$A$3:$L$52,3,FALSE))</f>
        <v/>
      </c>
      <c r="D60" s="133" t="str">
        <f>IF($A60="","",VLOOKUP($A60,従事者明細!$A$3:$L$52,6,FALSE))</f>
        <v/>
      </c>
      <c r="E60" s="308" t="str">
        <f>IF($A60="","",VLOOKUP($A60,従事者明細!$A$3:$L$52,10,FALSE))</f>
        <v/>
      </c>
      <c r="F60" s="309" t="str">
        <f t="shared" si="7"/>
        <v/>
      </c>
      <c r="G60" s="310" t="str">
        <f t="shared" si="8"/>
        <v/>
      </c>
      <c r="H60" s="311" t="str">
        <f>IF($A60="","",VLOOKUP($A60,従事者明細!$A$3:$F$52,4,FALSE))</f>
        <v/>
      </c>
      <c r="I60" s="87"/>
      <c r="J60" s="400"/>
      <c r="K60" s="417"/>
      <c r="L60" s="418"/>
      <c r="M60" s="404"/>
      <c r="N60" s="405"/>
      <c r="O60" s="406"/>
      <c r="P60" s="405"/>
      <c r="Q60" s="406"/>
    </row>
    <row r="61" spans="1:17" ht="30" customHeight="1" thickBot="1">
      <c r="A61" s="409"/>
      <c r="B61" s="308" t="str">
        <f>IF($A61="","",VLOOKUP($A61,従事者明細!$A$3:$L$52,2,FALSE))</f>
        <v/>
      </c>
      <c r="C61" s="308" t="str">
        <f>IF($A61="","",VLOOKUP($A61,従事者明細!$A$3:$L$52,3,FALSE))</f>
        <v/>
      </c>
      <c r="D61" s="133" t="str">
        <f>IF($A61="","",VLOOKUP($A61,従事者明細!$A$3:$L$52,6,FALSE))</f>
        <v/>
      </c>
      <c r="E61" s="308" t="str">
        <f>IF($A61="","",VLOOKUP($A61,従事者明細!$A$3:$L$52,10,FALSE))</f>
        <v/>
      </c>
      <c r="F61" s="309" t="str">
        <f t="shared" si="7"/>
        <v/>
      </c>
      <c r="G61" s="310" t="str">
        <f t="shared" si="8"/>
        <v/>
      </c>
      <c r="H61" s="311" t="str">
        <f>IF($A61="","",VLOOKUP($A61,従事者明細!$A$3:$F$52,4,FALSE))</f>
        <v/>
      </c>
      <c r="I61" s="349"/>
      <c r="J61" s="400"/>
      <c r="K61" s="417"/>
      <c r="L61" s="418"/>
      <c r="M61" s="404"/>
      <c r="N61" s="405"/>
      <c r="O61" s="406"/>
      <c r="P61" s="405"/>
      <c r="Q61" s="406"/>
    </row>
    <row r="62" spans="1:17" ht="30" customHeight="1" thickBot="1">
      <c r="E62" s="83" t="s">
        <v>220</v>
      </c>
      <c r="F62" s="433">
        <f>SUM(F47:F61)</f>
        <v>0</v>
      </c>
      <c r="G62" s="84">
        <f>SUM(G47:G61)</f>
        <v>0</v>
      </c>
      <c r="I62" s="350">
        <f>SUM(I47:I61)</f>
        <v>0</v>
      </c>
      <c r="J62" s="93"/>
      <c r="K62" s="417"/>
      <c r="L62" s="418"/>
      <c r="M62" s="404"/>
      <c r="N62" s="405"/>
      <c r="O62" s="406"/>
      <c r="P62" s="405"/>
      <c r="Q62" s="406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3" t="s">
        <v>135</v>
      </c>
      <c r="J64" s="95"/>
      <c r="K64" s="202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264</v>
      </c>
      <c r="G65" s="310">
        <f>SUMIF($H$47:$H$61,"A-1",$G$47:$G$61)</f>
        <v>0</v>
      </c>
      <c r="H65" s="163">
        <f>G29+G65</f>
        <v>0</v>
      </c>
      <c r="I65" s="313"/>
      <c r="J65" s="313"/>
      <c r="K65" s="202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265</v>
      </c>
      <c r="G66" s="310">
        <f>SUMIF($H$47:$H$61,"A-2",$G$47:$G$61)</f>
        <v>0</v>
      </c>
      <c r="H66" s="163">
        <f>G30+G66</f>
        <v>0</v>
      </c>
      <c r="I66" s="313"/>
      <c r="J66" s="313"/>
    </row>
    <row r="67" spans="2:17" ht="15" hidden="1" customHeight="1">
      <c r="B67" s="86"/>
      <c r="C67" s="86"/>
      <c r="F67" s="116" t="s">
        <v>282</v>
      </c>
      <c r="G67" s="310">
        <f>SUMIF($H$47:$H$61,"A-3",$G$47:$G$61)</f>
        <v>0</v>
      </c>
      <c r="H67" s="163">
        <f>G31+G67</f>
        <v>0</v>
      </c>
      <c r="I67" s="313"/>
      <c r="J67" s="313"/>
    </row>
    <row r="68" spans="2:17" ht="15" hidden="1" customHeight="1">
      <c r="B68" s="86"/>
      <c r="C68" s="86"/>
      <c r="F68" s="402" t="s">
        <v>283</v>
      </c>
      <c r="G68" s="310">
        <f>SUMIF($H$47:$H$61,"A-4",$G$47:$G$61)</f>
        <v>0</v>
      </c>
      <c r="H68" s="163">
        <f t="shared" ref="H68:H79" si="9">G32+G68</f>
        <v>0</v>
      </c>
      <c r="I68" s="313"/>
      <c r="J68" s="313"/>
    </row>
    <row r="69" spans="2:17" ht="15" hidden="1" customHeight="1">
      <c r="B69" s="86"/>
      <c r="C69" s="86"/>
      <c r="F69" s="402" t="s">
        <v>284</v>
      </c>
      <c r="G69" s="310">
        <f>SUMIF($H$47:$H$61,"A-5",$G$47:$G$61)</f>
        <v>0</v>
      </c>
      <c r="H69" s="163">
        <f t="shared" si="9"/>
        <v>0</v>
      </c>
      <c r="I69" s="313"/>
      <c r="J69" s="313"/>
    </row>
    <row r="70" spans="2:17" ht="15" hidden="1" customHeight="1">
      <c r="B70" s="86"/>
      <c r="C70" s="86"/>
      <c r="F70" s="402" t="s">
        <v>270</v>
      </c>
      <c r="G70" s="310">
        <f>SUMIF($H$47:$H$61,"B-1",$G$47:$G$61)</f>
        <v>0</v>
      </c>
      <c r="H70" s="163">
        <f t="shared" si="9"/>
        <v>0</v>
      </c>
      <c r="I70" s="313"/>
      <c r="J70" s="313"/>
    </row>
    <row r="71" spans="2:17" ht="15" hidden="1" customHeight="1">
      <c r="B71" s="86"/>
      <c r="C71" s="86"/>
      <c r="F71" s="402" t="s">
        <v>271</v>
      </c>
      <c r="G71" s="310">
        <f>SUMIF($H$47:$H$61,"B-2",$G$47:$G$61)</f>
        <v>0</v>
      </c>
      <c r="H71" s="163">
        <f t="shared" si="9"/>
        <v>0</v>
      </c>
      <c r="I71" s="313"/>
      <c r="J71" s="313"/>
    </row>
    <row r="72" spans="2:17" ht="15" hidden="1" customHeight="1">
      <c r="B72" s="86"/>
      <c r="C72" s="86"/>
      <c r="F72" s="402" t="s">
        <v>281</v>
      </c>
      <c r="G72" s="310">
        <f>SUMIF($H$47:$H$61,"B-3",$G$47:$G$61)</f>
        <v>0</v>
      </c>
      <c r="H72" s="163">
        <f t="shared" si="9"/>
        <v>0</v>
      </c>
      <c r="I72" s="313"/>
      <c r="J72" s="313"/>
    </row>
    <row r="73" spans="2:17" ht="15" hidden="1" customHeight="1">
      <c r="B73" s="86"/>
      <c r="C73" s="86"/>
      <c r="F73" s="402" t="s">
        <v>285</v>
      </c>
      <c r="G73" s="310">
        <f>SUMIF($H$47:$H$61,"B-4",$G$47:$G$61)</f>
        <v>0</v>
      </c>
      <c r="H73" s="163">
        <f t="shared" si="9"/>
        <v>0</v>
      </c>
      <c r="I73" s="313"/>
      <c r="J73" s="313"/>
    </row>
    <row r="74" spans="2:17" ht="15" hidden="1" customHeight="1">
      <c r="B74" s="86"/>
      <c r="C74" s="86"/>
      <c r="F74" s="402" t="s">
        <v>286</v>
      </c>
      <c r="G74" s="310">
        <f>SUMIF($H$47:$H$61,"B-5",$G$47:$G$61)</f>
        <v>0</v>
      </c>
      <c r="H74" s="163">
        <f t="shared" si="9"/>
        <v>0</v>
      </c>
      <c r="I74" s="313"/>
      <c r="J74" s="313"/>
    </row>
    <row r="75" spans="2:17" ht="15" hidden="1" customHeight="1">
      <c r="B75" s="86"/>
      <c r="C75" s="86"/>
      <c r="F75" s="402" t="s">
        <v>275</v>
      </c>
      <c r="G75" s="310">
        <f>SUMIF($H$47:$H$61,"C-1",$G$47:$G$61)</f>
        <v>0</v>
      </c>
      <c r="H75" s="163">
        <f t="shared" si="9"/>
        <v>0</v>
      </c>
      <c r="I75" s="313"/>
      <c r="J75" s="313"/>
    </row>
    <row r="76" spans="2:17" ht="15" hidden="1" customHeight="1">
      <c r="B76" s="86"/>
      <c r="C76" s="86"/>
      <c r="F76" s="402" t="s">
        <v>276</v>
      </c>
      <c r="G76" s="310">
        <f>SUMIF($H$47:$H$61,"C-2",$G$47:$G$61)</f>
        <v>0</v>
      </c>
      <c r="H76" s="163">
        <f t="shared" si="9"/>
        <v>0</v>
      </c>
      <c r="I76" s="313"/>
      <c r="J76" s="313"/>
    </row>
    <row r="77" spans="2:17" ht="15" hidden="1" customHeight="1">
      <c r="B77" s="86"/>
      <c r="C77" s="86"/>
      <c r="F77" s="402" t="s">
        <v>287</v>
      </c>
      <c r="G77" s="310">
        <f>SUMIF($H$47:$H$61,"C-3",$G$47:$G$61)</f>
        <v>0</v>
      </c>
      <c r="H77" s="163">
        <f t="shared" si="9"/>
        <v>0</v>
      </c>
      <c r="I77" s="313"/>
      <c r="J77" s="313"/>
    </row>
    <row r="78" spans="2:17" ht="15" hidden="1" customHeight="1">
      <c r="B78" s="86"/>
      <c r="C78" s="86"/>
      <c r="F78" s="402" t="s">
        <v>288</v>
      </c>
      <c r="G78" s="310">
        <f>SUMIF($H$47:$H$61,"C-4",$G$47:$G$61)</f>
        <v>0</v>
      </c>
      <c r="H78" s="163">
        <f t="shared" si="9"/>
        <v>0</v>
      </c>
      <c r="I78" s="313"/>
      <c r="J78" s="313"/>
    </row>
    <row r="79" spans="2:17" ht="15" hidden="1" customHeight="1">
      <c r="B79" s="86"/>
      <c r="C79" s="86"/>
      <c r="F79" s="402" t="s">
        <v>289</v>
      </c>
      <c r="G79" s="310">
        <f>SUMIF($H$47:$H$61,"C-5",$G$47:$G$61)</f>
        <v>0</v>
      </c>
      <c r="H79" s="163">
        <f t="shared" si="9"/>
        <v>0</v>
      </c>
      <c r="I79" s="313"/>
      <c r="J79" s="313"/>
    </row>
    <row r="80" spans="2:17" ht="15" hidden="1" customHeight="1">
      <c r="B80" s="86"/>
      <c r="C80" s="86"/>
      <c r="F80" s="116" t="s">
        <v>290</v>
      </c>
      <c r="G80" s="314">
        <f>SUM(G65:G79)</f>
        <v>0</v>
      </c>
      <c r="H80" s="310">
        <f>SUM(H65:H79)</f>
        <v>0</v>
      </c>
      <c r="I80" s="313"/>
      <c r="J80" s="313"/>
    </row>
    <row r="81" spans="1:7" ht="15" hidden="1" thickBot="1"/>
    <row r="82" spans="1:7" ht="30" customHeight="1" thickBot="1">
      <c r="A82" s="315"/>
      <c r="B82" s="78" t="s">
        <v>156</v>
      </c>
      <c r="C82" s="315"/>
      <c r="D82" s="422"/>
      <c r="E82" s="20"/>
      <c r="F82" s="183" t="s">
        <v>36</v>
      </c>
      <c r="G82" s="434" t="s">
        <v>297</v>
      </c>
    </row>
    <row r="83" spans="1:7" ht="30" customHeight="1">
      <c r="A83" s="315"/>
      <c r="B83" s="315"/>
      <c r="C83" s="315"/>
      <c r="D83" s="431"/>
      <c r="E83" s="184" t="s">
        <v>157</v>
      </c>
      <c r="F83" s="185">
        <f>SUM(F27+F62)</f>
        <v>0</v>
      </c>
      <c r="G83" s="186">
        <f>SUM(G27+G62)</f>
        <v>0</v>
      </c>
    </row>
    <row r="84" spans="1:7" ht="30" customHeight="1" thickBot="1">
      <c r="A84" s="315"/>
      <c r="B84" s="315"/>
      <c r="C84" s="315"/>
      <c r="D84" s="432"/>
      <c r="E84" s="187" t="s">
        <v>136</v>
      </c>
      <c r="F84" s="188"/>
      <c r="G84" s="18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K20" sqref="K20:K21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511"/>
      <c r="B1" s="511"/>
      <c r="C1" s="511"/>
      <c r="D1" s="511"/>
      <c r="E1" s="511"/>
      <c r="F1" s="511"/>
      <c r="G1" s="511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1"/>
      <c r="G4" s="281"/>
    </row>
    <row r="5" spans="1:8" ht="20.100000000000001" customHeight="1" thickBot="1">
      <c r="A5" s="68" t="s">
        <v>2</v>
      </c>
      <c r="B5" s="38" t="s">
        <v>172</v>
      </c>
      <c r="C5" s="36"/>
      <c r="D5" s="90"/>
      <c r="E5" s="124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210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512" t="s">
        <v>230</v>
      </c>
      <c r="B8" s="513"/>
      <c r="C8" s="514"/>
      <c r="D8" s="205" t="s">
        <v>176</v>
      </c>
      <c r="E8" s="205" t="s">
        <v>231</v>
      </c>
      <c r="F8" s="205" t="s">
        <v>177</v>
      </c>
      <c r="G8" s="206" t="s">
        <v>235</v>
      </c>
      <c r="H8" s="240" t="s">
        <v>175</v>
      </c>
    </row>
    <row r="9" spans="1:8" s="19" customFormat="1" ht="26.25" customHeight="1">
      <c r="A9" s="530" t="s">
        <v>66</v>
      </c>
      <c r="B9" s="533"/>
      <c r="C9" s="534"/>
      <c r="D9" s="207"/>
      <c r="E9" s="207"/>
      <c r="F9" s="114">
        <f>'機材様式（別紙明細）'!C4</f>
        <v>0</v>
      </c>
      <c r="G9" s="218"/>
      <c r="H9" s="255"/>
    </row>
    <row r="10" spans="1:8" s="19" customFormat="1" ht="26.25" customHeight="1">
      <c r="A10" s="531"/>
      <c r="B10" s="535"/>
      <c r="C10" s="520"/>
      <c r="D10" s="208"/>
      <c r="E10" s="208"/>
      <c r="F10" s="114">
        <f>D10*E10</f>
        <v>0</v>
      </c>
      <c r="G10" s="218"/>
      <c r="H10" s="255"/>
    </row>
    <row r="11" spans="1:8" s="19" customFormat="1" ht="26.25" customHeight="1">
      <c r="A11" s="532"/>
      <c r="B11" s="535"/>
      <c r="C11" s="520"/>
      <c r="D11" s="208"/>
      <c r="E11" s="208"/>
      <c r="F11" s="114">
        <f>D11*E11</f>
        <v>0</v>
      </c>
      <c r="G11" s="218"/>
      <c r="H11" s="255"/>
    </row>
    <row r="12" spans="1:8" s="19" customFormat="1" ht="26.25" customHeight="1">
      <c r="A12" s="521" t="s">
        <v>232</v>
      </c>
      <c r="B12" s="522"/>
      <c r="C12" s="522"/>
      <c r="D12" s="522"/>
      <c r="E12" s="523"/>
      <c r="F12" s="442">
        <f>SUM(F9:F11)</f>
        <v>0</v>
      </c>
      <c r="G12" s="219"/>
      <c r="H12" s="255"/>
    </row>
    <row r="13" spans="1:8" s="19" customFormat="1" ht="26.25" customHeight="1">
      <c r="A13" s="530" t="s">
        <v>67</v>
      </c>
      <c r="B13" s="524"/>
      <c r="C13" s="525"/>
      <c r="D13" s="207"/>
      <c r="E13" s="207"/>
      <c r="F13" s="440">
        <f>'機材様式（別紙明細）'!C16</f>
        <v>0</v>
      </c>
      <c r="G13" s="220"/>
      <c r="H13" s="255"/>
    </row>
    <row r="14" spans="1:8" s="19" customFormat="1" ht="26.25" customHeight="1">
      <c r="A14" s="536"/>
      <c r="B14" s="524"/>
      <c r="C14" s="525"/>
      <c r="D14" s="209"/>
      <c r="E14" s="209"/>
      <c r="F14" s="114">
        <f>D14*E14</f>
        <v>0</v>
      </c>
      <c r="G14" s="220"/>
      <c r="H14" s="255"/>
    </row>
    <row r="15" spans="1:8" s="19" customFormat="1" ht="26.25" customHeight="1">
      <c r="A15" s="537"/>
      <c r="B15" s="524"/>
      <c r="C15" s="525"/>
      <c r="D15" s="208"/>
      <c r="E15" s="208"/>
      <c r="F15" s="114">
        <f>D15*E15</f>
        <v>0</v>
      </c>
      <c r="G15" s="220"/>
      <c r="H15" s="255"/>
    </row>
    <row r="16" spans="1:8" s="19" customFormat="1" ht="26.25" customHeight="1">
      <c r="A16" s="521" t="s">
        <v>232</v>
      </c>
      <c r="B16" s="522"/>
      <c r="C16" s="522"/>
      <c r="D16" s="522"/>
      <c r="E16" s="523"/>
      <c r="F16" s="442">
        <f>SUM(F13:F15)</f>
        <v>0</v>
      </c>
      <c r="G16" s="221"/>
      <c r="H16" s="255"/>
    </row>
    <row r="17" spans="1:8" s="19" customFormat="1" ht="26.25" customHeight="1">
      <c r="A17" s="526" t="s">
        <v>63</v>
      </c>
      <c r="B17" s="524"/>
      <c r="C17" s="525"/>
      <c r="D17" s="207"/>
      <c r="E17" s="207"/>
      <c r="F17" s="441">
        <f>'機材様式（別紙明細）'!C24</f>
        <v>0</v>
      </c>
      <c r="G17" s="221"/>
      <c r="H17" s="255"/>
    </row>
    <row r="18" spans="1:8" s="19" customFormat="1" ht="26.25" customHeight="1">
      <c r="A18" s="527"/>
      <c r="B18" s="524"/>
      <c r="C18" s="525"/>
      <c r="D18" s="211"/>
      <c r="E18" s="212"/>
      <c r="F18" s="114">
        <f>D18*E18</f>
        <v>0</v>
      </c>
      <c r="G18" s="210"/>
      <c r="H18" s="255"/>
    </row>
    <row r="19" spans="1:8" s="19" customFormat="1" ht="26.25" customHeight="1">
      <c r="A19" s="527"/>
      <c r="B19" s="538"/>
      <c r="C19" s="539"/>
      <c r="D19" s="213"/>
      <c r="E19" s="212"/>
      <c r="F19" s="114">
        <f>D19*E19</f>
        <v>0</v>
      </c>
      <c r="G19" s="210"/>
      <c r="H19" s="255"/>
    </row>
    <row r="20" spans="1:8" s="19" customFormat="1" ht="27" customHeight="1">
      <c r="A20" s="518" t="s">
        <v>232</v>
      </c>
      <c r="B20" s="519"/>
      <c r="C20" s="519"/>
      <c r="D20" s="519"/>
      <c r="E20" s="520"/>
      <c r="F20" s="442">
        <f>SUM(F17:F19)</f>
        <v>0</v>
      </c>
      <c r="G20" s="214"/>
    </row>
    <row r="21" spans="1:8" s="19" customFormat="1" ht="27" customHeight="1" thickBot="1">
      <c r="A21" s="528" t="s">
        <v>233</v>
      </c>
      <c r="B21" s="529"/>
      <c r="C21" s="529"/>
      <c r="D21" s="529"/>
      <c r="E21" s="529"/>
      <c r="F21" s="53">
        <f>F12+F16+F20</f>
        <v>0</v>
      </c>
      <c r="G21" s="215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7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211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512" t="s">
        <v>230</v>
      </c>
      <c r="B25" s="513"/>
      <c r="C25" s="514"/>
      <c r="D25" s="205" t="s">
        <v>176</v>
      </c>
      <c r="E25" s="205" t="s">
        <v>231</v>
      </c>
      <c r="F25" s="205" t="s">
        <v>177</v>
      </c>
      <c r="G25" s="206" t="s">
        <v>235</v>
      </c>
      <c r="H25" s="240" t="s">
        <v>175</v>
      </c>
    </row>
    <row r="26" spans="1:8" s="19" customFormat="1" ht="27" customHeight="1">
      <c r="A26" s="540"/>
      <c r="B26" s="541"/>
      <c r="C26" s="542"/>
      <c r="D26" s="120"/>
      <c r="E26" s="55"/>
      <c r="F26" s="114">
        <f>D26*E26</f>
        <v>0</v>
      </c>
      <c r="G26" s="57"/>
      <c r="H26" s="255"/>
    </row>
    <row r="27" spans="1:8" s="19" customFormat="1" ht="27" customHeight="1">
      <c r="A27" s="540"/>
      <c r="B27" s="541"/>
      <c r="C27" s="542"/>
      <c r="D27" s="120"/>
      <c r="E27" s="55"/>
      <c r="F27" s="114">
        <f>D27*E27</f>
        <v>0</v>
      </c>
      <c r="G27" s="57"/>
      <c r="H27" s="255"/>
    </row>
    <row r="28" spans="1:8" s="19" customFormat="1" ht="27" customHeight="1">
      <c r="A28" s="540"/>
      <c r="B28" s="541"/>
      <c r="C28" s="542"/>
      <c r="D28" s="121"/>
      <c r="E28" s="56"/>
      <c r="F28" s="114">
        <f>D28*E28</f>
        <v>0</v>
      </c>
      <c r="G28" s="58"/>
      <c r="H28" s="255"/>
    </row>
    <row r="29" spans="1:8" s="19" customFormat="1" ht="27" customHeight="1" thickBot="1">
      <c r="A29" s="515" t="s">
        <v>234</v>
      </c>
      <c r="B29" s="516"/>
      <c r="C29" s="516"/>
      <c r="D29" s="516"/>
      <c r="E29" s="517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7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212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512" t="s">
        <v>230</v>
      </c>
      <c r="B33" s="513"/>
      <c r="C33" s="514"/>
      <c r="D33" s="205" t="s">
        <v>176</v>
      </c>
      <c r="E33" s="205" t="s">
        <v>231</v>
      </c>
      <c r="F33" s="205" t="s">
        <v>177</v>
      </c>
      <c r="G33" s="206" t="s">
        <v>235</v>
      </c>
      <c r="H33" s="240" t="s">
        <v>175</v>
      </c>
    </row>
    <row r="34" spans="1:8" ht="29.25" customHeight="1">
      <c r="A34" s="540"/>
      <c r="B34" s="541"/>
      <c r="C34" s="542"/>
      <c r="D34" s="120"/>
      <c r="E34" s="60"/>
      <c r="F34" s="114">
        <f>D34*E34</f>
        <v>0</v>
      </c>
      <c r="G34" s="61"/>
      <c r="H34" s="82"/>
    </row>
    <row r="35" spans="1:8" ht="29.25" customHeight="1">
      <c r="A35" s="540"/>
      <c r="B35" s="541"/>
      <c r="C35" s="542"/>
      <c r="D35" s="120"/>
      <c r="E35" s="60"/>
      <c r="F35" s="114">
        <f>D35*E35</f>
        <v>0</v>
      </c>
      <c r="G35" s="61"/>
      <c r="H35" s="82"/>
    </row>
    <row r="36" spans="1:8" ht="29.25" customHeight="1">
      <c r="A36" s="540"/>
      <c r="B36" s="541"/>
      <c r="C36" s="542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515" t="s">
        <v>234</v>
      </c>
      <c r="B37" s="516"/>
      <c r="C37" s="516"/>
      <c r="D37" s="516"/>
      <c r="E37" s="517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7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259</v>
      </c>
      <c r="B40" s="45"/>
      <c r="C40" s="39"/>
      <c r="E40" s="101"/>
      <c r="F40" s="258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K20" sqref="K20:K21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5.7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5.7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7" t="s">
        <v>169</v>
      </c>
      <c r="AB1" s="217" t="s">
        <v>170</v>
      </c>
    </row>
    <row r="2" spans="1:28">
      <c r="A2" s="67" t="s">
        <v>57</v>
      </c>
      <c r="B2" s="67" t="s">
        <v>20</v>
      </c>
      <c r="C2" s="67"/>
      <c r="AA2" s="216">
        <v>3800</v>
      </c>
      <c r="AB2" s="216">
        <v>11600</v>
      </c>
    </row>
    <row r="3" spans="1:28">
      <c r="A3" s="59" t="s">
        <v>31</v>
      </c>
      <c r="B3" s="6" t="s">
        <v>55</v>
      </c>
      <c r="AA3" s="216">
        <v>3420</v>
      </c>
      <c r="AB3" s="216">
        <v>10440</v>
      </c>
    </row>
    <row r="4" spans="1:28" ht="30" customHeight="1" thickBot="1">
      <c r="B4" s="7"/>
      <c r="C4" s="7"/>
      <c r="D4" s="333" t="s">
        <v>71</v>
      </c>
      <c r="E4" s="7"/>
      <c r="F4" s="553">
        <f>E43</f>
        <v>0</v>
      </c>
      <c r="G4" s="553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6">
        <v>3040</v>
      </c>
      <c r="AB4" s="216">
        <v>9280</v>
      </c>
    </row>
    <row r="5" spans="1:28" ht="12" customHeight="1" thickTop="1">
      <c r="B5" s="333"/>
      <c r="C5" s="333"/>
      <c r="D5" s="333"/>
      <c r="E5" s="333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58" t="s">
        <v>171</v>
      </c>
      <c r="C6" s="558"/>
      <c r="D6" s="558"/>
      <c r="E6" s="558"/>
      <c r="F6" s="553">
        <f>V43</f>
        <v>0</v>
      </c>
      <c r="G6" s="553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5" t="s">
        <v>81</v>
      </c>
      <c r="C8" s="81" t="s">
        <v>82</v>
      </c>
      <c r="D8" s="8" t="s">
        <v>246</v>
      </c>
      <c r="E8" s="458" t="s">
        <v>19</v>
      </c>
      <c r="F8" s="458" t="s">
        <v>140</v>
      </c>
      <c r="G8" s="458" t="s">
        <v>42</v>
      </c>
      <c r="H8" s="9"/>
      <c r="I8" s="555" t="s">
        <v>12</v>
      </c>
      <c r="J8" s="556"/>
      <c r="K8" s="556"/>
      <c r="L8" s="556"/>
      <c r="M8" s="556"/>
      <c r="N8" s="557"/>
      <c r="O8" s="555" t="s">
        <v>13</v>
      </c>
      <c r="P8" s="556"/>
      <c r="Q8" s="556"/>
      <c r="R8" s="556"/>
      <c r="S8" s="556"/>
      <c r="T8" s="557"/>
      <c r="U8" s="8" t="s">
        <v>59</v>
      </c>
      <c r="V8" s="8" t="s">
        <v>18</v>
      </c>
    </row>
    <row r="9" spans="1:28" ht="30" customHeight="1">
      <c r="A9" s="410"/>
      <c r="B9" s="167" t="str">
        <f>IF($A9="","",VLOOKUP($A9,従事者明細!$A$3:$F$52,2))</f>
        <v/>
      </c>
      <c r="C9" s="118" t="str">
        <f>IF($A9="","",VLOOKUP($A9,従事者明細!$A$3:$F$52,3))</f>
        <v/>
      </c>
      <c r="D9" s="2"/>
      <c r="E9" s="181" t="str">
        <f t="shared" ref="E9:E41" si="0">IF($F9="","",VLOOKUP($F9,$D$46:$F$51,2))</f>
        <v/>
      </c>
      <c r="F9" s="462"/>
      <c r="G9" s="463" t="str">
        <f t="shared" ref="G9:G41" si="1">IF($F9="","",VLOOKUP($F9,$D$46:$F$51,3))</f>
        <v/>
      </c>
      <c r="H9" s="10"/>
      <c r="I9" s="222">
        <v>3800</v>
      </c>
      <c r="J9" s="11" t="s">
        <v>14</v>
      </c>
      <c r="K9" s="223" t="str">
        <f>IF(D9="","",D9)</f>
        <v/>
      </c>
      <c r="L9" s="11" t="s">
        <v>15</v>
      </c>
      <c r="M9" s="11" t="s">
        <v>16</v>
      </c>
      <c r="N9" s="282" t="str">
        <f>IF(K9="","",SUM(I9*K9))</f>
        <v/>
      </c>
      <c r="O9" s="257">
        <f>IF(I9=3800,11600,IF(I9=3420,10440,9280))</f>
        <v>11600</v>
      </c>
      <c r="P9" s="11" t="s">
        <v>14</v>
      </c>
      <c r="Q9" s="223" t="str">
        <f>IF(K9="","",K9-2)</f>
        <v/>
      </c>
      <c r="R9" s="11" t="s">
        <v>17</v>
      </c>
      <c r="S9" s="11" t="s">
        <v>16</v>
      </c>
      <c r="T9" s="282" t="str">
        <f>IF(Q9="","",SUM(O9*Q9))</f>
        <v/>
      </c>
      <c r="U9" s="17"/>
      <c r="V9" s="283" t="str">
        <f>IF(D9="","",SUM(N9+T9+U9))</f>
        <v/>
      </c>
      <c r="X9" s="6" t="s">
        <v>41</v>
      </c>
    </row>
    <row r="10" spans="1:28" ht="30" customHeight="1">
      <c r="A10" s="410"/>
      <c r="B10" s="167" t="str">
        <f>IF($A10="","",VLOOKUP($A10,従事者明細!$A$3:$F$52,2))</f>
        <v/>
      </c>
      <c r="C10" s="118" t="str">
        <f>IF($A10="","",VLOOKUP($A10,従事者明細!$A$3:$F$52,3))</f>
        <v/>
      </c>
      <c r="D10" s="2"/>
      <c r="E10" s="181" t="str">
        <f t="shared" si="0"/>
        <v/>
      </c>
      <c r="F10" s="462"/>
      <c r="G10" s="463" t="str">
        <f t="shared" si="1"/>
        <v/>
      </c>
      <c r="H10" s="7"/>
      <c r="I10" s="222">
        <v>3800</v>
      </c>
      <c r="J10" s="11" t="s">
        <v>14</v>
      </c>
      <c r="K10" s="223" t="str">
        <f t="shared" ref="K10:K41" si="2">IF(D10="","",D10)</f>
        <v/>
      </c>
      <c r="L10" s="11" t="s">
        <v>15</v>
      </c>
      <c r="M10" s="11" t="s">
        <v>16</v>
      </c>
      <c r="N10" s="282" t="str">
        <f t="shared" ref="N10:N41" si="3">IF(K10="","",SUM(I10*K10))</f>
        <v/>
      </c>
      <c r="O10" s="257">
        <f t="shared" ref="O10:O41" si="4">IF(I10=3800,11600,IF(I10=3420,10440,9280))</f>
        <v>11600</v>
      </c>
      <c r="P10" s="11" t="s">
        <v>14</v>
      </c>
      <c r="Q10" s="223" t="str">
        <f t="shared" ref="Q10:Q41" si="5">IF(K10="","",K10-2)</f>
        <v/>
      </c>
      <c r="R10" s="11" t="s">
        <v>17</v>
      </c>
      <c r="S10" s="11" t="s">
        <v>16</v>
      </c>
      <c r="T10" s="282" t="str">
        <f t="shared" ref="T10:T41" si="6">IF(Q10="","",SUM(O10*Q10))</f>
        <v/>
      </c>
      <c r="U10" s="17"/>
      <c r="V10" s="283" t="str">
        <f t="shared" ref="V10:V41" si="7">IF(D10="","",SUM(N10+T10+U10))</f>
        <v/>
      </c>
      <c r="X10" s="6" t="s">
        <v>43</v>
      </c>
    </row>
    <row r="11" spans="1:28" ht="30" customHeight="1">
      <c r="A11" s="410"/>
      <c r="B11" s="167" t="str">
        <f>IF($A11="","",VLOOKUP($A11,従事者明細!$A$3:$F$52,2))</f>
        <v/>
      </c>
      <c r="C11" s="118" t="str">
        <f>IF($A11="","",VLOOKUP($A11,従事者明細!$A$3:$F$52,3))</f>
        <v/>
      </c>
      <c r="D11" s="2"/>
      <c r="E11" s="181" t="str">
        <f t="shared" si="0"/>
        <v/>
      </c>
      <c r="F11" s="462"/>
      <c r="G11" s="463" t="str">
        <f t="shared" si="1"/>
        <v/>
      </c>
      <c r="H11" s="7"/>
      <c r="I11" s="222">
        <v>3800</v>
      </c>
      <c r="J11" s="11" t="s">
        <v>14</v>
      </c>
      <c r="K11" s="223" t="str">
        <f t="shared" si="2"/>
        <v/>
      </c>
      <c r="L11" s="11" t="s">
        <v>15</v>
      </c>
      <c r="M11" s="11" t="s">
        <v>16</v>
      </c>
      <c r="N11" s="282" t="str">
        <f t="shared" si="3"/>
        <v/>
      </c>
      <c r="O11" s="257">
        <f t="shared" si="4"/>
        <v>11600</v>
      </c>
      <c r="P11" s="11" t="s">
        <v>14</v>
      </c>
      <c r="Q11" s="223" t="str">
        <f t="shared" si="5"/>
        <v/>
      </c>
      <c r="R11" s="11" t="s">
        <v>17</v>
      </c>
      <c r="S11" s="11" t="s">
        <v>16</v>
      </c>
      <c r="T11" s="282" t="str">
        <f t="shared" si="6"/>
        <v/>
      </c>
      <c r="U11" s="17"/>
      <c r="V11" s="283" t="str">
        <f t="shared" si="7"/>
        <v/>
      </c>
      <c r="X11" s="6" t="s">
        <v>227</v>
      </c>
    </row>
    <row r="12" spans="1:28" ht="30" customHeight="1">
      <c r="A12" s="410"/>
      <c r="B12" s="167" t="str">
        <f>IF($A12="","",VLOOKUP($A12,従事者明細!$A$3:$F$52,2))</f>
        <v/>
      </c>
      <c r="C12" s="118" t="str">
        <f>IF($A12="","",VLOOKUP($A12,従事者明細!$A$3:$F$52,3))</f>
        <v/>
      </c>
      <c r="D12" s="2"/>
      <c r="E12" s="181" t="str">
        <f t="shared" si="0"/>
        <v/>
      </c>
      <c r="F12" s="462"/>
      <c r="G12" s="463" t="str">
        <f t="shared" si="1"/>
        <v/>
      </c>
      <c r="H12" s="7"/>
      <c r="I12" s="222">
        <v>3800</v>
      </c>
      <c r="J12" s="11" t="s">
        <v>14</v>
      </c>
      <c r="K12" s="223" t="str">
        <f t="shared" si="2"/>
        <v/>
      </c>
      <c r="L12" s="11" t="s">
        <v>15</v>
      </c>
      <c r="M12" s="11" t="s">
        <v>16</v>
      </c>
      <c r="N12" s="282" t="str">
        <f t="shared" ref="N12" si="8">IF(K12="","",SUM(I12*K12))</f>
        <v/>
      </c>
      <c r="O12" s="257">
        <f t="shared" si="4"/>
        <v>11600</v>
      </c>
      <c r="P12" s="11" t="s">
        <v>14</v>
      </c>
      <c r="Q12" s="223" t="str">
        <f t="shared" si="5"/>
        <v/>
      </c>
      <c r="R12" s="11" t="s">
        <v>17</v>
      </c>
      <c r="S12" s="11" t="s">
        <v>16</v>
      </c>
      <c r="T12" s="282" t="str">
        <f t="shared" ref="T12" si="9">IF(Q12="","",SUM(O12*Q12))</f>
        <v/>
      </c>
      <c r="U12" s="17"/>
      <c r="V12" s="283" t="str">
        <f t="shared" ref="V12" si="10">IF(D12="","",SUM(N12+T12+U12))</f>
        <v/>
      </c>
    </row>
    <row r="13" spans="1:28" ht="30" customHeight="1">
      <c r="A13" s="410"/>
      <c r="B13" s="167" t="str">
        <f>IF($A13="","",VLOOKUP($A13,従事者明細!$A$3:$F$52,2))</f>
        <v/>
      </c>
      <c r="C13" s="118" t="str">
        <f>IF($A13="","",VLOOKUP($A13,従事者明細!$A$3:$F$52,3))</f>
        <v/>
      </c>
      <c r="D13" s="2"/>
      <c r="E13" s="181" t="str">
        <f t="shared" si="0"/>
        <v/>
      </c>
      <c r="F13" s="462"/>
      <c r="G13" s="463" t="str">
        <f t="shared" si="1"/>
        <v/>
      </c>
      <c r="H13" s="7"/>
      <c r="I13" s="222">
        <v>3800</v>
      </c>
      <c r="J13" s="11" t="s">
        <v>14</v>
      </c>
      <c r="K13" s="223" t="str">
        <f t="shared" si="2"/>
        <v/>
      </c>
      <c r="L13" s="11" t="s">
        <v>15</v>
      </c>
      <c r="M13" s="11" t="s">
        <v>16</v>
      </c>
      <c r="N13" s="282" t="str">
        <f t="shared" ref="N13" si="11">IF(K13="","",SUM(I13*K13))</f>
        <v/>
      </c>
      <c r="O13" s="257">
        <f t="shared" si="4"/>
        <v>11600</v>
      </c>
      <c r="P13" s="11" t="s">
        <v>14</v>
      </c>
      <c r="Q13" s="223" t="str">
        <f t="shared" si="5"/>
        <v/>
      </c>
      <c r="R13" s="11" t="s">
        <v>17</v>
      </c>
      <c r="S13" s="11" t="s">
        <v>16</v>
      </c>
      <c r="T13" s="282" t="str">
        <f t="shared" ref="T13" si="12">IF(Q13="","",SUM(O13*Q13))</f>
        <v/>
      </c>
      <c r="U13" s="17"/>
      <c r="V13" s="283" t="str">
        <f t="shared" ref="V13" si="13">IF(D13="","",SUM(N13+T13+U13))</f>
        <v/>
      </c>
    </row>
    <row r="14" spans="1:28" ht="30" customHeight="1">
      <c r="A14" s="410"/>
      <c r="B14" s="167" t="str">
        <f>IF($A14="","",VLOOKUP($A14,従事者明細!$A$3:$F$52,2))</f>
        <v/>
      </c>
      <c r="C14" s="118" t="str">
        <f>IF($A14="","",VLOOKUP($A14,従事者明細!$A$3:$F$52,3))</f>
        <v/>
      </c>
      <c r="D14" s="2"/>
      <c r="E14" s="181" t="str">
        <f t="shared" si="0"/>
        <v/>
      </c>
      <c r="F14" s="462"/>
      <c r="G14" s="463" t="str">
        <f t="shared" si="1"/>
        <v/>
      </c>
      <c r="H14" s="7"/>
      <c r="I14" s="222">
        <v>3800</v>
      </c>
      <c r="J14" s="11" t="s">
        <v>14</v>
      </c>
      <c r="K14" s="223" t="str">
        <f t="shared" si="2"/>
        <v/>
      </c>
      <c r="L14" s="11" t="s">
        <v>15</v>
      </c>
      <c r="M14" s="11" t="s">
        <v>16</v>
      </c>
      <c r="N14" s="282" t="str">
        <f t="shared" ref="N14" si="14">IF(K14="","",SUM(I14*K14))</f>
        <v/>
      </c>
      <c r="O14" s="257">
        <f t="shared" si="4"/>
        <v>11600</v>
      </c>
      <c r="P14" s="11" t="s">
        <v>14</v>
      </c>
      <c r="Q14" s="223" t="str">
        <f t="shared" si="5"/>
        <v/>
      </c>
      <c r="R14" s="11" t="s">
        <v>17</v>
      </c>
      <c r="S14" s="11" t="s">
        <v>16</v>
      </c>
      <c r="T14" s="282" t="str">
        <f t="shared" ref="T14" si="15">IF(Q14="","",SUM(O14*Q14))</f>
        <v/>
      </c>
      <c r="U14" s="17"/>
      <c r="V14" s="283" t="str">
        <f t="shared" ref="V14" si="16">IF(D14="","",SUM(N14+T14+U14))</f>
        <v/>
      </c>
    </row>
    <row r="15" spans="1:28" ht="30" customHeight="1">
      <c r="A15" s="410"/>
      <c r="B15" s="167" t="str">
        <f>IF($A15="","",VLOOKUP($A15,従事者明細!$A$3:$F$52,2))</f>
        <v/>
      </c>
      <c r="C15" s="118" t="str">
        <f>IF($A15="","",VLOOKUP($A15,従事者明細!$A$3:$F$52,3))</f>
        <v/>
      </c>
      <c r="D15" s="2"/>
      <c r="E15" s="181" t="str">
        <f t="shared" si="0"/>
        <v/>
      </c>
      <c r="F15" s="462"/>
      <c r="G15" s="463" t="str">
        <f t="shared" si="1"/>
        <v/>
      </c>
      <c r="H15" s="7"/>
      <c r="I15" s="222">
        <v>3800</v>
      </c>
      <c r="J15" s="11" t="s">
        <v>14</v>
      </c>
      <c r="K15" s="223" t="str">
        <f t="shared" si="2"/>
        <v/>
      </c>
      <c r="L15" s="11" t="s">
        <v>15</v>
      </c>
      <c r="M15" s="11" t="s">
        <v>16</v>
      </c>
      <c r="N15" s="282" t="str">
        <f t="shared" si="3"/>
        <v/>
      </c>
      <c r="O15" s="257">
        <f t="shared" si="4"/>
        <v>11600</v>
      </c>
      <c r="P15" s="11" t="s">
        <v>14</v>
      </c>
      <c r="Q15" s="223" t="str">
        <f t="shared" si="5"/>
        <v/>
      </c>
      <c r="R15" s="11" t="s">
        <v>17</v>
      </c>
      <c r="S15" s="11" t="s">
        <v>16</v>
      </c>
      <c r="T15" s="282" t="str">
        <f t="shared" si="6"/>
        <v/>
      </c>
      <c r="U15" s="17"/>
      <c r="V15" s="283" t="str">
        <f t="shared" si="7"/>
        <v/>
      </c>
    </row>
    <row r="16" spans="1:28" ht="30" customHeight="1">
      <c r="A16" s="410"/>
      <c r="B16" s="167" t="str">
        <f>IF($A16="","",VLOOKUP($A16,従事者明細!$A$3:$F$52,2))</f>
        <v/>
      </c>
      <c r="C16" s="118" t="str">
        <f>IF($A16="","",VLOOKUP($A16,従事者明細!$A$3:$F$52,3))</f>
        <v/>
      </c>
      <c r="D16" s="2"/>
      <c r="E16" s="181" t="str">
        <f t="shared" si="0"/>
        <v/>
      </c>
      <c r="F16" s="462"/>
      <c r="G16" s="463" t="str">
        <f t="shared" si="1"/>
        <v/>
      </c>
      <c r="H16" s="7"/>
      <c r="I16" s="222">
        <v>3800</v>
      </c>
      <c r="J16" s="11" t="s">
        <v>14</v>
      </c>
      <c r="K16" s="223" t="str">
        <f t="shared" si="2"/>
        <v/>
      </c>
      <c r="L16" s="11" t="s">
        <v>15</v>
      </c>
      <c r="M16" s="11" t="s">
        <v>16</v>
      </c>
      <c r="N16" s="282" t="str">
        <f t="shared" ref="N16" si="17">IF(K16="","",SUM(I16*K16))</f>
        <v/>
      </c>
      <c r="O16" s="257">
        <f t="shared" si="4"/>
        <v>11600</v>
      </c>
      <c r="P16" s="11" t="s">
        <v>14</v>
      </c>
      <c r="Q16" s="223" t="str">
        <f t="shared" si="5"/>
        <v/>
      </c>
      <c r="R16" s="11" t="s">
        <v>17</v>
      </c>
      <c r="S16" s="11" t="s">
        <v>16</v>
      </c>
      <c r="T16" s="282" t="str">
        <f t="shared" ref="T16" si="18">IF(Q16="","",SUM(O16*Q16))</f>
        <v/>
      </c>
      <c r="U16" s="17"/>
      <c r="V16" s="283" t="str">
        <f t="shared" ref="V16" si="19">IF(D16="","",SUM(N16+T16+U16))</f>
        <v/>
      </c>
    </row>
    <row r="17" spans="1:22" ht="30" customHeight="1">
      <c r="A17" s="410"/>
      <c r="B17" s="167" t="str">
        <f>IF($A17="","",VLOOKUP($A17,従事者明細!$A$3:$F$52,2))</f>
        <v/>
      </c>
      <c r="C17" s="118" t="str">
        <f>IF($A17="","",VLOOKUP($A17,従事者明細!$A$3:$F$52,3))</f>
        <v/>
      </c>
      <c r="D17" s="2"/>
      <c r="E17" s="181" t="str">
        <f t="shared" si="0"/>
        <v/>
      </c>
      <c r="F17" s="462"/>
      <c r="G17" s="463" t="str">
        <f t="shared" si="1"/>
        <v/>
      </c>
      <c r="H17" s="7"/>
      <c r="I17" s="222">
        <v>3800</v>
      </c>
      <c r="J17" s="11" t="s">
        <v>14</v>
      </c>
      <c r="K17" s="223" t="str">
        <f t="shared" si="2"/>
        <v/>
      </c>
      <c r="L17" s="11" t="s">
        <v>15</v>
      </c>
      <c r="M17" s="11" t="s">
        <v>16</v>
      </c>
      <c r="N17" s="282" t="str">
        <f t="shared" si="3"/>
        <v/>
      </c>
      <c r="O17" s="257">
        <f t="shared" si="4"/>
        <v>11600</v>
      </c>
      <c r="P17" s="11" t="s">
        <v>14</v>
      </c>
      <c r="Q17" s="223" t="str">
        <f t="shared" si="5"/>
        <v/>
      </c>
      <c r="R17" s="11" t="s">
        <v>17</v>
      </c>
      <c r="S17" s="11" t="s">
        <v>16</v>
      </c>
      <c r="T17" s="282" t="str">
        <f t="shared" si="6"/>
        <v/>
      </c>
      <c r="U17" s="17"/>
      <c r="V17" s="283" t="str">
        <f t="shared" si="7"/>
        <v/>
      </c>
    </row>
    <row r="18" spans="1:22" ht="30" customHeight="1">
      <c r="A18" s="410"/>
      <c r="B18" s="167" t="str">
        <f>IF($A18="","",VLOOKUP($A18,従事者明細!$A$3:$F$52,2))</f>
        <v/>
      </c>
      <c r="C18" s="118" t="str">
        <f>IF($A18="","",VLOOKUP($A18,従事者明細!$A$3:$F$52,3))</f>
        <v/>
      </c>
      <c r="D18" s="2"/>
      <c r="E18" s="181" t="str">
        <f t="shared" si="0"/>
        <v/>
      </c>
      <c r="F18" s="462"/>
      <c r="G18" s="463" t="str">
        <f t="shared" si="1"/>
        <v/>
      </c>
      <c r="H18" s="7"/>
      <c r="I18" s="222">
        <v>3800</v>
      </c>
      <c r="J18" s="11" t="s">
        <v>14</v>
      </c>
      <c r="K18" s="223" t="str">
        <f t="shared" si="2"/>
        <v/>
      </c>
      <c r="L18" s="11" t="s">
        <v>15</v>
      </c>
      <c r="M18" s="11" t="s">
        <v>16</v>
      </c>
      <c r="N18" s="282" t="str">
        <f t="shared" si="3"/>
        <v/>
      </c>
      <c r="O18" s="257">
        <f t="shared" si="4"/>
        <v>11600</v>
      </c>
      <c r="P18" s="11" t="s">
        <v>14</v>
      </c>
      <c r="Q18" s="223" t="str">
        <f t="shared" si="5"/>
        <v/>
      </c>
      <c r="R18" s="11" t="s">
        <v>17</v>
      </c>
      <c r="S18" s="11" t="s">
        <v>16</v>
      </c>
      <c r="T18" s="282" t="str">
        <f t="shared" si="6"/>
        <v/>
      </c>
      <c r="U18" s="17"/>
      <c r="V18" s="283" t="str">
        <f t="shared" si="7"/>
        <v/>
      </c>
    </row>
    <row r="19" spans="1:22" ht="30" customHeight="1">
      <c r="A19" s="410"/>
      <c r="B19" s="167" t="str">
        <f>IF($A19="","",VLOOKUP($A19,従事者明細!$A$3:$F$52,2))</f>
        <v/>
      </c>
      <c r="C19" s="308" t="str">
        <f>IF($A19="","",VLOOKUP($A19,従事者明細!$A$3:$F$52,3))</f>
        <v/>
      </c>
      <c r="D19" s="2"/>
      <c r="E19" s="181" t="str">
        <f t="shared" si="0"/>
        <v/>
      </c>
      <c r="F19" s="462"/>
      <c r="G19" s="463" t="str">
        <f t="shared" si="1"/>
        <v/>
      </c>
      <c r="H19" s="7"/>
      <c r="I19" s="222">
        <v>3800</v>
      </c>
      <c r="J19" s="11" t="s">
        <v>14</v>
      </c>
      <c r="K19" s="223" t="str">
        <f t="shared" si="2"/>
        <v/>
      </c>
      <c r="L19" s="11" t="s">
        <v>15</v>
      </c>
      <c r="M19" s="11" t="s">
        <v>16</v>
      </c>
      <c r="N19" s="282" t="str">
        <f t="shared" si="3"/>
        <v/>
      </c>
      <c r="O19" s="257">
        <f t="shared" si="4"/>
        <v>11600</v>
      </c>
      <c r="P19" s="11" t="s">
        <v>14</v>
      </c>
      <c r="Q19" s="223" t="str">
        <f t="shared" si="5"/>
        <v/>
      </c>
      <c r="R19" s="11" t="s">
        <v>17</v>
      </c>
      <c r="S19" s="11" t="s">
        <v>16</v>
      </c>
      <c r="T19" s="282" t="str">
        <f t="shared" si="6"/>
        <v/>
      </c>
      <c r="U19" s="17"/>
      <c r="V19" s="283" t="str">
        <f t="shared" si="7"/>
        <v/>
      </c>
    </row>
    <row r="20" spans="1:22" ht="30" customHeight="1">
      <c r="A20" s="410"/>
      <c r="B20" s="167" t="str">
        <f>IF($A20="","",VLOOKUP($A20,従事者明細!$A$3:$F$52,2))</f>
        <v/>
      </c>
      <c r="C20" s="118" t="str">
        <f>IF($A20="","",VLOOKUP($A20,従事者明細!$A$3:$F$52,3))</f>
        <v/>
      </c>
      <c r="D20" s="2"/>
      <c r="E20" s="181" t="str">
        <f t="shared" si="0"/>
        <v/>
      </c>
      <c r="F20" s="462"/>
      <c r="G20" s="463" t="str">
        <f t="shared" si="1"/>
        <v/>
      </c>
      <c r="H20" s="7"/>
      <c r="I20" s="222">
        <v>3800</v>
      </c>
      <c r="J20" s="11" t="s">
        <v>14</v>
      </c>
      <c r="K20" s="223" t="str">
        <f t="shared" si="2"/>
        <v/>
      </c>
      <c r="L20" s="11" t="s">
        <v>15</v>
      </c>
      <c r="M20" s="11" t="s">
        <v>16</v>
      </c>
      <c r="N20" s="282" t="str">
        <f t="shared" ref="N20:N36" si="20">IF(K20="","",SUM(I20*K20))</f>
        <v/>
      </c>
      <c r="O20" s="257">
        <f t="shared" si="4"/>
        <v>11600</v>
      </c>
      <c r="P20" s="11" t="s">
        <v>14</v>
      </c>
      <c r="Q20" s="223" t="str">
        <f t="shared" si="5"/>
        <v/>
      </c>
      <c r="R20" s="11" t="s">
        <v>17</v>
      </c>
      <c r="S20" s="11" t="s">
        <v>16</v>
      </c>
      <c r="T20" s="282" t="str">
        <f t="shared" ref="T20:T36" si="21">IF(Q20="","",SUM(O20*Q20))</f>
        <v/>
      </c>
      <c r="U20" s="17"/>
      <c r="V20" s="283" t="str">
        <f t="shared" ref="V20:V36" si="22">IF(D20="","",SUM(N20+T20+U20))</f>
        <v/>
      </c>
    </row>
    <row r="21" spans="1:22" ht="30" customHeight="1">
      <c r="A21" s="410"/>
      <c r="B21" s="167" t="str">
        <f>IF($A21="","",VLOOKUP($A21,従事者明細!$A$3:$F$52,2))</f>
        <v/>
      </c>
      <c r="C21" s="118" t="str">
        <f>IF($A21="","",VLOOKUP($A21,従事者明細!$A$3:$F$52,3))</f>
        <v/>
      </c>
      <c r="D21" s="2"/>
      <c r="E21" s="181" t="str">
        <f t="shared" si="0"/>
        <v/>
      </c>
      <c r="F21" s="462"/>
      <c r="G21" s="463" t="str">
        <f t="shared" si="1"/>
        <v/>
      </c>
      <c r="H21" s="7"/>
      <c r="I21" s="222">
        <v>3800</v>
      </c>
      <c r="J21" s="11" t="s">
        <v>14</v>
      </c>
      <c r="K21" s="223" t="str">
        <f t="shared" si="2"/>
        <v/>
      </c>
      <c r="L21" s="11" t="s">
        <v>15</v>
      </c>
      <c r="M21" s="11" t="s">
        <v>16</v>
      </c>
      <c r="N21" s="282" t="str">
        <f t="shared" si="20"/>
        <v/>
      </c>
      <c r="O21" s="257">
        <f t="shared" si="4"/>
        <v>11600</v>
      </c>
      <c r="P21" s="11" t="s">
        <v>14</v>
      </c>
      <c r="Q21" s="223" t="str">
        <f t="shared" si="5"/>
        <v/>
      </c>
      <c r="R21" s="11" t="s">
        <v>17</v>
      </c>
      <c r="S21" s="11" t="s">
        <v>16</v>
      </c>
      <c r="T21" s="282" t="str">
        <f t="shared" si="21"/>
        <v/>
      </c>
      <c r="U21" s="17"/>
      <c r="V21" s="283" t="str">
        <f t="shared" si="22"/>
        <v/>
      </c>
    </row>
    <row r="22" spans="1:22" ht="30" customHeight="1">
      <c r="A22" s="410"/>
      <c r="B22" s="167" t="str">
        <f>IF($A22="","",VLOOKUP($A22,従事者明細!$A$3:$F$52,2))</f>
        <v/>
      </c>
      <c r="C22" s="118" t="str">
        <f>IF($A22="","",VLOOKUP($A22,従事者明細!$A$3:$F$52,3))</f>
        <v/>
      </c>
      <c r="D22" s="2"/>
      <c r="E22" s="181" t="str">
        <f t="shared" si="0"/>
        <v/>
      </c>
      <c r="F22" s="462"/>
      <c r="G22" s="463" t="str">
        <f t="shared" si="1"/>
        <v/>
      </c>
      <c r="H22" s="7"/>
      <c r="I22" s="222">
        <v>3800</v>
      </c>
      <c r="J22" s="11" t="s">
        <v>14</v>
      </c>
      <c r="K22" s="223" t="str">
        <f t="shared" si="2"/>
        <v/>
      </c>
      <c r="L22" s="11" t="s">
        <v>15</v>
      </c>
      <c r="M22" s="11" t="s">
        <v>16</v>
      </c>
      <c r="N22" s="282" t="str">
        <f t="shared" ref="N22:N31" si="23">IF(K22="","",SUM(I22*K22))</f>
        <v/>
      </c>
      <c r="O22" s="257">
        <f t="shared" si="4"/>
        <v>11600</v>
      </c>
      <c r="P22" s="11" t="s">
        <v>14</v>
      </c>
      <c r="Q22" s="223" t="str">
        <f t="shared" si="5"/>
        <v/>
      </c>
      <c r="R22" s="11" t="s">
        <v>17</v>
      </c>
      <c r="S22" s="11" t="s">
        <v>16</v>
      </c>
      <c r="T22" s="282" t="str">
        <f t="shared" ref="T22:T31" si="24">IF(Q22="","",SUM(O22*Q22))</f>
        <v/>
      </c>
      <c r="U22" s="17"/>
      <c r="V22" s="283" t="str">
        <f t="shared" ref="V22:V31" si="25">IF(D22="","",SUM(N22+T22+U22))</f>
        <v/>
      </c>
    </row>
    <row r="23" spans="1:22" ht="30" customHeight="1">
      <c r="A23" s="410"/>
      <c r="B23" s="167" t="str">
        <f>IF($A23="","",VLOOKUP($A23,従事者明細!$A$3:$F$52,2))</f>
        <v/>
      </c>
      <c r="C23" s="118" t="str">
        <f>IF($A23="","",VLOOKUP($A23,従事者明細!$A$3:$F$52,3))</f>
        <v/>
      </c>
      <c r="D23" s="2"/>
      <c r="E23" s="181" t="str">
        <f t="shared" si="0"/>
        <v/>
      </c>
      <c r="F23" s="462"/>
      <c r="G23" s="463" t="str">
        <f t="shared" si="1"/>
        <v/>
      </c>
      <c r="H23" s="7"/>
      <c r="I23" s="222">
        <v>3800</v>
      </c>
      <c r="J23" s="11" t="s">
        <v>14</v>
      </c>
      <c r="K23" s="223" t="str">
        <f t="shared" si="2"/>
        <v/>
      </c>
      <c r="L23" s="11" t="s">
        <v>15</v>
      </c>
      <c r="M23" s="11" t="s">
        <v>16</v>
      </c>
      <c r="N23" s="282" t="str">
        <f t="shared" si="23"/>
        <v/>
      </c>
      <c r="O23" s="257">
        <f t="shared" si="4"/>
        <v>11600</v>
      </c>
      <c r="P23" s="11" t="s">
        <v>14</v>
      </c>
      <c r="Q23" s="223" t="str">
        <f t="shared" si="5"/>
        <v/>
      </c>
      <c r="R23" s="11" t="s">
        <v>17</v>
      </c>
      <c r="S23" s="11" t="s">
        <v>16</v>
      </c>
      <c r="T23" s="282" t="str">
        <f t="shared" si="24"/>
        <v/>
      </c>
      <c r="U23" s="17"/>
      <c r="V23" s="283" t="str">
        <f t="shared" si="25"/>
        <v/>
      </c>
    </row>
    <row r="24" spans="1:22" ht="30" customHeight="1">
      <c r="A24" s="410"/>
      <c r="B24" s="167" t="str">
        <f>IF($A24="","",VLOOKUP($A24,従事者明細!$A$3:$F$52,2))</f>
        <v/>
      </c>
      <c r="C24" s="118" t="str">
        <f>IF($A24="","",VLOOKUP($A24,従事者明細!$A$3:$F$52,3))</f>
        <v/>
      </c>
      <c r="D24" s="2"/>
      <c r="E24" s="181" t="str">
        <f t="shared" si="0"/>
        <v/>
      </c>
      <c r="F24" s="462"/>
      <c r="G24" s="463" t="str">
        <f t="shared" si="1"/>
        <v/>
      </c>
      <c r="H24" s="7"/>
      <c r="I24" s="222">
        <v>3800</v>
      </c>
      <c r="J24" s="11" t="s">
        <v>14</v>
      </c>
      <c r="K24" s="223" t="str">
        <f t="shared" si="2"/>
        <v/>
      </c>
      <c r="L24" s="11" t="s">
        <v>15</v>
      </c>
      <c r="M24" s="11" t="s">
        <v>16</v>
      </c>
      <c r="N24" s="282" t="str">
        <f t="shared" si="23"/>
        <v/>
      </c>
      <c r="O24" s="257">
        <f t="shared" si="4"/>
        <v>11600</v>
      </c>
      <c r="P24" s="11" t="s">
        <v>14</v>
      </c>
      <c r="Q24" s="223" t="str">
        <f t="shared" si="5"/>
        <v/>
      </c>
      <c r="R24" s="11" t="s">
        <v>17</v>
      </c>
      <c r="S24" s="11" t="s">
        <v>16</v>
      </c>
      <c r="T24" s="282" t="str">
        <f t="shared" si="24"/>
        <v/>
      </c>
      <c r="U24" s="17"/>
      <c r="V24" s="283" t="str">
        <f t="shared" si="25"/>
        <v/>
      </c>
    </row>
    <row r="25" spans="1:22" ht="30" hidden="1" customHeight="1">
      <c r="A25" s="410"/>
      <c r="B25" s="167" t="str">
        <f>IF($A25="","",VLOOKUP($A25,従事者明細!$A$3:$F$52,2))</f>
        <v/>
      </c>
      <c r="C25" s="118" t="str">
        <f>IF($A25="","",VLOOKUP($A25,従事者明細!$A$3:$F$52,3))</f>
        <v/>
      </c>
      <c r="D25" s="2"/>
      <c r="E25" s="181" t="str">
        <f t="shared" si="0"/>
        <v/>
      </c>
      <c r="F25" s="462"/>
      <c r="G25" s="463" t="str">
        <f t="shared" si="1"/>
        <v/>
      </c>
      <c r="H25" s="7"/>
      <c r="I25" s="222">
        <v>3800</v>
      </c>
      <c r="J25" s="11" t="s">
        <v>14</v>
      </c>
      <c r="K25" s="223" t="str">
        <f t="shared" si="2"/>
        <v/>
      </c>
      <c r="L25" s="11" t="s">
        <v>15</v>
      </c>
      <c r="M25" s="11" t="s">
        <v>16</v>
      </c>
      <c r="N25" s="282" t="str">
        <f t="shared" si="23"/>
        <v/>
      </c>
      <c r="O25" s="257">
        <f t="shared" si="4"/>
        <v>11600</v>
      </c>
      <c r="P25" s="11" t="s">
        <v>14</v>
      </c>
      <c r="Q25" s="223" t="str">
        <f t="shared" si="5"/>
        <v/>
      </c>
      <c r="R25" s="11" t="s">
        <v>17</v>
      </c>
      <c r="S25" s="11" t="s">
        <v>16</v>
      </c>
      <c r="T25" s="282" t="str">
        <f t="shared" si="24"/>
        <v/>
      </c>
      <c r="U25" s="17"/>
      <c r="V25" s="283" t="str">
        <f t="shared" si="25"/>
        <v/>
      </c>
    </row>
    <row r="26" spans="1:22" ht="30" hidden="1" customHeight="1">
      <c r="A26" s="410"/>
      <c r="B26" s="167" t="str">
        <f>IF($A26="","",VLOOKUP($A26,従事者明細!$A$3:$F$52,2))</f>
        <v/>
      </c>
      <c r="C26" s="118" t="str">
        <f>IF($A26="","",VLOOKUP($A26,従事者明細!$A$3:$F$52,3))</f>
        <v/>
      </c>
      <c r="D26" s="2"/>
      <c r="E26" s="181" t="str">
        <f t="shared" si="0"/>
        <v/>
      </c>
      <c r="F26" s="462"/>
      <c r="G26" s="463" t="str">
        <f t="shared" si="1"/>
        <v/>
      </c>
      <c r="H26" s="7"/>
      <c r="I26" s="222">
        <v>3800</v>
      </c>
      <c r="J26" s="11" t="s">
        <v>14</v>
      </c>
      <c r="K26" s="223" t="str">
        <f t="shared" si="2"/>
        <v/>
      </c>
      <c r="L26" s="11" t="s">
        <v>15</v>
      </c>
      <c r="M26" s="11" t="s">
        <v>16</v>
      </c>
      <c r="N26" s="282" t="str">
        <f t="shared" si="23"/>
        <v/>
      </c>
      <c r="O26" s="257">
        <f t="shared" si="4"/>
        <v>11600</v>
      </c>
      <c r="P26" s="11" t="s">
        <v>14</v>
      </c>
      <c r="Q26" s="223" t="str">
        <f t="shared" si="5"/>
        <v/>
      </c>
      <c r="R26" s="11" t="s">
        <v>17</v>
      </c>
      <c r="S26" s="11" t="s">
        <v>16</v>
      </c>
      <c r="T26" s="282" t="str">
        <f t="shared" si="24"/>
        <v/>
      </c>
      <c r="U26" s="17"/>
      <c r="V26" s="283" t="str">
        <f t="shared" si="25"/>
        <v/>
      </c>
    </row>
    <row r="27" spans="1:22" ht="30" hidden="1" customHeight="1">
      <c r="A27" s="410"/>
      <c r="B27" s="167" t="str">
        <f>IF($A27="","",VLOOKUP($A27,従事者明細!$A$3:$F$52,2))</f>
        <v/>
      </c>
      <c r="C27" s="118" t="str">
        <f>IF($A27="","",VLOOKUP($A27,従事者明細!$A$3:$F$52,3))</f>
        <v/>
      </c>
      <c r="D27" s="2"/>
      <c r="E27" s="181" t="str">
        <f t="shared" si="0"/>
        <v/>
      </c>
      <c r="F27" s="462"/>
      <c r="G27" s="463" t="str">
        <f t="shared" si="1"/>
        <v/>
      </c>
      <c r="H27" s="7"/>
      <c r="I27" s="222">
        <v>3800</v>
      </c>
      <c r="J27" s="11" t="s">
        <v>14</v>
      </c>
      <c r="K27" s="223" t="str">
        <f t="shared" si="2"/>
        <v/>
      </c>
      <c r="L27" s="11" t="s">
        <v>15</v>
      </c>
      <c r="M27" s="11" t="s">
        <v>16</v>
      </c>
      <c r="N27" s="282" t="str">
        <f t="shared" si="23"/>
        <v/>
      </c>
      <c r="O27" s="257">
        <f t="shared" si="4"/>
        <v>11600</v>
      </c>
      <c r="P27" s="11" t="s">
        <v>14</v>
      </c>
      <c r="Q27" s="223" t="str">
        <f t="shared" si="5"/>
        <v/>
      </c>
      <c r="R27" s="11" t="s">
        <v>17</v>
      </c>
      <c r="S27" s="11" t="s">
        <v>16</v>
      </c>
      <c r="T27" s="282" t="str">
        <f t="shared" si="24"/>
        <v/>
      </c>
      <c r="U27" s="17"/>
      <c r="V27" s="283" t="str">
        <f t="shared" si="25"/>
        <v/>
      </c>
    </row>
    <row r="28" spans="1:22" ht="30" hidden="1" customHeight="1">
      <c r="A28" s="410"/>
      <c r="B28" s="167" t="str">
        <f>IF($A28="","",VLOOKUP($A28,従事者明細!$A$3:$F$52,2))</f>
        <v/>
      </c>
      <c r="C28" s="118" t="str">
        <f>IF($A28="","",VLOOKUP($A28,従事者明細!$A$3:$F$52,3))</f>
        <v/>
      </c>
      <c r="D28" s="2"/>
      <c r="E28" s="181" t="str">
        <f t="shared" si="0"/>
        <v/>
      </c>
      <c r="F28" s="462"/>
      <c r="G28" s="463" t="str">
        <f t="shared" si="1"/>
        <v/>
      </c>
      <c r="H28" s="7"/>
      <c r="I28" s="222">
        <v>3800</v>
      </c>
      <c r="J28" s="11" t="s">
        <v>14</v>
      </c>
      <c r="K28" s="223" t="str">
        <f t="shared" si="2"/>
        <v/>
      </c>
      <c r="L28" s="11" t="s">
        <v>15</v>
      </c>
      <c r="M28" s="11" t="s">
        <v>16</v>
      </c>
      <c r="N28" s="282" t="str">
        <f t="shared" si="23"/>
        <v/>
      </c>
      <c r="O28" s="257">
        <f t="shared" si="4"/>
        <v>11600</v>
      </c>
      <c r="P28" s="11" t="s">
        <v>14</v>
      </c>
      <c r="Q28" s="223" t="str">
        <f t="shared" si="5"/>
        <v/>
      </c>
      <c r="R28" s="11" t="s">
        <v>17</v>
      </c>
      <c r="S28" s="11" t="s">
        <v>16</v>
      </c>
      <c r="T28" s="282" t="str">
        <f t="shared" si="24"/>
        <v/>
      </c>
      <c r="U28" s="17"/>
      <c r="V28" s="283" t="str">
        <f t="shared" si="25"/>
        <v/>
      </c>
    </row>
    <row r="29" spans="1:22" ht="30" hidden="1" customHeight="1">
      <c r="A29" s="410"/>
      <c r="B29" s="167" t="str">
        <f>IF($A29="","",VLOOKUP($A29,従事者明細!$A$3:$F$52,2))</f>
        <v/>
      </c>
      <c r="C29" s="118" t="str">
        <f>IF($A29="","",VLOOKUP($A29,従事者明細!$A$3:$F$52,3))</f>
        <v/>
      </c>
      <c r="D29" s="2"/>
      <c r="E29" s="181" t="str">
        <f t="shared" si="0"/>
        <v/>
      </c>
      <c r="F29" s="462"/>
      <c r="G29" s="463" t="str">
        <f t="shared" si="1"/>
        <v/>
      </c>
      <c r="H29" s="7"/>
      <c r="I29" s="222">
        <v>3800</v>
      </c>
      <c r="J29" s="11" t="s">
        <v>14</v>
      </c>
      <c r="K29" s="223" t="str">
        <f t="shared" si="2"/>
        <v/>
      </c>
      <c r="L29" s="11" t="s">
        <v>15</v>
      </c>
      <c r="M29" s="11" t="s">
        <v>16</v>
      </c>
      <c r="N29" s="282" t="str">
        <f t="shared" si="23"/>
        <v/>
      </c>
      <c r="O29" s="257">
        <f t="shared" si="4"/>
        <v>11600</v>
      </c>
      <c r="P29" s="11" t="s">
        <v>14</v>
      </c>
      <c r="Q29" s="223" t="str">
        <f t="shared" si="5"/>
        <v/>
      </c>
      <c r="R29" s="11" t="s">
        <v>17</v>
      </c>
      <c r="S29" s="11" t="s">
        <v>16</v>
      </c>
      <c r="T29" s="282" t="str">
        <f t="shared" si="24"/>
        <v/>
      </c>
      <c r="U29" s="17"/>
      <c r="V29" s="283" t="str">
        <f t="shared" si="25"/>
        <v/>
      </c>
    </row>
    <row r="30" spans="1:22" ht="30" hidden="1" customHeight="1">
      <c r="A30" s="410"/>
      <c r="B30" s="167" t="str">
        <f>IF($A30="","",VLOOKUP($A30,従事者明細!$A$3:$F$52,2))</f>
        <v/>
      </c>
      <c r="C30" s="118" t="str">
        <f>IF($A30="","",VLOOKUP($A30,従事者明細!$A$3:$F$52,3))</f>
        <v/>
      </c>
      <c r="D30" s="2"/>
      <c r="E30" s="181" t="str">
        <f t="shared" si="0"/>
        <v/>
      </c>
      <c r="F30" s="462"/>
      <c r="G30" s="463" t="str">
        <f t="shared" si="1"/>
        <v/>
      </c>
      <c r="H30" s="7"/>
      <c r="I30" s="222">
        <v>3800</v>
      </c>
      <c r="J30" s="11" t="s">
        <v>14</v>
      </c>
      <c r="K30" s="223" t="str">
        <f t="shared" si="2"/>
        <v/>
      </c>
      <c r="L30" s="11" t="s">
        <v>15</v>
      </c>
      <c r="M30" s="11" t="s">
        <v>16</v>
      </c>
      <c r="N30" s="282" t="str">
        <f t="shared" si="23"/>
        <v/>
      </c>
      <c r="O30" s="257">
        <f t="shared" si="4"/>
        <v>11600</v>
      </c>
      <c r="P30" s="11" t="s">
        <v>14</v>
      </c>
      <c r="Q30" s="223" t="str">
        <f t="shared" si="5"/>
        <v/>
      </c>
      <c r="R30" s="11" t="s">
        <v>17</v>
      </c>
      <c r="S30" s="11" t="s">
        <v>16</v>
      </c>
      <c r="T30" s="282" t="str">
        <f t="shared" si="24"/>
        <v/>
      </c>
      <c r="U30" s="17"/>
      <c r="V30" s="283" t="str">
        <f t="shared" si="25"/>
        <v/>
      </c>
    </row>
    <row r="31" spans="1:22" ht="30" hidden="1" customHeight="1">
      <c r="A31" s="410"/>
      <c r="B31" s="167" t="str">
        <f>IF($A31="","",VLOOKUP($A31,従事者明細!$A$3:$F$52,2))</f>
        <v/>
      </c>
      <c r="C31" s="118" t="str">
        <f>IF($A31="","",VLOOKUP($A31,従事者明細!$A$3:$F$52,3))</f>
        <v/>
      </c>
      <c r="D31" s="2"/>
      <c r="E31" s="181" t="str">
        <f t="shared" si="0"/>
        <v/>
      </c>
      <c r="F31" s="462"/>
      <c r="G31" s="463" t="str">
        <f t="shared" si="1"/>
        <v/>
      </c>
      <c r="H31" s="7"/>
      <c r="I31" s="222">
        <v>3800</v>
      </c>
      <c r="J31" s="11" t="s">
        <v>14</v>
      </c>
      <c r="K31" s="223" t="str">
        <f t="shared" si="2"/>
        <v/>
      </c>
      <c r="L31" s="11" t="s">
        <v>15</v>
      </c>
      <c r="M31" s="11" t="s">
        <v>16</v>
      </c>
      <c r="N31" s="282" t="str">
        <f t="shared" si="23"/>
        <v/>
      </c>
      <c r="O31" s="257">
        <f t="shared" si="4"/>
        <v>11600</v>
      </c>
      <c r="P31" s="11" t="s">
        <v>14</v>
      </c>
      <c r="Q31" s="223" t="str">
        <f t="shared" si="5"/>
        <v/>
      </c>
      <c r="R31" s="11" t="s">
        <v>17</v>
      </c>
      <c r="S31" s="11" t="s">
        <v>16</v>
      </c>
      <c r="T31" s="282" t="str">
        <f t="shared" si="24"/>
        <v/>
      </c>
      <c r="U31" s="17"/>
      <c r="V31" s="283" t="str">
        <f t="shared" si="25"/>
        <v/>
      </c>
    </row>
    <row r="32" spans="1:22" ht="30" hidden="1" customHeight="1">
      <c r="A32" s="410"/>
      <c r="B32" s="167" t="str">
        <f>IF($A32="","",VLOOKUP($A32,従事者明細!$A$3:$F$52,2))</f>
        <v/>
      </c>
      <c r="C32" s="118" t="str">
        <f>IF($A32="","",VLOOKUP($A32,従事者明細!$A$3:$F$52,3))</f>
        <v/>
      </c>
      <c r="D32" s="2"/>
      <c r="E32" s="181" t="str">
        <f t="shared" si="0"/>
        <v/>
      </c>
      <c r="F32" s="462"/>
      <c r="G32" s="463" t="str">
        <f t="shared" si="1"/>
        <v/>
      </c>
      <c r="H32" s="7"/>
      <c r="I32" s="222">
        <v>3800</v>
      </c>
      <c r="J32" s="11" t="s">
        <v>14</v>
      </c>
      <c r="K32" s="223" t="str">
        <f t="shared" si="2"/>
        <v/>
      </c>
      <c r="L32" s="11" t="s">
        <v>15</v>
      </c>
      <c r="M32" s="11" t="s">
        <v>16</v>
      </c>
      <c r="N32" s="282" t="str">
        <f t="shared" si="20"/>
        <v/>
      </c>
      <c r="O32" s="257">
        <f t="shared" si="4"/>
        <v>11600</v>
      </c>
      <c r="P32" s="11" t="s">
        <v>14</v>
      </c>
      <c r="Q32" s="223" t="str">
        <f t="shared" si="5"/>
        <v/>
      </c>
      <c r="R32" s="11" t="s">
        <v>17</v>
      </c>
      <c r="S32" s="11" t="s">
        <v>16</v>
      </c>
      <c r="T32" s="282" t="str">
        <f t="shared" si="21"/>
        <v/>
      </c>
      <c r="U32" s="17"/>
      <c r="V32" s="283" t="str">
        <f t="shared" si="22"/>
        <v/>
      </c>
    </row>
    <row r="33" spans="1:23" ht="30" hidden="1" customHeight="1">
      <c r="A33" s="410"/>
      <c r="B33" s="167" t="str">
        <f>IF($A33="","",VLOOKUP($A33,従事者明細!$A$3:$F$52,2))</f>
        <v/>
      </c>
      <c r="C33" s="118" t="str">
        <f>IF($A33="","",VLOOKUP($A33,従事者明細!$A$3:$F$52,3))</f>
        <v/>
      </c>
      <c r="D33" s="2"/>
      <c r="E33" s="181" t="str">
        <f t="shared" si="0"/>
        <v/>
      </c>
      <c r="F33" s="462"/>
      <c r="G33" s="463" t="str">
        <f t="shared" si="1"/>
        <v/>
      </c>
      <c r="H33" s="7"/>
      <c r="I33" s="222">
        <v>3800</v>
      </c>
      <c r="J33" s="11" t="s">
        <v>14</v>
      </c>
      <c r="K33" s="223" t="str">
        <f t="shared" si="2"/>
        <v/>
      </c>
      <c r="L33" s="11" t="s">
        <v>15</v>
      </c>
      <c r="M33" s="11" t="s">
        <v>16</v>
      </c>
      <c r="N33" s="282" t="str">
        <f t="shared" si="20"/>
        <v/>
      </c>
      <c r="O33" s="257">
        <f t="shared" si="4"/>
        <v>11600</v>
      </c>
      <c r="P33" s="11" t="s">
        <v>14</v>
      </c>
      <c r="Q33" s="223" t="str">
        <f t="shared" si="5"/>
        <v/>
      </c>
      <c r="R33" s="11" t="s">
        <v>17</v>
      </c>
      <c r="S33" s="11" t="s">
        <v>16</v>
      </c>
      <c r="T33" s="282" t="str">
        <f t="shared" si="21"/>
        <v/>
      </c>
      <c r="U33" s="17"/>
      <c r="V33" s="283" t="str">
        <f t="shared" si="22"/>
        <v/>
      </c>
    </row>
    <row r="34" spans="1:23" ht="30" hidden="1" customHeight="1">
      <c r="A34" s="410"/>
      <c r="B34" s="167" t="str">
        <f>IF($A34="","",VLOOKUP($A34,従事者明細!$A$3:$F$52,2))</f>
        <v/>
      </c>
      <c r="C34" s="118" t="str">
        <f>IF($A34="","",VLOOKUP($A34,従事者明細!$A$3:$F$52,3))</f>
        <v/>
      </c>
      <c r="D34" s="2"/>
      <c r="E34" s="181" t="str">
        <f t="shared" si="0"/>
        <v/>
      </c>
      <c r="F34" s="462"/>
      <c r="G34" s="463" t="str">
        <f t="shared" si="1"/>
        <v/>
      </c>
      <c r="H34" s="7"/>
      <c r="I34" s="222">
        <v>3800</v>
      </c>
      <c r="J34" s="11" t="s">
        <v>14</v>
      </c>
      <c r="K34" s="223" t="str">
        <f t="shared" si="2"/>
        <v/>
      </c>
      <c r="L34" s="11" t="s">
        <v>15</v>
      </c>
      <c r="M34" s="11" t="s">
        <v>16</v>
      </c>
      <c r="N34" s="282" t="str">
        <f t="shared" si="20"/>
        <v/>
      </c>
      <c r="O34" s="257">
        <f t="shared" si="4"/>
        <v>11600</v>
      </c>
      <c r="P34" s="11" t="s">
        <v>14</v>
      </c>
      <c r="Q34" s="223" t="str">
        <f t="shared" si="5"/>
        <v/>
      </c>
      <c r="R34" s="11" t="s">
        <v>17</v>
      </c>
      <c r="S34" s="11" t="s">
        <v>16</v>
      </c>
      <c r="T34" s="282" t="str">
        <f t="shared" si="21"/>
        <v/>
      </c>
      <c r="U34" s="17"/>
      <c r="V34" s="283" t="str">
        <f t="shared" si="22"/>
        <v/>
      </c>
    </row>
    <row r="35" spans="1:23" ht="30" hidden="1" customHeight="1">
      <c r="A35" s="410"/>
      <c r="B35" s="167" t="str">
        <f>IF($A35="","",VLOOKUP($A35,従事者明細!$A$3:$F$52,2))</f>
        <v/>
      </c>
      <c r="C35" s="118" t="str">
        <f>IF($A35="","",VLOOKUP($A35,従事者明細!$A$3:$F$52,3))</f>
        <v/>
      </c>
      <c r="D35" s="2"/>
      <c r="E35" s="181" t="str">
        <f t="shared" si="0"/>
        <v/>
      </c>
      <c r="F35" s="462"/>
      <c r="G35" s="463" t="str">
        <f t="shared" si="1"/>
        <v/>
      </c>
      <c r="H35" s="7"/>
      <c r="I35" s="222">
        <v>3800</v>
      </c>
      <c r="J35" s="11" t="s">
        <v>14</v>
      </c>
      <c r="K35" s="223" t="str">
        <f t="shared" si="2"/>
        <v/>
      </c>
      <c r="L35" s="11" t="s">
        <v>15</v>
      </c>
      <c r="M35" s="11" t="s">
        <v>16</v>
      </c>
      <c r="N35" s="282" t="str">
        <f t="shared" si="20"/>
        <v/>
      </c>
      <c r="O35" s="257">
        <f t="shared" si="4"/>
        <v>11600</v>
      </c>
      <c r="P35" s="11" t="s">
        <v>14</v>
      </c>
      <c r="Q35" s="223" t="str">
        <f t="shared" si="5"/>
        <v/>
      </c>
      <c r="R35" s="11" t="s">
        <v>17</v>
      </c>
      <c r="S35" s="11" t="s">
        <v>16</v>
      </c>
      <c r="T35" s="282" t="str">
        <f t="shared" si="21"/>
        <v/>
      </c>
      <c r="U35" s="17"/>
      <c r="V35" s="283" t="str">
        <f t="shared" si="22"/>
        <v/>
      </c>
    </row>
    <row r="36" spans="1:23" ht="30" hidden="1" customHeight="1">
      <c r="A36" s="410"/>
      <c r="B36" s="167" t="str">
        <f>IF($A36="","",VLOOKUP($A36,従事者明細!$A$3:$F$52,2))</f>
        <v/>
      </c>
      <c r="C36" s="118" t="str">
        <f>IF($A36="","",VLOOKUP($A36,従事者明細!$A$3:$F$52,3))</f>
        <v/>
      </c>
      <c r="D36" s="2"/>
      <c r="E36" s="181" t="str">
        <f t="shared" si="0"/>
        <v/>
      </c>
      <c r="F36" s="462"/>
      <c r="G36" s="463" t="str">
        <f t="shared" si="1"/>
        <v/>
      </c>
      <c r="H36" s="7"/>
      <c r="I36" s="222">
        <v>3800</v>
      </c>
      <c r="J36" s="11" t="s">
        <v>14</v>
      </c>
      <c r="K36" s="223" t="str">
        <f t="shared" si="2"/>
        <v/>
      </c>
      <c r="L36" s="11" t="s">
        <v>15</v>
      </c>
      <c r="M36" s="11" t="s">
        <v>16</v>
      </c>
      <c r="N36" s="282" t="str">
        <f t="shared" si="20"/>
        <v/>
      </c>
      <c r="O36" s="257">
        <f t="shared" si="4"/>
        <v>11600</v>
      </c>
      <c r="P36" s="11" t="s">
        <v>14</v>
      </c>
      <c r="Q36" s="223" t="str">
        <f t="shared" si="5"/>
        <v/>
      </c>
      <c r="R36" s="11" t="s">
        <v>17</v>
      </c>
      <c r="S36" s="11" t="s">
        <v>16</v>
      </c>
      <c r="T36" s="282" t="str">
        <f t="shared" si="21"/>
        <v/>
      </c>
      <c r="U36" s="17"/>
      <c r="V36" s="283" t="str">
        <f t="shared" si="22"/>
        <v/>
      </c>
    </row>
    <row r="37" spans="1:23" ht="30" hidden="1" customHeight="1">
      <c r="A37" s="410"/>
      <c r="B37" s="167" t="str">
        <f>IF($A37="","",VLOOKUP($A37,従事者明細!$A$3:$F$52,2))</f>
        <v/>
      </c>
      <c r="C37" s="118" t="str">
        <f>IF($A37="","",VLOOKUP($A37,従事者明細!$A$3:$F$52,3))</f>
        <v/>
      </c>
      <c r="D37" s="2"/>
      <c r="E37" s="181" t="str">
        <f t="shared" si="0"/>
        <v/>
      </c>
      <c r="F37" s="462"/>
      <c r="G37" s="463" t="str">
        <f t="shared" si="1"/>
        <v/>
      </c>
      <c r="H37" s="7"/>
      <c r="I37" s="222">
        <v>3800</v>
      </c>
      <c r="J37" s="11" t="s">
        <v>14</v>
      </c>
      <c r="K37" s="223" t="str">
        <f t="shared" si="2"/>
        <v/>
      </c>
      <c r="L37" s="11" t="s">
        <v>15</v>
      </c>
      <c r="M37" s="11" t="s">
        <v>16</v>
      </c>
      <c r="N37" s="282" t="str">
        <f t="shared" si="3"/>
        <v/>
      </c>
      <c r="O37" s="257">
        <f t="shared" si="4"/>
        <v>11600</v>
      </c>
      <c r="P37" s="11" t="s">
        <v>14</v>
      </c>
      <c r="Q37" s="223" t="str">
        <f t="shared" si="5"/>
        <v/>
      </c>
      <c r="R37" s="11" t="s">
        <v>17</v>
      </c>
      <c r="S37" s="11" t="s">
        <v>16</v>
      </c>
      <c r="T37" s="282" t="str">
        <f t="shared" si="6"/>
        <v/>
      </c>
      <c r="U37" s="17"/>
      <c r="V37" s="283" t="str">
        <f t="shared" si="7"/>
        <v/>
      </c>
    </row>
    <row r="38" spans="1:23" ht="30" hidden="1" customHeight="1">
      <c r="A38" s="410"/>
      <c r="B38" s="167" t="str">
        <f>IF($A38="","",VLOOKUP($A38,従事者明細!$A$3:$F$52,2))</f>
        <v/>
      </c>
      <c r="C38" s="118" t="str">
        <f>IF($A38="","",VLOOKUP($A38,従事者明細!$A$3:$F$52,3))</f>
        <v/>
      </c>
      <c r="D38" s="2"/>
      <c r="E38" s="181" t="str">
        <f t="shared" si="0"/>
        <v/>
      </c>
      <c r="F38" s="462"/>
      <c r="G38" s="463" t="str">
        <f t="shared" si="1"/>
        <v/>
      </c>
      <c r="H38" s="7"/>
      <c r="I38" s="222">
        <v>3800</v>
      </c>
      <c r="J38" s="11" t="s">
        <v>14</v>
      </c>
      <c r="K38" s="223" t="str">
        <f t="shared" si="2"/>
        <v/>
      </c>
      <c r="L38" s="11" t="s">
        <v>15</v>
      </c>
      <c r="M38" s="11" t="s">
        <v>16</v>
      </c>
      <c r="N38" s="282" t="str">
        <f t="shared" si="3"/>
        <v/>
      </c>
      <c r="O38" s="257">
        <f t="shared" si="4"/>
        <v>11600</v>
      </c>
      <c r="P38" s="11" t="s">
        <v>14</v>
      </c>
      <c r="Q38" s="223" t="str">
        <f t="shared" si="5"/>
        <v/>
      </c>
      <c r="R38" s="11" t="s">
        <v>17</v>
      </c>
      <c r="S38" s="11" t="s">
        <v>16</v>
      </c>
      <c r="T38" s="282" t="str">
        <f t="shared" si="6"/>
        <v/>
      </c>
      <c r="U38" s="17"/>
      <c r="V38" s="283" t="str">
        <f t="shared" si="7"/>
        <v/>
      </c>
    </row>
    <row r="39" spans="1:23" ht="30" hidden="1" customHeight="1">
      <c r="A39" s="410"/>
      <c r="B39" s="167" t="str">
        <f>IF($A39="","",VLOOKUP($A39,従事者明細!$A$3:$F$52,2))</f>
        <v/>
      </c>
      <c r="C39" s="118" t="str">
        <f>IF($A39="","",VLOOKUP($A39,従事者明細!$A$3:$F$52,3))</f>
        <v/>
      </c>
      <c r="D39" s="2"/>
      <c r="E39" s="181" t="str">
        <f t="shared" si="0"/>
        <v/>
      </c>
      <c r="F39" s="462"/>
      <c r="G39" s="463" t="str">
        <f t="shared" si="1"/>
        <v/>
      </c>
      <c r="H39" s="10"/>
      <c r="I39" s="222">
        <v>3800</v>
      </c>
      <c r="J39" s="11" t="s">
        <v>14</v>
      </c>
      <c r="K39" s="223" t="str">
        <f t="shared" si="2"/>
        <v/>
      </c>
      <c r="L39" s="11" t="s">
        <v>15</v>
      </c>
      <c r="M39" s="11" t="s">
        <v>16</v>
      </c>
      <c r="N39" s="282" t="str">
        <f t="shared" si="3"/>
        <v/>
      </c>
      <c r="O39" s="257">
        <f t="shared" si="4"/>
        <v>11600</v>
      </c>
      <c r="P39" s="11" t="s">
        <v>14</v>
      </c>
      <c r="Q39" s="223" t="str">
        <f t="shared" si="5"/>
        <v/>
      </c>
      <c r="R39" s="11" t="s">
        <v>17</v>
      </c>
      <c r="S39" s="11" t="s">
        <v>16</v>
      </c>
      <c r="T39" s="282" t="str">
        <f t="shared" si="6"/>
        <v/>
      </c>
      <c r="U39" s="17"/>
      <c r="V39" s="283" t="str">
        <f t="shared" si="7"/>
        <v/>
      </c>
    </row>
    <row r="40" spans="1:23" ht="30" hidden="1" customHeight="1">
      <c r="A40" s="410"/>
      <c r="B40" s="167" t="str">
        <f>IF($A40="","",VLOOKUP($A40,従事者明細!$A$3:$F$52,2))</f>
        <v/>
      </c>
      <c r="C40" s="118" t="str">
        <f>IF($A40="","",VLOOKUP($A40,従事者明細!$A$3:$F$52,3))</f>
        <v/>
      </c>
      <c r="D40" s="2"/>
      <c r="E40" s="181" t="str">
        <f t="shared" si="0"/>
        <v/>
      </c>
      <c r="F40" s="462"/>
      <c r="G40" s="463" t="str">
        <f t="shared" si="1"/>
        <v/>
      </c>
      <c r="H40" s="7"/>
      <c r="I40" s="222">
        <v>3800</v>
      </c>
      <c r="J40" s="11" t="s">
        <v>14</v>
      </c>
      <c r="K40" s="223" t="str">
        <f t="shared" si="2"/>
        <v/>
      </c>
      <c r="L40" s="11" t="s">
        <v>15</v>
      </c>
      <c r="M40" s="11" t="s">
        <v>16</v>
      </c>
      <c r="N40" s="282" t="str">
        <f t="shared" si="3"/>
        <v/>
      </c>
      <c r="O40" s="257">
        <f t="shared" si="4"/>
        <v>11600</v>
      </c>
      <c r="P40" s="11" t="s">
        <v>14</v>
      </c>
      <c r="Q40" s="223" t="str">
        <f t="shared" si="5"/>
        <v/>
      </c>
      <c r="R40" s="11" t="s">
        <v>17</v>
      </c>
      <c r="S40" s="11" t="s">
        <v>16</v>
      </c>
      <c r="T40" s="282" t="str">
        <f t="shared" si="6"/>
        <v/>
      </c>
      <c r="U40" s="17"/>
      <c r="V40" s="283" t="str">
        <f t="shared" si="7"/>
        <v/>
      </c>
    </row>
    <row r="41" spans="1:23" ht="30" customHeight="1" thickBot="1">
      <c r="A41" s="410"/>
      <c r="B41" s="167" t="str">
        <f>IF($A41="","",VLOOKUP($A41,従事者明細!$A$3:$F$52,2))</f>
        <v/>
      </c>
      <c r="C41" s="118" t="str">
        <f>IF($A41="","",VLOOKUP($A41,従事者明細!$A$3:$F$52,3))</f>
        <v/>
      </c>
      <c r="D41" s="48"/>
      <c r="E41" s="181" t="str">
        <f t="shared" si="0"/>
        <v/>
      </c>
      <c r="F41" s="462"/>
      <c r="G41" s="463" t="str">
        <f t="shared" si="1"/>
        <v/>
      </c>
      <c r="H41" s="7"/>
      <c r="I41" s="222">
        <v>3800</v>
      </c>
      <c r="J41" s="11" t="s">
        <v>14</v>
      </c>
      <c r="K41" s="223" t="str">
        <f t="shared" si="2"/>
        <v/>
      </c>
      <c r="L41" s="11" t="s">
        <v>15</v>
      </c>
      <c r="M41" s="11" t="s">
        <v>16</v>
      </c>
      <c r="N41" s="282" t="str">
        <f t="shared" si="3"/>
        <v/>
      </c>
      <c r="O41" s="257">
        <f t="shared" si="4"/>
        <v>11600</v>
      </c>
      <c r="P41" s="11" t="s">
        <v>14</v>
      </c>
      <c r="Q41" s="223" t="str">
        <f t="shared" si="5"/>
        <v/>
      </c>
      <c r="R41" s="11" t="s">
        <v>17</v>
      </c>
      <c r="S41" s="11" t="s">
        <v>16</v>
      </c>
      <c r="T41" s="282" t="str">
        <f t="shared" si="6"/>
        <v/>
      </c>
      <c r="U41" s="17"/>
      <c r="V41" s="283" t="str">
        <f t="shared" si="7"/>
        <v/>
      </c>
    </row>
    <row r="42" spans="1:23" ht="30" customHeight="1" thickBot="1">
      <c r="B42" s="7"/>
      <c r="C42" s="7"/>
      <c r="D42" s="49" t="s">
        <v>21</v>
      </c>
      <c r="E42" s="459">
        <f>SUM(E9:E41)</f>
        <v>0</v>
      </c>
      <c r="F42" s="54"/>
      <c r="G42" s="460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8"/>
      <c r="D43" s="83" t="s">
        <v>93</v>
      </c>
      <c r="E43" s="461">
        <f>ROUNDDOWN(E42,-3)</f>
        <v>0</v>
      </c>
      <c r="F43" s="54"/>
      <c r="G43" s="460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7">
        <f>ROUNDDOWN(V42,-3)</f>
        <v>0</v>
      </c>
    </row>
    <row r="44" spans="1:23" ht="30" customHeight="1">
      <c r="B44" s="7"/>
      <c r="C44" s="7"/>
      <c r="D44" s="333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482" t="s">
        <v>138</v>
      </c>
      <c r="E45" s="471" t="s">
        <v>199</v>
      </c>
      <c r="F45" s="471" t="s">
        <v>139</v>
      </c>
      <c r="G45" s="547" t="s">
        <v>150</v>
      </c>
      <c r="H45" s="549"/>
      <c r="I45" s="471" t="s">
        <v>228</v>
      </c>
      <c r="J45" s="562" t="s">
        <v>151</v>
      </c>
      <c r="K45" s="562"/>
      <c r="L45" s="562" t="s">
        <v>152</v>
      </c>
      <c r="M45" s="562"/>
      <c r="N45" s="179" t="s">
        <v>229</v>
      </c>
      <c r="O45" s="180" t="s">
        <v>153</v>
      </c>
      <c r="P45" s="547" t="s">
        <v>204</v>
      </c>
      <c r="Q45" s="548"/>
      <c r="R45" s="548"/>
      <c r="S45" s="548"/>
      <c r="T45" s="548"/>
      <c r="U45" s="548"/>
      <c r="V45" s="549"/>
      <c r="W45" s="272" t="s">
        <v>175</v>
      </c>
    </row>
    <row r="46" spans="1:23" ht="24" customHeight="1">
      <c r="B46" s="554"/>
      <c r="C46" s="559" t="s">
        <v>22</v>
      </c>
      <c r="D46" s="1">
        <v>1</v>
      </c>
      <c r="E46" s="182">
        <f>SUM(G46:O46)</f>
        <v>0</v>
      </c>
      <c r="F46" s="322"/>
      <c r="G46" s="544"/>
      <c r="H46" s="545"/>
      <c r="I46" s="177"/>
      <c r="J46" s="543"/>
      <c r="K46" s="543"/>
      <c r="L46" s="546"/>
      <c r="M46" s="546"/>
      <c r="N46" s="178">
        <f>ROUND(G46*0.05,0)</f>
        <v>0</v>
      </c>
      <c r="O46" s="176"/>
      <c r="P46" s="550"/>
      <c r="Q46" s="551"/>
      <c r="R46" s="551"/>
      <c r="S46" s="551"/>
      <c r="T46" s="551"/>
      <c r="U46" s="551"/>
      <c r="V46" s="552"/>
      <c r="W46" s="169"/>
    </row>
    <row r="47" spans="1:23" ht="24" customHeight="1">
      <c r="B47" s="554"/>
      <c r="C47" s="560"/>
      <c r="D47" s="1">
        <v>2</v>
      </c>
      <c r="E47" s="182">
        <f t="shared" ref="E47:E51" si="26">SUM(G47:O47)</f>
        <v>0</v>
      </c>
      <c r="F47" s="322"/>
      <c r="G47" s="544"/>
      <c r="H47" s="545"/>
      <c r="I47" s="177"/>
      <c r="J47" s="543"/>
      <c r="K47" s="543"/>
      <c r="L47" s="546"/>
      <c r="M47" s="546"/>
      <c r="N47" s="178">
        <f t="shared" ref="N47:N51" si="27">ROUND(G47*0.05,0)</f>
        <v>0</v>
      </c>
      <c r="O47" s="176"/>
      <c r="P47" s="550"/>
      <c r="Q47" s="551"/>
      <c r="R47" s="551"/>
      <c r="S47" s="551"/>
      <c r="T47" s="551"/>
      <c r="U47" s="551"/>
      <c r="V47" s="552"/>
      <c r="W47" s="169"/>
    </row>
    <row r="48" spans="1:23" ht="24" customHeight="1">
      <c r="B48" s="554"/>
      <c r="C48" s="560"/>
      <c r="D48" s="1">
        <v>3</v>
      </c>
      <c r="E48" s="182">
        <f t="shared" ref="E48" si="28">SUM(G48:O48)</f>
        <v>0</v>
      </c>
      <c r="F48" s="322"/>
      <c r="G48" s="544"/>
      <c r="H48" s="545"/>
      <c r="I48" s="177"/>
      <c r="J48" s="543"/>
      <c r="K48" s="543"/>
      <c r="L48" s="546"/>
      <c r="M48" s="546"/>
      <c r="N48" s="178">
        <f t="shared" si="27"/>
        <v>0</v>
      </c>
      <c r="O48" s="176"/>
      <c r="P48" s="550"/>
      <c r="Q48" s="551"/>
      <c r="R48" s="551"/>
      <c r="S48" s="551"/>
      <c r="T48" s="551"/>
      <c r="U48" s="551"/>
      <c r="V48" s="552"/>
      <c r="W48" s="169"/>
    </row>
    <row r="49" spans="2:23" ht="24" customHeight="1">
      <c r="B49" s="554"/>
      <c r="C49" s="560"/>
      <c r="D49" s="1">
        <v>4</v>
      </c>
      <c r="E49" s="182">
        <f t="shared" si="26"/>
        <v>0</v>
      </c>
      <c r="F49" s="322"/>
      <c r="G49" s="544"/>
      <c r="H49" s="545"/>
      <c r="I49" s="177"/>
      <c r="J49" s="543"/>
      <c r="K49" s="543"/>
      <c r="L49" s="546"/>
      <c r="M49" s="546"/>
      <c r="N49" s="178">
        <f t="shared" si="27"/>
        <v>0</v>
      </c>
      <c r="O49" s="176"/>
      <c r="P49" s="550"/>
      <c r="Q49" s="551"/>
      <c r="R49" s="551"/>
      <c r="S49" s="551"/>
      <c r="T49" s="551"/>
      <c r="U49" s="551"/>
      <c r="V49" s="552"/>
      <c r="W49" s="169"/>
    </row>
    <row r="50" spans="2:23" ht="24" customHeight="1">
      <c r="B50" s="554"/>
      <c r="C50" s="560"/>
      <c r="D50" s="1">
        <v>5</v>
      </c>
      <c r="E50" s="182">
        <f t="shared" si="26"/>
        <v>0</v>
      </c>
      <c r="F50" s="322"/>
      <c r="G50" s="544"/>
      <c r="H50" s="545"/>
      <c r="I50" s="177"/>
      <c r="J50" s="543"/>
      <c r="K50" s="543"/>
      <c r="L50" s="546"/>
      <c r="M50" s="546"/>
      <c r="N50" s="178">
        <f t="shared" si="27"/>
        <v>0</v>
      </c>
      <c r="O50" s="176"/>
      <c r="P50" s="550"/>
      <c r="Q50" s="551"/>
      <c r="R50" s="551"/>
      <c r="S50" s="551"/>
      <c r="T50" s="551"/>
      <c r="U50" s="551"/>
      <c r="V50" s="552"/>
      <c r="W50" s="169"/>
    </row>
    <row r="51" spans="2:23" ht="24" customHeight="1">
      <c r="B51" s="554"/>
      <c r="C51" s="561"/>
      <c r="D51" s="1">
        <v>6</v>
      </c>
      <c r="E51" s="182">
        <f t="shared" si="26"/>
        <v>0</v>
      </c>
      <c r="F51" s="322"/>
      <c r="G51" s="544"/>
      <c r="H51" s="545"/>
      <c r="I51" s="177"/>
      <c r="J51" s="543"/>
      <c r="K51" s="543"/>
      <c r="L51" s="546"/>
      <c r="M51" s="546"/>
      <c r="N51" s="178">
        <f t="shared" si="27"/>
        <v>0</v>
      </c>
      <c r="O51" s="176"/>
      <c r="P51" s="550"/>
      <c r="Q51" s="551"/>
      <c r="R51" s="551"/>
      <c r="S51" s="551"/>
      <c r="T51" s="551"/>
      <c r="U51" s="551"/>
      <c r="V51" s="552"/>
      <c r="W51" s="169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ignoredErrors>
    <ignoredError sqref="T1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K20" sqref="K20:K21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4"/>
      <c r="D2" s="285"/>
      <c r="E2" s="284"/>
      <c r="F2" s="285"/>
      <c r="G2" s="285"/>
    </row>
    <row r="3" spans="1:7" s="16" customFormat="1" ht="20.100000000000001" customHeight="1" thickBot="1">
      <c r="A3" s="59" t="s">
        <v>49</v>
      </c>
      <c r="B3" s="64" t="s">
        <v>69</v>
      </c>
      <c r="C3" s="284"/>
      <c r="D3" s="286"/>
      <c r="E3" s="123">
        <f>E35</f>
        <v>0</v>
      </c>
      <c r="F3" s="285" t="s">
        <v>1</v>
      </c>
      <c r="G3" s="285"/>
    </row>
    <row r="4" spans="1:7" s="16" customFormat="1" ht="20.100000000000001" customHeight="1" thickTop="1">
      <c r="A4" s="285"/>
      <c r="B4" s="287"/>
      <c r="C4" s="284"/>
      <c r="D4" s="285"/>
      <c r="E4" s="284"/>
      <c r="F4" s="285"/>
      <c r="G4" s="285"/>
    </row>
    <row r="5" spans="1:7" s="16" customFormat="1" ht="24.95" customHeight="1">
      <c r="A5" s="288"/>
      <c r="B5" s="289" t="s">
        <v>23</v>
      </c>
      <c r="C5" s="290" t="s">
        <v>28</v>
      </c>
      <c r="D5" s="289" t="s">
        <v>24</v>
      </c>
      <c r="E5" s="290" t="s">
        <v>25</v>
      </c>
      <c r="F5" s="289" t="s">
        <v>26</v>
      </c>
      <c r="G5" s="256" t="s">
        <v>175</v>
      </c>
    </row>
    <row r="6" spans="1:7" s="16" customFormat="1" ht="24.95" customHeight="1">
      <c r="A6" s="570" t="s">
        <v>255</v>
      </c>
      <c r="B6" s="291"/>
      <c r="C6" s="292"/>
      <c r="D6" s="292"/>
      <c r="E6" s="293">
        <f>C6*D6</f>
        <v>0</v>
      </c>
      <c r="F6" s="467"/>
      <c r="G6" s="288"/>
    </row>
    <row r="7" spans="1:7" s="16" customFormat="1" ht="24.95" customHeight="1">
      <c r="A7" s="571"/>
      <c r="B7" s="291"/>
      <c r="C7" s="292"/>
      <c r="D7" s="292"/>
      <c r="E7" s="293">
        <f t="shared" ref="E7:E32" si="0">C7*D7</f>
        <v>0</v>
      </c>
      <c r="F7" s="291"/>
      <c r="G7" s="288"/>
    </row>
    <row r="8" spans="1:7" s="16" customFormat="1" ht="24.95" customHeight="1">
      <c r="A8" s="571"/>
      <c r="B8" s="291"/>
      <c r="C8" s="292"/>
      <c r="D8" s="292"/>
      <c r="E8" s="293">
        <f t="shared" si="0"/>
        <v>0</v>
      </c>
      <c r="F8" s="291"/>
      <c r="G8" s="288"/>
    </row>
    <row r="9" spans="1:7" s="16" customFormat="1" ht="24.95" customHeight="1">
      <c r="A9" s="571"/>
      <c r="B9" s="291"/>
      <c r="C9" s="292"/>
      <c r="D9" s="292"/>
      <c r="E9" s="293">
        <f t="shared" si="0"/>
        <v>0</v>
      </c>
      <c r="F9" s="291"/>
      <c r="G9" s="288"/>
    </row>
    <row r="10" spans="1:7" s="16" customFormat="1" ht="24.95" customHeight="1">
      <c r="A10" s="571"/>
      <c r="B10" s="291"/>
      <c r="C10" s="292"/>
      <c r="D10" s="292"/>
      <c r="E10" s="293">
        <f t="shared" si="0"/>
        <v>0</v>
      </c>
      <c r="F10" s="291"/>
      <c r="G10" s="288"/>
    </row>
    <row r="11" spans="1:7" s="16" customFormat="1" ht="24.95" customHeight="1">
      <c r="A11" s="571"/>
      <c r="B11" s="294"/>
      <c r="C11" s="295"/>
      <c r="D11" s="295"/>
      <c r="E11" s="323">
        <f t="shared" si="0"/>
        <v>0</v>
      </c>
      <c r="F11" s="291"/>
      <c r="G11" s="288"/>
    </row>
    <row r="12" spans="1:7" s="16" customFormat="1" ht="24.95" customHeight="1" thickBot="1">
      <c r="A12" s="572"/>
      <c r="B12" s="573" t="s">
        <v>27</v>
      </c>
      <c r="C12" s="573"/>
      <c r="D12" s="573"/>
      <c r="E12" s="325">
        <f>SUM(E6:E11)</f>
        <v>0</v>
      </c>
      <c r="F12" s="326"/>
      <c r="G12" s="288"/>
    </row>
    <row r="13" spans="1:7" s="16" customFormat="1" ht="24.95" customHeight="1">
      <c r="A13" s="566" t="s">
        <v>256</v>
      </c>
      <c r="B13" s="368"/>
      <c r="C13" s="328"/>
      <c r="D13" s="328"/>
      <c r="E13" s="329">
        <f t="shared" si="0"/>
        <v>0</v>
      </c>
      <c r="F13" s="467"/>
      <c r="G13" s="288"/>
    </row>
    <row r="14" spans="1:7" s="16" customFormat="1" ht="24.95" customHeight="1">
      <c r="A14" s="567"/>
      <c r="B14" s="369"/>
      <c r="C14" s="292"/>
      <c r="D14" s="292"/>
      <c r="E14" s="293">
        <f t="shared" si="0"/>
        <v>0</v>
      </c>
      <c r="F14" s="291"/>
      <c r="G14" s="288"/>
    </row>
    <row r="15" spans="1:7" s="16" customFormat="1" ht="24.95" customHeight="1">
      <c r="A15" s="567"/>
      <c r="B15" s="369"/>
      <c r="C15" s="292"/>
      <c r="D15" s="292"/>
      <c r="E15" s="293">
        <f t="shared" si="0"/>
        <v>0</v>
      </c>
      <c r="F15" s="291"/>
      <c r="G15" s="288"/>
    </row>
    <row r="16" spans="1:7" s="16" customFormat="1" ht="24.95" customHeight="1">
      <c r="A16" s="567"/>
      <c r="B16" s="369"/>
      <c r="C16" s="364"/>
      <c r="D16" s="292"/>
      <c r="E16" s="293">
        <f t="shared" si="0"/>
        <v>0</v>
      </c>
      <c r="F16" s="291"/>
      <c r="G16" s="288"/>
    </row>
    <row r="17" spans="1:7" s="16" customFormat="1" ht="24.95" customHeight="1">
      <c r="A17" s="567"/>
      <c r="B17" s="369"/>
      <c r="C17" s="292"/>
      <c r="D17" s="292"/>
      <c r="E17" s="293">
        <f t="shared" si="0"/>
        <v>0</v>
      </c>
      <c r="F17" s="291"/>
      <c r="G17" s="288"/>
    </row>
    <row r="18" spans="1:7" s="16" customFormat="1" ht="24.95" customHeight="1">
      <c r="A18" s="567"/>
      <c r="B18" s="370"/>
      <c r="C18" s="295"/>
      <c r="D18" s="295"/>
      <c r="E18" s="323">
        <f t="shared" si="0"/>
        <v>0</v>
      </c>
      <c r="F18" s="291"/>
      <c r="G18" s="288"/>
    </row>
    <row r="19" spans="1:7" s="16" customFormat="1" ht="24.95" customHeight="1" thickBot="1">
      <c r="A19" s="568"/>
      <c r="B19" s="574" t="s">
        <v>27</v>
      </c>
      <c r="C19" s="573"/>
      <c r="D19" s="573"/>
      <c r="E19" s="325">
        <f>SUM(E13:E18)</f>
        <v>0</v>
      </c>
      <c r="F19" s="326"/>
      <c r="G19" s="288"/>
    </row>
    <row r="20" spans="1:7" s="16" customFormat="1" ht="24.95" customHeight="1">
      <c r="A20" s="566" t="s">
        <v>257</v>
      </c>
      <c r="B20" s="327"/>
      <c r="C20" s="328"/>
      <c r="D20" s="328"/>
      <c r="E20" s="329">
        <f t="shared" si="0"/>
        <v>0</v>
      </c>
      <c r="F20" s="291"/>
      <c r="G20" s="288"/>
    </row>
    <row r="21" spans="1:7" s="16" customFormat="1" ht="24.95" customHeight="1">
      <c r="A21" s="567"/>
      <c r="B21" s="291"/>
      <c r="C21" s="292"/>
      <c r="D21" s="292"/>
      <c r="E21" s="293">
        <f t="shared" si="0"/>
        <v>0</v>
      </c>
      <c r="F21" s="291"/>
      <c r="G21" s="288"/>
    </row>
    <row r="22" spans="1:7" s="16" customFormat="1" ht="24.95" customHeight="1">
      <c r="A22" s="567"/>
      <c r="B22" s="291"/>
      <c r="C22" s="292"/>
      <c r="D22" s="292"/>
      <c r="E22" s="293">
        <f t="shared" si="0"/>
        <v>0</v>
      </c>
      <c r="F22" s="291"/>
      <c r="G22" s="288"/>
    </row>
    <row r="23" spans="1:7" s="16" customFormat="1" ht="24.95" customHeight="1">
      <c r="A23" s="567"/>
      <c r="B23" s="291"/>
      <c r="C23" s="292"/>
      <c r="D23" s="292"/>
      <c r="E23" s="293">
        <f t="shared" si="0"/>
        <v>0</v>
      </c>
      <c r="F23" s="291"/>
      <c r="G23" s="288"/>
    </row>
    <row r="24" spans="1:7" s="16" customFormat="1" ht="24.95" customHeight="1">
      <c r="A24" s="567"/>
      <c r="B24" s="294"/>
      <c r="C24" s="295"/>
      <c r="D24" s="295"/>
      <c r="E24" s="323">
        <f t="shared" si="0"/>
        <v>0</v>
      </c>
      <c r="F24" s="291"/>
      <c r="G24" s="288"/>
    </row>
    <row r="25" spans="1:7" s="16" customFormat="1" ht="24.95" customHeight="1" thickBot="1">
      <c r="A25" s="568"/>
      <c r="B25" s="573" t="s">
        <v>27</v>
      </c>
      <c r="C25" s="573"/>
      <c r="D25" s="573"/>
      <c r="E25" s="325">
        <f>SUM(E20:E24)</f>
        <v>0</v>
      </c>
      <c r="F25" s="326"/>
      <c r="G25" s="288"/>
    </row>
    <row r="26" spans="1:7" s="16" customFormat="1" ht="24.95" customHeight="1">
      <c r="A26" s="566" t="s">
        <v>258</v>
      </c>
      <c r="B26" s="351"/>
      <c r="C26" s="297"/>
      <c r="D26" s="297"/>
      <c r="E26" s="324">
        <f t="shared" si="0"/>
        <v>0</v>
      </c>
      <c r="F26" s="351"/>
      <c r="G26" s="288"/>
    </row>
    <row r="27" spans="1:7" s="16" customFormat="1" ht="24.95" customHeight="1">
      <c r="A27" s="567"/>
      <c r="B27" s="291"/>
      <c r="C27" s="292"/>
      <c r="D27" s="292"/>
      <c r="E27" s="293">
        <f t="shared" si="0"/>
        <v>0</v>
      </c>
      <c r="F27" s="291"/>
      <c r="G27" s="288"/>
    </row>
    <row r="28" spans="1:7" s="16" customFormat="1" ht="24.95" customHeight="1">
      <c r="A28" s="567"/>
      <c r="B28" s="291"/>
      <c r="C28" s="292"/>
      <c r="D28" s="292"/>
      <c r="E28" s="293">
        <f t="shared" si="0"/>
        <v>0</v>
      </c>
      <c r="F28" s="291"/>
      <c r="G28" s="288"/>
    </row>
    <row r="29" spans="1:7" s="16" customFormat="1" ht="24.95" customHeight="1">
      <c r="A29" s="567"/>
      <c r="B29" s="291"/>
      <c r="C29" s="292"/>
      <c r="D29" s="292"/>
      <c r="E29" s="293">
        <f t="shared" si="0"/>
        <v>0</v>
      </c>
      <c r="F29" s="291"/>
      <c r="G29" s="288"/>
    </row>
    <row r="30" spans="1:7" s="16" customFormat="1" ht="24.95" customHeight="1">
      <c r="A30" s="567"/>
      <c r="B30" s="291"/>
      <c r="C30" s="292"/>
      <c r="D30" s="292"/>
      <c r="E30" s="293">
        <f t="shared" si="0"/>
        <v>0</v>
      </c>
      <c r="F30" s="291"/>
      <c r="G30" s="288"/>
    </row>
    <row r="31" spans="1:7" s="16" customFormat="1" ht="24.95" customHeight="1">
      <c r="A31" s="567"/>
      <c r="B31" s="291"/>
      <c r="C31" s="292"/>
      <c r="D31" s="292"/>
      <c r="E31" s="293">
        <f t="shared" si="0"/>
        <v>0</v>
      </c>
      <c r="F31" s="291"/>
      <c r="G31" s="288"/>
    </row>
    <row r="32" spans="1:7" s="16" customFormat="1" ht="24.95" customHeight="1">
      <c r="A32" s="567"/>
      <c r="B32" s="294"/>
      <c r="C32" s="295"/>
      <c r="D32" s="295"/>
      <c r="E32" s="323">
        <f t="shared" si="0"/>
        <v>0</v>
      </c>
      <c r="F32" s="291"/>
      <c r="G32" s="288"/>
    </row>
    <row r="33" spans="1:7" s="16" customFormat="1" ht="24.95" customHeight="1" thickBot="1">
      <c r="A33" s="568"/>
      <c r="B33" s="569" t="s">
        <v>27</v>
      </c>
      <c r="C33" s="569"/>
      <c r="D33" s="569"/>
      <c r="E33" s="323">
        <f>SUM(E26:E32)</f>
        <v>0</v>
      </c>
      <c r="F33" s="331"/>
      <c r="G33" s="288"/>
    </row>
    <row r="34" spans="1:7" s="16" customFormat="1" ht="24.95" customHeight="1" thickBot="1">
      <c r="A34" s="563" t="s">
        <v>254</v>
      </c>
      <c r="B34" s="564"/>
      <c r="C34" s="564"/>
      <c r="D34" s="565"/>
      <c r="E34" s="296">
        <f>E12+E19+E25+E33</f>
        <v>0</v>
      </c>
      <c r="F34" s="330"/>
      <c r="G34" s="286"/>
    </row>
    <row r="35" spans="1:7" s="16" customFormat="1" ht="31.5" customHeight="1" thickBot="1">
      <c r="A35" s="285"/>
      <c r="B35" s="285"/>
      <c r="C35" s="284"/>
      <c r="D35" s="83" t="s">
        <v>93</v>
      </c>
      <c r="E35" s="367">
        <f>ROUNDDOWN(E34,-3)</f>
        <v>0</v>
      </c>
      <c r="F35" s="285"/>
      <c r="G35" s="286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K20" sqref="K20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0"/>
    </row>
    <row r="2" spans="1:11">
      <c r="A2" s="67" t="s">
        <v>158</v>
      </c>
      <c r="B2" s="67" t="s">
        <v>3</v>
      </c>
      <c r="C2" s="298"/>
      <c r="D2" s="285"/>
      <c r="E2" s="285"/>
      <c r="F2" s="285"/>
      <c r="G2" s="298"/>
      <c r="H2" s="285"/>
    </row>
    <row r="3" spans="1:11">
      <c r="A3" s="59"/>
      <c r="B3" s="6"/>
      <c r="C3" s="298"/>
      <c r="D3" s="285"/>
      <c r="E3" s="286"/>
      <c r="F3" s="285"/>
      <c r="G3" s="298"/>
      <c r="H3" s="285"/>
    </row>
    <row r="4" spans="1:11" ht="27" customHeight="1" thickBot="1">
      <c r="A4" s="473" t="s">
        <v>313</v>
      </c>
      <c r="B4" s="78" t="s">
        <v>159</v>
      </c>
      <c r="C4" s="92"/>
      <c r="D4" s="93"/>
      <c r="E4" s="589">
        <f>E6+E16</f>
        <v>0</v>
      </c>
      <c r="F4" s="589"/>
      <c r="G4" s="78" t="s">
        <v>1</v>
      </c>
      <c r="H4" s="78"/>
      <c r="K4" s="3"/>
    </row>
    <row r="5" spans="1:11" ht="15.75" thickTop="1" thickBot="1">
      <c r="A5" s="191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1"/>
      <c r="B6" s="95" t="s">
        <v>160</v>
      </c>
      <c r="C6" s="92"/>
      <c r="D6" s="93"/>
      <c r="E6" s="590">
        <f>G14</f>
        <v>0</v>
      </c>
      <c r="F6" s="591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510" t="s">
        <v>161</v>
      </c>
      <c r="C8" s="510"/>
      <c r="D8" s="335" t="s">
        <v>162</v>
      </c>
      <c r="E8" s="579" t="s">
        <v>29</v>
      </c>
      <c r="F8" s="580"/>
      <c r="G8" s="192" t="s">
        <v>30</v>
      </c>
      <c r="H8" s="317"/>
      <c r="I8" s="256" t="s">
        <v>175</v>
      </c>
    </row>
    <row r="9" spans="1:11" ht="30" customHeight="1">
      <c r="A9" s="78"/>
      <c r="B9" s="575"/>
      <c r="C9" s="576"/>
      <c r="D9" s="193"/>
      <c r="E9" s="577"/>
      <c r="F9" s="578"/>
      <c r="G9" s="181">
        <f>D9*E9</f>
        <v>0</v>
      </c>
      <c r="H9" s="286"/>
      <c r="I9" s="288"/>
    </row>
    <row r="10" spans="1:11" ht="30" customHeight="1">
      <c r="A10" s="78"/>
      <c r="B10" s="575"/>
      <c r="C10" s="576"/>
      <c r="D10" s="193"/>
      <c r="E10" s="577"/>
      <c r="F10" s="578"/>
      <c r="G10" s="181">
        <f t="shared" ref="G10:G12" si="0">D10*E10</f>
        <v>0</v>
      </c>
      <c r="H10" s="286"/>
      <c r="I10" s="288"/>
    </row>
    <row r="11" spans="1:11" ht="30" customHeight="1">
      <c r="A11" s="78"/>
      <c r="B11" s="575"/>
      <c r="C11" s="576"/>
      <c r="D11" s="193"/>
      <c r="E11" s="577"/>
      <c r="F11" s="578"/>
      <c r="G11" s="181">
        <f t="shared" si="0"/>
        <v>0</v>
      </c>
      <c r="H11" s="286"/>
      <c r="I11" s="288"/>
    </row>
    <row r="12" spans="1:11" ht="30" customHeight="1" thickBot="1">
      <c r="A12" s="78"/>
      <c r="B12" s="583"/>
      <c r="C12" s="584"/>
      <c r="D12" s="194"/>
      <c r="E12" s="585"/>
      <c r="F12" s="586"/>
      <c r="G12" s="318">
        <f t="shared" si="0"/>
        <v>0</v>
      </c>
      <c r="H12" s="286"/>
      <c r="I12" s="288"/>
    </row>
    <row r="13" spans="1:11" ht="30" customHeight="1" thickBot="1">
      <c r="A13" s="78"/>
      <c r="B13" s="587" t="s">
        <v>27</v>
      </c>
      <c r="C13" s="588"/>
      <c r="D13" s="588"/>
      <c r="E13" s="588"/>
      <c r="F13" s="588"/>
      <c r="G13" s="195">
        <f>SUM(G9:G12)</f>
        <v>0</v>
      </c>
      <c r="H13" s="78"/>
    </row>
    <row r="14" spans="1:11" ht="30" customHeight="1" thickBot="1">
      <c r="A14" s="78"/>
      <c r="B14" s="196"/>
      <c r="C14" s="196"/>
      <c r="D14" s="197"/>
      <c r="E14" s="198"/>
      <c r="F14" s="83" t="s">
        <v>93</v>
      </c>
      <c r="G14" s="367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1"/>
      <c r="B16" s="95" t="s">
        <v>163</v>
      </c>
      <c r="C16" s="92"/>
      <c r="D16" s="93"/>
      <c r="E16" s="590">
        <f>G21</f>
        <v>0</v>
      </c>
      <c r="F16" s="591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1"/>
      <c r="B18" s="199">
        <v>75500</v>
      </c>
      <c r="C18" s="200" t="s">
        <v>1</v>
      </c>
      <c r="D18" s="201" t="s">
        <v>164</v>
      </c>
      <c r="E18" s="199">
        <v>0</v>
      </c>
      <c r="F18" s="95" t="s">
        <v>165</v>
      </c>
      <c r="G18" s="299">
        <f>B18*E18</f>
        <v>0</v>
      </c>
      <c r="H18" s="78" t="s">
        <v>1</v>
      </c>
      <c r="K18" s="3"/>
    </row>
    <row r="19" spans="1:11" ht="18" customHeight="1">
      <c r="A19" s="191"/>
      <c r="B19" s="199">
        <v>69800</v>
      </c>
      <c r="C19" s="200" t="s">
        <v>1</v>
      </c>
      <c r="D19" s="201" t="s">
        <v>39</v>
      </c>
      <c r="E19" s="199">
        <v>0</v>
      </c>
      <c r="F19" s="95" t="s">
        <v>165</v>
      </c>
      <c r="G19" s="299">
        <f>B19*E19</f>
        <v>0</v>
      </c>
      <c r="H19" s="78" t="s">
        <v>1</v>
      </c>
      <c r="K19" s="3"/>
    </row>
    <row r="20" spans="1:11" ht="18" customHeight="1" thickBot="1">
      <c r="A20" s="191"/>
      <c r="B20" s="92"/>
      <c r="C20" s="200"/>
      <c r="D20" s="201"/>
      <c r="E20" s="92"/>
      <c r="F20" s="612" t="s">
        <v>315</v>
      </c>
      <c r="G20" s="300">
        <f>SUM(G18:G19)</f>
        <v>0</v>
      </c>
      <c r="H20" s="78" t="s">
        <v>1</v>
      </c>
      <c r="K20" s="3"/>
    </row>
    <row r="21" spans="1:11" ht="20.25" customHeight="1" thickBot="1">
      <c r="A21" s="191"/>
      <c r="B21" s="334"/>
      <c r="C21" s="202"/>
      <c r="D21" s="203"/>
      <c r="E21" s="582" t="s">
        <v>93</v>
      </c>
      <c r="F21" s="582"/>
      <c r="G21" s="367">
        <f>ROUNDDOWN(G20,-3)</f>
        <v>0</v>
      </c>
      <c r="H21" s="78" t="s">
        <v>1</v>
      </c>
      <c r="K21" s="3"/>
    </row>
    <row r="22" spans="1:11" ht="20.25" customHeight="1">
      <c r="A22" s="191"/>
      <c r="B22" s="334"/>
      <c r="C22" s="202"/>
      <c r="D22" s="203"/>
      <c r="E22" s="204"/>
      <c r="F22" s="203"/>
      <c r="G22" s="203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89">
        <f>G28</f>
        <v>0</v>
      </c>
      <c r="F23" s="589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190</v>
      </c>
      <c r="C25" s="119"/>
      <c r="D25" s="78"/>
      <c r="E25" s="78" t="s">
        <v>44</v>
      </c>
      <c r="F25" s="78"/>
      <c r="G25" s="94"/>
      <c r="H25" s="78"/>
    </row>
    <row r="26" spans="1:11" ht="20.25" customHeight="1">
      <c r="A26" s="78"/>
      <c r="B26" s="446" t="s">
        <v>166</v>
      </c>
      <c r="C26" s="119"/>
      <c r="D26" s="78"/>
      <c r="E26" s="78"/>
      <c r="F26" s="78"/>
      <c r="G26" s="94"/>
      <c r="H26" s="78"/>
    </row>
    <row r="27" spans="1:11" ht="30" customHeight="1" thickBot="1">
      <c r="A27" s="266"/>
      <c r="B27" s="581">
        <f>様式2_3機材!$E$5+様式2_4旅費!$F$4+様式2_4旅費!$F$6+様式2_5現地活動費!$E$3+'様式2_6本邦受入活動費&amp;管理費'!$E$6</f>
        <v>0</v>
      </c>
      <c r="C27" s="581">
        <f>$E$5+様式2_4旅費!$F$4+様式2_4旅費!$F$6+様式2_5現地活動費!$E$3+'様式2_6本邦受入活動費&amp;管理費'!$E$6</f>
        <v>0</v>
      </c>
      <c r="D27" s="78" t="s">
        <v>32</v>
      </c>
      <c r="E27" s="98">
        <v>10</v>
      </c>
      <c r="F27" s="99" t="s">
        <v>167</v>
      </c>
      <c r="G27" s="301">
        <f>ROUNDDOWN(B27*E27/100,0)</f>
        <v>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82" t="s">
        <v>93</v>
      </c>
      <c r="F28" s="582"/>
      <c r="G28" s="122">
        <f>ROUNDDOWN(G27,-3)</f>
        <v>0</v>
      </c>
      <c r="H28" s="97" t="s">
        <v>47</v>
      </c>
    </row>
    <row r="29" spans="1:11">
      <c r="A29" s="285"/>
      <c r="B29" s="285"/>
      <c r="C29" s="298"/>
      <c r="D29" s="285"/>
      <c r="E29" s="285"/>
      <c r="F29" s="285"/>
      <c r="G29" s="298"/>
      <c r="H29" s="285"/>
    </row>
    <row r="30" spans="1:11">
      <c r="A30" s="285"/>
      <c r="B30" s="285"/>
      <c r="C30" s="298"/>
      <c r="D30" s="285"/>
      <c r="E30" s="285"/>
      <c r="F30" s="285"/>
      <c r="G30" s="298"/>
      <c r="H30" s="285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K20" sqref="K20:K21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149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207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6" t="s">
        <v>213</v>
      </c>
      <c r="C5" s="41" t="s">
        <v>214</v>
      </c>
      <c r="D5" s="268" t="s">
        <v>215</v>
      </c>
      <c r="E5" s="41" t="s">
        <v>46</v>
      </c>
      <c r="F5" s="234" t="s">
        <v>216</v>
      </c>
      <c r="G5" s="371" t="s">
        <v>217</v>
      </c>
      <c r="H5" s="246" t="s">
        <v>175</v>
      </c>
    </row>
    <row r="6" spans="1:8" ht="20.25" customHeight="1">
      <c r="A6" s="39"/>
      <c r="B6" s="225"/>
      <c r="C6" s="104"/>
      <c r="D6" s="233"/>
      <c r="E6" s="105"/>
      <c r="F6" s="232">
        <f t="shared" ref="F6:F12" si="0">D6*E6</f>
        <v>0</v>
      </c>
      <c r="G6" s="372"/>
      <c r="H6" s="247"/>
    </row>
    <row r="7" spans="1:8" ht="20.25" customHeight="1">
      <c r="A7" s="39"/>
      <c r="B7" s="225"/>
      <c r="C7" s="104"/>
      <c r="D7" s="233"/>
      <c r="E7" s="106"/>
      <c r="F7" s="232">
        <f t="shared" si="0"/>
        <v>0</v>
      </c>
      <c r="G7" s="372"/>
      <c r="H7" s="247"/>
    </row>
    <row r="8" spans="1:8" ht="20.25" customHeight="1">
      <c r="A8" s="39"/>
      <c r="B8" s="225"/>
      <c r="C8" s="104"/>
      <c r="D8" s="233"/>
      <c r="E8" s="106"/>
      <c r="F8" s="232">
        <f t="shared" si="0"/>
        <v>0</v>
      </c>
      <c r="G8" s="372"/>
      <c r="H8" s="247"/>
    </row>
    <row r="9" spans="1:8" ht="20.25" customHeight="1">
      <c r="A9" s="39"/>
      <c r="B9" s="225"/>
      <c r="C9" s="104"/>
      <c r="D9" s="233"/>
      <c r="E9" s="106"/>
      <c r="F9" s="232">
        <f t="shared" si="0"/>
        <v>0</v>
      </c>
      <c r="G9" s="372"/>
      <c r="H9" s="247"/>
    </row>
    <row r="10" spans="1:8" ht="20.25" customHeight="1">
      <c r="A10" s="39"/>
      <c r="B10" s="225"/>
      <c r="C10" s="104"/>
      <c r="D10" s="233"/>
      <c r="E10" s="106"/>
      <c r="F10" s="232">
        <f t="shared" si="0"/>
        <v>0</v>
      </c>
      <c r="G10" s="372"/>
      <c r="H10" s="247"/>
    </row>
    <row r="11" spans="1:8" ht="20.25" customHeight="1">
      <c r="A11" s="39"/>
      <c r="B11" s="225"/>
      <c r="C11" s="104"/>
      <c r="D11" s="233"/>
      <c r="E11" s="106"/>
      <c r="F11" s="232">
        <f t="shared" si="0"/>
        <v>0</v>
      </c>
      <c r="G11" s="372"/>
      <c r="H11" s="247"/>
    </row>
    <row r="12" spans="1:8" ht="20.25" customHeight="1">
      <c r="A12" s="39"/>
      <c r="B12" s="225" t="s">
        <v>133</v>
      </c>
      <c r="C12" s="104"/>
      <c r="D12" s="233"/>
      <c r="E12" s="106"/>
      <c r="F12" s="232">
        <f t="shared" si="0"/>
        <v>0</v>
      </c>
      <c r="G12" s="372"/>
      <c r="H12" s="247"/>
    </row>
    <row r="13" spans="1:8" ht="20.25" customHeight="1" thickBot="1">
      <c r="A13" s="39"/>
      <c r="B13" s="593" t="s">
        <v>73</v>
      </c>
      <c r="C13" s="594"/>
      <c r="D13" s="228"/>
      <c r="E13" s="111"/>
      <c r="F13" s="227">
        <f>SUM(F6:F12)</f>
        <v>0</v>
      </c>
      <c r="G13" s="373"/>
      <c r="H13" s="248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208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6" t="s">
        <v>213</v>
      </c>
      <c r="C17" s="41" t="s">
        <v>214</v>
      </c>
      <c r="D17" s="268" t="s">
        <v>215</v>
      </c>
      <c r="E17" s="41" t="s">
        <v>46</v>
      </c>
      <c r="F17" s="234" t="s">
        <v>218</v>
      </c>
      <c r="G17" s="371" t="s">
        <v>217</v>
      </c>
      <c r="H17" s="246" t="s">
        <v>175</v>
      </c>
    </row>
    <row r="18" spans="1:8" ht="20.25" customHeight="1">
      <c r="A18" s="39"/>
      <c r="B18" s="225"/>
      <c r="C18" s="104"/>
      <c r="D18" s="233"/>
      <c r="E18" s="105"/>
      <c r="F18" s="232">
        <f>D18*E18</f>
        <v>0</v>
      </c>
      <c r="G18" s="372"/>
      <c r="H18" s="247"/>
    </row>
    <row r="19" spans="1:8" ht="20.25" customHeight="1">
      <c r="A19" s="39"/>
      <c r="B19" s="225"/>
      <c r="C19" s="104"/>
      <c r="D19" s="233"/>
      <c r="E19" s="106"/>
      <c r="F19" s="232">
        <f>D19*E19</f>
        <v>0</v>
      </c>
      <c r="G19" s="372"/>
      <c r="H19" s="247"/>
    </row>
    <row r="20" spans="1:8" ht="20.25" customHeight="1">
      <c r="A20" s="39"/>
      <c r="B20" s="225" t="s">
        <v>133</v>
      </c>
      <c r="C20" s="104"/>
      <c r="D20" s="233"/>
      <c r="E20" s="106"/>
      <c r="F20" s="232">
        <f>D20*E20</f>
        <v>0</v>
      </c>
      <c r="G20" s="372"/>
      <c r="H20" s="247"/>
    </row>
    <row r="21" spans="1:8" ht="20.25" customHeight="1" thickBot="1">
      <c r="A21" s="39"/>
      <c r="B21" s="515" t="s">
        <v>74</v>
      </c>
      <c r="C21" s="592"/>
      <c r="D21" s="229"/>
      <c r="E21" s="108"/>
      <c r="F21" s="227">
        <f>SUM(F18:F20)</f>
        <v>0</v>
      </c>
      <c r="G21" s="373"/>
      <c r="H21" s="248"/>
    </row>
    <row r="22" spans="1:8" ht="20.25" customHeight="1">
      <c r="A22" s="39"/>
      <c r="B22" s="269"/>
      <c r="C22" s="230"/>
      <c r="D22" s="235"/>
      <c r="E22" s="109"/>
      <c r="F22" s="231"/>
      <c r="G22" s="236"/>
    </row>
    <row r="23" spans="1:8" ht="20.25" customHeight="1"/>
    <row r="24" spans="1:8" ht="20.25" customHeight="1" thickBot="1">
      <c r="A24" s="96" t="s">
        <v>209</v>
      </c>
      <c r="C24" s="103">
        <f>F29</f>
        <v>0</v>
      </c>
      <c r="D24" s="39" t="s">
        <v>11</v>
      </c>
    </row>
    <row r="25" spans="1:8" ht="20.25" customHeight="1">
      <c r="B25" s="316" t="s">
        <v>213</v>
      </c>
      <c r="C25" s="41" t="s">
        <v>23</v>
      </c>
      <c r="D25" s="268" t="s">
        <v>60</v>
      </c>
      <c r="E25" s="41" t="s">
        <v>61</v>
      </c>
      <c r="F25" s="268" t="s">
        <v>62</v>
      </c>
      <c r="G25" s="371" t="s">
        <v>217</v>
      </c>
      <c r="H25" s="246" t="s">
        <v>175</v>
      </c>
    </row>
    <row r="26" spans="1:8" ht="20.25" customHeight="1">
      <c r="B26" s="225"/>
      <c r="C26" s="55"/>
      <c r="D26" s="238"/>
      <c r="E26" s="55"/>
      <c r="F26" s="232">
        <f>D26*E26</f>
        <v>0</v>
      </c>
      <c r="G26" s="374"/>
      <c r="H26" s="247"/>
    </row>
    <row r="27" spans="1:8" ht="20.25" customHeight="1">
      <c r="B27" s="225"/>
      <c r="C27" s="55"/>
      <c r="D27" s="238"/>
      <c r="E27" s="55"/>
      <c r="F27" s="232">
        <f>D27*E27</f>
        <v>0</v>
      </c>
      <c r="G27" s="374"/>
      <c r="H27" s="247"/>
    </row>
    <row r="28" spans="1:8" ht="20.25" customHeight="1">
      <c r="B28" s="225" t="s">
        <v>133</v>
      </c>
      <c r="C28" s="55"/>
      <c r="D28" s="238"/>
      <c r="E28" s="55"/>
      <c r="F28" s="232">
        <f>D28*E28</f>
        <v>0</v>
      </c>
      <c r="G28" s="374"/>
      <c r="H28" s="247"/>
    </row>
    <row r="29" spans="1:8" ht="20.25" customHeight="1" thickBot="1">
      <c r="B29" s="515" t="s">
        <v>75</v>
      </c>
      <c r="C29" s="592"/>
      <c r="D29" s="228"/>
      <c r="E29" s="113"/>
      <c r="F29" s="237">
        <f>SUM(F26:F28)</f>
        <v>0</v>
      </c>
      <c r="G29" s="375"/>
      <c r="H29" s="248"/>
    </row>
    <row r="30" spans="1:8" ht="20.25" customHeight="1">
      <c r="B30" s="269"/>
      <c r="C30" s="269"/>
      <c r="D30" s="230"/>
      <c r="E30" s="230"/>
      <c r="F30" s="230"/>
      <c r="G30" s="269"/>
    </row>
    <row r="31" spans="1:8" ht="20.25" customHeight="1">
      <c r="B31" s="45" t="s">
        <v>219</v>
      </c>
    </row>
    <row r="32" spans="1:8" ht="20.25" customHeight="1">
      <c r="A32" s="39"/>
      <c r="B32" s="96" t="s">
        <v>134</v>
      </c>
      <c r="C32" s="45"/>
      <c r="D32" s="230"/>
      <c r="E32" s="112"/>
      <c r="F32" s="226"/>
      <c r="G32" s="230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K20" sqref="K20:K21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97" t="str">
        <f>IF(様式1A【東・東南・南アジア地域用】見積!B5="見積金額内訳書","",IF(様式1A【東・東南・南アジア地域用】見積!B5="最終見積金額内訳書","",Q6))</f>
        <v/>
      </c>
      <c r="C2" s="597"/>
      <c r="D2" s="597"/>
      <c r="G2" s="137"/>
      <c r="H2" s="137"/>
      <c r="I2" s="302"/>
    </row>
    <row r="3" spans="1:17" ht="17.25">
      <c r="A3" s="137"/>
      <c r="B3" s="595" t="s">
        <v>87</v>
      </c>
      <c r="C3" s="595"/>
      <c r="D3" s="595"/>
      <c r="E3" s="595"/>
      <c r="F3" s="595"/>
      <c r="G3" s="595"/>
      <c r="H3" s="595"/>
      <c r="I3" s="595"/>
    </row>
    <row r="4" spans="1:17" ht="18" thickBot="1">
      <c r="A4" s="137"/>
      <c r="B4" s="596"/>
      <c r="C4" s="596"/>
      <c r="D4" s="596"/>
      <c r="E4" s="596"/>
      <c r="F4" s="596"/>
      <c r="G4" s="596"/>
      <c r="H4" s="596"/>
      <c r="I4" s="596"/>
    </row>
    <row r="5" spans="1:17" ht="30" customHeight="1" thickBot="1">
      <c r="A5" s="411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168</v>
      </c>
      <c r="H5" s="126" t="s">
        <v>247</v>
      </c>
      <c r="I5" s="127" t="s">
        <v>143</v>
      </c>
    </row>
    <row r="6" spans="1:17" ht="30" customHeight="1" thickTop="1">
      <c r="A6" s="413"/>
      <c r="B6" s="303" t="str">
        <f>IF($A6="","",VLOOKUP($A6,従事者明細!$A$3:$I$52,2))</f>
        <v/>
      </c>
      <c r="C6" s="118" t="str">
        <f>IF($A6="","",VLOOKUP($A6,従事者明細!$A$3:$I$52,3))</f>
        <v/>
      </c>
      <c r="D6" s="118" t="str">
        <f>IF($A6="","",VLOOKUP($A6,従事者明細!$A$3:$I$52,5))</f>
        <v/>
      </c>
      <c r="E6" s="133" t="str">
        <f>IF($A6="","",VLOOKUP($A6,従事者明細!$A$3:$I$52,4))</f>
        <v/>
      </c>
      <c r="F6" s="134" t="str">
        <f>IF($A6="","",VLOOKUP($A6,従事者明細!$A$3:$I$52,6))</f>
        <v/>
      </c>
      <c r="G6" s="139" t="str">
        <f>IF($A6="","",VLOOKUP($A6,従事者明細!$A$3:$I$52,7))</f>
        <v/>
      </c>
      <c r="H6" s="135" t="str">
        <f>IF($A6="","",VLOOKUP($A6,従事者明細!$A$3:$I$52,8))</f>
        <v/>
      </c>
      <c r="I6" s="468" t="str">
        <f>IF($A6="","",VLOOKUP($A6,従事者明細!$A$3:$I$52,9))</f>
        <v/>
      </c>
      <c r="Q6" t="s">
        <v>174</v>
      </c>
    </row>
    <row r="7" spans="1:17" ht="30" customHeight="1">
      <c r="A7" s="414"/>
      <c r="B7" s="303" t="str">
        <f>IF($A7="","",VLOOKUP($A7,従事者明細!$A$3:$I$52,2))</f>
        <v/>
      </c>
      <c r="C7" s="118" t="str">
        <f>IF($A7="","",VLOOKUP($A7,従事者明細!$A$3:$I$52,3))</f>
        <v/>
      </c>
      <c r="D7" s="118" t="str">
        <f>IF($A7="","",VLOOKUP($A7,従事者明細!$A$3:$I$52,5))</f>
        <v/>
      </c>
      <c r="E7" s="133" t="str">
        <f>IF($A7="","",VLOOKUP($A7,従事者明細!$A$3:$I$52,4))</f>
        <v/>
      </c>
      <c r="F7" s="134" t="str">
        <f>IF($A7="","",VLOOKUP($A7,従事者明細!$A$3:$I$52,6))</f>
        <v/>
      </c>
      <c r="G7" s="139" t="str">
        <f>IF($A7="","",VLOOKUP($A7,従事者明細!$A$3:$I$52,7))</f>
        <v/>
      </c>
      <c r="H7" s="135" t="str">
        <f>IF($A7="","",VLOOKUP($A7,従事者明細!$A$3:$I$52,8))</f>
        <v/>
      </c>
      <c r="I7" s="468" t="str">
        <f>IF($A7="","",VLOOKUP($A7,従事者明細!$A$3:$I$52,9))</f>
        <v/>
      </c>
    </row>
    <row r="8" spans="1:17" ht="30" customHeight="1">
      <c r="A8" s="414"/>
      <c r="B8" s="303" t="str">
        <f>IF($A8="","",VLOOKUP($A8,従事者明細!$A$3:$I$52,2))</f>
        <v/>
      </c>
      <c r="C8" s="118" t="str">
        <f>IF($A8="","",VLOOKUP($A8,従事者明細!$A$3:$I$52,3))</f>
        <v/>
      </c>
      <c r="D8" s="118" t="str">
        <f>IF($A8="","",VLOOKUP($A8,従事者明細!$A$3:$I$52,5))</f>
        <v/>
      </c>
      <c r="E8" s="133" t="str">
        <f>IF($A8="","",VLOOKUP($A8,従事者明細!$A$3:$I$52,4))</f>
        <v/>
      </c>
      <c r="F8" s="134" t="str">
        <f>IF($A8="","",VLOOKUP($A8,従事者明細!$A$3:$I$52,6))</f>
        <v/>
      </c>
      <c r="G8" s="139" t="str">
        <f>IF($A8="","",VLOOKUP($A8,従事者明細!$A$3:$I$52,7))</f>
        <v/>
      </c>
      <c r="H8" s="135" t="str">
        <f>IF($A8="","",VLOOKUP($A8,従事者明細!$A$3:$I$52,8))</f>
        <v/>
      </c>
      <c r="I8" s="468" t="str">
        <f>IF($A8="","",VLOOKUP($A8,従事者明細!$A$3:$I$52,9))</f>
        <v/>
      </c>
    </row>
    <row r="9" spans="1:17" ht="30" customHeight="1">
      <c r="A9" s="414"/>
      <c r="B9" s="303" t="str">
        <f>IF($A9="","",VLOOKUP($A9,従事者明細!$A$3:$I$52,2))</f>
        <v/>
      </c>
      <c r="C9" s="118" t="str">
        <f>IF($A9="","",VLOOKUP($A9,従事者明細!$A$3:$I$52,3))</f>
        <v/>
      </c>
      <c r="D9" s="118" t="str">
        <f>IF($A9="","",VLOOKUP($A9,従事者明細!$A$3:$I$52,5))</f>
        <v/>
      </c>
      <c r="E9" s="133" t="str">
        <f>IF($A9="","",VLOOKUP($A9,従事者明細!$A$3:$I$52,4))</f>
        <v/>
      </c>
      <c r="F9" s="134" t="str">
        <f>IF($A9="","",VLOOKUP($A9,従事者明細!$A$3:$I$52,6))</f>
        <v/>
      </c>
      <c r="G9" s="139" t="str">
        <f>IF($A9="","",VLOOKUP($A9,従事者明細!$A$3:$I$52,7))</f>
        <v/>
      </c>
      <c r="H9" s="135" t="str">
        <f>IF($A9="","",VLOOKUP($A9,従事者明細!$A$3:$I$52,8))</f>
        <v/>
      </c>
      <c r="I9" s="468" t="str">
        <f>IF($A9="","",VLOOKUP($A9,従事者明細!$A$3:$I$52,9))</f>
        <v/>
      </c>
    </row>
    <row r="10" spans="1:17" ht="30" customHeight="1">
      <c r="A10" s="414"/>
      <c r="B10" s="303" t="str">
        <f>IF($A10="","",VLOOKUP($A10,従事者明細!$A$3:$I$52,2))</f>
        <v/>
      </c>
      <c r="C10" s="118" t="str">
        <f>IF($A10="","",VLOOKUP($A10,従事者明細!$A$3:$I$52,3))</f>
        <v/>
      </c>
      <c r="D10" s="118" t="str">
        <f>IF($A10="","",VLOOKUP($A10,従事者明細!$A$3:$I$52,5))</f>
        <v/>
      </c>
      <c r="E10" s="133" t="str">
        <f>IF($A10="","",VLOOKUP($A10,従事者明細!$A$3:$I$52,4))</f>
        <v/>
      </c>
      <c r="F10" s="134" t="str">
        <f>IF($A10="","",VLOOKUP($A10,従事者明細!$A$3:$I$52,6))</f>
        <v/>
      </c>
      <c r="G10" s="139" t="str">
        <f>IF($A10="","",VLOOKUP($A10,従事者明細!$A$3:$I$52,7))</f>
        <v/>
      </c>
      <c r="H10" s="135" t="str">
        <f>IF($A10="","",VLOOKUP($A10,従事者明細!$A$3:$I$52,8))</f>
        <v/>
      </c>
      <c r="I10" s="468" t="str">
        <f>IF($A10="","",VLOOKUP($A10,従事者明細!$A$3:$I$52,9))</f>
        <v/>
      </c>
    </row>
    <row r="11" spans="1:17" ht="30" customHeight="1">
      <c r="A11" s="414"/>
      <c r="B11" s="303" t="str">
        <f>IF($A11="","",VLOOKUP($A11,従事者明細!$A$3:$I$52,2))</f>
        <v/>
      </c>
      <c r="C11" s="118" t="str">
        <f>IF($A11="","",VLOOKUP($A11,従事者明細!$A$3:$I$52,3))</f>
        <v/>
      </c>
      <c r="D11" s="118" t="str">
        <f>IF($A11="","",VLOOKUP($A11,従事者明細!$A$3:$I$52,5))</f>
        <v/>
      </c>
      <c r="E11" s="133" t="str">
        <f>IF($A11="","",VLOOKUP($A11,従事者明細!$A$3:$I$52,4))</f>
        <v/>
      </c>
      <c r="F11" s="134" t="str">
        <f>IF($A11="","",VLOOKUP($A11,従事者明細!$A$3:$I$52,6))</f>
        <v/>
      </c>
      <c r="G11" s="139" t="str">
        <f>IF($A11="","",VLOOKUP($A11,従事者明細!$A$3:$I$52,7))</f>
        <v/>
      </c>
      <c r="H11" s="135" t="str">
        <f>IF($A11="","",VLOOKUP($A11,従事者明細!$A$3:$I$52,8))</f>
        <v/>
      </c>
      <c r="I11" s="468" t="str">
        <f>IF($A11="","",VLOOKUP($A11,従事者明細!$A$3:$I$52,9))</f>
        <v/>
      </c>
    </row>
    <row r="12" spans="1:17" ht="30" customHeight="1">
      <c r="A12" s="414"/>
      <c r="B12" s="303" t="str">
        <f>IF($A12="","",VLOOKUP($A12,従事者明細!$A$3:$I$52,2))</f>
        <v/>
      </c>
      <c r="C12" s="118" t="str">
        <f>IF($A12="","",VLOOKUP($A12,従事者明細!$A$3:$I$52,3))</f>
        <v/>
      </c>
      <c r="D12" s="118" t="str">
        <f>IF($A12="","",VLOOKUP($A12,従事者明細!$A$3:$I$52,5))</f>
        <v/>
      </c>
      <c r="E12" s="133" t="str">
        <f>IF($A12="","",VLOOKUP($A12,従事者明細!$A$3:$I$52,4))</f>
        <v/>
      </c>
      <c r="F12" s="134" t="str">
        <f>IF($A12="","",VLOOKUP($A12,従事者明細!$A$3:$I$52,6))</f>
        <v/>
      </c>
      <c r="G12" s="139" t="str">
        <f>IF($A12="","",VLOOKUP($A12,従事者明細!$A$3:$I$52,7))</f>
        <v/>
      </c>
      <c r="H12" s="135" t="str">
        <f>IF($A12="","",VLOOKUP($A12,従事者明細!$A$3:$I$52,8))</f>
        <v/>
      </c>
      <c r="I12" s="468" t="str">
        <f>IF($A12="","",VLOOKUP($A12,従事者明細!$A$3:$I$52,9))</f>
        <v/>
      </c>
    </row>
    <row r="13" spans="1:17" ht="30" customHeight="1">
      <c r="A13" s="414"/>
      <c r="B13" s="303" t="str">
        <f>IF($A13="","",VLOOKUP($A13,従事者明細!$A$3:$I$52,2))</f>
        <v/>
      </c>
      <c r="C13" s="118" t="str">
        <f>IF($A13="","",VLOOKUP($A13,従事者明細!$A$3:$I$52,3))</f>
        <v/>
      </c>
      <c r="D13" s="118" t="str">
        <f>IF($A13="","",VLOOKUP($A13,従事者明細!$A$3:$I$52,5))</f>
        <v/>
      </c>
      <c r="E13" s="133" t="str">
        <f>IF($A13="","",VLOOKUP($A13,従事者明細!$A$3:$I$52,4))</f>
        <v/>
      </c>
      <c r="F13" s="134" t="str">
        <f>IF($A13="","",VLOOKUP($A13,従事者明細!$A$3:$I$52,6))</f>
        <v/>
      </c>
      <c r="G13" s="139" t="str">
        <f>IF($A13="","",VLOOKUP($A13,従事者明細!$A$3:$I$52,7))</f>
        <v/>
      </c>
      <c r="H13" s="135" t="str">
        <f>IF($A13="","",VLOOKUP($A13,従事者明細!$A$3:$I$52,8))</f>
        <v/>
      </c>
      <c r="I13" s="468" t="str">
        <f>IF($A13="","",VLOOKUP($A13,従事者明細!$A$3:$I$52,9))</f>
        <v/>
      </c>
    </row>
    <row r="14" spans="1:17" ht="30" customHeight="1">
      <c r="A14" s="414"/>
      <c r="B14" s="303" t="str">
        <f>IF($A14="","",VLOOKUP($A14,従事者明細!$A$3:$I$52,2))</f>
        <v/>
      </c>
      <c r="C14" s="118" t="str">
        <f>IF($A14="","",VLOOKUP($A14,従事者明細!$A$3:$I$52,3))</f>
        <v/>
      </c>
      <c r="D14" s="118" t="str">
        <f>IF($A14="","",VLOOKUP($A14,従事者明細!$A$3:$I$52,5))</f>
        <v/>
      </c>
      <c r="E14" s="133" t="str">
        <f>IF($A14="","",VLOOKUP($A14,従事者明細!$A$3:$I$52,4))</f>
        <v/>
      </c>
      <c r="F14" s="134" t="str">
        <f>IF($A14="","",VLOOKUP($A14,従事者明細!$A$3:$I$52,6))</f>
        <v/>
      </c>
      <c r="G14" s="139" t="str">
        <f>IF($A14="","",VLOOKUP($A14,従事者明細!$A$3:$I$52,7))</f>
        <v/>
      </c>
      <c r="H14" s="135" t="str">
        <f>IF($A14="","",VLOOKUP($A14,従事者明細!$A$3:$I$52,8))</f>
        <v/>
      </c>
      <c r="I14" s="468" t="str">
        <f>IF($A14="","",VLOOKUP($A14,従事者明細!$A$3:$I$52,9))</f>
        <v/>
      </c>
    </row>
    <row r="15" spans="1:17" ht="30" customHeight="1">
      <c r="A15" s="414"/>
      <c r="B15" s="303" t="str">
        <f>IF($A15="","",VLOOKUP($A15,従事者明細!$A$3:$I$52,2))</f>
        <v/>
      </c>
      <c r="C15" s="118" t="str">
        <f>IF($A15="","",VLOOKUP($A15,従事者明細!$A$3:$I$52,3))</f>
        <v/>
      </c>
      <c r="D15" s="118" t="str">
        <f>IF($A15="","",VLOOKUP($A15,従事者明細!$A$3:$I$52,5))</f>
        <v/>
      </c>
      <c r="E15" s="133" t="str">
        <f>IF($A15="","",VLOOKUP($A15,従事者明細!$A$3:$I$52,4))</f>
        <v/>
      </c>
      <c r="F15" s="134" t="str">
        <f>IF($A15="","",VLOOKUP($A15,従事者明細!$A$3:$I$52,6))</f>
        <v/>
      </c>
      <c r="G15" s="139" t="str">
        <f>IF($A15="","",VLOOKUP($A15,従事者明細!$A$3:$I$52,7))</f>
        <v/>
      </c>
      <c r="H15" s="135" t="str">
        <f>IF($A15="","",VLOOKUP($A15,従事者明細!$A$3:$I$52,8))</f>
        <v/>
      </c>
      <c r="I15" s="468" t="str">
        <f>IF($A15="","",VLOOKUP($A15,従事者明細!$A$3:$I$52,9))</f>
        <v/>
      </c>
    </row>
    <row r="16" spans="1:17" ht="30" hidden="1" customHeight="1">
      <c r="A16" s="413"/>
      <c r="B16" s="376" t="str">
        <f>IF($A16="","",VLOOKUP($A16,従事者明細!$A$3:$I$52,2))</f>
        <v/>
      </c>
      <c r="C16" s="377" t="str">
        <f>IF($A16="","",VLOOKUP($A16,従事者明細!$A$3:$I$52,3))</f>
        <v/>
      </c>
      <c r="D16" s="420" t="str">
        <f>IF($A16="","",VLOOKUP($A16,従事者明細!$A$3:$I$52,5))</f>
        <v/>
      </c>
      <c r="E16" s="378" t="str">
        <f>IF($A16="","",VLOOKUP($A16,従事者明細!$A$3:$I$52,5))</f>
        <v/>
      </c>
      <c r="F16" s="379" t="str">
        <f>IF($A16="","",VLOOKUP($A16,従事者明細!$A$3:$I$52,6))</f>
        <v/>
      </c>
      <c r="G16" s="380" t="str">
        <f>IF($A16="","",VLOOKUP($A16,従事者明細!$A$3:$I$52,7))</f>
        <v/>
      </c>
      <c r="H16" s="381" t="str">
        <f>IF($A16="","",VLOOKUP($A16,従事者明細!$A$3:$I$52,8))</f>
        <v/>
      </c>
      <c r="I16" s="469" t="str">
        <f>IF($A16="","",VLOOKUP($A16,従事者明細!$A$3:$I$52,9))</f>
        <v/>
      </c>
    </row>
    <row r="17" spans="1:10" ht="30" hidden="1" customHeight="1">
      <c r="A17" s="414"/>
      <c r="B17" s="303" t="str">
        <f>IF($A17="","",VLOOKUP($A17,従事者明細!$A$3:$I$52,2))</f>
        <v/>
      </c>
      <c r="C17" s="118" t="str">
        <f>IF($A17="","",VLOOKUP($A17,従事者明細!$A$3:$I$52,3))</f>
        <v/>
      </c>
      <c r="D17" s="118" t="str">
        <f>IF($A17="","",VLOOKUP($A17,従事者明細!$A$3:$I$52,5))</f>
        <v/>
      </c>
      <c r="E17" s="133" t="str">
        <f>IF($A17="","",VLOOKUP($A17,従事者明細!$A$3:$I$52,5))</f>
        <v/>
      </c>
      <c r="F17" s="134" t="str">
        <f>IF($A17="","",VLOOKUP($A17,従事者明細!$A$3:$I$52,6))</f>
        <v/>
      </c>
      <c r="G17" s="139" t="str">
        <f>IF($A17="","",VLOOKUP($A17,従事者明細!$A$3:$I$52,7))</f>
        <v/>
      </c>
      <c r="H17" s="135" t="str">
        <f>IF($A17="","",VLOOKUP($A17,従事者明細!$A$3:$I$52,8))</f>
        <v/>
      </c>
      <c r="I17" s="468" t="str">
        <f>IF($A17="","",VLOOKUP($A17,従事者明細!$A$3:$I$52,9))</f>
        <v/>
      </c>
    </row>
    <row r="18" spans="1:10" ht="30" hidden="1" customHeight="1">
      <c r="A18" s="414"/>
      <c r="B18" s="303" t="str">
        <f>IF($A18="","",VLOOKUP($A18,従事者明細!$A$3:$I$52,2))</f>
        <v/>
      </c>
      <c r="C18" s="118" t="str">
        <f>IF($A18="","",VLOOKUP($A18,従事者明細!$A$3:$I$52,3))</f>
        <v/>
      </c>
      <c r="D18" s="118" t="str">
        <f>IF($A18="","",VLOOKUP($A18,従事者明細!$A$3:$I$52,5))</f>
        <v/>
      </c>
      <c r="E18" s="133" t="str">
        <f>IF($A18="","",VLOOKUP($A18,従事者明細!$A$3:$I$52,5))</f>
        <v/>
      </c>
      <c r="F18" s="134" t="str">
        <f>IF($A18="","",VLOOKUP($A18,従事者明細!$A$3:$I$52,6))</f>
        <v/>
      </c>
      <c r="G18" s="139" t="str">
        <f>IF($A18="","",VLOOKUP($A18,従事者明細!$A$3:$I$52,7))</f>
        <v/>
      </c>
      <c r="H18" s="135" t="str">
        <f>IF($A18="","",VLOOKUP($A18,従事者明細!$A$3:$I$52,8))</f>
        <v/>
      </c>
      <c r="I18" s="468" t="str">
        <f>IF($A18="","",VLOOKUP($A18,従事者明細!$A$3:$I$52,9))</f>
        <v/>
      </c>
    </row>
    <row r="19" spans="1:10" ht="30" hidden="1" customHeight="1">
      <c r="A19" s="414"/>
      <c r="B19" s="303" t="str">
        <f>IF($A19="","",VLOOKUP($A19,従事者明細!$A$3:$I$52,2))</f>
        <v/>
      </c>
      <c r="C19" s="118" t="str">
        <f>IF($A19="","",VLOOKUP($A19,従事者明細!$A$3:$I$52,3))</f>
        <v/>
      </c>
      <c r="D19" s="118" t="str">
        <f>IF($A19="","",VLOOKUP($A19,従事者明細!$A$3:$I$52,5))</f>
        <v/>
      </c>
      <c r="E19" s="133" t="str">
        <f>IF($A19="","",VLOOKUP($A19,従事者明細!$A$3:$I$52,5))</f>
        <v/>
      </c>
      <c r="F19" s="134" t="str">
        <f>IF($A19="","",VLOOKUP($A19,従事者明細!$A$3:$I$52,6))</f>
        <v/>
      </c>
      <c r="G19" s="139" t="str">
        <f>IF($A19="","",VLOOKUP($A19,従事者明細!$A$3:$I$52,7))</f>
        <v/>
      </c>
      <c r="H19" s="135" t="str">
        <f>IF($A19="","",VLOOKUP($A19,従事者明細!$A$3:$I$52,8))</f>
        <v/>
      </c>
      <c r="I19" s="468" t="str">
        <f>IF($A19="","",VLOOKUP($A19,従事者明細!$A$3:$I$52,9))</f>
        <v/>
      </c>
    </row>
    <row r="20" spans="1:10" ht="30" hidden="1" customHeight="1">
      <c r="A20" s="414"/>
      <c r="B20" s="303" t="str">
        <f>IF($A20="","",VLOOKUP($A20,従事者明細!$A$3:$I$52,2))</f>
        <v/>
      </c>
      <c r="C20" s="118" t="str">
        <f>IF($A20="","",VLOOKUP($A20,従事者明細!$A$3:$I$52,3))</f>
        <v/>
      </c>
      <c r="D20" s="118" t="str">
        <f>IF($A20="","",VLOOKUP($A20,従事者明細!$A$3:$I$52,5))</f>
        <v/>
      </c>
      <c r="E20" s="133" t="str">
        <f>IF($A20="","",VLOOKUP($A20,従事者明細!$A$3:$I$52,5))</f>
        <v/>
      </c>
      <c r="F20" s="134" t="str">
        <f>IF($A20="","",VLOOKUP($A20,従事者明細!$A$3:$I$52,6))</f>
        <v/>
      </c>
      <c r="G20" s="139" t="str">
        <f>IF($A20="","",VLOOKUP($A20,従事者明細!$A$3:$I$52,7))</f>
        <v/>
      </c>
      <c r="H20" s="135" t="str">
        <f>IF($A20="","",VLOOKUP($A20,従事者明細!$A$3:$I$52,8))</f>
        <v/>
      </c>
      <c r="I20" s="468" t="str">
        <f>IF($A20="","",VLOOKUP($A20,従事者明細!$A$3:$I$52,9))</f>
        <v/>
      </c>
    </row>
    <row r="21" spans="1:10" ht="30" hidden="1" customHeight="1">
      <c r="A21" s="414"/>
      <c r="B21" s="303" t="str">
        <f>IF($A21="","",VLOOKUP($A21,従事者明細!$A$3:$I$52,2))</f>
        <v/>
      </c>
      <c r="C21" s="118" t="str">
        <f>IF($A21="","",VLOOKUP($A21,従事者明細!$A$3:$I$52,3))</f>
        <v/>
      </c>
      <c r="D21" s="118" t="str">
        <f>IF($A21="","",VLOOKUP($A21,従事者明細!$A$3:$I$52,5))</f>
        <v/>
      </c>
      <c r="E21" s="133" t="str">
        <f>IF($A21="","",VLOOKUP($A21,従事者明細!$A$3:$I$52,5))</f>
        <v/>
      </c>
      <c r="F21" s="134" t="str">
        <f>IF($A21="","",VLOOKUP($A21,従事者明細!$A$3:$I$52,6))</f>
        <v/>
      </c>
      <c r="G21" s="139" t="str">
        <f>IF($A21="","",VLOOKUP($A21,従事者明細!$A$3:$I$52,7))</f>
        <v/>
      </c>
      <c r="H21" s="135" t="str">
        <f>IF($A21="","",VLOOKUP($A21,従事者明細!$A$3:$I$52,8))</f>
        <v/>
      </c>
      <c r="I21" s="468" t="str">
        <f>IF($A21="","",VLOOKUP($A21,従事者明細!$A$3:$I$52,9))</f>
        <v/>
      </c>
    </row>
    <row r="22" spans="1:10" ht="30" hidden="1" customHeight="1">
      <c r="A22" s="414"/>
      <c r="B22" s="303" t="str">
        <f>IF($A22="","",VLOOKUP($A22,従事者明細!$A$3:$I$52,2))</f>
        <v/>
      </c>
      <c r="C22" s="118" t="str">
        <f>IF($A22="","",VLOOKUP($A22,従事者明細!$A$3:$I$52,3))</f>
        <v/>
      </c>
      <c r="D22" s="118" t="str">
        <f>IF($A22="","",VLOOKUP($A22,従事者明細!$A$3:$I$52,5))</f>
        <v/>
      </c>
      <c r="E22" s="133" t="str">
        <f>IF($A22="","",VLOOKUP($A22,従事者明細!$A$3:$I$52,5))</f>
        <v/>
      </c>
      <c r="F22" s="134" t="str">
        <f>IF($A22="","",VLOOKUP($A22,従事者明細!$A$3:$I$52,6))</f>
        <v/>
      </c>
      <c r="G22" s="139" t="str">
        <f>IF($A22="","",VLOOKUP($A22,従事者明細!$A$3:$I$52,7))</f>
        <v/>
      </c>
      <c r="H22" s="135" t="str">
        <f>IF($A22="","",VLOOKUP($A22,従事者明細!$A$3:$I$52,8))</f>
        <v/>
      </c>
      <c r="I22" s="468" t="str">
        <f>IF($A22="","",VLOOKUP($A22,従事者明細!$A$3:$I$52,9))</f>
        <v/>
      </c>
    </row>
    <row r="23" spans="1:10" ht="30" hidden="1" customHeight="1">
      <c r="A23" s="414"/>
      <c r="B23" s="303" t="str">
        <f>IF($A23="","",VLOOKUP($A23,従事者明細!$A$3:$I$52,2))</f>
        <v/>
      </c>
      <c r="C23" s="118" t="str">
        <f>IF($A23="","",VLOOKUP($A23,従事者明細!$A$3:$I$52,3))</f>
        <v/>
      </c>
      <c r="D23" s="118" t="str">
        <f>IF($A23="","",VLOOKUP($A23,従事者明細!$A$3:$I$52,5))</f>
        <v/>
      </c>
      <c r="E23" s="133" t="str">
        <f>IF($A23="","",VLOOKUP($A23,従事者明細!$A$3:$I$52,5))</f>
        <v/>
      </c>
      <c r="F23" s="134" t="str">
        <f>IF($A23="","",VLOOKUP($A23,従事者明細!$A$3:$I$52,6))</f>
        <v/>
      </c>
      <c r="G23" s="139" t="str">
        <f>IF($A23="","",VLOOKUP($A23,従事者明細!$A$3:$I$52,7))</f>
        <v/>
      </c>
      <c r="H23" s="135" t="str">
        <f>IF($A23="","",VLOOKUP($A23,従事者明細!$A$3:$I$52,8))</f>
        <v/>
      </c>
      <c r="I23" s="468" t="str">
        <f>IF($A23="","",VLOOKUP($A23,従事者明細!$A$3:$I$52,9))</f>
        <v/>
      </c>
    </row>
    <row r="24" spans="1:10" ht="30" hidden="1" customHeight="1">
      <c r="A24" s="414"/>
      <c r="B24" s="303" t="str">
        <f>IF($A24="","",VLOOKUP($A24,従事者明細!$A$3:$I$52,2))</f>
        <v/>
      </c>
      <c r="C24" s="118" t="str">
        <f>IF($A24="","",VLOOKUP($A24,従事者明細!$A$3:$I$52,3))</f>
        <v/>
      </c>
      <c r="D24" s="118" t="str">
        <f>IF($A24="","",VLOOKUP($A24,従事者明細!$A$3:$I$52,5))</f>
        <v/>
      </c>
      <c r="E24" s="133" t="str">
        <f>IF($A24="","",VLOOKUP($A24,従事者明細!$A$3:$I$52,5))</f>
        <v/>
      </c>
      <c r="F24" s="134" t="str">
        <f>IF($A24="","",VLOOKUP($A24,従事者明細!$A$3:$I$52,6))</f>
        <v/>
      </c>
      <c r="G24" s="139" t="str">
        <f>IF($A24="","",VLOOKUP($A24,従事者明細!$A$3:$I$52,7))</f>
        <v/>
      </c>
      <c r="H24" s="135" t="str">
        <f>IF($A24="","",VLOOKUP($A24,従事者明細!$A$3:$I$52,8))</f>
        <v/>
      </c>
      <c r="I24" s="468" t="str">
        <f>IF($A24="","",VLOOKUP($A24,従事者明細!$A$3:$I$52,9))</f>
        <v/>
      </c>
    </row>
    <row r="25" spans="1:10" ht="30" customHeight="1" thickBot="1">
      <c r="A25" s="415"/>
      <c r="B25" s="382" t="str">
        <f>IF($A25="","",VLOOKUP($A25,従事者明細!$A$3:$I$52,2))</f>
        <v/>
      </c>
      <c r="C25" s="383" t="str">
        <f>IF($A25="","",VLOOKUP($A25,従事者明細!$A$3:$I$52,3))</f>
        <v/>
      </c>
      <c r="D25" s="383" t="str">
        <f>IF($A25="","",VLOOKUP($A25,従事者明細!$A$3:$I$52,5))</f>
        <v/>
      </c>
      <c r="E25" s="421" t="str">
        <f>IF($A25="","",VLOOKUP($A25,従事者明細!$A$3:$I$52,5))</f>
        <v/>
      </c>
      <c r="F25" s="384" t="str">
        <f>IF($A25="","",VLOOKUP($A25,従事者明細!$A$3:$I$52,6))</f>
        <v/>
      </c>
      <c r="G25" s="385" t="str">
        <f>IF($A25="","",VLOOKUP($A25,従事者明細!$A$3:$I$52,7))</f>
        <v/>
      </c>
      <c r="H25" s="386" t="str">
        <f>IF($A25="","",VLOOKUP($A25,従事者明細!$A$3:$I$52,8))</f>
        <v/>
      </c>
      <c r="I25" s="470" t="str">
        <f>IF($A25="","",VLOOKUP($A25,従事者明細!$A$3:$I$52,9))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87"/>
      <c r="C28" s="487"/>
      <c r="D28" s="487"/>
      <c r="E28" s="487"/>
      <c r="F28" s="487"/>
      <c r="G28" s="487"/>
      <c r="H28" s="487"/>
      <c r="I28" s="487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K20" sqref="K20:K21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7" t="s">
        <v>245</v>
      </c>
    </row>
    <row r="2" spans="1:8" ht="21.75" customHeight="1">
      <c r="A2" s="606" t="s">
        <v>141</v>
      </c>
      <c r="B2" s="606"/>
      <c r="C2" s="606"/>
      <c r="D2" s="606"/>
      <c r="E2" s="606"/>
      <c r="F2" s="606"/>
      <c r="G2" s="606"/>
      <c r="H2" s="606"/>
    </row>
    <row r="3" spans="1:8" ht="21.75" customHeight="1">
      <c r="A3" s="606"/>
      <c r="B3" s="606"/>
      <c r="C3" s="606"/>
      <c r="D3" s="606"/>
      <c r="E3" s="606"/>
      <c r="F3" s="606"/>
      <c r="G3" s="606"/>
      <c r="H3" s="606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607" t="s">
        <v>94</v>
      </c>
      <c r="B5" s="607"/>
      <c r="C5" s="610" t="str">
        <f>様式1A【東・東南・南アジア地域用】見積!E7</f>
        <v>○○○国○○○○○○○○○事業</v>
      </c>
      <c r="D5" s="610"/>
      <c r="E5" s="610"/>
      <c r="F5" s="610"/>
      <c r="G5" s="141"/>
    </row>
    <row r="6" spans="1:8" ht="21.75" customHeight="1">
      <c r="A6" s="607" t="s">
        <v>95</v>
      </c>
      <c r="B6" s="607"/>
      <c r="C6" s="611" t="str">
        <f>様式1A【東・東南・南アジア地域用】見積!E8</f>
        <v>（提案法人名）</v>
      </c>
      <c r="D6" s="611"/>
      <c r="E6" s="611"/>
      <c r="F6" s="611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47"/>
      <c r="B8" s="608"/>
      <c r="C8" s="608"/>
      <c r="D8" s="608"/>
      <c r="E8" s="145" t="s">
        <v>142</v>
      </c>
      <c r="F8" s="145" t="s">
        <v>203</v>
      </c>
      <c r="G8" s="145" t="s">
        <v>296</v>
      </c>
      <c r="H8" s="146" t="s">
        <v>30</v>
      </c>
    </row>
    <row r="9" spans="1:8" ht="21.75" customHeight="1">
      <c r="A9" s="338" t="s">
        <v>97</v>
      </c>
      <c r="B9" s="602" t="s">
        <v>68</v>
      </c>
      <c r="C9" s="602"/>
      <c r="D9" s="602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603" t="s">
        <v>7</v>
      </c>
      <c r="D10" s="603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603" t="s">
        <v>64</v>
      </c>
      <c r="D11" s="603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604" t="s">
        <v>9</v>
      </c>
      <c r="D12" s="604"/>
      <c r="E12" s="152"/>
      <c r="F12" s="152"/>
      <c r="G12" s="152"/>
      <c r="H12" s="147">
        <f t="shared" si="1"/>
        <v>0</v>
      </c>
    </row>
    <row r="13" spans="1:8" ht="21.75" customHeight="1">
      <c r="A13" s="340" t="s">
        <v>101</v>
      </c>
      <c r="B13" s="602" t="s">
        <v>3</v>
      </c>
      <c r="C13" s="602"/>
      <c r="D13" s="609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605" t="s">
        <v>99</v>
      </c>
      <c r="D14" s="605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6" t="s">
        <v>110</v>
      </c>
      <c r="D15" s="151"/>
      <c r="E15" s="344"/>
      <c r="F15" s="345"/>
      <c r="G15" s="345"/>
      <c r="H15" s="346"/>
    </row>
    <row r="16" spans="1:8" ht="21.75" customHeight="1">
      <c r="A16" s="148"/>
      <c r="B16" s="149" t="s">
        <v>4</v>
      </c>
      <c r="C16" s="472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6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309</v>
      </c>
      <c r="C18" s="604" t="s">
        <v>159</v>
      </c>
      <c r="D18" s="604"/>
      <c r="E18" s="150"/>
      <c r="F18" s="150"/>
      <c r="G18" s="150"/>
      <c r="H18" s="147">
        <f t="shared" si="1"/>
        <v>0</v>
      </c>
    </row>
    <row r="19" spans="1:8" ht="21.75" customHeight="1">
      <c r="A19" s="338" t="s">
        <v>103</v>
      </c>
      <c r="B19" s="339" t="s">
        <v>102</v>
      </c>
      <c r="C19" s="336"/>
      <c r="D19" s="336"/>
      <c r="E19" s="224"/>
      <c r="F19" s="224"/>
      <c r="G19" s="224"/>
      <c r="H19" s="147">
        <f t="shared" si="1"/>
        <v>0</v>
      </c>
    </row>
    <row r="20" spans="1:8" ht="21.75" customHeight="1">
      <c r="A20" s="340" t="s">
        <v>105</v>
      </c>
      <c r="B20" s="598" t="s">
        <v>27</v>
      </c>
      <c r="C20" s="598"/>
      <c r="D20" s="598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0" t="s">
        <v>106</v>
      </c>
      <c r="B21" s="341" t="s">
        <v>107</v>
      </c>
      <c r="C21" s="342"/>
      <c r="D21" s="342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3" t="s">
        <v>108</v>
      </c>
      <c r="B22" s="598" t="s">
        <v>109</v>
      </c>
      <c r="C22" s="598"/>
      <c r="D22" s="598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99"/>
      <c r="B23" s="599"/>
      <c r="C23" s="599"/>
      <c r="D23" s="600"/>
    </row>
    <row r="24" spans="1:8" ht="14.25" customHeight="1">
      <c r="A24" s="601"/>
      <c r="B24" s="601"/>
      <c r="C24" s="601"/>
      <c r="D24" s="601"/>
      <c r="E24" s="601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35</vt:i4>
      </vt:variant>
    </vt:vector>
  </HeadingPairs>
  <TitlesOfParts>
    <vt:vector size="49" baseType="lpstr">
      <vt:lpstr>入力方法</vt:lpstr>
      <vt:lpstr>従事者明細</vt:lpstr>
      <vt:lpstr> 表紙</vt:lpstr>
      <vt:lpstr>様式1A【東・東南・南アジア地域用】見積</vt:lpstr>
      <vt:lpstr>様式1B_1【遠隔地域用】本見積（除く航空賃）</vt:lpstr>
      <vt:lpstr>様式1B_2【遠隔地域用】別見積（航空賃のみ）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様式1A【東・東南・南アジア地域用】見積!Print_Area</vt:lpstr>
      <vt:lpstr>'様式1B_1【遠隔地域用】本見積（除く航空賃）'!Print_Area</vt:lpstr>
      <vt:lpstr>'様式1B_2【遠隔地域用】別見積（航空賃のみ）'!Print_Area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'様式1B_1【遠隔地域用】本見積（除く航空賃）'!契約</vt:lpstr>
      <vt:lpstr>'様式1B_2【遠隔地域用】別見積（航空賃のみ）'!契約</vt:lpstr>
      <vt:lpstr>'様式2_6本邦受入活動費&amp;管理費'!契約</vt:lpstr>
      <vt:lpstr>契約</vt:lpstr>
      <vt:lpstr>'様式2_6本邦受入活動費&amp;管理費'!経路</vt:lpstr>
      <vt:lpstr>経路</vt:lpstr>
      <vt:lpstr>'様式1B_1【遠隔地域用】本見積（除く航空賃）'!見積</vt:lpstr>
      <vt:lpstr>'様式1B_2【遠隔地域用】別見積（航空賃のみ）'!見積</vt:lpstr>
      <vt:lpstr>見積</vt:lpstr>
      <vt:lpstr>'様式1B_1【遠隔地域用】本見積（除く航空賃）'!見積金額</vt:lpstr>
      <vt:lpstr>'様式1B_2【遠隔地域用】別見積（航空賃のみ）'!見積金額</vt:lpstr>
      <vt:lpstr>見積金額</vt:lpstr>
      <vt:lpstr>号数</vt:lpstr>
      <vt:lpstr>'様式1B_1【遠隔地域用】本見積（除く航空賃）'!事業名</vt:lpstr>
      <vt:lpstr>'様式1B_2【遠隔地域用】別見積（航空賃のみ）'!事業名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2017-08-07T07:46:08Z</cp:lastPrinted>
  <dcterms:created xsi:type="dcterms:W3CDTF">2013-03-18T00:38:39Z</dcterms:created>
  <dcterms:modified xsi:type="dcterms:W3CDTF">2017-08-29T03:13:44Z</dcterms:modified>
</cp:coreProperties>
</file>