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0" windowWidth="14520" windowHeight="11745" tabRatio="903" activeTab="3"/>
  </bookViews>
  <sheets>
    <sheet name="入力方法" sheetId="14" r:id="rId1"/>
    <sheet name="従事者明細" sheetId="11" r:id="rId2"/>
    <sheet name=" 表紙2" sheetId="20" state="hidden" r:id="rId3"/>
    <sheet name="様式1" sheetId="1" r:id="rId4"/>
    <sheet name="様式2_1人件費" sheetId="6" r:id="rId5"/>
    <sheet name="様式2_2その他原価・一般管理費" sheetId="7" r:id="rId6"/>
    <sheet name="様式2_3機材" sheetId="4" r:id="rId7"/>
    <sheet name="様式2_4旅費" sheetId="3" r:id="rId8"/>
    <sheet name="様式2_5現地活動費" sheetId="10" r:id="rId9"/>
    <sheet name="様式2_6本邦受入活動費" sheetId="21" r:id="rId10"/>
    <sheet name="機材様式（別紙明細）" sheetId="8" r:id="rId11"/>
    <sheet name="年度毎内訳" sheetId="16" state="hidden" r:id="rId12"/>
    <sheet name="業務従事者名簿" sheetId="12" r:id="rId13"/>
    <sheet name="Sheet2" sheetId="18" r:id="rId14"/>
  </sheets>
  <externalReferences>
    <externalReference r:id="rId15"/>
    <externalReference r:id="rId16"/>
    <externalReference r:id="rId17"/>
    <externalReference r:id="rId18"/>
    <externalReference r:id="rId19"/>
  </externalReferences>
  <definedNames>
    <definedName name="_xlnm.Print_Area" localSheetId="2">' 表紙2'!$A$1:$I$43</definedName>
    <definedName name="_xlnm.Print_Area" localSheetId="10">'機材様式（別紙明細）'!$A$1:$L$32</definedName>
    <definedName name="_xlnm.Print_Area" localSheetId="12">業務従事者名簿!$A$1:$I$29</definedName>
    <definedName name="_xlnm.Print_Area" localSheetId="1">従事者明細!$A$1:$I$39</definedName>
    <definedName name="_xlnm.Print_Area" localSheetId="0">入力方法!$A$1:$K$37</definedName>
    <definedName name="_xlnm.Print_Area" localSheetId="11">年度毎内訳!$A$1:$I$22</definedName>
    <definedName name="_xlnm.Print_Area" localSheetId="3">様式1!$A$1:$H$37</definedName>
    <definedName name="_xlnm.Print_Area" localSheetId="4">様式2_1人件費!$A$1:$J$67</definedName>
    <definedName name="_xlnm.Print_Area" localSheetId="5">様式2_2その他原価・一般管理費!$A$1:$M$47</definedName>
    <definedName name="_xlnm.Print_Area" localSheetId="6">様式2_3機材!$A$1:$G$45</definedName>
    <definedName name="_xlnm.Print_Area" localSheetId="7">様式2_4旅費!$A$1:$V$51</definedName>
    <definedName name="_xlnm.Print_Area" localSheetId="8">様式2_5現地活動費!$A$1:$F$35</definedName>
    <definedName name="_xlnm.Print_Area" localSheetId="9">様式2_6本邦受入活動費!$A$1:$H$36</definedName>
    <definedName name="_xlnm.Print_Titles" localSheetId="12">業務従事者名簿!$1:$4</definedName>
    <definedName name="Z_10FF6128_C413_492A_97F7_F629334DAAC5_.wvu.PrintArea" localSheetId="11" hidden="1">年度毎内訳!$A$1:$D$22</definedName>
    <definedName name="Z_10FF6128_C413_492A_97F7_F629334DAAC5_.wvu.PrintArea" localSheetId="3" hidden="1">様式1!$B$4:$H$36</definedName>
    <definedName name="Z_10FF6128_C413_492A_97F7_F629334DAAC5_.wvu.PrintArea" localSheetId="7" hidden="1">様式2_4旅費!$B$7:$V$46</definedName>
    <definedName name="Z_23354667_189C_4570_A62C_5B2458A64BD0_.wvu.PrintArea" localSheetId="11" hidden="1">年度毎内訳!$A$1:$D$22</definedName>
    <definedName name="Z_23354667_189C_4570_A62C_5B2458A64BD0_.wvu.PrintArea" localSheetId="3" hidden="1">様式1!$B$4:$H$36</definedName>
    <definedName name="Z_23354667_189C_4570_A62C_5B2458A64BD0_.wvu.PrintArea" localSheetId="7" hidden="1">様式2_4旅費!$B$7:$V$46</definedName>
    <definedName name="契約" localSheetId="9">様式1!$O$4:$O$6</definedName>
    <definedName name="契約">様式1!$O$4:$O$6</definedName>
    <definedName name="契約金額" localSheetId="9">入力方法!$P$2:$P$4</definedName>
    <definedName name="契約金額">入力方法!$P$2:$P$4</definedName>
    <definedName name="経路" localSheetId="9">様式2_4旅費!$C$39:$C$42</definedName>
    <definedName name="経路">様式2_4旅費!$D$46:$D$50</definedName>
    <definedName name="見積">様式1!$O$3:$O$6</definedName>
    <definedName name="見積金額">様式1!$Q$4:$Q$6</definedName>
    <definedName name="号数">従事者明細!$N$3:$N$12</definedName>
    <definedName name="宿泊料">様式2_4旅費!$AB$2:$AB$5</definedName>
    <definedName name="処理" localSheetId="9">[1]単価!$G$3:$G$6</definedName>
    <definedName name="処理">[2]単価!$G$3:$G$6</definedName>
    <definedName name="打合簿" localSheetId="0">[3]単価・従事者明細!$U$3:$U$4</definedName>
    <definedName name="打合簿" localSheetId="9">[4]単価・従事者明細!$U$3:$U$4</definedName>
    <definedName name="打合簿">[5]単価・従事者明細!$U$3:$U$4</definedName>
    <definedName name="内外選択" localSheetId="9">[1]単価!$F$3:$F$4</definedName>
    <definedName name="内外選択">[2]単価!$F$3:$F$4</definedName>
    <definedName name="日当">様式2_4旅費!$AA$2:$AA$5</definedName>
    <definedName name="分類" localSheetId="9">従事者明細!$K$3:$K$6</definedName>
    <definedName name="分類">従事者明細!$U$3:$U$6</definedName>
    <definedName name="様式番号" localSheetId="9">[4]単価・従事者明細!$S$3:$S$30</definedName>
    <definedName name="様式番号">[5]単価・従事者明細!$S$3:$S$30</definedName>
  </definedNames>
  <calcPr calcId="145621"/>
</workbook>
</file>

<file path=xl/calcChain.xml><?xml version="1.0" encoding="utf-8"?>
<calcChain xmlns="http://schemas.openxmlformats.org/spreadsheetml/2006/main">
  <c r="J33" i="11" l="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3" i="11"/>
  <c r="G27" i="21"/>
  <c r="G25" i="21"/>
  <c r="G26" i="21" s="1"/>
  <c r="Q40" i="3" l="1"/>
  <c r="Q38" i="3"/>
  <c r="Q36" i="3"/>
  <c r="Q34" i="3"/>
  <c r="Q32" i="3"/>
  <c r="Q30" i="3"/>
  <c r="Q28" i="3"/>
  <c r="Q26" i="3"/>
  <c r="Q24" i="3"/>
  <c r="Q22" i="3"/>
  <c r="Q20" i="3"/>
  <c r="K41" i="3"/>
  <c r="Q41" i="3" s="1"/>
  <c r="K40" i="3"/>
  <c r="K39" i="3"/>
  <c r="Q39" i="3" s="1"/>
  <c r="K38" i="3"/>
  <c r="K37" i="3"/>
  <c r="Q37" i="3" s="1"/>
  <c r="K36" i="3"/>
  <c r="K35" i="3"/>
  <c r="Q35" i="3" s="1"/>
  <c r="K34" i="3"/>
  <c r="K33" i="3"/>
  <c r="Q33" i="3" s="1"/>
  <c r="K32" i="3"/>
  <c r="K31" i="3"/>
  <c r="Q31" i="3" s="1"/>
  <c r="K30" i="3"/>
  <c r="K29" i="3"/>
  <c r="Q29" i="3" s="1"/>
  <c r="K28" i="3"/>
  <c r="K27" i="3"/>
  <c r="Q27" i="3" s="1"/>
  <c r="K26" i="3"/>
  <c r="K25" i="3"/>
  <c r="Q25" i="3" s="1"/>
  <c r="K24" i="3"/>
  <c r="K23" i="3"/>
  <c r="Q23" i="3" s="1"/>
  <c r="K22" i="3"/>
  <c r="K21" i="3"/>
  <c r="Q21" i="3" s="1"/>
  <c r="K20" i="3"/>
  <c r="K19" i="3"/>
  <c r="Q19" i="3" s="1"/>
  <c r="K18" i="3"/>
  <c r="Q18" i="3" s="1"/>
  <c r="K17" i="3"/>
  <c r="Q17" i="3" s="1"/>
  <c r="K16" i="3"/>
  <c r="Q16" i="3" s="1"/>
  <c r="K15" i="3"/>
  <c r="Q15" i="3" s="1"/>
  <c r="K14" i="3"/>
  <c r="Q14" i="3" s="1"/>
  <c r="K13" i="3"/>
  <c r="Q13" i="3" s="1"/>
  <c r="K12" i="3"/>
  <c r="Q12" i="3" s="1"/>
  <c r="K11" i="3"/>
  <c r="Q11" i="3" s="1"/>
  <c r="K10" i="3"/>
  <c r="Q10" i="3" s="1"/>
  <c r="K9" i="3"/>
  <c r="Q9" i="3" s="1"/>
  <c r="T16" i="3" l="1"/>
  <c r="N16" i="3"/>
  <c r="V16" i="3" s="1"/>
  <c r="G16" i="3"/>
  <c r="C16" i="3"/>
  <c r="B16" i="3"/>
  <c r="V31" i="3"/>
  <c r="T31" i="3"/>
  <c r="N31" i="3"/>
  <c r="G31" i="3"/>
  <c r="E31" i="3"/>
  <c r="C31" i="3"/>
  <c r="B31" i="3"/>
  <c r="V30" i="3"/>
  <c r="T30" i="3"/>
  <c r="N30" i="3"/>
  <c r="G30" i="3"/>
  <c r="E30" i="3"/>
  <c r="C30" i="3"/>
  <c r="B30" i="3"/>
  <c r="V29" i="3"/>
  <c r="T29" i="3"/>
  <c r="N29" i="3"/>
  <c r="G29" i="3"/>
  <c r="E29" i="3"/>
  <c r="C29" i="3"/>
  <c r="B29" i="3"/>
  <c r="V28" i="3"/>
  <c r="T28" i="3"/>
  <c r="N28" i="3"/>
  <c r="G28" i="3"/>
  <c r="E28" i="3"/>
  <c r="C28" i="3"/>
  <c r="B28" i="3"/>
  <c r="V27" i="3"/>
  <c r="T27" i="3"/>
  <c r="N27" i="3"/>
  <c r="G27" i="3"/>
  <c r="E27" i="3"/>
  <c r="C27" i="3"/>
  <c r="B27" i="3"/>
  <c r="V26" i="3"/>
  <c r="T26" i="3"/>
  <c r="N26" i="3"/>
  <c r="G26" i="3"/>
  <c r="E26" i="3"/>
  <c r="C26" i="3"/>
  <c r="B26" i="3"/>
  <c r="V25" i="3"/>
  <c r="T25" i="3"/>
  <c r="N25" i="3"/>
  <c r="G25" i="3"/>
  <c r="E25" i="3"/>
  <c r="C25" i="3"/>
  <c r="B25" i="3"/>
  <c r="V24" i="3"/>
  <c r="T24" i="3"/>
  <c r="N24" i="3"/>
  <c r="G24" i="3"/>
  <c r="E24" i="3"/>
  <c r="C24" i="3"/>
  <c r="B24" i="3"/>
  <c r="V23" i="3"/>
  <c r="T23" i="3"/>
  <c r="N23" i="3"/>
  <c r="G23" i="3"/>
  <c r="E23" i="3"/>
  <c r="C23" i="3"/>
  <c r="B23" i="3"/>
  <c r="V22" i="3"/>
  <c r="T22" i="3"/>
  <c r="N22" i="3"/>
  <c r="G22" i="3"/>
  <c r="E22" i="3"/>
  <c r="C22" i="3"/>
  <c r="B22" i="3"/>
  <c r="T14" i="3"/>
  <c r="N14" i="3"/>
  <c r="V14" i="3" s="1"/>
  <c r="G14" i="3"/>
  <c r="C14" i="3"/>
  <c r="B14" i="3"/>
  <c r="T12" i="3"/>
  <c r="N12" i="3"/>
  <c r="G12" i="3"/>
  <c r="C12" i="3"/>
  <c r="B12" i="3"/>
  <c r="T13" i="3"/>
  <c r="N13" i="3"/>
  <c r="V13" i="3" s="1"/>
  <c r="G13" i="3"/>
  <c r="C13" i="3"/>
  <c r="B13" i="3"/>
  <c r="V12" i="3" l="1"/>
  <c r="G24" i="21"/>
  <c r="E22" i="21" s="1"/>
  <c r="G18" i="21"/>
  <c r="G17" i="21"/>
  <c r="G16" i="21"/>
  <c r="G15" i="21"/>
  <c r="G14" i="21"/>
  <c r="G13" i="21"/>
  <c r="G12" i="21"/>
  <c r="G11" i="21"/>
  <c r="G10" i="21"/>
  <c r="G9" i="21"/>
  <c r="G19" i="21" s="1"/>
  <c r="G20" i="21" s="1"/>
  <c r="E6" i="21" s="1"/>
  <c r="E4" i="21" l="1"/>
  <c r="G30" i="1" s="1"/>
  <c r="V36" i="3"/>
  <c r="T36" i="3"/>
  <c r="N36" i="3"/>
  <c r="G36" i="3"/>
  <c r="E36" i="3"/>
  <c r="C36" i="3"/>
  <c r="B36" i="3"/>
  <c r="V35" i="3"/>
  <c r="T35" i="3"/>
  <c r="N35" i="3"/>
  <c r="G35" i="3"/>
  <c r="E35" i="3"/>
  <c r="C35" i="3"/>
  <c r="B35" i="3"/>
  <c r="V34" i="3"/>
  <c r="T34" i="3"/>
  <c r="N34" i="3"/>
  <c r="G34" i="3"/>
  <c r="E34" i="3"/>
  <c r="C34" i="3"/>
  <c r="B34" i="3"/>
  <c r="V33" i="3"/>
  <c r="T33" i="3"/>
  <c r="N33" i="3"/>
  <c r="G33" i="3"/>
  <c r="E33" i="3"/>
  <c r="C33" i="3"/>
  <c r="B33" i="3"/>
  <c r="V32" i="3"/>
  <c r="T32" i="3"/>
  <c r="N32" i="3"/>
  <c r="G32" i="3"/>
  <c r="E32" i="3"/>
  <c r="C32" i="3"/>
  <c r="B32" i="3"/>
  <c r="V21" i="3"/>
  <c r="T21" i="3"/>
  <c r="N21" i="3"/>
  <c r="G21" i="3"/>
  <c r="E21" i="3"/>
  <c r="C21" i="3"/>
  <c r="B21" i="3"/>
  <c r="V20" i="3"/>
  <c r="T20" i="3"/>
  <c r="N20" i="3"/>
  <c r="G20" i="3"/>
  <c r="E20" i="3"/>
  <c r="C20" i="3"/>
  <c r="B20" i="3"/>
  <c r="N47" i="3" l="1"/>
  <c r="E47" i="3" s="1"/>
  <c r="N48" i="3"/>
  <c r="N49" i="3"/>
  <c r="E49" i="3" s="1"/>
  <c r="N50" i="3"/>
  <c r="E50" i="3" s="1"/>
  <c r="N46" i="3"/>
  <c r="E46" i="3" s="1"/>
  <c r="E16" i="3" s="1"/>
  <c r="E48" i="3"/>
  <c r="E14" i="3" l="1"/>
  <c r="E12" i="3"/>
  <c r="E13" i="3"/>
  <c r="J54" i="6"/>
  <c r="J31" i="6"/>
  <c r="A19" i="20" l="1"/>
  <c r="E53" i="6" l="1"/>
  <c r="D53" i="6"/>
  <c r="C53" i="6"/>
  <c r="B53" i="6"/>
  <c r="E52" i="6"/>
  <c r="D52" i="6"/>
  <c r="C52" i="6"/>
  <c r="B52" i="6"/>
  <c r="E51" i="6"/>
  <c r="D51" i="6"/>
  <c r="C51" i="6"/>
  <c r="B51" i="6"/>
  <c r="E50" i="6"/>
  <c r="D50" i="6"/>
  <c r="C50" i="6"/>
  <c r="B50" i="6"/>
  <c r="E49" i="6"/>
  <c r="D49" i="6"/>
  <c r="C49" i="6"/>
  <c r="B49" i="6"/>
  <c r="E48" i="6"/>
  <c r="D48" i="6"/>
  <c r="C48" i="6"/>
  <c r="B48" i="6"/>
  <c r="E47" i="6"/>
  <c r="D47" i="6"/>
  <c r="C47" i="6"/>
  <c r="B47" i="6"/>
  <c r="E46" i="6"/>
  <c r="D46" i="6"/>
  <c r="C46" i="6"/>
  <c r="B46" i="6"/>
  <c r="E45" i="6"/>
  <c r="D45" i="6"/>
  <c r="C45" i="6"/>
  <c r="B45" i="6"/>
  <c r="E44" i="6"/>
  <c r="D44" i="6"/>
  <c r="C44" i="6"/>
  <c r="B44" i="6"/>
  <c r="E43" i="6"/>
  <c r="D43" i="6"/>
  <c r="C43" i="6"/>
  <c r="B43" i="6"/>
  <c r="D42" i="6"/>
  <c r="C42" i="6"/>
  <c r="B42" i="6"/>
  <c r="D41" i="6"/>
  <c r="C41" i="6"/>
  <c r="B41" i="6"/>
  <c r="D40" i="6"/>
  <c r="C40" i="6"/>
  <c r="B40" i="6"/>
  <c r="D39" i="6"/>
  <c r="C39" i="6"/>
  <c r="B39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E22" i="6"/>
  <c r="B23" i="6"/>
  <c r="C23" i="6"/>
  <c r="D23" i="6"/>
  <c r="E23" i="6"/>
  <c r="B24" i="6"/>
  <c r="C24" i="6"/>
  <c r="D24" i="6"/>
  <c r="E24" i="6"/>
  <c r="B25" i="6"/>
  <c r="C25" i="6"/>
  <c r="D25" i="6"/>
  <c r="E25" i="6"/>
  <c r="B26" i="6"/>
  <c r="C26" i="6"/>
  <c r="D26" i="6"/>
  <c r="E26" i="6"/>
  <c r="B27" i="6"/>
  <c r="C27" i="6"/>
  <c r="D27" i="6"/>
  <c r="E27" i="6"/>
  <c r="B28" i="6"/>
  <c r="C28" i="6"/>
  <c r="D28" i="6"/>
  <c r="E28" i="6"/>
  <c r="B29" i="6"/>
  <c r="C29" i="6"/>
  <c r="D29" i="6"/>
  <c r="E29" i="6"/>
  <c r="B30" i="6"/>
  <c r="C30" i="6"/>
  <c r="D30" i="6"/>
  <c r="E30" i="6"/>
  <c r="D16" i="6"/>
  <c r="C16" i="6"/>
  <c r="B16" i="6"/>
  <c r="K23" i="11"/>
  <c r="L23" i="11"/>
  <c r="K24" i="11"/>
  <c r="L24" i="11"/>
  <c r="K25" i="11"/>
  <c r="L25" i="11"/>
  <c r="K26" i="11"/>
  <c r="L26" i="11"/>
  <c r="K27" i="11"/>
  <c r="L27" i="11"/>
  <c r="K28" i="11"/>
  <c r="L28" i="11"/>
  <c r="K29" i="11"/>
  <c r="L29" i="11"/>
  <c r="K30" i="11"/>
  <c r="L30" i="11"/>
  <c r="K31" i="11"/>
  <c r="L31" i="11"/>
  <c r="K32" i="11"/>
  <c r="L32" i="11"/>
  <c r="K33" i="11"/>
  <c r="L33" i="11"/>
  <c r="K4" i="11"/>
  <c r="L4" i="11"/>
  <c r="K5" i="11"/>
  <c r="L5" i="11"/>
  <c r="K6" i="11"/>
  <c r="L6" i="11"/>
  <c r="K7" i="11"/>
  <c r="L7" i="11"/>
  <c r="K8" i="11"/>
  <c r="L8" i="11"/>
  <c r="K9" i="11"/>
  <c r="L9" i="11"/>
  <c r="K10" i="11"/>
  <c r="L10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K21" i="11"/>
  <c r="L21" i="11"/>
  <c r="K22" i="11"/>
  <c r="L22" i="11"/>
  <c r="L3" i="11"/>
  <c r="K3" i="11"/>
  <c r="E20" i="6"/>
  <c r="E21" i="6"/>
  <c r="E39" i="6" l="1"/>
  <c r="E19" i="6"/>
  <c r="E40" i="6"/>
  <c r="E42" i="6"/>
  <c r="E41" i="6"/>
  <c r="E18" i="6"/>
  <c r="E17" i="6"/>
  <c r="E16" i="6"/>
  <c r="C5" i="16" l="1"/>
  <c r="C4" i="16"/>
  <c r="B1" i="12" l="1"/>
  <c r="G10" i="3" l="1"/>
  <c r="G11" i="3"/>
  <c r="G15" i="3"/>
  <c r="G17" i="3"/>
  <c r="G18" i="3"/>
  <c r="G19" i="3"/>
  <c r="G37" i="3"/>
  <c r="G38" i="3"/>
  <c r="G39" i="3"/>
  <c r="G40" i="3"/>
  <c r="G41" i="3"/>
  <c r="G9" i="3"/>
  <c r="E10" i="3"/>
  <c r="E11" i="3"/>
  <c r="E15" i="3"/>
  <c r="E17" i="3"/>
  <c r="E18" i="3"/>
  <c r="E19" i="3"/>
  <c r="E37" i="3"/>
  <c r="E38" i="3"/>
  <c r="E39" i="3"/>
  <c r="E40" i="3"/>
  <c r="E41" i="3"/>
  <c r="E9" i="3"/>
  <c r="B2" i="6" l="1"/>
  <c r="A1" i="1" l="1"/>
  <c r="B11" i="1"/>
  <c r="H6" i="12" l="1"/>
  <c r="I6" i="12"/>
  <c r="H7" i="12"/>
  <c r="I7" i="12"/>
  <c r="H8" i="12"/>
  <c r="I8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B6" i="12"/>
  <c r="C6" i="12"/>
  <c r="D6" i="12"/>
  <c r="E6" i="12"/>
  <c r="F6" i="12"/>
  <c r="G6" i="12"/>
  <c r="B7" i="12"/>
  <c r="C7" i="12"/>
  <c r="D7" i="12"/>
  <c r="E7" i="12"/>
  <c r="F7" i="12"/>
  <c r="G7" i="12"/>
  <c r="B8" i="12"/>
  <c r="C8" i="12"/>
  <c r="D8" i="12"/>
  <c r="E8" i="12"/>
  <c r="F8" i="12"/>
  <c r="G8" i="12"/>
  <c r="B9" i="12"/>
  <c r="C9" i="12"/>
  <c r="D9" i="12"/>
  <c r="E9" i="12"/>
  <c r="F9" i="12"/>
  <c r="G9" i="12"/>
  <c r="B10" i="12"/>
  <c r="C10" i="12"/>
  <c r="D10" i="12"/>
  <c r="E10" i="12"/>
  <c r="F10" i="12"/>
  <c r="G10" i="12"/>
  <c r="B11" i="12"/>
  <c r="C11" i="12"/>
  <c r="D11" i="12"/>
  <c r="E11" i="12"/>
  <c r="F11" i="12"/>
  <c r="G11" i="12"/>
  <c r="B12" i="12"/>
  <c r="C12" i="12"/>
  <c r="D12" i="12"/>
  <c r="E12" i="12"/>
  <c r="F12" i="12"/>
  <c r="G12" i="12"/>
  <c r="B13" i="12"/>
  <c r="C13" i="12"/>
  <c r="D13" i="12"/>
  <c r="E13" i="12"/>
  <c r="F13" i="12"/>
  <c r="G13" i="12"/>
  <c r="B14" i="12"/>
  <c r="C14" i="12"/>
  <c r="D14" i="12"/>
  <c r="E14" i="12"/>
  <c r="F14" i="12"/>
  <c r="G14" i="12"/>
  <c r="B15" i="12"/>
  <c r="C15" i="12"/>
  <c r="D15" i="12"/>
  <c r="E15" i="12"/>
  <c r="F15" i="12"/>
  <c r="G15" i="12"/>
  <c r="B16" i="12"/>
  <c r="C16" i="12"/>
  <c r="D16" i="12"/>
  <c r="E16" i="12"/>
  <c r="F16" i="12"/>
  <c r="G16" i="12"/>
  <c r="B17" i="12"/>
  <c r="C17" i="12"/>
  <c r="D17" i="12"/>
  <c r="E17" i="12"/>
  <c r="F17" i="12"/>
  <c r="G17" i="12"/>
  <c r="B18" i="12"/>
  <c r="C18" i="12"/>
  <c r="D18" i="12"/>
  <c r="E18" i="12"/>
  <c r="F18" i="12"/>
  <c r="G18" i="12"/>
  <c r="B19" i="12"/>
  <c r="C19" i="12"/>
  <c r="D19" i="12"/>
  <c r="E19" i="12"/>
  <c r="F19" i="12"/>
  <c r="G19" i="12"/>
  <c r="B20" i="12"/>
  <c r="C20" i="12"/>
  <c r="D20" i="12"/>
  <c r="E20" i="12"/>
  <c r="F20" i="12"/>
  <c r="G20" i="12"/>
  <c r="B21" i="12"/>
  <c r="C21" i="12"/>
  <c r="D21" i="12"/>
  <c r="E21" i="12"/>
  <c r="F21" i="12"/>
  <c r="G21" i="12"/>
  <c r="B22" i="12"/>
  <c r="C22" i="12"/>
  <c r="D22" i="12"/>
  <c r="E22" i="12"/>
  <c r="F22" i="12"/>
  <c r="G22" i="12"/>
  <c r="B23" i="12"/>
  <c r="C23" i="12"/>
  <c r="D23" i="12"/>
  <c r="E23" i="12"/>
  <c r="F23" i="12"/>
  <c r="G23" i="12"/>
  <c r="B24" i="12"/>
  <c r="C24" i="12"/>
  <c r="D24" i="12"/>
  <c r="E24" i="12"/>
  <c r="F24" i="12"/>
  <c r="G24" i="12"/>
  <c r="I5" i="12"/>
  <c r="H5" i="12"/>
  <c r="G5" i="12"/>
  <c r="F5" i="12"/>
  <c r="E5" i="12"/>
  <c r="D5" i="12"/>
  <c r="C5" i="12"/>
  <c r="B5" i="12"/>
  <c r="B10" i="3"/>
  <c r="C10" i="3"/>
  <c r="B11" i="3"/>
  <c r="C11" i="3"/>
  <c r="B15" i="3"/>
  <c r="C15" i="3"/>
  <c r="B17" i="3"/>
  <c r="C17" i="3"/>
  <c r="B18" i="3"/>
  <c r="C18" i="3"/>
  <c r="B19" i="3"/>
  <c r="C19" i="3"/>
  <c r="B37" i="3"/>
  <c r="C37" i="3"/>
  <c r="B38" i="3"/>
  <c r="C38" i="3"/>
  <c r="B39" i="3"/>
  <c r="C39" i="3"/>
  <c r="B40" i="3"/>
  <c r="C40" i="3"/>
  <c r="B41" i="3"/>
  <c r="C41" i="3"/>
  <c r="F36" i="4"/>
  <c r="F35" i="4"/>
  <c r="F34" i="4"/>
  <c r="F28" i="4"/>
  <c r="F27" i="4"/>
  <c r="F26" i="4"/>
  <c r="F19" i="4"/>
  <c r="F18" i="4"/>
  <c r="F15" i="4"/>
  <c r="F14" i="4"/>
  <c r="F11" i="4"/>
  <c r="F10" i="4"/>
  <c r="E32" i="10"/>
  <c r="E31" i="10"/>
  <c r="E30" i="10"/>
  <c r="E29" i="10"/>
  <c r="E28" i="10"/>
  <c r="E27" i="10"/>
  <c r="E26" i="10"/>
  <c r="E24" i="10"/>
  <c r="E23" i="10"/>
  <c r="E22" i="10"/>
  <c r="E21" i="10"/>
  <c r="E20" i="10"/>
  <c r="E18" i="10"/>
  <c r="E17" i="10"/>
  <c r="E16" i="10"/>
  <c r="E15" i="10"/>
  <c r="E14" i="10"/>
  <c r="E13" i="10"/>
  <c r="E7" i="10"/>
  <c r="E8" i="10"/>
  <c r="E9" i="10"/>
  <c r="E10" i="10"/>
  <c r="E11" i="10"/>
  <c r="E6" i="10"/>
  <c r="H28" i="8"/>
  <c r="H27" i="8"/>
  <c r="H26" i="8"/>
  <c r="H20" i="8"/>
  <c r="H19" i="8"/>
  <c r="H18" i="8"/>
  <c r="H7" i="8"/>
  <c r="H8" i="8"/>
  <c r="H9" i="8"/>
  <c r="H10" i="8"/>
  <c r="H11" i="8"/>
  <c r="H12" i="8"/>
  <c r="H6" i="8"/>
  <c r="E25" i="10"/>
  <c r="V37" i="3"/>
  <c r="V38" i="3"/>
  <c r="V39" i="3"/>
  <c r="V40" i="3"/>
  <c r="V41" i="3"/>
  <c r="T10" i="3"/>
  <c r="T11" i="3"/>
  <c r="T15" i="3"/>
  <c r="T17" i="3"/>
  <c r="T18" i="3"/>
  <c r="T19" i="3"/>
  <c r="T37" i="3"/>
  <c r="T38" i="3"/>
  <c r="T39" i="3"/>
  <c r="T40" i="3"/>
  <c r="T41" i="3"/>
  <c r="N10" i="3"/>
  <c r="N11" i="3"/>
  <c r="N15" i="3"/>
  <c r="N17" i="3"/>
  <c r="V17" i="3" s="1"/>
  <c r="N18" i="3"/>
  <c r="N19" i="3"/>
  <c r="N37" i="3"/>
  <c r="N38" i="3"/>
  <c r="N39" i="3"/>
  <c r="N40" i="3"/>
  <c r="N41" i="3"/>
  <c r="T9" i="3"/>
  <c r="N9" i="3"/>
  <c r="E42" i="3"/>
  <c r="E43" i="3" s="1"/>
  <c r="F4" i="3" s="1"/>
  <c r="G27" i="1" s="1"/>
  <c r="C9" i="3"/>
  <c r="B9" i="3"/>
  <c r="H53" i="6"/>
  <c r="F53" i="6"/>
  <c r="G53" i="6"/>
  <c r="H52" i="6"/>
  <c r="F52" i="6"/>
  <c r="G52" i="6"/>
  <c r="H51" i="6"/>
  <c r="F51" i="6"/>
  <c r="G51" i="6"/>
  <c r="H50" i="6"/>
  <c r="F50" i="6"/>
  <c r="H49" i="6"/>
  <c r="F49" i="6"/>
  <c r="H48" i="6"/>
  <c r="F48" i="6"/>
  <c r="H47" i="6"/>
  <c r="F47" i="6"/>
  <c r="G47" i="6"/>
  <c r="H46" i="6"/>
  <c r="F46" i="6"/>
  <c r="H45" i="6"/>
  <c r="F45" i="6"/>
  <c r="H44" i="6"/>
  <c r="F44" i="6"/>
  <c r="H43" i="6"/>
  <c r="F43" i="6"/>
  <c r="G43" i="6"/>
  <c r="H42" i="6"/>
  <c r="F42" i="6"/>
  <c r="H41" i="6"/>
  <c r="F41" i="6"/>
  <c r="H40" i="6"/>
  <c r="F40" i="6"/>
  <c r="F39" i="6"/>
  <c r="F54" i="6" s="1"/>
  <c r="H39" i="6"/>
  <c r="F17" i="6"/>
  <c r="G17" i="6" s="1"/>
  <c r="H17" i="6"/>
  <c r="F18" i="6"/>
  <c r="H18" i="6"/>
  <c r="F19" i="6"/>
  <c r="H19" i="6"/>
  <c r="F20" i="6"/>
  <c r="H20" i="6"/>
  <c r="F21" i="6"/>
  <c r="G21" i="6" s="1"/>
  <c r="H21" i="6"/>
  <c r="F22" i="6"/>
  <c r="H22" i="6"/>
  <c r="F23" i="6"/>
  <c r="H23" i="6"/>
  <c r="F24" i="6"/>
  <c r="H24" i="6"/>
  <c r="G25" i="6"/>
  <c r="F25" i="6"/>
  <c r="H25" i="6"/>
  <c r="G26" i="6"/>
  <c r="F26" i="6"/>
  <c r="H26" i="6"/>
  <c r="G27" i="6"/>
  <c r="F27" i="6"/>
  <c r="H27" i="6"/>
  <c r="G28" i="6"/>
  <c r="F28" i="6"/>
  <c r="H28" i="6"/>
  <c r="F29" i="6"/>
  <c r="H29" i="6"/>
  <c r="F30" i="6"/>
  <c r="H30" i="6"/>
  <c r="H16" i="6"/>
  <c r="F16" i="6"/>
  <c r="V19" i="3" l="1"/>
  <c r="F31" i="6"/>
  <c r="F64" i="6" s="1"/>
  <c r="V15" i="3"/>
  <c r="E33" i="10"/>
  <c r="H21" i="8"/>
  <c r="D16" i="8" s="1"/>
  <c r="F13" i="4" s="1"/>
  <c r="F16" i="4" s="1"/>
  <c r="F29" i="4"/>
  <c r="F30" i="4" s="1"/>
  <c r="D24" i="4" s="1"/>
  <c r="G18" i="6"/>
  <c r="V9" i="3"/>
  <c r="H13" i="8"/>
  <c r="D4" i="8" s="1"/>
  <c r="F9" i="4" s="1"/>
  <c r="F12" i="4" s="1"/>
  <c r="H29" i="8"/>
  <c r="D24" i="8" s="1"/>
  <c r="F17" i="4" s="1"/>
  <c r="F20" i="4" s="1"/>
  <c r="E12" i="10"/>
  <c r="F37" i="4"/>
  <c r="F38" i="4" s="1"/>
  <c r="D32" i="4" s="1"/>
  <c r="G42" i="6"/>
  <c r="E19" i="10"/>
  <c r="G16" i="6"/>
  <c r="G33" i="6" s="1"/>
  <c r="V18" i="3"/>
  <c r="G22" i="6"/>
  <c r="V11" i="3"/>
  <c r="V10" i="3"/>
  <c r="G20" i="6"/>
  <c r="G44" i="6"/>
  <c r="G48" i="6"/>
  <c r="G40" i="6"/>
  <c r="G19" i="6"/>
  <c r="G46" i="6"/>
  <c r="G41" i="6"/>
  <c r="G59" i="6" s="1"/>
  <c r="G24" i="6"/>
  <c r="G45" i="6"/>
  <c r="G39" i="6"/>
  <c r="G58" i="6" s="1"/>
  <c r="G30" i="6"/>
  <c r="G23" i="6"/>
  <c r="G49" i="6"/>
  <c r="G50" i="6"/>
  <c r="G29" i="6"/>
  <c r="G35" i="6" l="1"/>
  <c r="H59" i="6" s="1"/>
  <c r="G57" i="6"/>
  <c r="G60" i="6" s="1"/>
  <c r="F21" i="4"/>
  <c r="F22" i="4" s="1"/>
  <c r="D7" i="4" s="1"/>
  <c r="F40" i="4" s="1"/>
  <c r="E5" i="4" s="1"/>
  <c r="G34" i="6"/>
  <c r="H58" i="6" s="1"/>
  <c r="E34" i="10"/>
  <c r="E35" i="10" s="1"/>
  <c r="E3" i="10" s="1"/>
  <c r="G29" i="1" s="1"/>
  <c r="V42" i="3"/>
  <c r="V43" i="3" s="1"/>
  <c r="F6" i="3" s="1"/>
  <c r="G28" i="1" s="1"/>
  <c r="G31" i="6"/>
  <c r="G54" i="6"/>
  <c r="E3" i="4" l="1"/>
  <c r="F4" i="4"/>
  <c r="B35" i="21" s="1"/>
  <c r="G35" i="21" s="1"/>
  <c r="G36" i="21" s="1"/>
  <c r="G64" i="6"/>
  <c r="G65" i="6" s="1"/>
  <c r="G25" i="1"/>
  <c r="H57" i="6"/>
  <c r="G24" i="1"/>
  <c r="G36" i="6"/>
  <c r="E31" i="21" l="1"/>
  <c r="G32" i="1"/>
  <c r="E11" i="6"/>
  <c r="H60" i="6"/>
  <c r="J59" i="6" s="1"/>
  <c r="B19" i="7" s="1"/>
  <c r="G21" i="1"/>
  <c r="J58" i="6" l="1"/>
  <c r="B14" i="7" s="1"/>
  <c r="K14" i="7" s="1"/>
  <c r="K19" i="7"/>
  <c r="B42" i="7" s="1"/>
  <c r="K42" i="7" s="1"/>
  <c r="J57" i="6"/>
  <c r="B9" i="7" l="1"/>
  <c r="J60" i="6"/>
  <c r="B37" i="7"/>
  <c r="K37" i="7" s="1"/>
  <c r="K9" i="7" l="1"/>
  <c r="K22" i="7" s="1"/>
  <c r="K23" i="7" s="1"/>
  <c r="I4" i="7" s="1"/>
  <c r="G22" i="1" s="1"/>
  <c r="B32" i="7" l="1"/>
  <c r="K32" i="7" s="1"/>
  <c r="K45" i="7" s="1"/>
  <c r="K46" i="7" s="1"/>
  <c r="I26" i="7" s="1"/>
  <c r="G23" i="1" l="1"/>
  <c r="G20" i="1" s="1"/>
  <c r="G33" i="1" s="1"/>
  <c r="E7" i="6"/>
  <c r="G34" i="1" l="1"/>
  <c r="G35" i="1" s="1"/>
  <c r="E11" i="1" l="1"/>
  <c r="C30" i="20"/>
  <c r="H30" i="20"/>
</calcChain>
</file>

<file path=xl/comments1.xml><?xml version="1.0" encoding="utf-8"?>
<comments xmlns="http://schemas.openxmlformats.org/spreadsheetml/2006/main">
  <authors>
    <author>JICA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sharedStrings.xml><?xml version="1.0" encoding="utf-8"?>
<sst xmlns="http://schemas.openxmlformats.org/spreadsheetml/2006/main" count="660" uniqueCount="296">
  <si>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</si>
  <si>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</si>
  <si>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</si>
  <si>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</si>
  <si>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</si>
  <si>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</si>
  <si>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</si>
  <si>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</si>
  <si>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</si>
  <si>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</si>
  <si>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</si>
  <si>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合　　計</t>
    <phoneticPr fontId="2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</si>
  <si>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</si>
  <si>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</si>
  <si>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</si>
  <si>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</si>
  <si>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</si>
  <si>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</si>
  <si>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</si>
  <si>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</si>
  <si>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航空賃（円）</t>
    <rPh sb="0" eb="2">
      <t>コウクウ</t>
    </rPh>
    <rPh sb="2" eb="3">
      <t>チン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</si>
  <si>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</si>
  <si>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</si>
  <si>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*航空経路</t>
    <rPh sb="1" eb="3">
      <t>コウクウ</t>
    </rPh>
    <rPh sb="3" eb="5">
      <t>ケイロ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</si>
  <si>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</si>
  <si>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</si>
  <si>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</si>
  <si>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</si>
  <si>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車
両
関
係
費</t>
    <rPh sb="0" eb="1">
      <t>クルマ</t>
    </rPh>
    <rPh sb="2" eb="3">
      <t>リョウ</t>
    </rPh>
    <rPh sb="4" eb="5">
      <t>ケン</t>
    </rPh>
    <rPh sb="6" eb="7">
      <t>カカル</t>
    </rPh>
    <rPh sb="8" eb="9">
      <t>ヒ</t>
    </rPh>
    <phoneticPr fontId="2"/>
  </si>
  <si>
    <t>小計</t>
    <rPh sb="0" eb="2">
      <t>ショウケイ</t>
    </rPh>
    <phoneticPr fontId="2"/>
  </si>
  <si>
    <t>現
地
傭
人
費</t>
    <rPh sb="0" eb="1">
      <t>ゲン</t>
    </rPh>
    <rPh sb="2" eb="3">
      <t>チ</t>
    </rPh>
    <rPh sb="4" eb="5">
      <t>ヨウ</t>
    </rPh>
    <rPh sb="6" eb="7">
      <t>ジン</t>
    </rPh>
    <rPh sb="8" eb="9">
      <t>ヒ</t>
    </rPh>
    <phoneticPr fontId="2"/>
  </si>
  <si>
    <t>単価(円）</t>
    <rPh sb="0" eb="2">
      <t>タンカ</t>
    </rPh>
    <rPh sb="3" eb="4">
      <t>エン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</si>
  <si>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</si>
  <si>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</si>
  <si>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</si>
  <si>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</si>
  <si>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</si>
  <si>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</si>
  <si>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（１）現地作業</t>
    <rPh sb="3" eb="5">
      <t>ゲンチ</t>
    </rPh>
    <rPh sb="5" eb="7">
      <t>サギョウ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</si>
  <si>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</si>
  <si>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</si>
  <si>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</si>
  <si>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</si>
  <si>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所属分類</t>
    <rPh sb="0" eb="2">
      <t>ショゾク</t>
    </rPh>
    <rPh sb="2" eb="4">
      <t>ブンルイ</t>
    </rPh>
    <phoneticPr fontId="2"/>
  </si>
  <si>
    <t>小　計</t>
    <rPh sb="0" eb="1">
      <t>ショウ</t>
    </rPh>
    <rPh sb="2" eb="3">
      <t>ケイ</t>
    </rPh>
    <phoneticPr fontId="2"/>
  </si>
  <si>
    <t>（１）コンサルティング企業</t>
    <rPh sb="11" eb="13">
      <t>キギョウ</t>
    </rPh>
    <phoneticPr fontId="2"/>
  </si>
  <si>
    <t>直接人件費合計額</t>
    <rPh sb="0" eb="2">
      <t>チョクセツ</t>
    </rPh>
    <rPh sb="2" eb="5">
      <t>ジンケンヒ</t>
    </rPh>
    <rPh sb="5" eb="7">
      <t>ゴウケイ</t>
    </rPh>
    <rPh sb="7" eb="8">
      <t>ガク</t>
    </rPh>
    <phoneticPr fontId="2"/>
  </si>
  <si>
    <t>×</t>
    <phoneticPr fontId="2"/>
  </si>
  <si>
    <t>％</t>
    <phoneticPr fontId="2"/>
  </si>
  <si>
    <t>＝</t>
    <phoneticPr fontId="2"/>
  </si>
  <si>
    <t>（２）コンサルティング企業以外の法人</t>
    <rPh sb="11" eb="13">
      <t>キギョウ</t>
    </rPh>
    <rPh sb="13" eb="15">
      <t>イガイ</t>
    </rPh>
    <rPh sb="16" eb="18">
      <t>ホウジン</t>
    </rPh>
    <phoneticPr fontId="2"/>
  </si>
  <si>
    <t>（３）個人</t>
    <rPh sb="3" eb="5">
      <t>コジン</t>
    </rPh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</si>
  <si>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</si>
  <si>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一般管理費率等</t>
    <rPh sb="0" eb="2">
      <t>イッパン</t>
    </rPh>
    <rPh sb="2" eb="5">
      <t>カンリヒ</t>
    </rPh>
    <rPh sb="5" eb="6">
      <t>リツ</t>
    </rPh>
    <rPh sb="6" eb="7">
      <t>トウ</t>
    </rPh>
    <phoneticPr fontId="2"/>
  </si>
  <si>
    <t>Y</t>
    <phoneticPr fontId="3"/>
  </si>
  <si>
    <t>搭乗
クラス
（Y/C）</t>
    <rPh sb="0" eb="2">
      <t>トウジョウ</t>
    </rPh>
    <phoneticPr fontId="5"/>
  </si>
  <si>
    <t>C</t>
    <phoneticPr fontId="3"/>
  </si>
  <si>
    <t>管理費率</t>
    <rPh sb="0" eb="3">
      <t>カンリヒ</t>
    </rPh>
    <rPh sb="3" eb="4">
      <t>リツ</t>
    </rPh>
    <phoneticPr fontId="2"/>
  </si>
  <si>
    <t>（２）国内作業</t>
    <rPh sb="3" eb="5">
      <t>コクナイ</t>
    </rPh>
    <rPh sb="5" eb="7">
      <t>サギョウ</t>
    </rPh>
    <phoneticPr fontId="2"/>
  </si>
  <si>
    <t>Ⅴ．</t>
    <phoneticPr fontId="3"/>
  </si>
  <si>
    <t>品　　名</t>
    <rPh sb="0" eb="4">
      <t>ヒンメイ</t>
    </rPh>
    <phoneticPr fontId="5"/>
  </si>
  <si>
    <t>仕　様</t>
    <phoneticPr fontId="5"/>
  </si>
  <si>
    <t>単　価（円）</t>
    <rPh sb="0" eb="3">
      <t>タンカ</t>
    </rPh>
    <rPh sb="4" eb="5">
      <t>エン</t>
    </rPh>
    <phoneticPr fontId="5"/>
  </si>
  <si>
    <t>金　　　額（円）</t>
    <rPh sb="0" eb="5">
      <t>キンガク</t>
    </rPh>
    <rPh sb="6" eb="7">
      <t>エン</t>
    </rPh>
    <phoneticPr fontId="5"/>
  </si>
  <si>
    <t>備　　　考</t>
    <rPh sb="0" eb="5">
      <t>ビコウ</t>
    </rPh>
    <phoneticPr fontId="5"/>
  </si>
  <si>
    <t>品　名</t>
  </si>
  <si>
    <t>金　額（円）</t>
    <rPh sb="4" eb="5">
      <t>エン</t>
    </rPh>
    <phoneticPr fontId="5"/>
  </si>
  <si>
    <t>備　考</t>
  </si>
  <si>
    <t>数量</t>
    <rPh sb="0" eb="2">
      <t>スウリョウ</t>
    </rPh>
    <phoneticPr fontId="5"/>
  </si>
  <si>
    <t>費　　目</t>
    <phoneticPr fontId="5"/>
  </si>
  <si>
    <t>単　価（円）</t>
    <rPh sb="4" eb="5">
      <t>エン</t>
    </rPh>
    <phoneticPr fontId="5"/>
  </si>
  <si>
    <t>数　量</t>
    <phoneticPr fontId="5"/>
  </si>
  <si>
    <t>備　考</t>
    <phoneticPr fontId="5"/>
  </si>
  <si>
    <t>小　　　計</t>
    <rPh sb="0" eb="1">
      <t>ショウ</t>
    </rPh>
    <rPh sb="4" eb="5">
      <t>ケイ</t>
    </rPh>
    <phoneticPr fontId="5"/>
  </si>
  <si>
    <t>合　　計</t>
    <phoneticPr fontId="5"/>
  </si>
  <si>
    <t>（１）+（２）+（３）</t>
    <phoneticPr fontId="2"/>
  </si>
  <si>
    <t>（１）+（２）+（３）</t>
    <phoneticPr fontId="2"/>
  </si>
  <si>
    <t>円　</t>
    <rPh sb="0" eb="1">
      <t>エン</t>
    </rPh>
    <phoneticPr fontId="2"/>
  </si>
  <si>
    <t>拘束日数</t>
    <rPh sb="0" eb="2">
      <t>コウソク</t>
    </rPh>
    <rPh sb="2" eb="4">
      <t>ニッスウ</t>
    </rPh>
    <phoneticPr fontId="2"/>
  </si>
  <si>
    <t>稼働日</t>
    <rPh sb="0" eb="3">
      <t>カドウビ</t>
    </rPh>
    <phoneticPr fontId="2"/>
  </si>
  <si>
    <t>現地業務期間
(日間)</t>
    <rPh sb="2" eb="4">
      <t>ギョウム</t>
    </rPh>
    <rPh sb="8" eb="9">
      <t>ニチ</t>
    </rPh>
    <rPh sb="9" eb="10">
      <t>カン</t>
    </rPh>
    <phoneticPr fontId="5"/>
  </si>
  <si>
    <t>３．</t>
    <phoneticPr fontId="2"/>
  </si>
  <si>
    <t>Ⅵ．</t>
    <phoneticPr fontId="3"/>
  </si>
  <si>
    <t>数　量</t>
    <phoneticPr fontId="5"/>
  </si>
  <si>
    <t>合　　計</t>
    <phoneticPr fontId="5"/>
  </si>
  <si>
    <t>※金額は全て消費税抜きの金額を入力してください。</t>
    <rPh sb="1" eb="3">
      <t>キンガク</t>
    </rPh>
    <rPh sb="4" eb="5">
      <t>スベ</t>
    </rPh>
    <rPh sb="6" eb="9">
      <t>ショウヒゼイ</t>
    </rPh>
    <rPh sb="9" eb="10">
      <t>ヌ</t>
    </rPh>
    <rPh sb="12" eb="14">
      <t>キンガク</t>
    </rPh>
    <rPh sb="15" eb="17">
      <t>ニュウリョク</t>
    </rPh>
    <phoneticPr fontId="2"/>
  </si>
  <si>
    <t>提案事業名</t>
    <rPh sb="0" eb="2">
      <t>テイアン</t>
    </rPh>
    <rPh sb="2" eb="4">
      <t>ジギョウ</t>
    </rPh>
    <rPh sb="4" eb="5">
      <t>メイ</t>
    </rPh>
    <phoneticPr fontId="2"/>
  </si>
  <si>
    <t>事業提案法人名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</si>
  <si>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（提案社名）</t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</si>
  <si>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</si>
  <si>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</si>
  <si>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</si>
  <si>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４．</t>
  </si>
  <si>
    <t>消費税及び地方消費税の合計金額（小計の8％）</t>
    <phoneticPr fontId="3"/>
  </si>
  <si>
    <t>Ⅱ．</t>
    <phoneticPr fontId="3"/>
  </si>
  <si>
    <t>Ⅲ．</t>
    <phoneticPr fontId="2"/>
  </si>
  <si>
    <t>注）仕様欄には製品のサイズ等の詳細情報を明記して下さい。</t>
  </si>
  <si>
    <t>日本の内国旅費
（円）</t>
    <rPh sb="0" eb="2">
      <t>ニホン</t>
    </rPh>
    <rPh sb="9" eb="10">
      <t>エン</t>
    </rPh>
    <phoneticPr fontId="5"/>
  </si>
  <si>
    <t>現地交通費</t>
    <rPh sb="0" eb="2">
      <t>ゲンチ</t>
    </rPh>
    <rPh sb="2" eb="4">
      <t>コウツウ</t>
    </rPh>
    <rPh sb="4" eb="5">
      <t>ヒ</t>
    </rPh>
    <phoneticPr fontId="2"/>
  </si>
  <si>
    <t>合計（①+②+③）</t>
    <rPh sb="0" eb="2">
      <t>ゴウケイ</t>
    </rPh>
    <phoneticPr fontId="2"/>
  </si>
  <si>
    <t>　　小計（　1）+2） +3）)</t>
    <rPh sb="2" eb="4">
      <t>ショウケイ</t>
    </rPh>
    <phoneticPr fontId="5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</si>
  <si>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</si>
  <si>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</si>
  <si>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</si>
  <si>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</si>
  <si>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</si>
  <si>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</si>
  <si>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　1)　機材製造・購入費等</t>
    <rPh sb="4" eb="6">
      <t>キザイ</t>
    </rPh>
    <rPh sb="6" eb="8">
      <t>セイゾウ</t>
    </rPh>
    <rPh sb="9" eb="12">
      <t>コウニュウヒ</t>
    </rPh>
    <rPh sb="12" eb="13">
      <t>トウ</t>
    </rPh>
    <phoneticPr fontId="5"/>
  </si>
  <si>
    <t>①本邦機材製造・購入費</t>
    <phoneticPr fontId="2"/>
  </si>
  <si>
    <t>②現地機材製造・購入費</t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</si>
  <si>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</si>
  <si>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</si>
  <si>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3"/>
  </si>
  <si>
    <t>現地再委託費</t>
    <rPh sb="0" eb="2">
      <t>ゲンチ</t>
    </rPh>
    <rPh sb="2" eb="5">
      <t>サイイタク</t>
    </rPh>
    <rPh sb="5" eb="6">
      <t>ヒ</t>
    </rPh>
    <phoneticPr fontId="2"/>
  </si>
  <si>
    <t>I．人件費（外部人材の活用費としてのみ計上）</t>
    <rPh sb="2" eb="5">
      <t>ジンケンヒ</t>
    </rPh>
    <rPh sb="6" eb="8">
      <t>ガイブ</t>
    </rPh>
    <rPh sb="8" eb="10">
      <t>ジンザイ</t>
    </rPh>
    <rPh sb="11" eb="13">
      <t>カツヨウ</t>
    </rPh>
    <rPh sb="13" eb="14">
      <t>ヒ</t>
    </rPh>
    <rPh sb="19" eb="21">
      <t>ケイジョウ</t>
    </rPh>
    <phoneticPr fontId="2"/>
  </si>
  <si>
    <t>　3)　関税・付加価値税（VAT）等</t>
    <rPh sb="4" eb="6">
      <t>カンゼイ</t>
    </rPh>
    <rPh sb="7" eb="9">
      <t>フカ</t>
    </rPh>
    <rPh sb="9" eb="11">
      <t>カチ</t>
    </rPh>
    <rPh sb="11" eb="12">
      <t>ゼイ</t>
    </rPh>
    <rPh sb="17" eb="18">
      <t>トウ</t>
    </rPh>
    <phoneticPr fontId="5"/>
  </si>
  <si>
    <t>　航空賃</t>
    <rPh sb="1" eb="3">
      <t>コウクウ</t>
    </rPh>
    <rPh sb="3" eb="4">
      <t>チン</t>
    </rPh>
    <phoneticPr fontId="2"/>
  </si>
  <si>
    <t>２．その他原価</t>
    <rPh sb="4" eb="5">
      <t>タ</t>
    </rPh>
    <rPh sb="5" eb="7">
      <t>ゲンカ</t>
    </rPh>
    <phoneticPr fontId="2"/>
  </si>
  <si>
    <t>その他原価率</t>
    <rPh sb="2" eb="3">
      <t>タ</t>
    </rPh>
    <rPh sb="3" eb="5">
      <t>ゲンカ</t>
    </rPh>
    <rPh sb="5" eb="6">
      <t>リツ</t>
    </rPh>
    <phoneticPr fontId="2"/>
  </si>
  <si>
    <t>直接人件費＋その他原価</t>
    <rPh sb="0" eb="2">
      <t>チョクセツ</t>
    </rPh>
    <rPh sb="2" eb="4">
      <t>ジンケン</t>
    </rPh>
    <rPh sb="4" eb="5">
      <t>ヒ</t>
    </rPh>
    <rPh sb="8" eb="9">
      <t>タ</t>
    </rPh>
    <rPh sb="9" eb="11">
      <t>ゲンカ</t>
    </rPh>
    <phoneticPr fontId="2"/>
  </si>
  <si>
    <t xml:space="preserve">
注）「Ⅴ．消費税」と「Ⅵ．合計」以外は、千円未満を切り捨ててください。</t>
    <rPh sb="1" eb="2">
      <t>チュウ</t>
    </rPh>
    <rPh sb="6" eb="9">
      <t>ショウヒゼイ</t>
    </rPh>
    <rPh sb="14" eb="16">
      <t>ゴウケイ</t>
    </rPh>
    <rPh sb="17" eb="19">
      <t>イガイ</t>
    </rPh>
    <rPh sb="21" eb="23">
      <t>センエン</t>
    </rPh>
    <rPh sb="23" eb="25">
      <t>ミマン</t>
    </rPh>
    <rPh sb="26" eb="27">
      <t>キ</t>
    </rPh>
    <rPh sb="28" eb="29">
      <t>ス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</si>
  <si>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</si>
  <si>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</si>
  <si>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(1)　本邦機材製造・購入費</t>
    <rPh sb="4" eb="6">
      <t>ホンポウ</t>
    </rPh>
    <rPh sb="8" eb="10">
      <t>セイゾウ</t>
    </rPh>
    <phoneticPr fontId="5"/>
  </si>
  <si>
    <t>(2)　現地機材製造・購入費</t>
    <rPh sb="4" eb="6">
      <t>ゲンチ</t>
    </rPh>
    <phoneticPr fontId="5"/>
  </si>
  <si>
    <t>(3)　現地工事費</t>
    <rPh sb="4" eb="6">
      <t>ゲンチ</t>
    </rPh>
    <rPh sb="6" eb="8">
      <t>コウジ</t>
    </rPh>
    <rPh sb="8" eb="9">
      <t>ヒ</t>
    </rPh>
    <phoneticPr fontId="2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</si>
  <si>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</si>
  <si>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</si>
  <si>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</si>
  <si>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</si>
  <si>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</si>
  <si>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担当業務</t>
    <rPh sb="0" eb="2">
      <t>タントウ</t>
    </rPh>
    <rPh sb="2" eb="4">
      <t>ギョウム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</si>
  <si>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</si>
  <si>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</si>
  <si>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 xml:space="preserve">氏名
</t>
    <rPh sb="0" eb="2">
      <t>シメイ</t>
    </rPh>
    <phoneticPr fontId="2"/>
  </si>
  <si>
    <t>担当業務</t>
    <phoneticPr fontId="2"/>
  </si>
  <si>
    <t>従事者キー</t>
    <rPh sb="0" eb="3">
      <t>ジュウジシャ</t>
    </rPh>
    <phoneticPr fontId="2"/>
  </si>
  <si>
    <t>A合計</t>
    <rPh sb="1" eb="3">
      <t>ゴウケイ</t>
    </rPh>
    <phoneticPr fontId="2"/>
  </si>
  <si>
    <t>B合計</t>
    <rPh sb="1" eb="3">
      <t>ゴウケイ</t>
    </rPh>
    <phoneticPr fontId="2"/>
  </si>
  <si>
    <t>C合計</t>
    <rPh sb="1" eb="3">
      <t>ゴウケイ</t>
    </rPh>
    <phoneticPr fontId="2"/>
  </si>
  <si>
    <t>A</t>
    <phoneticPr fontId="2"/>
  </si>
  <si>
    <t>B</t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</si>
  <si>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</si>
  <si>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</si>
  <si>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</si>
  <si>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業務従事者名簿　　　　　　　　　　　</t>
    <rPh sb="0" eb="2">
      <t>ギョウム</t>
    </rPh>
    <rPh sb="2" eb="5">
      <t>ジュウジシャ</t>
    </rPh>
    <rPh sb="5" eb="7">
      <t>メイボ</t>
    </rPh>
    <phoneticPr fontId="2"/>
  </si>
  <si>
    <t>氏名</t>
    <rPh sb="0" eb="2">
      <t>シメイ</t>
    </rPh>
    <phoneticPr fontId="5"/>
  </si>
  <si>
    <t>担当業務</t>
    <rPh sb="2" eb="4">
      <t>ギョウイム</t>
    </rPh>
    <phoneticPr fontId="5"/>
  </si>
  <si>
    <t>所属先</t>
  </si>
  <si>
    <t>格付</t>
  </si>
  <si>
    <t>Z</t>
    <phoneticPr fontId="2"/>
  </si>
  <si>
    <r>
      <t>生年月日</t>
    </r>
    <r>
      <rPr>
        <vertAlign val="superscript"/>
        <sz val="10"/>
        <color rgb="FF00CC00"/>
        <rFont val="ＭＳ ゴシック"/>
        <family val="3"/>
        <charset val="128"/>
      </rPr>
      <t>（注１）</t>
    </r>
    <rPh sb="0" eb="2">
      <t>セイネン</t>
    </rPh>
    <rPh sb="2" eb="4">
      <t>ガッピ</t>
    </rPh>
    <rPh sb="5" eb="6">
      <t>チュウ</t>
    </rPh>
    <phoneticPr fontId="5"/>
  </si>
  <si>
    <r>
      <t>最終学歴</t>
    </r>
    <r>
      <rPr>
        <vertAlign val="superscript"/>
        <sz val="10"/>
        <color rgb="FF00CC00"/>
        <rFont val="ＭＳ ゴシック"/>
        <family val="3"/>
        <charset val="128"/>
      </rPr>
      <t xml:space="preserve"> (注２)</t>
    </r>
    <rPh sb="6" eb="7">
      <t>チュウ</t>
    </rPh>
    <phoneticPr fontId="5"/>
  </si>
  <si>
    <t>【全体の留意事項】</t>
    <rPh sb="1" eb="3">
      <t>ゼンタイ</t>
    </rPh>
    <rPh sb="4" eb="6">
      <t>リュウイ</t>
    </rPh>
    <rPh sb="6" eb="8">
      <t>ジコウ</t>
    </rPh>
    <phoneticPr fontId="2"/>
  </si>
  <si>
    <t>各シートブルーのセル以外の必要項目に入力してください。</t>
    <rPh sb="0" eb="1">
      <t>カク</t>
    </rPh>
    <rPh sb="10" eb="12">
      <t>イガイ</t>
    </rPh>
    <rPh sb="13" eb="15">
      <t>ヒツヨウ</t>
    </rPh>
    <rPh sb="15" eb="17">
      <t>コウモク</t>
    </rPh>
    <rPh sb="18" eb="20">
      <t>ニュウリョク</t>
    </rPh>
    <phoneticPr fontId="2"/>
  </si>
  <si>
    <t>必要項目が埋まります。</t>
    <rPh sb="0" eb="2">
      <t>ヒツヨウ</t>
    </rPh>
    <rPh sb="2" eb="4">
      <t>コウモク</t>
    </rPh>
    <rPh sb="5" eb="6">
      <t>ウ</t>
    </rPh>
    <phoneticPr fontId="2"/>
  </si>
  <si>
    <t>【様式ごとの入力方法】</t>
    <rPh sb="1" eb="3">
      <t>ヨウシキ</t>
    </rPh>
    <rPh sb="6" eb="8">
      <t>ニュウリョク</t>
    </rPh>
    <rPh sb="8" eb="10">
      <t>ホウホウ</t>
    </rPh>
    <phoneticPr fontId="2"/>
  </si>
  <si>
    <r>
      <rPr>
        <sz val="12"/>
        <color rgb="FFFF00FF"/>
        <rFont val="ＭＳ ゴシック"/>
        <family val="3"/>
        <charset val="128"/>
      </rPr>
      <t>人件費、旅費、業務従事者名簿</t>
    </r>
    <r>
      <rPr>
        <sz val="12"/>
        <color theme="1"/>
        <rFont val="ＭＳ ゴシック"/>
        <family val="3"/>
        <charset val="128"/>
      </rPr>
      <t>シートでは従事者キーを入力いただくことで</t>
    </r>
    <rPh sb="0" eb="3">
      <t>ジンケンヒ</t>
    </rPh>
    <rPh sb="4" eb="6">
      <t>リョヒ</t>
    </rPh>
    <rPh sb="7" eb="9">
      <t>ギョウム</t>
    </rPh>
    <rPh sb="9" eb="12">
      <t>ジュウジシャ</t>
    </rPh>
    <rPh sb="12" eb="14">
      <t>メイボ</t>
    </rPh>
    <rPh sb="19" eb="22">
      <t>ジュウジシャ</t>
    </rPh>
    <rPh sb="25" eb="27">
      <t>ニュウリョク</t>
    </rPh>
    <phoneticPr fontId="2"/>
  </si>
  <si>
    <t>様式2_1 人件費については、従事者キー、拘束日数を入力ください。</t>
    <rPh sb="0" eb="2">
      <t>ヨウシキ</t>
    </rPh>
    <rPh sb="6" eb="9">
      <t>ジンケンヒ</t>
    </rPh>
    <rPh sb="15" eb="18">
      <t>ジュウジシャ</t>
    </rPh>
    <rPh sb="21" eb="23">
      <t>コウソク</t>
    </rPh>
    <rPh sb="23" eb="25">
      <t>ニッスウ</t>
    </rPh>
    <rPh sb="26" eb="28">
      <t>ニュウリョク</t>
    </rPh>
    <phoneticPr fontId="2"/>
  </si>
  <si>
    <t>様式_2-2その他原価、一般管理費は、％のみ入力ください。</t>
    <rPh sb="8" eb="9">
      <t>タ</t>
    </rPh>
    <rPh sb="9" eb="11">
      <t>ゲンカ</t>
    </rPh>
    <rPh sb="12" eb="14">
      <t>イッパン</t>
    </rPh>
    <rPh sb="14" eb="17">
      <t>カンリヒ</t>
    </rPh>
    <rPh sb="22" eb="24">
      <t>ニュウリョク</t>
    </rPh>
    <phoneticPr fontId="2"/>
  </si>
  <si>
    <t>日当、宿泊日数、内国旅費の必要項目を入力ください。</t>
    <rPh sb="13" eb="15">
      <t>ヒツヨウ</t>
    </rPh>
    <rPh sb="15" eb="17">
      <t>コウモク</t>
    </rPh>
    <rPh sb="18" eb="20">
      <t>ニュウリョク</t>
    </rPh>
    <phoneticPr fontId="2"/>
  </si>
  <si>
    <t>機材様式（別紙明細）は機材に係る詳細を入力ください。</t>
    <rPh sb="0" eb="2">
      <t>キザイ</t>
    </rPh>
    <rPh sb="2" eb="4">
      <t>ヨウシキ</t>
    </rPh>
    <rPh sb="5" eb="7">
      <t>ベッシ</t>
    </rPh>
    <rPh sb="7" eb="9">
      <t>メイサイ</t>
    </rPh>
    <rPh sb="11" eb="13">
      <t>キザイ</t>
    </rPh>
    <rPh sb="14" eb="15">
      <t>カカワ</t>
    </rPh>
    <rPh sb="16" eb="18">
      <t>ショウサイ</t>
    </rPh>
    <rPh sb="19" eb="21">
      <t>ニュウリョク</t>
    </rPh>
    <phoneticPr fontId="2"/>
  </si>
  <si>
    <t>業務従事者名簿は従事者キーを入力いただくことで項目が埋まります。</t>
    <rPh sb="0" eb="2">
      <t>ギョウム</t>
    </rPh>
    <rPh sb="2" eb="5">
      <t>ジュウジシャ</t>
    </rPh>
    <rPh sb="5" eb="7">
      <t>メイボ</t>
    </rPh>
    <rPh sb="8" eb="11">
      <t>ジュウジシャ</t>
    </rPh>
    <rPh sb="14" eb="16">
      <t>ニュウリョク</t>
    </rPh>
    <rPh sb="23" eb="25">
      <t>コウモク</t>
    </rPh>
    <rPh sb="26" eb="27">
      <t>ウ</t>
    </rPh>
    <phoneticPr fontId="2"/>
  </si>
  <si>
    <t>従事者明細シートに従事者名等必要項目を入力いただくと</t>
    <rPh sb="0" eb="3">
      <t>ジュウジシャ</t>
    </rPh>
    <rPh sb="3" eb="5">
      <t>メイサイ</t>
    </rPh>
    <rPh sb="9" eb="12">
      <t>ジュウジシャ</t>
    </rPh>
    <rPh sb="12" eb="13">
      <t>メイ</t>
    </rPh>
    <rPh sb="13" eb="14">
      <t>トウ</t>
    </rPh>
    <rPh sb="14" eb="16">
      <t>ヒツヨウ</t>
    </rPh>
    <rPh sb="16" eb="18">
      <t>コウモク</t>
    </rPh>
    <rPh sb="19" eb="21">
      <t>ニュウリョク</t>
    </rPh>
    <phoneticPr fontId="2"/>
  </si>
  <si>
    <t>様式_2-3　機材については、機材様式（別紙明細）を入力いただくことで</t>
    <rPh sb="0" eb="2">
      <t>ヨウシキ</t>
    </rPh>
    <rPh sb="7" eb="9">
      <t>キザイ</t>
    </rPh>
    <rPh sb="15" eb="17">
      <t>キザイ</t>
    </rPh>
    <rPh sb="17" eb="19">
      <t>ヨウシキ</t>
    </rPh>
    <rPh sb="20" eb="22">
      <t>ベッシ</t>
    </rPh>
    <rPh sb="22" eb="24">
      <t>メイサイ</t>
    </rPh>
    <rPh sb="26" eb="28">
      <t>ニュウリョク</t>
    </rPh>
    <phoneticPr fontId="2"/>
  </si>
  <si>
    <t>各項目１行目に数字が入ります。必要に応じ、それ以外の項目を入力ください。</t>
    <rPh sb="15" eb="17">
      <t>ヒツヨウ</t>
    </rPh>
    <rPh sb="18" eb="19">
      <t>オウ</t>
    </rPh>
    <rPh sb="23" eb="25">
      <t>イガイ</t>
    </rPh>
    <rPh sb="26" eb="28">
      <t>コウモク</t>
    </rPh>
    <rPh sb="29" eb="31">
      <t>ニュウリョク</t>
    </rPh>
    <phoneticPr fontId="2"/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</si>
  <si>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</si>
  <si>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</si>
  <si>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　2)　輸送費・保険料・通関手数料</t>
    <rPh sb="4" eb="7">
      <t>ユソウヒ</t>
    </rPh>
    <rPh sb="8" eb="10">
      <t>ホケン</t>
    </rPh>
    <rPh sb="10" eb="11">
      <t>リョウ</t>
    </rPh>
    <rPh sb="12" eb="14">
      <t>ツウカン</t>
    </rPh>
    <rPh sb="14" eb="17">
      <t>テスウリョウ</t>
    </rPh>
    <rPh sb="16" eb="17">
      <t>リョウ</t>
    </rPh>
    <phoneticPr fontId="5"/>
  </si>
  <si>
    <t>その他原価・一般管理費を作成する数字が自動計算されます。</t>
    <rPh sb="2" eb="3">
      <t>タ</t>
    </rPh>
    <rPh sb="3" eb="5">
      <t>ゲンカ</t>
    </rPh>
    <rPh sb="6" eb="8">
      <t>イッパン</t>
    </rPh>
    <rPh sb="8" eb="11">
      <t>カンリヒ</t>
    </rPh>
    <rPh sb="12" eb="14">
      <t>サクセイ</t>
    </rPh>
    <rPh sb="16" eb="18">
      <t>スウジ</t>
    </rPh>
    <rPh sb="19" eb="21">
      <t>ジドウ</t>
    </rPh>
    <rPh sb="21" eb="23">
      <t>ケイサン</t>
    </rPh>
    <phoneticPr fontId="2"/>
  </si>
  <si>
    <t>提案事業名：</t>
    <rPh sb="0" eb="2">
      <t>テイアン</t>
    </rPh>
    <rPh sb="2" eb="4">
      <t>ジギョウ</t>
    </rPh>
    <rPh sb="4" eb="5">
      <t>メイ</t>
    </rPh>
    <phoneticPr fontId="2"/>
  </si>
  <si>
    <t>事業提案法人名：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</si>
  <si>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（単位：千円）</t>
    <rPh sb="1" eb="3">
      <t>タンイ</t>
    </rPh>
    <rPh sb="4" eb="6">
      <t>センエン</t>
    </rPh>
    <phoneticPr fontId="43"/>
  </si>
  <si>
    <t>Ⅰ．</t>
    <phoneticPr fontId="2"/>
  </si>
  <si>
    <t>１．</t>
    <phoneticPr fontId="2"/>
  </si>
  <si>
    <t>機材購入・輸送費</t>
    <phoneticPr fontId="43"/>
  </si>
  <si>
    <t>（１）</t>
    <phoneticPr fontId="2"/>
  </si>
  <si>
    <t>（２）</t>
    <phoneticPr fontId="43"/>
  </si>
  <si>
    <t>日当・宿泊料等</t>
    <rPh sb="0" eb="2">
      <t>ニットウ</t>
    </rPh>
    <rPh sb="3" eb="6">
      <t>シュクハクリョウ</t>
    </rPh>
    <rPh sb="6" eb="7">
      <t>トウ</t>
    </rPh>
    <phoneticPr fontId="2"/>
  </si>
  <si>
    <t>３．</t>
    <phoneticPr fontId="43"/>
  </si>
  <si>
    <t>Ⅱ．</t>
    <phoneticPr fontId="2"/>
  </si>
  <si>
    <t>管理費</t>
    <rPh sb="0" eb="2">
      <t>カンリ</t>
    </rPh>
    <rPh sb="2" eb="3">
      <t>ヒ</t>
    </rPh>
    <phoneticPr fontId="43"/>
  </si>
  <si>
    <t>Ⅲ．</t>
    <phoneticPr fontId="2"/>
  </si>
  <si>
    <t>１．</t>
    <phoneticPr fontId="2"/>
  </si>
  <si>
    <t>Ⅳ．</t>
    <phoneticPr fontId="2"/>
  </si>
  <si>
    <t>Ⅴ．</t>
    <phoneticPr fontId="2"/>
  </si>
  <si>
    <t>消費税及び地方消費税の合計金額（小計の8％）</t>
    <phoneticPr fontId="2"/>
  </si>
  <si>
    <t>Ⅵ.</t>
    <phoneticPr fontId="2"/>
  </si>
  <si>
    <t>合　　計</t>
    <phoneticPr fontId="2"/>
  </si>
  <si>
    <t>旅費</t>
    <rPh sb="0" eb="2">
      <t>リョヒ</t>
    </rPh>
    <phoneticPr fontId="43"/>
  </si>
  <si>
    <t>現地活動費</t>
    <rPh sb="0" eb="2">
      <t>ゲンチ</t>
    </rPh>
    <rPh sb="2" eb="4">
      <t>カツドウ</t>
    </rPh>
    <rPh sb="4" eb="5">
      <t>ヒ</t>
    </rPh>
    <phoneticPr fontId="43"/>
  </si>
  <si>
    <t>委託先名、委託内容等を入力ください。</t>
    <rPh sb="11" eb="13">
      <t>ニュウリョク</t>
    </rPh>
    <phoneticPr fontId="2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</si>
  <si>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</si>
  <si>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</si>
  <si>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</si>
  <si>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</si>
  <si>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</si>
  <si>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</si>
  <si>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</si>
  <si>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</si>
  <si>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</si>
  <si>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</si>
  <si>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</si>
  <si>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</si>
  <si>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</si>
  <si>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</si>
  <si>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</si>
  <si>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</si>
  <si>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</si>
  <si>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</si>
  <si>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に係る最終見積書の提出について</t>
    <phoneticPr fontId="2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</si>
  <si>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</si>
  <si>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</si>
  <si>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（労務費）</t>
    <rPh sb="1" eb="4">
      <t>ロウムヒ</t>
    </rPh>
    <phoneticPr fontId="2"/>
  </si>
  <si>
    <t>（注）労務費を計上する場合は、仕様・担当業務を入れ、業務費単価、日数を記載ください。</t>
    <rPh sb="1" eb="2">
      <t>チュウ</t>
    </rPh>
    <rPh sb="3" eb="6">
      <t>ロウムヒ</t>
    </rPh>
    <rPh sb="7" eb="9">
      <t>ケイジョウ</t>
    </rPh>
    <rPh sb="11" eb="13">
      <t>バアイ</t>
    </rPh>
    <rPh sb="15" eb="17">
      <t>シヨウ</t>
    </rPh>
    <rPh sb="18" eb="20">
      <t>タントウ</t>
    </rPh>
    <rPh sb="20" eb="22">
      <t>ギョウム</t>
    </rPh>
    <rPh sb="23" eb="24">
      <t>イ</t>
    </rPh>
    <rPh sb="26" eb="28">
      <t>ギョウム</t>
    </rPh>
    <rPh sb="28" eb="29">
      <t>ヒ</t>
    </rPh>
    <rPh sb="29" eb="31">
      <t>タンカ</t>
    </rPh>
    <rPh sb="32" eb="34">
      <t>ニッスウ</t>
    </rPh>
    <rPh sb="35" eb="37">
      <t>キサイ</t>
    </rPh>
    <phoneticPr fontId="2"/>
  </si>
  <si>
    <t>労務費を計上する場合は、必要事項を入力ください。</t>
    <rPh sb="0" eb="3">
      <t>ロウムヒ</t>
    </rPh>
    <rPh sb="4" eb="6">
      <t>ケイジョウ</t>
    </rPh>
    <rPh sb="8" eb="10">
      <t>バアイ</t>
    </rPh>
    <rPh sb="12" eb="14">
      <t>ヒツヨウ</t>
    </rPh>
    <rPh sb="14" eb="16">
      <t>ジコウ</t>
    </rPh>
    <rPh sb="17" eb="19">
      <t>ニュウリョク</t>
    </rPh>
    <phoneticPr fontId="2"/>
  </si>
  <si>
    <t>様式１のB5セルのプルダウンから契約金額内訳書を選択することで</t>
    <rPh sb="0" eb="2">
      <t>ヨウシキ</t>
    </rPh>
    <rPh sb="16" eb="18">
      <t>ケイヤク</t>
    </rPh>
    <rPh sb="18" eb="20">
      <t>キンガク</t>
    </rPh>
    <rPh sb="20" eb="23">
      <t>ウチワケショ</t>
    </rPh>
    <rPh sb="24" eb="26">
      <t>センタク</t>
    </rPh>
    <phoneticPr fontId="2"/>
  </si>
  <si>
    <t>見積金額内訳書のファイルをそのまま使用できます。</t>
    <rPh sb="0" eb="2">
      <t>ミツモリ</t>
    </rPh>
    <rPh sb="2" eb="4">
      <t>キンガク</t>
    </rPh>
    <rPh sb="4" eb="7">
      <t>ウチワケショ</t>
    </rPh>
    <rPh sb="17" eb="19">
      <t>シヨウ</t>
    </rPh>
    <phoneticPr fontId="2"/>
  </si>
  <si>
    <t>最終見積金額内訳書も様式１のB5セルのプルダウンから選択できます。</t>
    <rPh sb="0" eb="2">
      <t>サイシュウ</t>
    </rPh>
    <rPh sb="2" eb="4">
      <t>ミツモリ</t>
    </rPh>
    <rPh sb="4" eb="6">
      <t>キンガク</t>
    </rPh>
    <rPh sb="6" eb="9">
      <t>ウチワケショ</t>
    </rPh>
    <rPh sb="10" eb="12">
      <t>ヨウシキ</t>
    </rPh>
    <rPh sb="26" eb="28">
      <t>センタク</t>
    </rPh>
    <phoneticPr fontId="2"/>
  </si>
  <si>
    <t>表紙はシートの再表示から選択し表示させ使用ください。</t>
    <rPh sb="0" eb="2">
      <t>ヒョウシ</t>
    </rPh>
    <rPh sb="7" eb="10">
      <t>サイヒョウジ</t>
    </rPh>
    <rPh sb="12" eb="14">
      <t>センタク</t>
    </rPh>
    <rPh sb="15" eb="17">
      <t>ヒョウジ</t>
    </rPh>
    <rPh sb="19" eb="21">
      <t>シヨウ</t>
    </rPh>
    <phoneticPr fontId="2"/>
  </si>
  <si>
    <t>不明点は、担当者にお問い合わせください。</t>
    <rPh sb="0" eb="2">
      <t>フメイ</t>
    </rPh>
    <rPh sb="2" eb="3">
      <t>テン</t>
    </rPh>
    <rPh sb="5" eb="8">
      <t>タントウシャ</t>
    </rPh>
    <rPh sb="10" eb="11">
      <t>ト</t>
    </rPh>
    <rPh sb="12" eb="13">
      <t>ア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</si>
  <si>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</si>
  <si>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</si>
  <si>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　　Ａ．コンサルティング企業　Ｂ．コンサルティング企業以外の法人　Ｃ．個人　（Ｚ．提案企業）</t>
    <rPh sb="12" eb="14">
      <t>キギョウ</t>
    </rPh>
    <rPh sb="41" eb="43">
      <t>テイアン</t>
    </rPh>
    <rPh sb="43" eb="45">
      <t>キギョウ</t>
    </rPh>
    <phoneticPr fontId="2"/>
  </si>
  <si>
    <t>（注2）業務従事者の最終学歴（卒業年月）が大学院卒以上の場合、大学学歴と大学卒業年月もあわせて記載願います。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</si>
  <si>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（注3）業務従事者の居住地を記載ください。</t>
    <rPh sb="1" eb="2">
      <t>チュウ</t>
    </rPh>
    <rPh sb="4" eb="6">
      <t>ギョウム</t>
    </rPh>
    <rPh sb="6" eb="9">
      <t>ジュウジシャ</t>
    </rPh>
    <rPh sb="10" eb="13">
      <t>キョジュウチ</t>
    </rPh>
    <rPh sb="14" eb="16">
      <t>キサイ</t>
    </rPh>
    <phoneticPr fontId="5"/>
  </si>
  <si>
    <t>航空賃</t>
    <rPh sb="0" eb="2">
      <t>コウクウ</t>
    </rPh>
    <rPh sb="2" eb="3">
      <t>チン</t>
    </rPh>
    <phoneticPr fontId="3"/>
  </si>
  <si>
    <t>経路番号</t>
    <rPh sb="0" eb="2">
      <t>ケイロ</t>
    </rPh>
    <rPh sb="2" eb="4">
      <t>バンゴウ</t>
    </rPh>
    <phoneticPr fontId="3"/>
  </si>
  <si>
    <t>搭乗クラス</t>
    <rPh sb="0" eb="2">
      <t>トウジョウ</t>
    </rPh>
    <phoneticPr fontId="3"/>
  </si>
  <si>
    <t>経路
番号</t>
    <rPh sb="0" eb="2">
      <t>ケイロ</t>
    </rPh>
    <rPh sb="3" eb="5">
      <t>バンゴウ</t>
    </rPh>
    <phoneticPr fontId="3"/>
  </si>
  <si>
    <r>
      <t>クラスを入力後、</t>
    </r>
    <r>
      <rPr>
        <sz val="12"/>
        <color rgb="FFFF00FF"/>
        <rFont val="ＭＳ ゴシック"/>
        <family val="3"/>
        <charset val="128"/>
      </rPr>
      <t>経路番号</t>
    </r>
    <r>
      <rPr>
        <sz val="12"/>
        <color theme="1"/>
        <rFont val="ＭＳ ゴシック"/>
        <family val="3"/>
        <charset val="128"/>
      </rPr>
      <t>を選択ください。</t>
    </r>
    <rPh sb="4" eb="6">
      <t>ニュウリョク</t>
    </rPh>
    <rPh sb="6" eb="7">
      <t>ゴ</t>
    </rPh>
    <rPh sb="8" eb="10">
      <t>ケイロ</t>
    </rPh>
    <rPh sb="10" eb="12">
      <t>バンゴウ</t>
    </rPh>
    <rPh sb="13" eb="15">
      <t>センタク</t>
    </rPh>
    <phoneticPr fontId="2"/>
  </si>
  <si>
    <t>国内研修費</t>
    <rPh sb="0" eb="2">
      <t>コクナイ</t>
    </rPh>
    <rPh sb="2" eb="4">
      <t>ケンシュウ</t>
    </rPh>
    <rPh sb="4" eb="5">
      <t>ヒ</t>
    </rPh>
    <phoneticPr fontId="2"/>
  </si>
  <si>
    <t>業務委託契約　見積金額内訳書（年度毎内訳）</t>
    <rPh sb="15" eb="17">
      <t>ネンド</t>
    </rPh>
    <phoneticPr fontId="2"/>
  </si>
  <si>
    <t>2016年度</t>
    <rPh sb="4" eb="6">
      <t>ネンド</t>
    </rPh>
    <phoneticPr fontId="2"/>
  </si>
  <si>
    <t>2017年度</t>
    <rPh sb="4" eb="6">
      <t>ネンド</t>
    </rPh>
    <phoneticPr fontId="2"/>
  </si>
  <si>
    <r>
      <t>最終学歴</t>
    </r>
    <r>
      <rPr>
        <vertAlign val="superscript"/>
        <sz val="12"/>
        <rFont val="ＭＳ ゴシック"/>
        <family val="3"/>
        <charset val="128"/>
      </rPr>
      <t xml:space="preserve"> </t>
    </r>
    <phoneticPr fontId="5"/>
  </si>
  <si>
    <t>卒業年月</t>
    <phoneticPr fontId="5"/>
  </si>
  <si>
    <t>様式2_5　現地活動費は、各項目円建てで入力ください。備考に外貨、適用レート,</t>
    <rPh sb="0" eb="2">
      <t>ヨウシキ</t>
    </rPh>
    <rPh sb="6" eb="8">
      <t>ゲンチ</t>
    </rPh>
    <rPh sb="8" eb="10">
      <t>カツドウ</t>
    </rPh>
    <rPh sb="10" eb="11">
      <t>ヒ</t>
    </rPh>
    <rPh sb="13" eb="16">
      <t>カクコウモク</t>
    </rPh>
    <rPh sb="16" eb="17">
      <t>エン</t>
    </rPh>
    <rPh sb="17" eb="18">
      <t>ダ</t>
    </rPh>
    <rPh sb="20" eb="22">
      <t>ニュウリョク</t>
    </rPh>
    <rPh sb="27" eb="29">
      <t>ビコウ</t>
    </rPh>
    <rPh sb="30" eb="32">
      <t>ガイカ</t>
    </rPh>
    <rPh sb="33" eb="35">
      <t>テキヨウ</t>
    </rPh>
    <phoneticPr fontId="2"/>
  </si>
  <si>
    <t>月額単価</t>
    <rPh sb="0" eb="2">
      <t>ゲツガク</t>
    </rPh>
    <rPh sb="2" eb="4">
      <t>タンカ</t>
    </rPh>
    <phoneticPr fontId="5"/>
  </si>
  <si>
    <t>日当</t>
    <rPh sb="0" eb="2">
      <t>ニットウ</t>
    </rPh>
    <phoneticPr fontId="5"/>
  </si>
  <si>
    <t>宿泊費</t>
    <rPh sb="0" eb="3">
      <t>シュクハクヒ</t>
    </rPh>
    <phoneticPr fontId="5"/>
  </si>
  <si>
    <t>号数</t>
    <rPh sb="0" eb="2">
      <t>ゴウスウ</t>
    </rPh>
    <phoneticPr fontId="5"/>
  </si>
  <si>
    <t>月額単価</t>
    <rPh sb="0" eb="4">
      <t>ゲツガクタンカ</t>
    </rPh>
    <phoneticPr fontId="5"/>
  </si>
  <si>
    <t>【別紙明細書】</t>
    <rPh sb="1" eb="3">
      <t>ベッシ</t>
    </rPh>
    <rPh sb="3" eb="6">
      <t>メイサイショ</t>
    </rPh>
    <phoneticPr fontId="5"/>
  </si>
  <si>
    <t>航空賃</t>
    <rPh sb="0" eb="2">
      <t>コウクウ</t>
    </rPh>
    <rPh sb="2" eb="3">
      <t>チン</t>
    </rPh>
    <phoneticPr fontId="3"/>
  </si>
  <si>
    <t>空港税（国内）税抜</t>
    <rPh sb="0" eb="3">
      <t>クウコウゼイ</t>
    </rPh>
    <rPh sb="4" eb="6">
      <t>コクナイ</t>
    </rPh>
    <rPh sb="7" eb="8">
      <t>ゼイ</t>
    </rPh>
    <rPh sb="8" eb="9">
      <t>ヌ</t>
    </rPh>
    <phoneticPr fontId="3"/>
  </si>
  <si>
    <t>燃油チャージ</t>
    <rPh sb="0" eb="2">
      <t>ネンユ</t>
    </rPh>
    <phoneticPr fontId="3"/>
  </si>
  <si>
    <t>空港税（海外）</t>
    <rPh sb="0" eb="3">
      <t>クウコウゼイ</t>
    </rPh>
    <rPh sb="4" eb="6">
      <t>カイガイ</t>
    </rPh>
    <phoneticPr fontId="3"/>
  </si>
  <si>
    <t>発券手数料（税抜）</t>
    <rPh sb="0" eb="2">
      <t>ハッケン</t>
    </rPh>
    <rPh sb="2" eb="5">
      <t>テスウリョウ</t>
    </rPh>
    <rPh sb="6" eb="7">
      <t>ゼイ</t>
    </rPh>
    <rPh sb="7" eb="8">
      <t>ヌ</t>
    </rPh>
    <phoneticPr fontId="3"/>
  </si>
  <si>
    <t>その他</t>
    <rPh sb="2" eb="3">
      <t>タ</t>
    </rPh>
    <phoneticPr fontId="3"/>
  </si>
  <si>
    <r>
      <t>様式_2-4　旅費については、従事者キー、渡航日数、</t>
    </r>
    <r>
      <rPr>
        <sz val="12"/>
        <color rgb="FFFF00FF"/>
        <rFont val="ＭＳ ゴシック"/>
        <family val="3"/>
        <charset val="128"/>
      </rPr>
      <t>航空経路欄</t>
    </r>
    <r>
      <rPr>
        <sz val="12"/>
        <color theme="1"/>
        <rFont val="ＭＳ ゴシック"/>
        <family val="3"/>
        <charset val="128"/>
      </rPr>
      <t>に航空賃</t>
    </r>
    <r>
      <rPr>
        <sz val="12"/>
        <color rgb="FFFF0000"/>
        <rFont val="ＭＳ ゴシック"/>
        <family val="3"/>
        <charset val="128"/>
      </rPr>
      <t>（要内訳）</t>
    </r>
    <r>
      <rPr>
        <sz val="12"/>
        <color theme="1"/>
        <rFont val="ＭＳ ゴシック"/>
        <family val="3"/>
        <charset val="128"/>
      </rPr>
      <t>、航空経路、</t>
    </r>
    <rPh sb="0" eb="2">
      <t>ヨウシキ</t>
    </rPh>
    <rPh sb="7" eb="9">
      <t>リョヒ</t>
    </rPh>
    <rPh sb="15" eb="18">
      <t>ジュウジシャ</t>
    </rPh>
    <rPh sb="21" eb="23">
      <t>トコウ</t>
    </rPh>
    <rPh sb="23" eb="25">
      <t>ニッスウ</t>
    </rPh>
    <rPh sb="26" eb="28">
      <t>コウクウ</t>
    </rPh>
    <rPh sb="28" eb="30">
      <t>ケイロ</t>
    </rPh>
    <rPh sb="30" eb="31">
      <t>ラン</t>
    </rPh>
    <rPh sb="32" eb="34">
      <t>コウクウ</t>
    </rPh>
    <rPh sb="34" eb="35">
      <t>チン</t>
    </rPh>
    <rPh sb="36" eb="37">
      <t>ヨウ</t>
    </rPh>
    <rPh sb="37" eb="39">
      <t>ウチワケ</t>
    </rPh>
    <rPh sb="41" eb="43">
      <t>コウクウ</t>
    </rPh>
    <rPh sb="43" eb="45">
      <t>ケイロ</t>
    </rPh>
    <phoneticPr fontId="2"/>
  </si>
  <si>
    <t>（注1）外部人材については所属分類を、以下の３種類から選択してください。提案企業はＺを選択ください。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イカ</t>
    </rPh>
    <rPh sb="23" eb="25">
      <t>シュルイ</t>
    </rPh>
    <rPh sb="27" eb="29">
      <t>センタク</t>
    </rPh>
    <rPh sb="36" eb="38">
      <t>テイアン</t>
    </rPh>
    <rPh sb="38" eb="40">
      <t>キギョウ</t>
    </rPh>
    <rPh sb="43" eb="45">
      <t>センタク</t>
    </rPh>
    <phoneticPr fontId="2"/>
  </si>
  <si>
    <t>所属先</t>
    <rPh sb="0" eb="2">
      <t>ショゾク</t>
    </rPh>
    <rPh sb="2" eb="3">
      <t>サキ</t>
    </rPh>
    <phoneticPr fontId="5"/>
  </si>
  <si>
    <r>
      <t>分類</t>
    </r>
    <r>
      <rPr>
        <vertAlign val="superscript"/>
        <sz val="12"/>
        <color rgb="FF00CC00"/>
        <rFont val="Osaka"/>
        <family val="3"/>
        <charset val="128"/>
      </rPr>
      <t>（注１）</t>
    </r>
    <rPh sb="0" eb="2">
      <t>ブンルイ</t>
    </rPh>
    <rPh sb="3" eb="4">
      <t>チュウ</t>
    </rPh>
    <phoneticPr fontId="5"/>
  </si>
  <si>
    <r>
      <t>卒業年月</t>
    </r>
    <r>
      <rPr>
        <vertAlign val="superscript"/>
        <sz val="10"/>
        <color rgb="FF00CC00"/>
        <rFont val="ＭＳ ゴシック"/>
        <family val="3"/>
        <charset val="128"/>
      </rPr>
      <t>(注２)</t>
    </r>
    <phoneticPr fontId="5"/>
  </si>
  <si>
    <r>
      <t>従事者名（居住地）</t>
    </r>
    <r>
      <rPr>
        <vertAlign val="superscript"/>
        <sz val="12"/>
        <color rgb="FF00CC00"/>
        <rFont val="ＭＳ ゴシック"/>
        <family val="3"/>
        <charset val="128"/>
      </rPr>
      <t>（注３）</t>
    </r>
    <rPh sb="0" eb="2">
      <t>ジュウジ</t>
    </rPh>
    <rPh sb="2" eb="3">
      <t>シャ</t>
    </rPh>
    <rPh sb="3" eb="4">
      <t>メイ</t>
    </rPh>
    <rPh sb="5" eb="8">
      <t>キョジュウチ</t>
    </rPh>
    <rPh sb="10" eb="11">
      <t>チュウ</t>
    </rPh>
    <phoneticPr fontId="5"/>
  </si>
  <si>
    <t>【採択された企業様は下記参照ください。】</t>
    <rPh sb="1" eb="3">
      <t>サイタク</t>
    </rPh>
    <rPh sb="6" eb="9">
      <t>キギョウサマ</t>
    </rPh>
    <rPh sb="10" eb="12">
      <t>カキ</t>
    </rPh>
    <rPh sb="12" eb="14">
      <t>サンショウ</t>
    </rPh>
    <phoneticPr fontId="2"/>
  </si>
  <si>
    <t>経路（航空会社）</t>
    <rPh sb="0" eb="2">
      <t>ケイロ</t>
    </rPh>
    <rPh sb="3" eb="5">
      <t>コウクウ</t>
    </rPh>
    <rPh sb="5" eb="7">
      <t>ガイシャ</t>
    </rPh>
    <phoneticPr fontId="3"/>
  </si>
  <si>
    <t>（３）直接人件費合計</t>
    <rPh sb="3" eb="8">
      <t>チョクセツジンケンヒ</t>
    </rPh>
    <rPh sb="8" eb="10">
      <t>ゴウケイ</t>
    </rPh>
    <phoneticPr fontId="2"/>
  </si>
  <si>
    <t>期間
（月）</t>
    <rPh sb="0" eb="2">
      <t>キカン</t>
    </rPh>
    <rPh sb="4" eb="5">
      <t>ツキ</t>
    </rPh>
    <phoneticPr fontId="2"/>
  </si>
  <si>
    <t>金　額（円）</t>
    <rPh sb="0" eb="1">
      <t>キン</t>
    </rPh>
    <rPh sb="2" eb="3">
      <t>ガク</t>
    </rPh>
    <rPh sb="4" eb="5">
      <t>エン</t>
    </rPh>
    <phoneticPr fontId="2"/>
  </si>
  <si>
    <t>(1,000円未満切捨)</t>
    <rPh sb="6" eb="7">
      <t>エン</t>
    </rPh>
    <rPh sb="7" eb="9">
      <t>ミマン</t>
    </rPh>
    <rPh sb="9" eb="11">
      <t>キリス</t>
    </rPh>
    <phoneticPr fontId="2"/>
  </si>
  <si>
    <t>(小計(1)＋小計(2))</t>
    <phoneticPr fontId="2"/>
  </si>
  <si>
    <t>Ⅱ．</t>
    <phoneticPr fontId="2"/>
  </si>
  <si>
    <t>４．</t>
    <phoneticPr fontId="2"/>
  </si>
  <si>
    <t>本邦受入活動費</t>
    <rPh sb="0" eb="2">
      <t>ホンポウ</t>
    </rPh>
    <rPh sb="2" eb="4">
      <t>ウケイレ</t>
    </rPh>
    <rPh sb="4" eb="6">
      <t>カツドウ</t>
    </rPh>
    <rPh sb="6" eb="7">
      <t>ヒ</t>
    </rPh>
    <phoneticPr fontId="2"/>
  </si>
  <si>
    <t>１）航空賃</t>
    <rPh sb="2" eb="4">
      <t>コウクウ</t>
    </rPh>
    <rPh sb="4" eb="5">
      <t>チン</t>
    </rPh>
    <phoneticPr fontId="2"/>
  </si>
  <si>
    <t>受入内容</t>
    <rPh sb="0" eb="2">
      <t>ウケイレ</t>
    </rPh>
    <rPh sb="2" eb="4">
      <t>ナイヨウ</t>
    </rPh>
    <phoneticPr fontId="2"/>
  </si>
  <si>
    <t>人数</t>
    <rPh sb="0" eb="2">
      <t>ニンズウ</t>
    </rPh>
    <phoneticPr fontId="2"/>
  </si>
  <si>
    <t>２）本邦受入活動業務費</t>
    <rPh sb="2" eb="4">
      <t>ホンポウ</t>
    </rPh>
    <rPh sb="4" eb="6">
      <t>ウケイレ</t>
    </rPh>
    <rPh sb="6" eb="8">
      <t>カツドウ</t>
    </rPh>
    <rPh sb="8" eb="10">
      <t>ギョウム</t>
    </rPh>
    <rPh sb="10" eb="11">
      <t>ヒ</t>
    </rPh>
    <phoneticPr fontId="2"/>
  </si>
  <si>
    <t>×</t>
    <phoneticPr fontId="2"/>
  </si>
  <si>
    <t>日　＝</t>
    <rPh sb="0" eb="1">
      <t>ヒ</t>
    </rPh>
    <phoneticPr fontId="2"/>
  </si>
  <si>
    <t>Ⅲ．</t>
    <phoneticPr fontId="2"/>
  </si>
  <si>
    <t>（除く本邦受入活動業務費）</t>
    <rPh sb="1" eb="2">
      <t>ノゾ</t>
    </rPh>
    <rPh sb="3" eb="5">
      <t>ホンポウ</t>
    </rPh>
    <rPh sb="5" eb="7">
      <t>ウケイレ</t>
    </rPh>
    <rPh sb="7" eb="9">
      <t>カツドウ</t>
    </rPh>
    <rPh sb="9" eb="11">
      <t>ギョウム</t>
    </rPh>
    <rPh sb="11" eb="12">
      <t>ヒ</t>
    </rPh>
    <phoneticPr fontId="2"/>
  </si>
  <si>
    <t>％　＝</t>
    <phoneticPr fontId="2"/>
  </si>
  <si>
    <t>○○○国○○○○○○○○○基礎調査/案件化調査/普及・実証事業</t>
    <rPh sb="13" eb="15">
      <t>キソ</t>
    </rPh>
    <rPh sb="15" eb="17">
      <t>チョウサ</t>
    </rPh>
    <rPh sb="18" eb="20">
      <t>アンケン</t>
    </rPh>
    <rPh sb="20" eb="21">
      <t>カ</t>
    </rPh>
    <rPh sb="21" eb="23">
      <t>チョウサ</t>
    </rPh>
    <rPh sb="27" eb="29">
      <t>ジッショウ</t>
    </rPh>
    <rPh sb="29" eb="31">
      <t>ジギョウ</t>
    </rPh>
    <phoneticPr fontId="2"/>
  </si>
  <si>
    <t>生年月日</t>
    <rPh sb="0" eb="2">
      <t>セイネン</t>
    </rPh>
    <rPh sb="2" eb="4">
      <t>ガッピ</t>
    </rPh>
    <phoneticPr fontId="2"/>
  </si>
  <si>
    <t>様式2_6　本邦受入活動費、管理費は必要な項目を入力ください。</t>
    <rPh sb="0" eb="2">
      <t>ヨウシキ</t>
    </rPh>
    <rPh sb="6" eb="8">
      <t>ホンポウ</t>
    </rPh>
    <rPh sb="8" eb="10">
      <t>ウケイレ</t>
    </rPh>
    <rPh sb="10" eb="12">
      <t>カツドウ</t>
    </rPh>
    <rPh sb="12" eb="13">
      <t>ヒ</t>
    </rPh>
    <rPh sb="14" eb="17">
      <t>カンリヒ</t>
    </rPh>
    <rPh sb="18" eb="20">
      <t>ヒツヨウ</t>
    </rPh>
    <rPh sb="21" eb="23">
      <t>コウモク</t>
    </rPh>
    <rPh sb="24" eb="26">
      <t>ニュウリョク</t>
    </rPh>
    <phoneticPr fontId="2"/>
  </si>
  <si>
    <t>【基礎調査/案件化調査/普及・実証業務委託契約　見積金額内訳書作成方法】</t>
    <rPh sb="1" eb="3">
      <t>キソ</t>
    </rPh>
    <rPh sb="3" eb="5">
      <t>チョウサ</t>
    </rPh>
    <rPh sb="6" eb="8">
      <t>アンケン</t>
    </rPh>
    <rPh sb="8" eb="9">
      <t>カ</t>
    </rPh>
    <rPh sb="9" eb="11">
      <t>チョウサ</t>
    </rPh>
    <rPh sb="12" eb="14">
      <t>フキュウ</t>
    </rPh>
    <rPh sb="15" eb="17">
      <t>ジッショウ</t>
    </rPh>
    <phoneticPr fontId="2"/>
  </si>
  <si>
    <t>【基礎調査/案件化調査/普及・実証業務委託契約　契約金額内訳書作成方法】</t>
    <rPh sb="1" eb="3">
      <t>キソ</t>
    </rPh>
    <rPh sb="3" eb="5">
      <t>チョウサ</t>
    </rPh>
    <rPh sb="6" eb="8">
      <t>アンケン</t>
    </rPh>
    <rPh sb="8" eb="9">
      <t>カ</t>
    </rPh>
    <rPh sb="9" eb="11">
      <t>チョウサ</t>
    </rPh>
    <rPh sb="12" eb="14">
      <t>フキュウ</t>
    </rPh>
    <rPh sb="15" eb="17">
      <t>ジッショウ</t>
    </rPh>
    <rPh sb="24" eb="26">
      <t>ケイヤク</t>
    </rPh>
    <phoneticPr fontId="2"/>
  </si>
  <si>
    <t>日当</t>
    <rPh sb="0" eb="2">
      <t>ニットウ</t>
    </rPh>
    <phoneticPr fontId="3"/>
  </si>
  <si>
    <t>宿泊料</t>
    <rPh sb="0" eb="3">
      <t>シュクハクリョウ</t>
    </rPh>
    <phoneticPr fontId="3"/>
  </si>
  <si>
    <t>別紙明細書１(1)のとおり</t>
    <phoneticPr fontId="5"/>
  </si>
  <si>
    <t>別紙明細書１(3)のとおり</t>
    <phoneticPr fontId="2"/>
  </si>
  <si>
    <t>別紙明細書１(2)のとおり</t>
    <phoneticPr fontId="5"/>
  </si>
  <si>
    <t>中小企業海外展開支援事業</t>
    <rPh sb="0" eb="2">
      <t>チュウショウ</t>
    </rPh>
    <rPh sb="2" eb="4">
      <t>キギョウ</t>
    </rPh>
    <rPh sb="4" eb="6">
      <t>カイガイ</t>
    </rPh>
    <rPh sb="6" eb="8">
      <t>テンカイ</t>
    </rPh>
    <rPh sb="8" eb="10">
      <t>シエン</t>
    </rPh>
    <rPh sb="10" eb="12">
      <t>ジギョウ</t>
    </rPh>
    <phoneticPr fontId="2"/>
  </si>
  <si>
    <r>
      <rPr>
        <b/>
        <sz val="12"/>
        <color rgb="FF0070C0"/>
        <rFont val="ＭＳ ゴシック"/>
        <family val="3"/>
        <charset val="128"/>
      </rPr>
      <t>ブルー</t>
    </r>
    <r>
      <rPr>
        <sz val="12"/>
        <color theme="1"/>
        <rFont val="ＭＳ ゴシック"/>
        <family val="3"/>
        <charset val="128"/>
      </rPr>
      <t>のセルは関数が入っています。</t>
    </r>
    <r>
      <rPr>
        <b/>
        <sz val="12"/>
        <color rgb="FF00B050"/>
        <rFont val="ＭＳ ゴシック"/>
        <family val="3"/>
        <charset val="128"/>
      </rPr>
      <t>グリーン</t>
    </r>
    <r>
      <rPr>
        <sz val="12"/>
        <color theme="1"/>
        <rFont val="ＭＳ ゴシック"/>
        <family val="3"/>
        <charset val="128"/>
      </rPr>
      <t>のセルはプルダウンより選択いただけます。</t>
    </r>
    <rPh sb="7" eb="9">
      <t>カンスウ</t>
    </rPh>
    <rPh sb="10" eb="11">
      <t>ハイ</t>
    </rPh>
    <rPh sb="32" eb="34">
      <t>センタク</t>
    </rPh>
    <phoneticPr fontId="2"/>
  </si>
  <si>
    <r>
      <rPr>
        <sz val="12"/>
        <color rgb="FFFF00FF"/>
        <rFont val="ＭＳ ゴシック"/>
        <family val="3"/>
        <charset val="128"/>
      </rPr>
      <t>ピンク</t>
    </r>
    <r>
      <rPr>
        <sz val="12"/>
        <color theme="1"/>
        <rFont val="ＭＳ ゴシック"/>
        <family val="3"/>
        <charset val="128"/>
      </rPr>
      <t>のセルは修正が必要な場合は直接入力ください。</t>
    </r>
    <rPh sb="7" eb="9">
      <t>シュウセイ</t>
    </rPh>
    <rPh sb="10" eb="12">
      <t>ヒツヨウ</t>
    </rPh>
    <rPh sb="13" eb="15">
      <t>バアイ</t>
    </rPh>
    <rPh sb="16" eb="18">
      <t>チョクセツ</t>
    </rPh>
    <rPh sb="18" eb="20">
      <t>ニュウリョク</t>
    </rPh>
    <phoneticPr fontId="2"/>
  </si>
  <si>
    <t>　日当・宿泊料、内国旅費</t>
    <rPh sb="1" eb="3">
      <t>ニットウ</t>
    </rPh>
    <rPh sb="4" eb="6">
      <t>シュクハク</t>
    </rPh>
    <rPh sb="6" eb="7">
      <t>リョウ</t>
    </rPh>
    <rPh sb="8" eb="10">
      <t>ナイコク</t>
    </rPh>
    <rPh sb="10" eb="12">
      <t>リョヒ</t>
    </rPh>
    <phoneticPr fontId="2"/>
  </si>
  <si>
    <t>日当・宿泊料、内国旅費</t>
    <rPh sb="0" eb="2">
      <t>ニットウ</t>
    </rPh>
    <rPh sb="3" eb="6">
      <t>シュクハクリョウ</t>
    </rPh>
    <rPh sb="7" eb="9">
      <t>ナイコク</t>
    </rPh>
    <rPh sb="9" eb="11">
      <t>リョヒ</t>
    </rPh>
    <phoneticPr fontId="3"/>
  </si>
  <si>
    <t>×</t>
    <phoneticPr fontId="2"/>
  </si>
  <si>
    <t>[附属書Ⅳ]</t>
    <rPh sb="1" eb="4">
      <t>フゾクショ</t>
    </rPh>
    <phoneticPr fontId="2"/>
  </si>
  <si>
    <t>[附属書Ⅲ]契約金額内訳書は、見積金額内訳書・明細書と同じファイルです。</t>
    <rPh sb="1" eb="4">
      <t>フゾクショ</t>
    </rPh>
    <rPh sb="6" eb="8">
      <t>ケイヤク</t>
    </rPh>
    <rPh sb="8" eb="10">
      <t>キンガク</t>
    </rPh>
    <rPh sb="10" eb="13">
      <t>ウチワケショ</t>
    </rPh>
    <rPh sb="15" eb="17">
      <t>ミツモリ</t>
    </rPh>
    <rPh sb="17" eb="19">
      <t>キンガク</t>
    </rPh>
    <rPh sb="19" eb="22">
      <t>ウチワケショ</t>
    </rPh>
    <rPh sb="23" eb="26">
      <t>メイサイショ</t>
    </rPh>
    <rPh sb="27" eb="28">
      <t>オナ</t>
    </rPh>
    <phoneticPr fontId="2"/>
  </si>
  <si>
    <t>業務従事者名簿は、契約金額内訳書作成時に自動で[附属書Ⅳ]と表示されます。</t>
    <rPh sb="0" eb="2">
      <t>ギョウム</t>
    </rPh>
    <rPh sb="2" eb="5">
      <t>ジュウジシャ</t>
    </rPh>
    <rPh sb="5" eb="7">
      <t>メイボ</t>
    </rPh>
    <rPh sb="9" eb="11">
      <t>ケイヤク</t>
    </rPh>
    <rPh sb="11" eb="13">
      <t>キンガク</t>
    </rPh>
    <rPh sb="13" eb="16">
      <t>ウチワケショ</t>
    </rPh>
    <rPh sb="16" eb="18">
      <t>サクセイ</t>
    </rPh>
    <rPh sb="18" eb="19">
      <t>ジ</t>
    </rPh>
    <rPh sb="20" eb="22">
      <t>ジドウ</t>
    </rPh>
    <rPh sb="24" eb="27">
      <t>フゾクショ</t>
    </rPh>
    <rPh sb="30" eb="32">
      <t>ヒョウジ</t>
    </rPh>
    <phoneticPr fontId="2"/>
  </si>
  <si>
    <t>契約担当役理事殿</t>
    <rPh sb="7" eb="8">
      <t>ドノ</t>
    </rPh>
    <phoneticPr fontId="5"/>
  </si>
  <si>
    <t>2018年度</t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</si>
</sst>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</numFmts>
  <fonts count="56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Osaka"/>
      <family val="3"/>
      <charset val="128"/>
    </font>
    <font>
      <sz val="12"/>
      <color rgb="FF00CC00"/>
      <name val="Osaka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sz val="8"/>
      <color rgb="FF00CC00"/>
      <name val="Osaka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vertAlign val="superscript"/>
      <sz val="10"/>
      <color rgb="FF00CC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2"/>
      <color rgb="FFFF00FF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trike/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rgb="FF00CC00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細明朝体"/>
      <family val="3"/>
      <charset val="128"/>
    </font>
    <font>
      <vertAlign val="superscript"/>
      <sz val="12"/>
      <color rgb="FF00CC00"/>
      <name val="Osaka"/>
      <family val="3"/>
      <charset val="128"/>
    </font>
    <font>
      <vertAlign val="superscript"/>
      <sz val="12"/>
      <color rgb="FF00CC00"/>
      <name val="ＭＳ ゴシック"/>
      <family val="3"/>
      <charset val="128"/>
    </font>
    <font>
      <b/>
      <sz val="12"/>
      <color rgb="FF00B050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399975585192419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9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38" fontId="35" fillId="7" borderId="60" applyFill="0">
      <alignment horizont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8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51" fillId="0" borderId="0"/>
  </cellStyleXfs>
  <cellXfs count="556">
    <xf numFmtId="0" fontId="0" fillId="0" borderId="0" xfId="0">
      <alignment vertical="center"/>
    </xf>
    <xf numFmtId="0" fontId="0" fillId="0" borderId="1" xfId="0" applyFont="1" applyBorder="1" applyProtection="1">
      <alignment vertical="center"/>
      <protection locked="0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0" fontId="4" fillId="0" borderId="0" xfId="3" applyFont="1" applyBorder="1" applyAlignment="1" applyProtection="1">
      <alignment horizontal="right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0" fillId="0" borderId="1" xfId="0" applyNumberFormat="1" applyFont="1" applyBorder="1" applyProtection="1">
      <alignment vertical="center"/>
      <protection locked="0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176" fontId="0" fillId="0" borderId="0" xfId="0" applyNumberFormat="1" applyFont="1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1" xfId="0" applyFont="1" applyBorder="1" applyProtection="1">
      <alignment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2" borderId="1" xfId="0" applyNumberFormat="1" applyFont="1" applyFill="1" applyBorder="1" applyProtection="1">
      <alignment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17" fillId="0" borderId="0" xfId="0" applyFont="1" applyProtection="1">
      <alignment vertical="center"/>
    </xf>
    <xf numFmtId="0" fontId="6" fillId="0" borderId="0" xfId="3" applyFont="1" applyFill="1" applyBorder="1" applyAlignment="1">
      <alignment horizontal="center" vertical="center" wrapText="1"/>
    </xf>
    <xf numFmtId="38" fontId="17" fillId="0" borderId="0" xfId="0" applyNumberFormat="1" applyFont="1" applyProtection="1">
      <alignment vertical="center"/>
    </xf>
    <xf numFmtId="177" fontId="17" fillId="0" borderId="0" xfId="0" applyNumberFormat="1" applyFont="1" applyProtection="1">
      <alignment vertical="center"/>
    </xf>
    <xf numFmtId="0" fontId="6" fillId="0" borderId="0" xfId="3" applyFont="1" applyFill="1" applyBorder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76" fontId="6" fillId="2" borderId="7" xfId="3" applyNumberFormat="1" applyFont="1" applyFill="1" applyBorder="1" applyAlignment="1"/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176" fontId="4" fillId="2" borderId="2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76" fontId="4" fillId="2" borderId="8" xfId="3" applyNumberFormat="1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49" fontId="4" fillId="0" borderId="0" xfId="3" applyNumberFormat="1" applyFont="1" applyBorder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176" fontId="6" fillId="2" borderId="9" xfId="3" applyNumberFormat="1" applyFont="1" applyFill="1" applyBorder="1" applyAlignment="1"/>
    <xf numFmtId="0" fontId="4" fillId="0" borderId="0" xfId="3" applyFont="1" applyBorder="1" applyAlignment="1">
      <alignment horizontal="left" vertical="center"/>
    </xf>
    <xf numFmtId="0" fontId="6" fillId="0" borderId="0" xfId="3" applyFont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0" fillId="0" borderId="0" xfId="0" applyBorder="1" applyAlignment="1">
      <alignment vertical="center"/>
    </xf>
    <xf numFmtId="177" fontId="14" fillId="0" borderId="0" xfId="1" applyNumberFormat="1" applyFont="1" applyFill="1" applyBorder="1" applyAlignment="1" applyProtection="1">
      <alignment horizontal="righ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 wrapText="1" readingOrder="2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>
      <alignment vertical="center"/>
      <protection locked="0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18" xfId="0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176" fontId="6" fillId="2" borderId="7" xfId="3" applyNumberFormat="1" applyFont="1" applyFill="1" applyBorder="1" applyAlignment="1">
      <alignment vertical="center"/>
    </xf>
    <xf numFmtId="176" fontId="4" fillId="2" borderId="25" xfId="3" applyNumberFormat="1" applyFont="1" applyFill="1" applyBorder="1" applyAlignment="1">
      <alignment vertical="center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6" fillId="4" borderId="0" xfId="3" applyFont="1" applyFill="1" applyAlignment="1" applyProtection="1">
      <alignment vertical="center"/>
    </xf>
    <xf numFmtId="0" fontId="0" fillId="0" borderId="16" xfId="0" applyFont="1" applyBorder="1" applyProtection="1">
      <alignment vertical="center"/>
      <protection locked="0"/>
    </xf>
    <xf numFmtId="176" fontId="0" fillId="2" borderId="3" xfId="0" applyNumberFormat="1" applyFont="1" applyFill="1" applyBorder="1" applyProtection="1">
      <alignment vertical="center"/>
    </xf>
    <xf numFmtId="0" fontId="0" fillId="0" borderId="14" xfId="0" applyFont="1" applyBorder="1" applyProtection="1">
      <alignment vertical="center"/>
      <protection locked="0"/>
    </xf>
    <xf numFmtId="177" fontId="0" fillId="0" borderId="14" xfId="0" applyNumberFormat="1" applyFont="1" applyBorder="1" applyProtection="1">
      <alignment vertical="center"/>
      <protection locked="0"/>
    </xf>
    <xf numFmtId="0" fontId="0" fillId="0" borderId="26" xfId="0" applyFont="1" applyBorder="1" applyAlignment="1" applyProtection="1">
      <alignment horizontal="center" vertical="center"/>
    </xf>
    <xf numFmtId="0" fontId="0" fillId="0" borderId="4" xfId="0" applyFont="1" applyBorder="1" applyProtection="1">
      <alignment vertical="center"/>
      <protection locked="0"/>
    </xf>
    <xf numFmtId="177" fontId="0" fillId="0" borderId="4" xfId="0" applyNumberFormat="1" applyFont="1" applyBorder="1" applyProtection="1">
      <alignment vertical="center"/>
      <protection locked="0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3" quotePrefix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vertical="center"/>
      <protection locked="0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0" xfId="0" applyFont="1" applyAlignment="1" applyProtection="1">
      <alignment horizontal="right" vertical="center"/>
    </xf>
    <xf numFmtId="40" fontId="4" fillId="2" borderId="27" xfId="1" applyNumberFormat="1" applyFont="1" applyFill="1" applyBorder="1" applyProtection="1">
      <alignment vertical="center"/>
    </xf>
    <xf numFmtId="38" fontId="4" fillId="2" borderId="28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2" borderId="2" xfId="0" applyNumberFormat="1" applyFont="1" applyFill="1" applyBorder="1" applyProtection="1">
      <alignment vertical="center"/>
    </xf>
    <xf numFmtId="176" fontId="4" fillId="0" borderId="0" xfId="0" applyNumberFormat="1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3" borderId="0" xfId="0" applyFont="1" applyFill="1" applyProtection="1">
      <alignment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0" fontId="6" fillId="0" borderId="0" xfId="3" applyFont="1"/>
    <xf numFmtId="0" fontId="4" fillId="0" borderId="2" xfId="0" applyFont="1" applyBorder="1" applyProtection="1">
      <alignment vertical="center"/>
    </xf>
    <xf numFmtId="177" fontId="4" fillId="0" borderId="2" xfId="0" applyNumberFormat="1" applyFont="1" applyBorder="1" applyProtection="1">
      <alignment vertical="center"/>
      <protection locked="0"/>
    </xf>
    <xf numFmtId="177" fontId="4" fillId="3" borderId="0" xfId="1" applyNumberFormat="1" applyFont="1" applyFill="1" applyBorder="1" applyAlignment="1" applyProtection="1">
      <alignment horizontal="center" vertical="center"/>
    </xf>
    <xf numFmtId="177" fontId="4" fillId="0" borderId="2" xfId="0" applyNumberFormat="1" applyFont="1" applyBorder="1" applyProtection="1">
      <alignment vertical="center"/>
    </xf>
    <xf numFmtId="177" fontId="4" fillId="0" borderId="0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177" fontId="4" fillId="0" borderId="0" xfId="1" applyNumberFormat="1" applyFont="1" applyFill="1" applyBorder="1" applyAlignment="1" applyProtection="1">
      <alignment horizontal="left" vertical="center"/>
    </xf>
    <xf numFmtId="176" fontId="4" fillId="0" borderId="8" xfId="3" applyNumberFormat="1" applyFont="1" applyFill="1" applyBorder="1" applyAlignment="1">
      <alignment vertical="center"/>
    </xf>
    <xf numFmtId="38" fontId="4" fillId="0" borderId="0" xfId="2" applyFont="1" applyFill="1" applyBorder="1" applyAlignment="1" applyProtection="1">
      <alignment vertical="center"/>
    </xf>
    <xf numFmtId="0" fontId="4" fillId="0" borderId="2" xfId="0" applyFont="1" applyFill="1" applyBorder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176" fontId="4" fillId="3" borderId="0" xfId="0" applyNumberFormat="1" applyFont="1" applyFill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/>
    <xf numFmtId="0" fontId="4" fillId="3" borderId="3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3" borderId="30" xfId="0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176" fontId="4" fillId="2" borderId="16" xfId="0" applyNumberFormat="1" applyFont="1" applyFill="1" applyBorder="1" applyAlignment="1">
      <alignment horizontal="right" vertical="center"/>
    </xf>
    <xf numFmtId="0" fontId="20" fillId="0" borderId="0" xfId="3" applyFont="1"/>
    <xf numFmtId="0" fontId="1" fillId="0" borderId="0" xfId="3"/>
    <xf numFmtId="0" fontId="1" fillId="0" borderId="0" xfId="3" applyAlignment="1">
      <alignment horizontal="center"/>
    </xf>
    <xf numFmtId="0" fontId="21" fillId="0" borderId="0" xfId="3" applyFont="1"/>
    <xf numFmtId="0" fontId="0" fillId="5" borderId="0" xfId="0" applyFont="1" applyFill="1">
      <alignment vertical="center"/>
    </xf>
    <xf numFmtId="0" fontId="22" fillId="5" borderId="0" xfId="0" applyFont="1" applyFill="1">
      <alignment vertical="center"/>
    </xf>
    <xf numFmtId="0" fontId="22" fillId="5" borderId="0" xfId="0" applyFont="1" applyFill="1" applyAlignment="1">
      <alignment horizontal="center" vertical="center"/>
    </xf>
    <xf numFmtId="0" fontId="11" fillId="0" borderId="1" xfId="0" applyFont="1" applyBorder="1" applyAlignment="1" applyProtection="1">
      <alignment vertical="center" wrapText="1"/>
    </xf>
    <xf numFmtId="0" fontId="22" fillId="0" borderId="1" xfId="0" applyFont="1" applyBorder="1" applyAlignment="1">
      <alignment horizontal="right" vertical="center"/>
    </xf>
    <xf numFmtId="38" fontId="23" fillId="2" borderId="1" xfId="1" applyFont="1" applyFill="1" applyBorder="1" applyProtection="1">
      <alignment vertical="center"/>
    </xf>
    <xf numFmtId="0" fontId="12" fillId="0" borderId="0" xfId="0" applyFont="1" applyProtection="1">
      <alignment vertical="center"/>
    </xf>
    <xf numFmtId="0" fontId="12" fillId="0" borderId="1" xfId="0" applyFont="1" applyBorder="1" applyProtection="1">
      <alignment vertical="center"/>
    </xf>
    <xf numFmtId="38" fontId="23" fillId="2" borderId="1" xfId="0" applyNumberFormat="1" applyFont="1" applyFill="1" applyBorder="1" applyProtection="1">
      <alignment vertical="center"/>
    </xf>
    <xf numFmtId="180" fontId="12" fillId="2" borderId="1" xfId="1" applyNumberFormat="1" applyFont="1" applyFill="1" applyBorder="1" applyProtection="1">
      <alignment vertical="center"/>
    </xf>
    <xf numFmtId="0" fontId="1" fillId="0" borderId="0" xfId="3" applyFill="1" applyBorder="1" applyAlignment="1">
      <alignment horizontal="center"/>
    </xf>
    <xf numFmtId="0" fontId="0" fillId="0" borderId="0" xfId="0" applyAlignment="1">
      <alignment horizontal="center" vertical="center"/>
    </xf>
    <xf numFmtId="38" fontId="22" fillId="2" borderId="1" xfId="1" applyFont="1" applyFill="1" applyBorder="1" applyAlignment="1">
      <alignment vertical="center" wrapText="1"/>
    </xf>
    <xf numFmtId="38" fontId="14" fillId="2" borderId="1" xfId="1" applyFont="1" applyFill="1" applyBorder="1" applyAlignment="1">
      <alignment horizontal="center" vertical="center"/>
    </xf>
    <xf numFmtId="38" fontId="18" fillId="2" borderId="3" xfId="1" applyFont="1" applyFill="1" applyBorder="1" applyAlignment="1">
      <alignment horizontal="right" vertical="center"/>
    </xf>
    <xf numFmtId="180" fontId="12" fillId="2" borderId="14" xfId="1" applyNumberFormat="1" applyFont="1" applyFill="1" applyBorder="1" applyProtection="1">
      <alignment vertical="center"/>
    </xf>
    <xf numFmtId="38" fontId="23" fillId="2" borderId="14" xfId="1" applyFont="1" applyFill="1" applyBorder="1" applyProtection="1">
      <alignment vertical="center"/>
    </xf>
    <xf numFmtId="38" fontId="12" fillId="2" borderId="1" xfId="2" applyFont="1" applyFill="1" applyBorder="1" applyAlignment="1" applyProtection="1">
      <alignment horizontal="right" vertical="center"/>
    </xf>
    <xf numFmtId="38" fontId="12" fillId="2" borderId="43" xfId="2" applyFont="1" applyFill="1" applyBorder="1" applyAlignment="1" applyProtection="1">
      <alignment horizontal="right" vertical="center"/>
    </xf>
    <xf numFmtId="177" fontId="24" fillId="0" borderId="0" xfId="0" applyNumberFormat="1" applyFont="1" applyAlignment="1" applyProtection="1">
      <alignment horizontal="left"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0" fontId="23" fillId="3" borderId="0" xfId="0" applyFont="1" applyFill="1" applyProtection="1">
      <alignment vertical="center"/>
    </xf>
    <xf numFmtId="177" fontId="12" fillId="2" borderId="0" xfId="0" applyNumberFormat="1" applyFont="1" applyFill="1" applyBorder="1" applyProtection="1">
      <alignment vertical="center"/>
    </xf>
    <xf numFmtId="177" fontId="13" fillId="2" borderId="3" xfId="0" applyNumberFormat="1" applyFont="1" applyFill="1" applyBorder="1" applyProtection="1">
      <alignment vertical="center"/>
    </xf>
    <xf numFmtId="177" fontId="6" fillId="2" borderId="3" xfId="0" applyNumberFormat="1" applyFont="1" applyFill="1" applyBorder="1" applyProtection="1">
      <alignment vertical="center"/>
    </xf>
    <xf numFmtId="176" fontId="18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Alignment="1">
      <alignment horizontal="right" vertical="center"/>
    </xf>
    <xf numFmtId="0" fontId="4" fillId="0" borderId="57" xfId="3" applyFont="1" applyFill="1" applyBorder="1" applyAlignment="1">
      <alignment horizontal="center" vertical="center"/>
    </xf>
    <xf numFmtId="0" fontId="4" fillId="0" borderId="58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182" fontId="22" fillId="5" borderId="0" xfId="0" applyNumberFormat="1" applyFont="1" applyFill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0" borderId="59" xfId="3" applyFont="1" applyFill="1" applyBorder="1" applyAlignment="1">
      <alignment horizontal="center" vertical="center"/>
    </xf>
    <xf numFmtId="38" fontId="14" fillId="2" borderId="16" xfId="1" applyFont="1" applyFill="1" applyBorder="1">
      <alignment vertical="center"/>
    </xf>
    <xf numFmtId="0" fontId="27" fillId="0" borderId="1" xfId="3" applyFont="1" applyBorder="1" applyAlignment="1">
      <alignment wrapText="1"/>
    </xf>
    <xf numFmtId="0" fontId="28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0" fillId="0" borderId="0" xfId="0" applyFont="1">
      <alignment vertical="center"/>
    </xf>
    <xf numFmtId="0" fontId="18" fillId="0" borderId="0" xfId="0" applyFont="1">
      <alignment vertical="center"/>
    </xf>
    <xf numFmtId="0" fontId="4" fillId="5" borderId="1" xfId="3" applyFont="1" applyFill="1" applyBorder="1" applyAlignment="1" applyProtection="1">
      <alignment vertical="center"/>
    </xf>
    <xf numFmtId="0" fontId="4" fillId="5" borderId="1" xfId="0" applyFont="1" applyFill="1" applyBorder="1" applyProtection="1">
      <alignment vertical="center"/>
    </xf>
    <xf numFmtId="0" fontId="0" fillId="5" borderId="1" xfId="0" applyFill="1" applyBorder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22" fillId="0" borderId="0" xfId="3" applyFont="1" applyBorder="1" applyAlignment="1" applyProtection="1">
      <alignment vertical="center" wrapText="1"/>
    </xf>
    <xf numFmtId="0" fontId="22" fillId="0" borderId="2" xfId="3" applyFont="1" applyFill="1" applyBorder="1" applyAlignment="1" applyProtection="1">
      <alignment vertical="center"/>
      <protection locked="0"/>
    </xf>
    <xf numFmtId="0" fontId="22" fillId="0" borderId="2" xfId="3" applyFont="1" applyFill="1" applyBorder="1" applyAlignment="1" applyProtection="1">
      <alignment vertical="center"/>
    </xf>
    <xf numFmtId="0" fontId="22" fillId="0" borderId="2" xfId="0" applyFont="1" applyBorder="1" applyAlignment="1" applyProtection="1">
      <alignment vertical="center"/>
    </xf>
    <xf numFmtId="0" fontId="22" fillId="0" borderId="2" xfId="3" applyFont="1" applyBorder="1" applyAlignment="1" applyProtection="1">
      <alignment vertical="center" wrapText="1"/>
    </xf>
    <xf numFmtId="0" fontId="22" fillId="0" borderId="0" xfId="3" applyFont="1" applyBorder="1" applyAlignment="1" applyProtection="1">
      <alignment vertical="center"/>
    </xf>
    <xf numFmtId="0" fontId="42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0" fontId="44" fillId="2" borderId="6" xfId="3" applyFont="1" applyFill="1" applyBorder="1" applyAlignment="1" applyProtection="1">
      <alignment vertical="center"/>
    </xf>
    <xf numFmtId="3" fontId="44" fillId="2" borderId="1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3" fontId="9" fillId="0" borderId="1" xfId="3" applyNumberFormat="1" applyFont="1" applyFill="1" applyBorder="1" applyAlignment="1" applyProtection="1">
      <alignment vertical="center"/>
      <protection locked="0"/>
    </xf>
    <xf numFmtId="3" fontId="9" fillId="2" borderId="1" xfId="3" applyNumberFormat="1" applyFont="1" applyFill="1" applyBorder="1" applyAlignment="1" applyProtection="1">
      <alignment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9" fillId="0" borderId="8" xfId="3" applyFont="1" applyFill="1" applyBorder="1" applyAlignment="1" applyProtection="1">
      <alignment vertical="center"/>
    </xf>
    <xf numFmtId="3" fontId="9" fillId="0" borderId="1" xfId="3" applyNumberFormat="1" applyFont="1" applyFill="1" applyBorder="1" applyAlignment="1" applyProtection="1">
      <alignment vertical="center"/>
    </xf>
    <xf numFmtId="3" fontId="9" fillId="3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49" fontId="44" fillId="2" borderId="6" xfId="3" applyNumberFormat="1" applyFont="1" applyFill="1" applyBorder="1" applyAlignment="1" applyProtection="1">
      <alignment vertical="center"/>
    </xf>
    <xf numFmtId="49" fontId="44" fillId="2" borderId="8" xfId="3" applyNumberFormat="1" applyFont="1" applyFill="1" applyBorder="1" applyAlignment="1" applyProtection="1">
      <alignment horizontal="left" vertical="center"/>
    </xf>
    <xf numFmtId="49" fontId="9" fillId="2" borderId="8" xfId="3" applyNumberFormat="1" applyFont="1" applyFill="1" applyBorder="1" applyAlignment="1" applyProtection="1">
      <alignment horizontal="left" vertical="center"/>
    </xf>
    <xf numFmtId="3" fontId="44" fillId="2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Border="1" applyAlignment="1" applyProtection="1">
      <alignment vertical="center"/>
    </xf>
    <xf numFmtId="0" fontId="44" fillId="2" borderId="8" xfId="3" applyFont="1" applyFill="1" applyBorder="1" applyAlignment="1" applyProtection="1">
      <alignment horizontal="left" vertical="center"/>
    </xf>
    <xf numFmtId="0" fontId="44" fillId="2" borderId="25" xfId="3" applyFont="1" applyFill="1" applyBorder="1" applyAlignment="1" applyProtection="1">
      <alignment horizontal="left" vertical="center" wrapText="1"/>
    </xf>
    <xf numFmtId="3" fontId="44" fillId="2" borderId="14" xfId="3" applyNumberFormat="1" applyFont="1" applyFill="1" applyBorder="1" applyAlignment="1" applyProtection="1">
      <alignment vertical="center"/>
    </xf>
    <xf numFmtId="0" fontId="44" fillId="2" borderId="6" xfId="3" applyFont="1" applyFill="1" applyBorder="1" applyAlignment="1" applyProtection="1">
      <alignment vertical="center" wrapText="1"/>
    </xf>
    <xf numFmtId="0" fontId="22" fillId="0" borderId="0" xfId="3" applyFont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13" fillId="0" borderId="0" xfId="3" applyFont="1" applyBorder="1" applyAlignment="1">
      <alignment vertical="center"/>
    </xf>
    <xf numFmtId="0" fontId="45" fillId="0" borderId="0" xfId="3" applyFont="1"/>
    <xf numFmtId="0" fontId="12" fillId="0" borderId="0" xfId="3" applyFont="1"/>
    <xf numFmtId="0" fontId="46" fillId="0" borderId="0" xfId="3" applyFont="1"/>
    <xf numFmtId="0" fontId="46" fillId="0" borderId="0" xfId="3" applyFont="1" applyAlignment="1">
      <alignment horizontal="right"/>
    </xf>
    <xf numFmtId="0" fontId="47" fillId="0" borderId="0" xfId="3" applyFont="1" applyAlignment="1">
      <alignment horizontal="left"/>
    </xf>
    <xf numFmtId="0" fontId="12" fillId="0" borderId="0" xfId="3" applyFont="1" applyAlignment="1">
      <alignment wrapText="1"/>
    </xf>
    <xf numFmtId="0" fontId="12" fillId="0" borderId="0" xfId="3" applyFont="1" applyAlignment="1">
      <alignment horizontal="right"/>
    </xf>
    <xf numFmtId="0" fontId="12" fillId="0" borderId="0" xfId="3" applyFont="1" applyFill="1"/>
    <xf numFmtId="0" fontId="4" fillId="0" borderId="0" xfId="3" applyFont="1" applyBorder="1" applyAlignment="1" applyProtection="1">
      <alignment horizontal="center" vertical="center"/>
      <protection locked="0"/>
    </xf>
    <xf numFmtId="38" fontId="12" fillId="2" borderId="0" xfId="1" applyFont="1" applyFill="1" applyAlignment="1"/>
    <xf numFmtId="38" fontId="4" fillId="2" borderId="1" xfId="0" applyNumberFormat="1" applyFont="1" applyFill="1" applyBorder="1" applyProtection="1">
      <alignment vertical="center"/>
    </xf>
    <xf numFmtId="38" fontId="18" fillId="0" borderId="0" xfId="1" applyFont="1" applyFill="1" applyBorder="1" applyAlignment="1">
      <alignment horizontal="right" vertical="center"/>
    </xf>
    <xf numFmtId="38" fontId="23" fillId="0" borderId="0" xfId="0" applyNumberFormat="1" applyFont="1" applyFill="1" applyProtection="1">
      <alignment vertical="center"/>
    </xf>
    <xf numFmtId="0" fontId="48" fillId="0" borderId="1" xfId="0" applyFont="1" applyBorder="1" applyProtection="1">
      <alignment vertical="center"/>
    </xf>
    <xf numFmtId="38" fontId="4" fillId="0" borderId="0" xfId="0" applyNumberFormat="1" applyFont="1" applyFill="1" applyBorder="1" applyProtection="1">
      <alignment vertical="center"/>
    </xf>
    <xf numFmtId="38" fontId="23" fillId="0" borderId="0" xfId="1" applyFont="1" applyFill="1" applyBorder="1" applyProtection="1">
      <alignment vertical="center"/>
    </xf>
    <xf numFmtId="0" fontId="9" fillId="0" borderId="0" xfId="3" applyFont="1" applyFill="1" applyBorder="1" applyAlignment="1">
      <alignment horizontal="left" vertical="center"/>
    </xf>
    <xf numFmtId="0" fontId="49" fillId="0" borderId="0" xfId="3" applyFont="1"/>
    <xf numFmtId="38" fontId="14" fillId="2" borderId="1" xfId="1" applyFont="1" applyFill="1" applyBorder="1" applyAlignment="1">
      <alignment vertical="center" wrapText="1"/>
    </xf>
    <xf numFmtId="0" fontId="14" fillId="0" borderId="0" xfId="0" applyFont="1">
      <alignment vertical="center"/>
    </xf>
    <xf numFmtId="0" fontId="4" fillId="0" borderId="1" xfId="3" applyFont="1" applyBorder="1" applyAlignment="1" applyProtection="1">
      <alignment vertical="center"/>
    </xf>
    <xf numFmtId="0" fontId="17" fillId="0" borderId="1" xfId="3" applyFont="1" applyBorder="1" applyAlignment="1" applyProtection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6" fillId="0" borderId="0" xfId="3" applyFont="1" applyAlignment="1">
      <alignment horizontal="left"/>
    </xf>
    <xf numFmtId="0" fontId="12" fillId="0" borderId="0" xfId="3" applyFont="1" applyAlignment="1">
      <alignment horizontal="left"/>
    </xf>
    <xf numFmtId="0" fontId="50" fillId="0" borderId="0" xfId="3" applyFont="1" applyAlignment="1">
      <alignment vertical="center"/>
    </xf>
    <xf numFmtId="0" fontId="12" fillId="0" borderId="1" xfId="88" applyFont="1" applyFill="1" applyBorder="1" applyAlignment="1"/>
    <xf numFmtId="38" fontId="14" fillId="0" borderId="1" xfId="47" applyFont="1" applyBorder="1" applyAlignment="1"/>
    <xf numFmtId="38" fontId="12" fillId="0" borderId="1" xfId="47" applyFont="1" applyFill="1" applyBorder="1" applyAlignment="1">
      <alignment horizontal="right"/>
    </xf>
    <xf numFmtId="38" fontId="14" fillId="0" borderId="0" xfId="1" applyFont="1">
      <alignment vertical="center"/>
    </xf>
    <xf numFmtId="38" fontId="1" fillId="0" borderId="0" xfId="1" applyFont="1" applyAlignment="1">
      <alignment horizontal="center"/>
    </xf>
    <xf numFmtId="38" fontId="12" fillId="0" borderId="1" xfId="1" applyFont="1" applyFill="1" applyBorder="1" applyAlignment="1"/>
    <xf numFmtId="38" fontId="0" fillId="0" borderId="0" xfId="1" applyFont="1">
      <alignment vertical="center"/>
    </xf>
    <xf numFmtId="38" fontId="9" fillId="0" borderId="0" xfId="1" applyFont="1" applyFill="1" applyBorder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38" fontId="22" fillId="2" borderId="0" xfId="1" applyFont="1" applyFill="1">
      <alignment vertical="center"/>
    </xf>
    <xf numFmtId="38" fontId="14" fillId="2" borderId="1" xfId="1" applyFont="1" applyFill="1" applyBorder="1" applyAlignment="1">
      <alignment horizontal="right" vertical="center" wrapText="1"/>
    </xf>
    <xf numFmtId="0" fontId="4" fillId="0" borderId="1" xfId="3" applyFont="1" applyBorder="1" applyAlignment="1" applyProtection="1">
      <alignment vertical="center"/>
      <protection locked="0"/>
    </xf>
    <xf numFmtId="38" fontId="4" fillId="0" borderId="1" xfId="1" applyFont="1" applyBorder="1" applyAlignment="1" applyProtection="1">
      <alignment vertical="center" wrapText="1"/>
    </xf>
    <xf numFmtId="38" fontId="4" fillId="9" borderId="1" xfId="1" applyFont="1" applyFill="1" applyBorder="1" applyAlignment="1" applyProtection="1">
      <alignment vertical="center" wrapText="1"/>
    </xf>
    <xf numFmtId="0" fontId="9" fillId="0" borderId="1" xfId="3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center" vertical="center"/>
    </xf>
    <xf numFmtId="177" fontId="4" fillId="2" borderId="1" xfId="0" applyNumberFormat="1" applyFont="1" applyFill="1" applyBorder="1" applyProtection="1">
      <alignment vertical="center"/>
    </xf>
    <xf numFmtId="177" fontId="4" fillId="2" borderId="1" xfId="0" applyNumberFormat="1" applyFont="1" applyFill="1" applyBorder="1" applyAlignment="1" applyProtection="1">
      <alignment horizontal="center" vertical="center"/>
    </xf>
    <xf numFmtId="38" fontId="4" fillId="2" borderId="6" xfId="1" applyFont="1" applyFill="1" applyBorder="1" applyAlignment="1" applyProtection="1">
      <alignment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37" xfId="3" applyFont="1" applyBorder="1" applyAlignment="1">
      <alignment horizontal="center" vertical="center" wrapText="1"/>
    </xf>
    <xf numFmtId="38" fontId="4" fillId="0" borderId="12" xfId="1" applyFont="1" applyBorder="1" applyAlignment="1">
      <alignment horizontal="center" vertical="center"/>
    </xf>
    <xf numFmtId="0" fontId="4" fillId="0" borderId="37" xfId="3" applyFont="1" applyBorder="1" applyAlignment="1">
      <alignment vertical="center"/>
    </xf>
    <xf numFmtId="0" fontId="4" fillId="0" borderId="39" xfId="3" applyFont="1" applyBorder="1" applyAlignment="1">
      <alignment horizontal="right" vertical="center"/>
    </xf>
    <xf numFmtId="180" fontId="4" fillId="2" borderId="1" xfId="3" applyNumberFormat="1" applyFont="1" applyFill="1" applyBorder="1" applyAlignment="1">
      <alignment horizontal="right" vertical="center"/>
    </xf>
    <xf numFmtId="38" fontId="4" fillId="2" borderId="21" xfId="1" applyFont="1" applyFill="1" applyBorder="1" applyAlignment="1">
      <alignment horizontal="right" vertical="center"/>
    </xf>
    <xf numFmtId="0" fontId="4" fillId="0" borderId="63" xfId="3" applyFont="1" applyBorder="1" applyAlignment="1">
      <alignment vertical="center"/>
    </xf>
    <xf numFmtId="0" fontId="4" fillId="0" borderId="62" xfId="3" applyFont="1" applyBorder="1" applyAlignment="1">
      <alignment horizontal="right" vertical="center"/>
    </xf>
    <xf numFmtId="0" fontId="4" fillId="0" borderId="61" xfId="3" applyFont="1" applyFill="1" applyBorder="1" applyAlignment="1">
      <alignment horizontal="right" vertical="center"/>
    </xf>
    <xf numFmtId="38" fontId="4" fillId="2" borderId="29" xfId="1" applyFont="1" applyFill="1" applyBorder="1" applyAlignment="1">
      <alignment horizontal="right" vertical="center"/>
    </xf>
    <xf numFmtId="177" fontId="4" fillId="6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</xf>
    <xf numFmtId="0" fontId="0" fillId="0" borderId="0" xfId="0" applyBorder="1" applyProtection="1">
      <alignment vertical="center"/>
    </xf>
    <xf numFmtId="49" fontId="4" fillId="0" borderId="0" xfId="0" quotePrefix="1" applyNumberFormat="1" applyFont="1" applyAlignment="1" applyProtection="1">
      <alignment horizontal="right" vertical="center"/>
    </xf>
    <xf numFmtId="177" fontId="6" fillId="2" borderId="7" xfId="0" applyNumberFormat="1" applyFont="1" applyFill="1" applyBorder="1" applyProtection="1">
      <alignment vertical="center"/>
    </xf>
    <xf numFmtId="177" fontId="6" fillId="2" borderId="2" xfId="0" applyNumberFormat="1" applyFont="1" applyFill="1" applyBorder="1" applyProtection="1">
      <alignment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14" xfId="0" applyNumberFormat="1" applyFont="1" applyBorder="1" applyProtection="1">
      <alignment vertical="center"/>
      <protection locked="0"/>
    </xf>
    <xf numFmtId="177" fontId="4" fillId="2" borderId="3" xfId="0" applyNumberFormat="1" applyFont="1" applyFill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7" fontId="4" fillId="0" borderId="2" xfId="0" applyNumberFormat="1" applyFont="1" applyFill="1" applyBorder="1" applyProtection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177" fontId="23" fillId="2" borderId="2" xfId="0" applyNumberFormat="1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vertical="center"/>
      <protection locked="0"/>
    </xf>
    <xf numFmtId="176" fontId="4" fillId="0" borderId="16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>
      <alignment horizontal="center" vertical="center" textRotation="255"/>
    </xf>
    <xf numFmtId="0" fontId="4" fillId="0" borderId="16" xfId="0" applyFont="1" applyFill="1" applyBorder="1" applyAlignment="1">
      <alignment horizontal="center" vertical="center" textRotation="255"/>
    </xf>
    <xf numFmtId="176" fontId="4" fillId="0" borderId="1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>
      <alignment vertical="center" textRotation="255" wrapText="1"/>
    </xf>
    <xf numFmtId="0" fontId="4" fillId="0" borderId="16" xfId="0" applyFont="1" applyFill="1" applyBorder="1" applyAlignment="1">
      <alignment vertical="center" textRotation="255" wrapText="1"/>
    </xf>
    <xf numFmtId="176" fontId="4" fillId="0" borderId="17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9" xfId="0" applyFont="1" applyFill="1" applyBorder="1" applyAlignment="1" applyProtection="1">
      <alignment vertical="center"/>
      <protection locked="0"/>
    </xf>
    <xf numFmtId="176" fontId="4" fillId="0" borderId="18" xfId="0" applyNumberFormat="1" applyFont="1" applyFill="1" applyBorder="1" applyAlignment="1" applyProtection="1">
      <alignment horizontal="right" vertical="center"/>
    </xf>
    <xf numFmtId="0" fontId="4" fillId="0" borderId="29" xfId="0" applyFont="1" applyFill="1" applyBorder="1" applyAlignment="1" applyProtection="1">
      <alignment vertical="center"/>
      <protection locked="0"/>
    </xf>
    <xf numFmtId="38" fontId="4" fillId="0" borderId="0" xfId="1" applyFont="1" applyAlignment="1" applyProtection="1">
      <alignment vertical="center"/>
    </xf>
    <xf numFmtId="0" fontId="4" fillId="0" borderId="0" xfId="3" applyFont="1" applyAlignment="1" applyProtection="1">
      <alignment horizontal="center" vertical="center"/>
    </xf>
    <xf numFmtId="0" fontId="4" fillId="3" borderId="19" xfId="0" applyFont="1" applyFill="1" applyBorder="1" applyAlignment="1" applyProtection="1">
      <alignment vertical="center" wrapText="1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176" fontId="23" fillId="10" borderId="2" xfId="0" applyNumberFormat="1" applyFont="1" applyFill="1" applyBorder="1" applyProtection="1">
      <alignment vertical="center"/>
    </xf>
    <xf numFmtId="3" fontId="4" fillId="6" borderId="6" xfId="3" applyNumberFormat="1" applyFont="1" applyFill="1" applyBorder="1" applyAlignment="1" applyProtection="1">
      <alignment horizontal="center" vertical="center"/>
      <protection locked="0"/>
    </xf>
    <xf numFmtId="38" fontId="4" fillId="6" borderId="5" xfId="2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38" fontId="4" fillId="0" borderId="0" xfId="1" applyFont="1" applyBorder="1" applyProtection="1">
      <alignment vertical="center"/>
    </xf>
    <xf numFmtId="38" fontId="4" fillId="0" borderId="0" xfId="1" applyFont="1" applyFill="1" applyBorder="1" applyProtection="1">
      <alignment vertical="center"/>
    </xf>
    <xf numFmtId="38" fontId="4" fillId="9" borderId="2" xfId="1" applyFont="1" applyFill="1" applyBorder="1" applyAlignment="1" applyProtection="1">
      <alignment horizontal="center" vertical="center"/>
      <protection locked="0"/>
    </xf>
    <xf numFmtId="177" fontId="23" fillId="2" borderId="0" xfId="0" applyNumberFormat="1" applyFont="1" applyFill="1" applyBorder="1" applyProtection="1">
      <alignment vertical="center"/>
    </xf>
    <xf numFmtId="0" fontId="32" fillId="0" borderId="0" xfId="0" applyFont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12" fillId="0" borderId="0" xfId="3" applyFont="1" applyAlignment="1">
      <alignment horizontal="center"/>
    </xf>
    <xf numFmtId="0" fontId="46" fillId="0" borderId="0" xfId="3" applyFont="1" applyAlignment="1">
      <alignment horizontal="left"/>
    </xf>
    <xf numFmtId="0" fontId="12" fillId="0" borderId="0" xfId="3" applyFont="1" applyAlignment="1">
      <alignment horizontal="left"/>
    </xf>
    <xf numFmtId="0" fontId="12" fillId="2" borderId="0" xfId="3" applyFont="1" applyFill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13" fillId="0" borderId="0" xfId="3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/>
    </xf>
    <xf numFmtId="0" fontId="13" fillId="6" borderId="0" xfId="3" applyFont="1" applyFill="1" applyBorder="1" applyAlignment="1">
      <alignment horizontal="center" vertical="center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7" xfId="0" applyNumberFormat="1" applyFont="1" applyFill="1" applyBorder="1" applyAlignment="1" applyProtection="1">
      <alignment vertical="center"/>
    </xf>
    <xf numFmtId="0" fontId="6" fillId="2" borderId="56" xfId="0" applyFont="1" applyFill="1" applyBorder="1" applyAlignment="1">
      <alignment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15" fillId="4" borderId="0" xfId="0" applyFont="1" applyFill="1" applyAlignment="1" applyProtection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15" fillId="4" borderId="0" xfId="0" applyFont="1" applyFill="1" applyAlignment="1" applyProtection="1">
      <alignment horizontal="center" vertical="center"/>
    </xf>
    <xf numFmtId="177" fontId="14" fillId="2" borderId="2" xfId="1" applyNumberFormat="1" applyFont="1" applyFill="1" applyBorder="1" applyAlignment="1" applyProtection="1">
      <alignment horizontal="right" vertical="center"/>
    </xf>
    <xf numFmtId="179" fontId="0" fillId="2" borderId="8" xfId="0" applyNumberForma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77" fontId="4" fillId="2" borderId="2" xfId="1" applyNumberFormat="1" applyFont="1" applyFill="1" applyBorder="1" applyAlignment="1" applyProtection="1">
      <alignment horizontal="right" vertical="center"/>
    </xf>
    <xf numFmtId="179" fontId="23" fillId="2" borderId="2" xfId="1" applyNumberFormat="1" applyFont="1" applyFill="1" applyBorder="1" applyAlignment="1" applyProtection="1">
      <alignment horizontal="right" vertical="center"/>
    </xf>
    <xf numFmtId="177" fontId="4" fillId="2" borderId="2" xfId="1" applyNumberFormat="1" applyFont="1" applyFill="1" applyBorder="1" applyAlignment="1" applyProtection="1">
      <alignment horizontal="right" vertical="center"/>
      <protection locked="0"/>
    </xf>
    <xf numFmtId="177" fontId="18" fillId="2" borderId="7" xfId="1" applyNumberFormat="1" applyFont="1" applyFill="1" applyBorder="1" applyAlignment="1" applyProtection="1">
      <alignment horizontal="right" vertical="center"/>
    </xf>
    <xf numFmtId="179" fontId="0" fillId="2" borderId="2" xfId="0" applyNumberFormat="1" applyFill="1" applyBorder="1" applyAlignment="1" applyProtection="1">
      <alignment horizontal="right" vertical="center"/>
    </xf>
    <xf numFmtId="0" fontId="0" fillId="2" borderId="2" xfId="0" applyFill="1" applyBorder="1" applyAlignment="1" applyProtection="1">
      <alignment horizontal="right" vertical="center"/>
    </xf>
    <xf numFmtId="179" fontId="18" fillId="2" borderId="7" xfId="1" applyNumberFormat="1" applyFont="1" applyFill="1" applyBorder="1" applyAlignment="1" applyProtection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textRotation="255" wrapText="1"/>
    </xf>
    <xf numFmtId="0" fontId="4" fillId="0" borderId="33" xfId="0" applyFont="1" applyFill="1" applyBorder="1" applyAlignment="1">
      <alignment horizontal="center" vertical="center" textRotation="255" wrapText="1"/>
    </xf>
    <xf numFmtId="0" fontId="4" fillId="0" borderId="34" xfId="0" applyFont="1" applyFill="1" applyBorder="1" applyAlignment="1">
      <alignment horizontal="center" vertical="center" textRotation="255" wrapText="1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6" fillId="3" borderId="0" xfId="0" applyFont="1" applyFill="1" applyAlignment="1" applyProtection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vertical="center" textRotation="255" wrapText="1"/>
    </xf>
    <xf numFmtId="0" fontId="4" fillId="0" borderId="33" xfId="0" applyFont="1" applyFill="1" applyBorder="1" applyAlignment="1">
      <alignment vertical="center" textRotation="255" wrapText="1"/>
    </xf>
    <xf numFmtId="0" fontId="4" fillId="0" borderId="34" xfId="0" applyFont="1" applyFill="1" applyBorder="1" applyAlignment="1">
      <alignment vertical="center" textRotation="255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vertical="center" textRotation="255"/>
    </xf>
    <xf numFmtId="0" fontId="4" fillId="0" borderId="34" xfId="0" applyFont="1" applyFill="1" applyBorder="1" applyAlignment="1">
      <alignment vertical="center" textRotation="255"/>
    </xf>
    <xf numFmtId="0" fontId="4" fillId="0" borderId="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38" fontId="4" fillId="0" borderId="6" xfId="1" applyFont="1" applyBorder="1" applyAlignment="1" applyProtection="1">
      <alignment vertical="center"/>
    </xf>
    <xf numFmtId="38" fontId="4" fillId="0" borderId="16" xfId="1" applyFont="1" applyBorder="1" applyAlignment="1" applyProtection="1">
      <alignment vertical="center"/>
    </xf>
    <xf numFmtId="38" fontId="4" fillId="0" borderId="1" xfId="1" applyFont="1" applyBorder="1" applyAlignment="1" applyProtection="1">
      <alignment horizontal="center" vertical="center"/>
    </xf>
    <xf numFmtId="38" fontId="4" fillId="0" borderId="1" xfId="1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/>
    </xf>
    <xf numFmtId="0" fontId="9" fillId="0" borderId="8" xfId="3" applyFont="1" applyBorder="1" applyAlignment="1" applyProtection="1">
      <alignment horizontal="center" vertical="center"/>
    </xf>
    <xf numFmtId="0" fontId="9" fillId="0" borderId="16" xfId="3" applyFont="1" applyBorder="1" applyAlignment="1" applyProtection="1">
      <alignment horizontal="center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8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177" fontId="6" fillId="2" borderId="7" xfId="2" applyNumberFormat="1" applyFont="1" applyFill="1" applyBorder="1" applyAlignment="1" applyProtection="1">
      <alignment horizontal="right" vertical="center"/>
    </xf>
    <xf numFmtId="0" fontId="7" fillId="0" borderId="0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right" vertical="center"/>
    </xf>
    <xf numFmtId="0" fontId="4" fillId="8" borderId="14" xfId="3" applyFont="1" applyFill="1" applyBorder="1" applyAlignment="1" applyProtection="1">
      <alignment horizontal="left" vertical="center"/>
      <protection locked="0"/>
    </xf>
    <xf numFmtId="0" fontId="4" fillId="8" borderId="15" xfId="3" applyFont="1" applyFill="1" applyBorder="1" applyAlignment="1" applyProtection="1">
      <alignment horizontal="left" vertical="center"/>
      <protection locked="0"/>
    </xf>
    <xf numFmtId="0" fontId="4" fillId="8" borderId="4" xfId="3" applyFont="1" applyFill="1" applyBorder="1" applyAlignment="1" applyProtection="1">
      <alignment horizontal="left" vertical="center"/>
      <protection locked="0"/>
    </xf>
    <xf numFmtId="0" fontId="9" fillId="0" borderId="1" xfId="3" applyFont="1" applyBorder="1" applyAlignment="1" applyProtection="1">
      <alignment horizontal="center" vertical="center" wrapText="1"/>
    </xf>
    <xf numFmtId="0" fontId="0" fillId="0" borderId="44" xfId="0" applyFont="1" applyBorder="1" applyAlignment="1" applyProtection="1">
      <alignment horizontal="center" vertical="center" textRotation="255" wrapText="1" readingOrder="2"/>
    </xf>
    <xf numFmtId="0" fontId="0" fillId="0" borderId="45" xfId="0" applyFont="1" applyBorder="1" applyAlignment="1" applyProtection="1">
      <alignment horizontal="center" vertical="center" textRotation="255" wrapText="1" readingOrder="2"/>
    </xf>
    <xf numFmtId="0" fontId="0" fillId="0" borderId="5" xfId="0" applyFont="1" applyBorder="1" applyAlignment="1" applyProtection="1">
      <alignment horizontal="center" vertical="center" textRotation="255" wrapText="1" readingOrder="2"/>
    </xf>
    <xf numFmtId="0" fontId="0" fillId="0" borderId="27" xfId="0" applyFont="1" applyBorder="1" applyAlignment="1" applyProtection="1">
      <alignment horizontal="center" vertical="center"/>
    </xf>
    <xf numFmtId="0" fontId="0" fillId="0" borderId="46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 readingOrder="2"/>
    </xf>
    <xf numFmtId="0" fontId="0" fillId="0" borderId="6" xfId="0" applyFont="1" applyBorder="1" applyAlignment="1" applyProtection="1">
      <alignment horizontal="center" vertical="center" wrapText="1" readingOrder="2"/>
    </xf>
    <xf numFmtId="0" fontId="4" fillId="0" borderId="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177" fontId="4" fillId="2" borderId="2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3" borderId="2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2" borderId="49" xfId="0" applyNumberFormat="1" applyFont="1" applyFill="1" applyBorder="1" applyAlignment="1">
      <alignment horizontal="right" vertical="center"/>
    </xf>
    <xf numFmtId="176" fontId="4" fillId="2" borderId="40" xfId="0" applyNumberFormat="1" applyFont="1" applyFill="1" applyBorder="1" applyAlignment="1">
      <alignment horizontal="right" vertical="center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54" xfId="0" applyFont="1" applyFill="1" applyBorder="1" applyAlignment="1" applyProtection="1">
      <alignment horizontal="center" vertical="center"/>
      <protection locked="0"/>
    </xf>
    <xf numFmtId="0" fontId="4" fillId="3" borderId="55" xfId="0" applyFont="1" applyFill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53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16" xfId="0" applyNumberFormat="1" applyFont="1" applyFill="1" applyBorder="1" applyAlignment="1">
      <alignment horizontal="right" vertical="center"/>
    </xf>
    <xf numFmtId="38" fontId="4" fillId="3" borderId="6" xfId="1" applyFont="1" applyFill="1" applyBorder="1" applyAlignment="1" applyProtection="1">
      <alignment horizontal="right" vertical="center"/>
      <protection locked="0"/>
    </xf>
    <xf numFmtId="38" fontId="4" fillId="3" borderId="16" xfId="1" applyFont="1" applyFill="1" applyBorder="1" applyAlignment="1" applyProtection="1">
      <alignment horizontal="right" vertical="center"/>
      <protection locked="0"/>
    </xf>
    <xf numFmtId="0" fontId="4" fillId="3" borderId="5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176" fontId="4" fillId="3" borderId="53" xfId="0" applyNumberFormat="1" applyFont="1" applyFill="1" applyBorder="1" applyAlignment="1" applyProtection="1">
      <alignment horizontal="right" vertical="center"/>
      <protection locked="0"/>
    </xf>
    <xf numFmtId="0" fontId="4" fillId="3" borderId="53" xfId="0" applyFont="1" applyFill="1" applyBorder="1" applyAlignment="1" applyProtection="1">
      <alignment horizontal="center" vertical="center"/>
      <protection locked="0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176" fontId="4" fillId="2" borderId="49" xfId="0" applyNumberFormat="1" applyFont="1" applyFill="1" applyBorder="1" applyAlignment="1" applyProtection="1">
      <alignment horizontal="right" vertical="center"/>
      <protection locked="0"/>
    </xf>
    <xf numFmtId="176" fontId="4" fillId="2" borderId="40" xfId="0" applyNumberFormat="1" applyFont="1" applyFill="1" applyBorder="1" applyAlignment="1" applyProtection="1">
      <alignment horizontal="right" vertical="center"/>
      <protection locked="0"/>
    </xf>
    <xf numFmtId="38" fontId="4" fillId="0" borderId="6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0" fontId="44" fillId="2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44" fillId="2" borderId="8" xfId="3" applyFont="1" applyFill="1" applyBorder="1" applyAlignment="1" applyProtection="1">
      <alignment horizontal="left" vertical="center"/>
    </xf>
    <xf numFmtId="0" fontId="9" fillId="0" borderId="8" xfId="3" applyFont="1" applyBorder="1" applyAlignment="1" applyProtection="1">
      <alignment horizontal="left" vertical="center"/>
    </xf>
    <xf numFmtId="49" fontId="9" fillId="0" borderId="8" xfId="3" applyNumberFormat="1" applyFont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41" fillId="0" borderId="0" xfId="3" applyFont="1" applyBorder="1" applyAlignment="1" applyProtection="1">
      <alignment horizontal="center" vertical="center" wrapText="1"/>
    </xf>
    <xf numFmtId="0" fontId="22" fillId="0" borderId="0" xfId="3" applyFont="1" applyBorder="1" applyAlignment="1" applyProtection="1">
      <alignment horizontal="right" vertical="center"/>
    </xf>
    <xf numFmtId="0" fontId="9" fillId="0" borderId="25" xfId="3" applyFont="1" applyBorder="1" applyAlignment="1" applyProtection="1">
      <alignment horizontal="center" vertical="center"/>
    </xf>
    <xf numFmtId="0" fontId="44" fillId="2" borderId="16" xfId="3" applyFont="1" applyFill="1" applyBorder="1" applyAlignment="1" applyProtection="1">
      <alignment horizontal="left" vertical="center"/>
    </xf>
    <xf numFmtId="0" fontId="28" fillId="0" borderId="0" xfId="3" applyFont="1" applyFill="1" applyBorder="1" applyAlignment="1">
      <alignment horizontal="center" vertical="center"/>
    </xf>
    <xf numFmtId="0" fontId="25" fillId="0" borderId="10" xfId="3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89">
    <cellStyle name="スタイル 1" xfId="7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標準_ﾀﾝｻﾞﾆｱ3年次概算040412旧.xls" xfId="8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8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CC"/>
      <color rgb="FFFFCCFF"/>
      <color rgb="FFFFFFCC"/>
      <color rgb="FFFF00FF"/>
      <color rgb="FF66FFFF"/>
      <color rgb="FFFF9933"/>
      <color rgb="FF00CC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/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37</xdr:row>
      <xdr:rowOff>76200</xdr:rowOff>
    </xdr:from>
    <xdr:to>
      <xdr:col>6</xdr:col>
      <xdr:colOff>1971675</xdr:colOff>
      <xdr:row>45</xdr:row>
      <xdr:rowOff>85724</xdr:rowOff>
    </xdr:to>
    <xdr:sp macro="" textlink="">
      <xdr:nvSpPr>
        <xdr:cNvPr id="5" name="テキスト ボックス 4"/>
        <xdr:cNvSpPr txBox="1"/>
      </xdr:nvSpPr>
      <xdr:spPr>
        <a:xfrm>
          <a:off x="285750" y="8705850"/>
          <a:ext cx="7143750" cy="1457324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  <xdr:twoCellAnchor>
    <xdr:from>
      <xdr:col>4</xdr:col>
      <xdr:colOff>1676400</xdr:colOff>
      <xdr:row>13</xdr:row>
      <xdr:rowOff>9525</xdr:rowOff>
    </xdr:from>
    <xdr:to>
      <xdr:col>7</xdr:col>
      <xdr:colOff>257175</xdr:colOff>
      <xdr:row>19</xdr:row>
      <xdr:rowOff>95250</xdr:rowOff>
    </xdr:to>
    <xdr:sp macro="" textlink="">
      <xdr:nvSpPr>
        <xdr:cNvPr id="6" name="角丸四角形吹き出し 5"/>
        <xdr:cNvSpPr/>
      </xdr:nvSpPr>
      <xdr:spPr>
        <a:xfrm>
          <a:off x="3067050" y="2419350"/>
          <a:ext cx="4752975" cy="714375"/>
        </a:xfrm>
        <a:prstGeom prst="wedgeRoundRectCallout">
          <a:avLst>
            <a:gd name="adj1" fmla="val -40039"/>
            <a:gd name="adj2" fmla="val -77733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あくまでサンプルです。基礎調査は</a:t>
          </a:r>
          <a:r>
            <a:rPr kumimoji="1" lang="en-US" altLang="ja-JP" sz="1000">
              <a:solidFill>
                <a:sysClr val="windowText" lastClr="000000"/>
              </a:solidFill>
            </a:rPr>
            <a:t>850</a:t>
          </a:r>
          <a:r>
            <a:rPr kumimoji="1" lang="ja-JP" altLang="en-US" sz="1000">
              <a:solidFill>
                <a:sysClr val="windowText" lastClr="000000"/>
              </a:solidFill>
            </a:rPr>
            <a:t>万円，案件化調査は原則</a:t>
          </a:r>
          <a:r>
            <a:rPr kumimoji="1" lang="en-US" altLang="ja-JP" sz="1000">
              <a:solidFill>
                <a:sysClr val="windowText" lastClr="000000"/>
              </a:solidFill>
            </a:rPr>
            <a:t>3,000</a:t>
          </a:r>
          <a:r>
            <a:rPr kumimoji="1" lang="ja-JP" altLang="en-US" sz="1000">
              <a:solidFill>
                <a:sysClr val="windowText" lastClr="000000"/>
              </a:solidFill>
            </a:rPr>
            <a:t>万円（機材の輸送が必要な場合は</a:t>
          </a:r>
          <a:r>
            <a:rPr kumimoji="1" lang="en-US" altLang="ja-JP" sz="1000">
              <a:solidFill>
                <a:sysClr val="windowText" lastClr="000000"/>
              </a:solidFill>
            </a:rPr>
            <a:t>5,000</a:t>
          </a:r>
          <a:r>
            <a:rPr kumimoji="1" lang="ja-JP" altLang="en-US" sz="1000">
              <a:solidFill>
                <a:sysClr val="windowText" lastClr="000000"/>
              </a:solidFill>
            </a:rPr>
            <a:t>万円），普及・実証事業は</a:t>
          </a:r>
          <a:r>
            <a:rPr kumimoji="1" lang="en-US" altLang="ja-JP" sz="1000">
              <a:solidFill>
                <a:sysClr val="windowText" lastClr="000000"/>
              </a:solidFill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</a:rPr>
            <a:t>億円が上限金額であり，これを超える企画は審査対象外ですので，上限金額内で計上下さい。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1" name="Line 5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2" name="Line 6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3" name="Line 7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4" name="Line 8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5" name="Line 9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6" name="Line 10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7" name="Line 11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8" name="Line 12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9" name="Line 13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50" name="Line 14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21351" name="Line 20"/>
        <xdr:cNvSpPr>
          <a:spLocks noChangeShapeType="1"/>
        </xdr:cNvSpPr>
      </xdr:nvSpPr>
      <xdr:spPr bwMode="auto">
        <a:xfrm flipH="1">
          <a:off x="3219450" y="86868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5</xdr:col>
      <xdr:colOff>0</xdr:colOff>
      <xdr:row>28</xdr:row>
      <xdr:rowOff>0</xdr:rowOff>
    </xdr:to>
    <xdr:sp macro="" textlink="">
      <xdr:nvSpPr>
        <xdr:cNvPr id="21352" name="Line 21"/>
        <xdr:cNvSpPr>
          <a:spLocks noChangeShapeType="1"/>
        </xdr:cNvSpPr>
      </xdr:nvSpPr>
      <xdr:spPr bwMode="auto">
        <a:xfrm flipH="1">
          <a:off x="4238625" y="86868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3" name="Line 5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4" name="Line 6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5" name="Line 7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6" name="Line 8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7" name="Line 9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58" name="Line 10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59" name="Line 11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0" name="Line 12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1" name="Line 13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2" name="Line 14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21363" name="Line 20"/>
        <xdr:cNvSpPr>
          <a:spLocks noChangeShapeType="1"/>
        </xdr:cNvSpPr>
      </xdr:nvSpPr>
      <xdr:spPr bwMode="auto">
        <a:xfrm flipH="1">
          <a:off x="3219450" y="1125855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21364" name="Line 21"/>
        <xdr:cNvSpPr>
          <a:spLocks noChangeShapeType="1"/>
        </xdr:cNvSpPr>
      </xdr:nvSpPr>
      <xdr:spPr bwMode="auto">
        <a:xfrm flipH="1">
          <a:off x="4238625" y="1125855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1571625</xdr:colOff>
      <xdr:row>4</xdr:row>
      <xdr:rowOff>95251</xdr:rowOff>
    </xdr:from>
    <xdr:to>
      <xdr:col>6</xdr:col>
      <xdr:colOff>2524125</xdr:colOff>
      <xdr:row>6</xdr:row>
      <xdr:rowOff>111125</xdr:rowOff>
    </xdr:to>
    <xdr:sp macro="" textlink="">
      <xdr:nvSpPr>
        <xdr:cNvPr id="2" name="角丸四角形吹き出し 1"/>
        <xdr:cNvSpPr/>
      </xdr:nvSpPr>
      <xdr:spPr>
        <a:xfrm>
          <a:off x="7032625" y="1254126"/>
          <a:ext cx="3302000" cy="523874"/>
        </a:xfrm>
        <a:prstGeom prst="wedgeRoundRectCallout">
          <a:avLst>
            <a:gd name="adj1" fmla="val -117468"/>
            <a:gd name="adj2" fmla="val 4808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1.</a:t>
          </a:r>
          <a:r>
            <a:rPr kumimoji="1" lang="ja-JP" altLang="en-US" sz="1100">
              <a:solidFill>
                <a:sysClr val="windowText" lastClr="000000"/>
              </a:solidFill>
            </a:rPr>
            <a:t>機材製造・購入費等は普及・実証のみ計上可</a:t>
          </a:r>
        </a:p>
      </xdr:txBody>
    </xdr:sp>
    <xdr:clientData fPrintsWithSheet="0"/>
  </xdr:twoCellAnchor>
  <xdr:twoCellAnchor>
    <xdr:from>
      <xdr:col>0</xdr:col>
      <xdr:colOff>73025</xdr:colOff>
      <xdr:row>19</xdr:row>
      <xdr:rowOff>76200</xdr:rowOff>
    </xdr:from>
    <xdr:to>
      <xdr:col>2</xdr:col>
      <xdr:colOff>187326</xdr:colOff>
      <xdr:row>21</xdr:row>
      <xdr:rowOff>238125</xdr:rowOff>
    </xdr:to>
    <xdr:sp macro="" textlink="">
      <xdr:nvSpPr>
        <xdr:cNvPr id="27" name="角丸四角形吹き出し 26"/>
        <xdr:cNvSpPr/>
      </xdr:nvSpPr>
      <xdr:spPr>
        <a:xfrm>
          <a:off x="73025" y="5915025"/>
          <a:ext cx="2428876" cy="847725"/>
        </a:xfrm>
        <a:prstGeom prst="wedgeRoundRectCallout">
          <a:avLst>
            <a:gd name="adj1" fmla="val -4828"/>
            <a:gd name="adj2" fmla="val 8422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2)</a:t>
          </a:r>
          <a:r>
            <a:rPr kumimoji="1" lang="ja-JP" altLang="en-US" sz="1000">
              <a:solidFill>
                <a:sysClr val="windowText" lastClr="000000"/>
              </a:solidFill>
            </a:rPr>
            <a:t>　輸送費・保険料・通関手数料は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②案件化で機材を持ち帰る場合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のみ計上可</a:t>
          </a:r>
        </a:p>
      </xdr:txBody>
    </xdr:sp>
    <xdr:clientData fPrintsWithSheet="0"/>
  </xdr:twoCellAnchor>
  <xdr:twoCellAnchor>
    <xdr:from>
      <xdr:col>0</xdr:col>
      <xdr:colOff>19050</xdr:colOff>
      <xdr:row>27</xdr:row>
      <xdr:rowOff>200025</xdr:rowOff>
    </xdr:from>
    <xdr:to>
      <xdr:col>2</xdr:col>
      <xdr:colOff>133351</xdr:colOff>
      <xdr:row>30</xdr:row>
      <xdr:rowOff>19050</xdr:rowOff>
    </xdr:to>
    <xdr:sp macro="" textlink="">
      <xdr:nvSpPr>
        <xdr:cNvPr id="28" name="角丸四角形吹き出し 27"/>
        <xdr:cNvSpPr/>
      </xdr:nvSpPr>
      <xdr:spPr>
        <a:xfrm>
          <a:off x="19050" y="8543925"/>
          <a:ext cx="2428876" cy="847725"/>
        </a:xfrm>
        <a:prstGeom prst="wedgeRoundRectCallout">
          <a:avLst>
            <a:gd name="adj1" fmla="val -4828"/>
            <a:gd name="adj2" fmla="val 8422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3)</a:t>
          </a:r>
          <a:r>
            <a:rPr kumimoji="1" lang="ja-JP" altLang="en-US" sz="1000">
              <a:solidFill>
                <a:sysClr val="windowText" lastClr="000000"/>
              </a:solidFill>
            </a:rPr>
            <a:t>　関税・不可価値税</a:t>
          </a:r>
          <a:r>
            <a:rPr kumimoji="1" lang="en-US" altLang="ja-JP" sz="1000">
              <a:solidFill>
                <a:sysClr val="windowText" lastClr="000000"/>
              </a:solidFill>
            </a:rPr>
            <a:t>(VAT)</a:t>
          </a:r>
          <a:r>
            <a:rPr kumimoji="1" lang="ja-JP" altLang="en-US" sz="1000">
              <a:solidFill>
                <a:sysClr val="windowText" lastClr="000000"/>
              </a:solidFill>
            </a:rPr>
            <a:t>等は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②案件化で機材を持ち帰る場合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のみ計上可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166688</xdr:colOff>
      <xdr:row>41</xdr:row>
      <xdr:rowOff>202406</xdr:rowOff>
    </xdr:from>
    <xdr:to>
      <xdr:col>16</xdr:col>
      <xdr:colOff>369094</xdr:colOff>
      <xdr:row>43</xdr:row>
      <xdr:rowOff>285751</xdr:rowOff>
    </xdr:to>
    <xdr:sp macro="" textlink="">
      <xdr:nvSpPr>
        <xdr:cNvPr id="2" name="円形吹き出し 1"/>
        <xdr:cNvSpPr/>
      </xdr:nvSpPr>
      <xdr:spPr>
        <a:xfrm>
          <a:off x="8143876" y="6167437"/>
          <a:ext cx="2381249" cy="845345"/>
        </a:xfrm>
        <a:prstGeom prst="wedgeEllipseCallout">
          <a:avLst/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手数料の上限が自動で入りますが、上限以下の場合は実費を入力ください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8</xdr:col>
      <xdr:colOff>260959</xdr:colOff>
      <xdr:row>0</xdr:row>
      <xdr:rowOff>104383</xdr:rowOff>
    </xdr:from>
    <xdr:to>
      <xdr:col>16</xdr:col>
      <xdr:colOff>432467</xdr:colOff>
      <xdr:row>5</xdr:row>
      <xdr:rowOff>202181</xdr:rowOff>
    </xdr:to>
    <xdr:sp macro="" textlink="">
      <xdr:nvSpPr>
        <xdr:cNvPr id="6" name="角丸四角形吹き出し 5"/>
        <xdr:cNvSpPr/>
      </xdr:nvSpPr>
      <xdr:spPr>
        <a:xfrm>
          <a:off x="6236918" y="104383"/>
          <a:ext cx="4385994" cy="1402593"/>
        </a:xfrm>
        <a:prstGeom prst="wedgeRoundRectCallout">
          <a:avLst>
            <a:gd name="adj1" fmla="val -23725"/>
            <a:gd name="adj2" fmla="val 86429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日当・宿泊費が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30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3,420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10,440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60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3,040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9,280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となります。このため長期派遣の場合には、日当・宿泊の行を単価毎に分けて記載ください。単価はプルダウンより選択ください。日数は現地業務期間がデフルトで入っています。修正が必要な場合は直接入力ください。</a:t>
          </a:r>
        </a:p>
      </xdr:txBody>
    </xdr:sp>
    <xdr:clientData fPrintsWithSheet="0"/>
  </xdr:twoCellAnchor>
  <xdr:twoCellAnchor>
    <xdr:from>
      <xdr:col>17</xdr:col>
      <xdr:colOff>247911</xdr:colOff>
      <xdr:row>2</xdr:row>
      <xdr:rowOff>169624</xdr:rowOff>
    </xdr:from>
    <xdr:to>
      <xdr:col>21</xdr:col>
      <xdr:colOff>613253</xdr:colOff>
      <xdr:row>5</xdr:row>
      <xdr:rowOff>332662</xdr:rowOff>
    </xdr:to>
    <xdr:sp macro="" textlink="">
      <xdr:nvSpPr>
        <xdr:cNvPr id="8" name="角丸四角形吹き出し 7"/>
        <xdr:cNvSpPr/>
      </xdr:nvSpPr>
      <xdr:spPr>
        <a:xfrm>
          <a:off x="10947226" y="756782"/>
          <a:ext cx="2609589" cy="880675"/>
        </a:xfrm>
        <a:prstGeom prst="wedgeRoundRectCallout">
          <a:avLst>
            <a:gd name="adj1" fmla="val -65585"/>
            <a:gd name="adj2" fmla="val 146651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日数は日当日数からｰ</a:t>
          </a:r>
          <a:r>
            <a:rPr kumimoji="1" lang="en-US" altLang="ja-JP" sz="1100"/>
            <a:t>2</a:t>
          </a:r>
          <a:r>
            <a:rPr kumimoji="1" lang="ja-JP" altLang="en-US" sz="1100"/>
            <a:t>日がデフルトで入っています。修正が必要な場合は直接入力ください。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0</xdr:row>
      <xdr:rowOff>152400</xdr:rowOff>
    </xdr:from>
    <xdr:to>
      <xdr:col>4</xdr:col>
      <xdr:colOff>380999</xdr:colOff>
      <xdr:row>4</xdr:row>
      <xdr:rowOff>133350</xdr:rowOff>
    </xdr:to>
    <xdr:sp macro="" textlink="">
      <xdr:nvSpPr>
        <xdr:cNvPr id="2" name="角丸四角形吹き出し 1"/>
        <xdr:cNvSpPr/>
      </xdr:nvSpPr>
      <xdr:spPr>
        <a:xfrm>
          <a:off x="1838325" y="152400"/>
          <a:ext cx="1419224" cy="847725"/>
        </a:xfrm>
        <a:prstGeom prst="wedgeRoundRectCallout">
          <a:avLst>
            <a:gd name="adj1" fmla="val -68609"/>
            <a:gd name="adj2" fmla="val 24255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r>
            <a:rPr kumimoji="1" lang="en-US" altLang="ja-JP" sz="1000">
              <a:solidFill>
                <a:sysClr val="windowText" lastClr="000000"/>
              </a:solidFill>
            </a:rPr>
            <a:t>.</a:t>
          </a:r>
          <a:r>
            <a:rPr kumimoji="1" lang="ja-JP" altLang="en-US" sz="1000">
              <a:solidFill>
                <a:sysClr val="windowText" lastClr="000000"/>
              </a:solidFill>
            </a:rPr>
            <a:t>本邦受入活動費は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のみ計上可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8996/Documents/&#35519;&#36948;&#37096;&#36039;&#26009;/8_&#31934;&#31639;&#38306;&#20418;&#12501;&#12449;&#12452;&#12523;/&#31934;&#31639;&#31119;&#23665;&#21830;&#20107;/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31934;&#31639;&#26360;&#24335;&#26368;&#26032;&#29256;0718\2014.7.3_&#20419;&#36914;&#65288;&#27096;&#24335;&#65289;&#31934;&#31639;&#22577;&#21578;&#26360;0725&#12469;&#12531;&#12503;&#1252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8996/Documents/&#35519;&#36948;&#37096;&#36039;&#26009;/8_&#31934;&#31639;&#38306;&#20418;&#12501;&#12449;&#12452;&#12523;/&#26360;&#24335;/&#26222;&#21450;&#23455;&#35388;/140718&#25913;&#23450;&#26696;&#12288;&#20013;&#23567;&#25903;&#25588;&#31934;&#31639;&#22577;&#21578;&#26360;&#27096;&#24335;&#26696;0725&#20462;&#27491;&#12469;&#12531;&#12503;&#1252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（促進）"/>
      <sheetName val="様式2（経費精算報告書）（促進）"/>
      <sheetName val="様式3（チェックリスト）（促進）"/>
      <sheetName val="様式4（内訳書）（促進）"/>
      <sheetName val="内訳書明細"/>
      <sheetName val="様式5-1（流用打合簿なし）（促進）"/>
      <sheetName val="様式5-2（流用打合簿あり）（促進）"/>
      <sheetName val="流用明細"/>
      <sheetName val="様式6（業務従事者） (促進）"/>
      <sheetName val="様式7（従事計画表）（促進）"/>
      <sheetName val="様式8（機材費）（促進）"/>
      <sheetName val="様式9（航空費）（促進）"/>
      <sheetName val="様式10（証書・台紙）（促進）"/>
      <sheetName val="様式11（旅費）（促進）"/>
      <sheetName val="様式12（旅費その他）（促進）"/>
      <sheetName val="様式13（現地普及促進費）（促進）"/>
      <sheetName val="様式14（現地普及促進費）（促進）"/>
      <sheetName val="様式15（出納簿）（促進）"/>
      <sheetName val="様式16国内普及促進費"/>
      <sheetName val="様式17（管理費）（促進）"/>
      <sheetName val="様式18（外部人材活用費）（促進）"/>
      <sheetName val="様式19間接原価、一般管理費等"/>
      <sheetName val="様式20（証書貼付台紙）（促進）"/>
      <sheetName val="様式21業務完了届"/>
      <sheetName val="様式22請求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U3" t="str">
            <v>有</v>
          </cell>
        </row>
        <row r="4">
          <cell r="U4" t="str">
            <v>無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41"/>
  <sheetViews>
    <sheetView view="pageBreakPreview" topLeftCell="A7" zoomScaleNormal="100" zoomScaleSheetLayoutView="100" workbookViewId="0">
      <selection activeCell="B30" sqref="B30"/>
    </sheetView>
  </sheetViews>
  <sheetFormatPr defaultRowHeight="14.25"/>
  <cols>
    <col min="1" max="1" width="3.5" bestFit="1" customWidth="1"/>
  </cols>
  <sheetData>
    <row r="1" spans="1:16" ht="43.5" customHeight="1">
      <c r="B1" s="391" t="s">
        <v>278</v>
      </c>
      <c r="C1" s="391"/>
      <c r="D1" s="391"/>
      <c r="E1" s="391"/>
      <c r="F1" s="391"/>
      <c r="G1" s="391"/>
      <c r="H1" s="391"/>
      <c r="I1" s="391"/>
      <c r="J1" s="391"/>
      <c r="K1" s="391"/>
    </row>
    <row r="2" spans="1:16" ht="22.5" customHeight="1">
      <c r="B2" s="233" t="s">
        <v>153</v>
      </c>
      <c r="C2" s="234"/>
      <c r="D2" s="234"/>
      <c r="E2" s="234"/>
      <c r="F2" s="234"/>
      <c r="G2" s="234"/>
      <c r="H2" s="234"/>
      <c r="P2" t="s">
        <v>278</v>
      </c>
    </row>
    <row r="3" spans="1:16" ht="18" customHeight="1">
      <c r="A3">
        <v>1</v>
      </c>
      <c r="B3" t="s">
        <v>154</v>
      </c>
      <c r="P3" t="s">
        <v>279</v>
      </c>
    </row>
    <row r="4" spans="1:16" ht="18" customHeight="1">
      <c r="A4">
        <v>2</v>
      </c>
      <c r="B4" t="s">
        <v>286</v>
      </c>
    </row>
    <row r="5" spans="1:16" ht="18" customHeight="1">
      <c r="B5" t="s">
        <v>287</v>
      </c>
    </row>
    <row r="6" spans="1:16" ht="18" customHeight="1">
      <c r="A6">
        <v>3</v>
      </c>
      <c r="B6" t="s">
        <v>163</v>
      </c>
    </row>
    <row r="7" spans="1:16" ht="18" customHeight="1">
      <c r="B7" t="s">
        <v>157</v>
      </c>
    </row>
    <row r="8" spans="1:16" ht="18" customHeight="1">
      <c r="B8" t="s">
        <v>155</v>
      </c>
    </row>
    <row r="9" spans="1:16" ht="18" customHeight="1"/>
    <row r="10" spans="1:16" ht="18" customHeight="1">
      <c r="B10" s="235" t="s">
        <v>156</v>
      </c>
    </row>
    <row r="11" spans="1:16" s="237" customFormat="1" ht="18" customHeight="1">
      <c r="A11" s="236">
        <v>1</v>
      </c>
      <c r="B11" s="236" t="s">
        <v>158</v>
      </c>
    </row>
    <row r="12" spans="1:16" s="237" customFormat="1" ht="18" customHeight="1">
      <c r="A12" s="236"/>
      <c r="B12" s="236" t="s">
        <v>169</v>
      </c>
    </row>
    <row r="13" spans="1:16" s="236" customFormat="1" ht="18" customHeight="1">
      <c r="A13" s="236">
        <v>2</v>
      </c>
      <c r="B13" t="s">
        <v>159</v>
      </c>
    </row>
    <row r="14" spans="1:16" ht="18" customHeight="1">
      <c r="A14">
        <v>3</v>
      </c>
      <c r="B14" t="s">
        <v>164</v>
      </c>
    </row>
    <row r="15" spans="1:16" ht="18" customHeight="1">
      <c r="B15" t="s">
        <v>165</v>
      </c>
    </row>
    <row r="16" spans="1:16" ht="18" customHeight="1">
      <c r="A16">
        <v>4</v>
      </c>
      <c r="B16" t="s">
        <v>250</v>
      </c>
    </row>
    <row r="17" spans="1:2" ht="18" customHeight="1">
      <c r="B17" t="s">
        <v>230</v>
      </c>
    </row>
    <row r="18" spans="1:2" ht="18" customHeight="1">
      <c r="B18" t="s">
        <v>160</v>
      </c>
    </row>
    <row r="19" spans="1:2" ht="18" customHeight="1">
      <c r="A19">
        <v>5</v>
      </c>
      <c r="B19" t="s">
        <v>237</v>
      </c>
    </row>
    <row r="20" spans="1:2" ht="18" customHeight="1">
      <c r="B20" t="s">
        <v>191</v>
      </c>
    </row>
    <row r="21" spans="1:2" ht="18" customHeight="1">
      <c r="A21">
        <v>6</v>
      </c>
      <c r="B21" t="s">
        <v>277</v>
      </c>
    </row>
    <row r="22" spans="1:2" ht="18" customHeight="1">
      <c r="A22">
        <v>7</v>
      </c>
      <c r="B22" t="s">
        <v>161</v>
      </c>
    </row>
    <row r="23" spans="1:2" ht="18" customHeight="1">
      <c r="B23" t="s">
        <v>215</v>
      </c>
    </row>
    <row r="24" spans="1:2" ht="18" customHeight="1">
      <c r="A24">
        <v>8</v>
      </c>
      <c r="B24" t="s">
        <v>162</v>
      </c>
    </row>
    <row r="25" spans="1:2" ht="18" customHeight="1"/>
    <row r="26" spans="1:2" ht="18" customHeight="1">
      <c r="B26" s="237" t="s">
        <v>256</v>
      </c>
    </row>
    <row r="27" spans="1:2" ht="18" customHeight="1">
      <c r="A27">
        <v>9</v>
      </c>
      <c r="B27" t="s">
        <v>292</v>
      </c>
    </row>
    <row r="28" spans="1:2" ht="18" customHeight="1">
      <c r="B28" t="s">
        <v>216</v>
      </c>
    </row>
    <row r="29" spans="1:2" ht="18" customHeight="1">
      <c r="B29" t="s">
        <v>217</v>
      </c>
    </row>
    <row r="30" spans="1:2" ht="18" customHeight="1">
      <c r="A30">
        <v>10</v>
      </c>
      <c r="B30" t="s">
        <v>293</v>
      </c>
    </row>
    <row r="31" spans="1:2" ht="18" customHeight="1">
      <c r="A31">
        <v>11</v>
      </c>
      <c r="B31" t="s">
        <v>218</v>
      </c>
    </row>
    <row r="32" spans="1:2" ht="18" customHeight="1">
      <c r="B32" t="s">
        <v>219</v>
      </c>
    </row>
    <row r="33" spans="1:2" ht="18" customHeight="1">
      <c r="A33">
        <v>12</v>
      </c>
      <c r="B33" t="s">
        <v>220</v>
      </c>
    </row>
    <row r="34" spans="1:2" ht="18" customHeight="1"/>
    <row r="35" spans="1:2" ht="18" customHeight="1"/>
    <row r="36" spans="1:2" ht="18" customHeight="1"/>
    <row r="37" spans="1:2" ht="18" customHeight="1"/>
    <row r="38" spans="1:2" ht="18" customHeight="1"/>
    <row r="39" spans="1:2" ht="18" customHeight="1"/>
    <row r="40" spans="1:2" ht="18" customHeight="1"/>
    <row r="41" spans="1:2" ht="18" customHeight="1"/>
  </sheetData>
  <mergeCells count="1">
    <mergeCell ref="B1:K1"/>
  </mergeCells>
  <phoneticPr fontId="2"/>
  <dataValidations count="1">
    <dataValidation type="list" allowBlank="1" showInputMessage="1" showErrorMessage="1" sqref="B1:K1">
      <formula1>契約金額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6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41"/>
  <sheetViews>
    <sheetView zoomScaleNormal="100" zoomScaleSheetLayoutView="100" workbookViewId="0">
      <selection activeCell="J3" sqref="J3"/>
    </sheetView>
  </sheetViews>
  <sheetFormatPr defaultRowHeight="14.25"/>
  <cols>
    <col min="1" max="1" width="10.625" customWidth="1"/>
    <col min="2" max="2" width="23.5" customWidth="1"/>
    <col min="3" max="3" width="30.625" bestFit="1" customWidth="1"/>
    <col min="4" max="4" width="21" bestFit="1" customWidth="1"/>
    <col min="5" max="5" width="10.875" customWidth="1"/>
    <col min="6" max="6" width="5.5" bestFit="1" customWidth="1"/>
    <col min="7" max="7" width="14.125" hidden="1" customWidth="1"/>
    <col min="8" max="8" width="16.75" customWidth="1"/>
    <col min="9" max="9" width="18" bestFit="1" customWidth="1"/>
    <col min="10" max="10" width="9.5" bestFit="1" customWidth="1"/>
    <col min="11" max="11" width="5.5" bestFit="1" customWidth="1"/>
    <col min="12" max="12" width="7.5" bestFit="1" customWidth="1"/>
    <col min="13" max="13" width="4.375" customWidth="1"/>
    <col min="14" max="14" width="5" customWidth="1"/>
    <col min="15" max="15" width="10.5" style="312" bestFit="1" customWidth="1"/>
    <col min="16" max="16" width="6.5" bestFit="1" customWidth="1"/>
  </cols>
  <sheetData>
    <row r="1" spans="1:22">
      <c r="A1" s="183" t="s">
        <v>129</v>
      </c>
      <c r="B1" s="184"/>
      <c r="C1" s="184"/>
      <c r="D1" s="184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310"/>
      <c r="P1" s="185"/>
    </row>
    <row r="2" spans="1:22" ht="16.5">
      <c r="A2" s="186" t="s">
        <v>130</v>
      </c>
      <c r="B2" s="297" t="s">
        <v>255</v>
      </c>
      <c r="C2" s="297" t="s">
        <v>131</v>
      </c>
      <c r="D2" s="297" t="s">
        <v>252</v>
      </c>
      <c r="E2" s="297" t="s">
        <v>253</v>
      </c>
      <c r="F2" s="297" t="s">
        <v>133</v>
      </c>
      <c r="G2" s="297" t="s">
        <v>151</v>
      </c>
      <c r="H2" s="297" t="s">
        <v>152</v>
      </c>
      <c r="I2" s="297" t="s">
        <v>254</v>
      </c>
      <c r="J2" s="297" t="s">
        <v>238</v>
      </c>
      <c r="K2" s="297" t="s">
        <v>239</v>
      </c>
      <c r="L2" s="297" t="s">
        <v>240</v>
      </c>
      <c r="M2" s="186"/>
      <c r="N2" s="306" t="s">
        <v>241</v>
      </c>
      <c r="O2" s="311" t="s">
        <v>242</v>
      </c>
      <c r="P2" s="307" t="s">
        <v>239</v>
      </c>
      <c r="Q2" s="307" t="s">
        <v>240</v>
      </c>
      <c r="U2" s="197" t="s">
        <v>132</v>
      </c>
      <c r="V2" s="197" t="s">
        <v>143</v>
      </c>
    </row>
    <row r="3" spans="1:22">
      <c r="A3">
        <v>1</v>
      </c>
      <c r="B3" s="187"/>
      <c r="C3" s="188"/>
      <c r="D3" s="188"/>
      <c r="E3" s="314"/>
      <c r="F3" s="314"/>
      <c r="G3" s="228">
        <v>20372</v>
      </c>
      <c r="H3" s="227"/>
      <c r="I3" s="227"/>
      <c r="J3" s="315" t="str">
        <f t="shared" ref="J3:J33" si="0">IF($F3="","",IF(E3="Z","",VLOOKUP($F3,$N$3:$Q$12,2)))</f>
        <v/>
      </c>
      <c r="K3" s="315" t="str">
        <f>IF($F3="","",VLOOKUP($F3,$N$3:$Q$12,3))</f>
        <v/>
      </c>
      <c r="L3" s="315" t="str">
        <f>IF($F3="","",VLOOKUP($F3,$N$3:$Q$12,4))</f>
        <v/>
      </c>
      <c r="N3" s="306"/>
      <c r="O3" s="311"/>
      <c r="P3" s="307"/>
      <c r="Q3" s="307"/>
      <c r="U3" s="198" t="s">
        <v>140</v>
      </c>
      <c r="V3" s="197" t="s">
        <v>144</v>
      </c>
    </row>
    <row r="4" spans="1:22">
      <c r="A4">
        <v>2</v>
      </c>
      <c r="B4" s="187"/>
      <c r="C4" s="188"/>
      <c r="D4" s="188"/>
      <c r="E4" s="314"/>
      <c r="F4" s="314"/>
      <c r="G4" s="228">
        <v>26155</v>
      </c>
      <c r="H4" s="227"/>
      <c r="I4" s="189"/>
      <c r="J4" s="315" t="str">
        <f t="shared" si="0"/>
        <v/>
      </c>
      <c r="K4" s="315" t="str">
        <f t="shared" ref="K4:K33" si="1">IF($F4="","",VLOOKUP($F4,$N$3:$Q$12,3))</f>
        <v/>
      </c>
      <c r="L4" s="315" t="str">
        <f t="shared" ref="L4:L33" si="2">IF($F4="","",VLOOKUP($F4,$N$3:$Q$12,4))</f>
        <v/>
      </c>
      <c r="N4" s="306"/>
      <c r="O4" s="311"/>
      <c r="P4" s="307"/>
      <c r="Q4" s="307"/>
      <c r="U4" s="198" t="s">
        <v>141</v>
      </c>
      <c r="V4" s="197" t="s">
        <v>142</v>
      </c>
    </row>
    <row r="5" spans="1:22">
      <c r="A5">
        <v>3</v>
      </c>
      <c r="B5" s="187"/>
      <c r="C5" s="188"/>
      <c r="D5" s="188"/>
      <c r="E5" s="314"/>
      <c r="F5" s="314"/>
      <c r="G5" s="228">
        <v>24422</v>
      </c>
      <c r="H5" s="227"/>
      <c r="I5" s="189"/>
      <c r="J5" s="315" t="str">
        <f t="shared" si="0"/>
        <v/>
      </c>
      <c r="K5" s="315" t="str">
        <f t="shared" si="1"/>
        <v/>
      </c>
      <c r="L5" s="315" t="str">
        <f t="shared" si="2"/>
        <v/>
      </c>
      <c r="N5" s="306"/>
      <c r="O5" s="311"/>
      <c r="P5" s="307"/>
      <c r="Q5" s="307"/>
      <c r="U5" s="198" t="s">
        <v>142</v>
      </c>
    </row>
    <row r="6" spans="1:22">
      <c r="A6">
        <v>4</v>
      </c>
      <c r="B6" s="187"/>
      <c r="C6" s="188"/>
      <c r="D6" s="188"/>
      <c r="E6" s="314"/>
      <c r="F6" s="314"/>
      <c r="G6" s="228">
        <v>24100</v>
      </c>
      <c r="H6" s="227"/>
      <c r="I6" s="189"/>
      <c r="J6" s="315" t="str">
        <f t="shared" si="0"/>
        <v/>
      </c>
      <c r="K6" s="315" t="str">
        <f t="shared" si="1"/>
        <v/>
      </c>
      <c r="L6" s="315" t="str">
        <f t="shared" si="2"/>
        <v/>
      </c>
      <c r="N6" s="308"/>
      <c r="O6" s="311"/>
      <c r="P6" s="307"/>
      <c r="Q6" s="307"/>
      <c r="U6" s="198" t="s">
        <v>150</v>
      </c>
    </row>
    <row r="7" spans="1:22" ht="21.75" customHeight="1">
      <c r="A7">
        <v>5</v>
      </c>
      <c r="B7" s="187"/>
      <c r="C7" s="188"/>
      <c r="D7" s="188"/>
      <c r="E7" s="314"/>
      <c r="F7" s="314"/>
      <c r="G7" s="228">
        <v>25729</v>
      </c>
      <c r="H7" s="227"/>
      <c r="I7" s="189"/>
      <c r="J7" s="315" t="str">
        <f t="shared" si="0"/>
        <v/>
      </c>
      <c r="K7" s="315" t="str">
        <f t="shared" si="1"/>
        <v/>
      </c>
      <c r="L7" s="315" t="str">
        <f t="shared" si="2"/>
        <v/>
      </c>
      <c r="N7" s="308">
        <v>2</v>
      </c>
      <c r="O7" s="311">
        <v>990000</v>
      </c>
      <c r="P7" s="307">
        <v>3800</v>
      </c>
      <c r="Q7" s="307">
        <v>11600</v>
      </c>
    </row>
    <row r="8" spans="1:22" ht="19.5" customHeight="1">
      <c r="A8">
        <v>6</v>
      </c>
      <c r="B8" s="187"/>
      <c r="C8" s="188"/>
      <c r="D8" s="188"/>
      <c r="E8" s="314"/>
      <c r="F8" s="314"/>
      <c r="G8" s="228">
        <v>29423</v>
      </c>
      <c r="H8" s="227"/>
      <c r="I8" s="189"/>
      <c r="J8" s="315" t="str">
        <f t="shared" si="0"/>
        <v/>
      </c>
      <c r="K8" s="315" t="str">
        <f t="shared" si="1"/>
        <v/>
      </c>
      <c r="L8" s="315" t="str">
        <f t="shared" si="2"/>
        <v/>
      </c>
      <c r="N8" s="308">
        <v>3</v>
      </c>
      <c r="O8" s="311">
        <v>856000</v>
      </c>
      <c r="P8" s="307">
        <v>3800</v>
      </c>
      <c r="Q8" s="307">
        <v>11600</v>
      </c>
    </row>
    <row r="9" spans="1:22">
      <c r="A9">
        <v>7</v>
      </c>
      <c r="B9" s="187"/>
      <c r="C9" s="188"/>
      <c r="D9" s="188"/>
      <c r="E9" s="314"/>
      <c r="F9" s="314"/>
      <c r="G9" s="228"/>
      <c r="H9" s="227"/>
      <c r="I9" s="189"/>
      <c r="J9" s="315" t="str">
        <f t="shared" si="0"/>
        <v/>
      </c>
      <c r="K9" s="315" t="str">
        <f t="shared" si="1"/>
        <v/>
      </c>
      <c r="L9" s="315" t="str">
        <f t="shared" si="2"/>
        <v/>
      </c>
      <c r="N9" s="308">
        <v>4</v>
      </c>
      <c r="O9" s="311">
        <v>702000</v>
      </c>
      <c r="P9" s="307">
        <v>3800</v>
      </c>
      <c r="Q9" s="307">
        <v>11600</v>
      </c>
    </row>
    <row r="10" spans="1:22">
      <c r="A10">
        <v>8</v>
      </c>
      <c r="B10" s="187"/>
      <c r="C10" s="188"/>
      <c r="D10" s="188"/>
      <c r="E10" s="314"/>
      <c r="F10" s="314"/>
      <c r="G10" s="228"/>
      <c r="H10" s="227"/>
      <c r="I10" s="189"/>
      <c r="J10" s="315" t="str">
        <f t="shared" si="0"/>
        <v/>
      </c>
      <c r="K10" s="315" t="str">
        <f t="shared" si="1"/>
        <v/>
      </c>
      <c r="L10" s="315" t="str">
        <f t="shared" si="2"/>
        <v/>
      </c>
      <c r="N10" s="308">
        <v>5</v>
      </c>
      <c r="O10" s="311">
        <v>568000</v>
      </c>
      <c r="P10" s="307">
        <v>3800</v>
      </c>
      <c r="Q10" s="307">
        <v>11600</v>
      </c>
    </row>
    <row r="11" spans="1:22">
      <c r="A11">
        <v>9</v>
      </c>
      <c r="B11" s="187"/>
      <c r="C11" s="188"/>
      <c r="D11" s="188"/>
      <c r="E11" s="314"/>
      <c r="F11" s="314"/>
      <c r="G11" s="228"/>
      <c r="H11" s="227"/>
      <c r="I11" s="189"/>
      <c r="J11" s="315" t="str">
        <f t="shared" si="0"/>
        <v/>
      </c>
      <c r="K11" s="315" t="str">
        <f t="shared" si="1"/>
        <v/>
      </c>
      <c r="L11" s="315" t="str">
        <f t="shared" si="2"/>
        <v/>
      </c>
      <c r="N11" s="308">
        <v>6</v>
      </c>
      <c r="O11" s="311">
        <v>476000</v>
      </c>
      <c r="P11" s="307">
        <v>3800</v>
      </c>
      <c r="Q11" s="307">
        <v>11600</v>
      </c>
    </row>
    <row r="12" spans="1:22">
      <c r="A12">
        <v>10</v>
      </c>
      <c r="B12" s="187"/>
      <c r="C12" s="188"/>
      <c r="D12" s="188"/>
      <c r="E12" s="314"/>
      <c r="F12" s="314"/>
      <c r="G12" s="228"/>
      <c r="H12" s="227"/>
      <c r="I12" s="189"/>
      <c r="J12" s="315" t="str">
        <f t="shared" si="0"/>
        <v/>
      </c>
      <c r="K12" s="315" t="str">
        <f t="shared" si="1"/>
        <v/>
      </c>
      <c r="L12" s="315" t="str">
        <f t="shared" si="2"/>
        <v/>
      </c>
    </row>
    <row r="13" spans="1:22">
      <c r="A13">
        <v>11</v>
      </c>
      <c r="B13" s="187"/>
      <c r="C13" s="188"/>
      <c r="D13" s="188"/>
      <c r="E13" s="314"/>
      <c r="F13" s="314"/>
      <c r="G13" s="228"/>
      <c r="H13" s="227"/>
      <c r="I13" s="189"/>
      <c r="J13" s="315" t="str">
        <f t="shared" si="0"/>
        <v/>
      </c>
      <c r="K13" s="315" t="str">
        <f t="shared" si="1"/>
        <v/>
      </c>
      <c r="L13" s="315" t="str">
        <f t="shared" si="2"/>
        <v/>
      </c>
    </row>
    <row r="14" spans="1:22">
      <c r="A14">
        <v>12</v>
      </c>
      <c r="B14" s="187"/>
      <c r="C14" s="188"/>
      <c r="D14" s="188"/>
      <c r="E14" s="314"/>
      <c r="F14" s="314"/>
      <c r="G14" s="228"/>
      <c r="H14" s="227"/>
      <c r="I14" s="189"/>
      <c r="J14" s="315" t="str">
        <f t="shared" si="0"/>
        <v/>
      </c>
      <c r="K14" s="315" t="str">
        <f t="shared" si="1"/>
        <v/>
      </c>
      <c r="L14" s="315" t="str">
        <f t="shared" si="2"/>
        <v/>
      </c>
    </row>
    <row r="15" spans="1:22">
      <c r="A15">
        <v>13</v>
      </c>
      <c r="B15" s="187"/>
      <c r="C15" s="188"/>
      <c r="D15" s="188"/>
      <c r="E15" s="314"/>
      <c r="F15" s="314"/>
      <c r="G15" s="228"/>
      <c r="H15" s="227"/>
      <c r="I15" s="189"/>
      <c r="J15" s="315" t="str">
        <f t="shared" si="0"/>
        <v/>
      </c>
      <c r="K15" s="315" t="str">
        <f t="shared" si="1"/>
        <v/>
      </c>
      <c r="L15" s="315" t="str">
        <f t="shared" si="2"/>
        <v/>
      </c>
    </row>
    <row r="16" spans="1:22">
      <c r="A16">
        <v>14</v>
      </c>
      <c r="B16" s="187"/>
      <c r="C16" s="188"/>
      <c r="D16" s="188"/>
      <c r="E16" s="314"/>
      <c r="F16" s="314"/>
      <c r="G16" s="228"/>
      <c r="H16" s="227"/>
      <c r="I16" s="189"/>
      <c r="J16" s="315" t="str">
        <f t="shared" si="0"/>
        <v/>
      </c>
      <c r="K16" s="315" t="str">
        <f t="shared" si="1"/>
        <v/>
      </c>
      <c r="L16" s="315" t="str">
        <f t="shared" si="2"/>
        <v/>
      </c>
    </row>
    <row r="17" spans="1:12">
      <c r="A17">
        <v>15</v>
      </c>
      <c r="B17" s="187"/>
      <c r="C17" s="188"/>
      <c r="D17" s="188"/>
      <c r="E17" s="314"/>
      <c r="F17" s="314"/>
      <c r="G17" s="228"/>
      <c r="H17" s="227"/>
      <c r="I17" s="189"/>
      <c r="J17" s="315" t="str">
        <f t="shared" si="0"/>
        <v/>
      </c>
      <c r="K17" s="315" t="str">
        <f t="shared" si="1"/>
        <v/>
      </c>
      <c r="L17" s="315" t="str">
        <f t="shared" si="2"/>
        <v/>
      </c>
    </row>
    <row r="18" spans="1:12">
      <c r="A18">
        <v>16</v>
      </c>
      <c r="B18" s="187"/>
      <c r="C18" s="188"/>
      <c r="D18" s="188"/>
      <c r="E18" s="314"/>
      <c r="F18" s="314"/>
      <c r="G18" s="228"/>
      <c r="H18" s="227"/>
      <c r="I18" s="189"/>
      <c r="J18" s="315" t="str">
        <f t="shared" si="0"/>
        <v/>
      </c>
      <c r="K18" s="315" t="str">
        <f t="shared" si="1"/>
        <v/>
      </c>
      <c r="L18" s="315" t="str">
        <f t="shared" si="2"/>
        <v/>
      </c>
    </row>
    <row r="19" spans="1:12">
      <c r="A19">
        <v>17</v>
      </c>
      <c r="B19" s="187"/>
      <c r="C19" s="188"/>
      <c r="D19" s="188"/>
      <c r="E19" s="314"/>
      <c r="F19" s="314"/>
      <c r="G19" s="228"/>
      <c r="H19" s="227"/>
      <c r="I19" s="189"/>
      <c r="J19" s="315" t="str">
        <f t="shared" si="0"/>
        <v/>
      </c>
      <c r="K19" s="315" t="str">
        <f t="shared" si="1"/>
        <v/>
      </c>
      <c r="L19" s="315" t="str">
        <f t="shared" si="2"/>
        <v/>
      </c>
    </row>
    <row r="20" spans="1:12">
      <c r="A20">
        <v>18</v>
      </c>
      <c r="B20" s="187"/>
      <c r="C20" s="188"/>
      <c r="D20" s="188"/>
      <c r="E20" s="314"/>
      <c r="F20" s="314"/>
      <c r="G20" s="228"/>
      <c r="H20" s="227"/>
      <c r="I20" s="189"/>
      <c r="J20" s="315" t="str">
        <f t="shared" si="0"/>
        <v/>
      </c>
      <c r="K20" s="315" t="str">
        <f t="shared" si="1"/>
        <v/>
      </c>
      <c r="L20" s="315" t="str">
        <f t="shared" si="2"/>
        <v/>
      </c>
    </row>
    <row r="21" spans="1:12">
      <c r="A21">
        <v>19</v>
      </c>
      <c r="B21" s="187"/>
      <c r="C21" s="188"/>
      <c r="D21" s="188"/>
      <c r="E21" s="314"/>
      <c r="F21" s="314"/>
      <c r="G21" s="228"/>
      <c r="H21" s="227"/>
      <c r="I21" s="189"/>
      <c r="J21" s="315" t="str">
        <f t="shared" si="0"/>
        <v/>
      </c>
      <c r="K21" s="315" t="str">
        <f t="shared" si="1"/>
        <v/>
      </c>
      <c r="L21" s="315" t="str">
        <f t="shared" si="2"/>
        <v/>
      </c>
    </row>
    <row r="22" spans="1:12">
      <c r="A22">
        <v>20</v>
      </c>
      <c r="B22" s="187"/>
      <c r="C22" s="188"/>
      <c r="D22" s="188"/>
      <c r="E22" s="314"/>
      <c r="F22" s="314"/>
      <c r="G22" s="228"/>
      <c r="H22" s="227"/>
      <c r="I22" s="189"/>
      <c r="J22" s="315" t="str">
        <f t="shared" si="0"/>
        <v/>
      </c>
      <c r="K22" s="315" t="str">
        <f t="shared" si="1"/>
        <v/>
      </c>
      <c r="L22" s="315" t="str">
        <f t="shared" si="2"/>
        <v/>
      </c>
    </row>
    <row r="23" spans="1:12">
      <c r="A23">
        <v>21</v>
      </c>
      <c r="B23" s="187"/>
      <c r="C23" s="188"/>
      <c r="D23" s="188"/>
      <c r="E23" s="314"/>
      <c r="F23" s="314"/>
      <c r="G23" s="228"/>
      <c r="H23" s="227"/>
      <c r="I23" s="189"/>
      <c r="J23" s="315" t="str">
        <f t="shared" si="0"/>
        <v/>
      </c>
      <c r="K23" s="315" t="str">
        <f t="shared" si="1"/>
        <v/>
      </c>
      <c r="L23" s="315" t="str">
        <f t="shared" si="2"/>
        <v/>
      </c>
    </row>
    <row r="24" spans="1:12">
      <c r="A24">
        <v>22</v>
      </c>
      <c r="B24" s="187"/>
      <c r="C24" s="188"/>
      <c r="D24" s="188"/>
      <c r="E24" s="314"/>
      <c r="F24" s="314"/>
      <c r="G24" s="228"/>
      <c r="H24" s="227"/>
      <c r="I24" s="189"/>
      <c r="J24" s="315" t="str">
        <f t="shared" si="0"/>
        <v/>
      </c>
      <c r="K24" s="315" t="str">
        <f t="shared" si="1"/>
        <v/>
      </c>
      <c r="L24" s="315" t="str">
        <f t="shared" si="2"/>
        <v/>
      </c>
    </row>
    <row r="25" spans="1:12">
      <c r="A25">
        <v>23</v>
      </c>
      <c r="B25" s="187"/>
      <c r="C25" s="188"/>
      <c r="D25" s="188"/>
      <c r="E25" s="314"/>
      <c r="F25" s="314"/>
      <c r="G25" s="228"/>
      <c r="H25" s="227"/>
      <c r="I25" s="189"/>
      <c r="J25" s="315" t="str">
        <f t="shared" si="0"/>
        <v/>
      </c>
      <c r="K25" s="315" t="str">
        <f t="shared" si="1"/>
        <v/>
      </c>
      <c r="L25" s="315" t="str">
        <f t="shared" si="2"/>
        <v/>
      </c>
    </row>
    <row r="26" spans="1:12">
      <c r="A26">
        <v>24</v>
      </c>
      <c r="B26" s="187"/>
      <c r="C26" s="188"/>
      <c r="D26" s="188"/>
      <c r="E26" s="314"/>
      <c r="F26" s="314"/>
      <c r="G26" s="228"/>
      <c r="H26" s="227"/>
      <c r="I26" s="189"/>
      <c r="J26" s="315" t="str">
        <f t="shared" si="0"/>
        <v/>
      </c>
      <c r="K26" s="315" t="str">
        <f t="shared" si="1"/>
        <v/>
      </c>
      <c r="L26" s="315" t="str">
        <f t="shared" si="2"/>
        <v/>
      </c>
    </row>
    <row r="27" spans="1:12">
      <c r="A27">
        <v>25</v>
      </c>
      <c r="B27" s="187"/>
      <c r="C27" s="188"/>
      <c r="D27" s="188"/>
      <c r="E27" s="314"/>
      <c r="F27" s="314"/>
      <c r="G27" s="228"/>
      <c r="H27" s="227"/>
      <c r="I27" s="189"/>
      <c r="J27" s="315" t="str">
        <f t="shared" si="0"/>
        <v/>
      </c>
      <c r="K27" s="315" t="str">
        <f t="shared" si="1"/>
        <v/>
      </c>
      <c r="L27" s="315" t="str">
        <f t="shared" si="2"/>
        <v/>
      </c>
    </row>
    <row r="28" spans="1:12">
      <c r="A28">
        <v>26</v>
      </c>
      <c r="B28" s="187"/>
      <c r="C28" s="188"/>
      <c r="D28" s="188"/>
      <c r="E28" s="314"/>
      <c r="F28" s="314"/>
      <c r="G28" s="228"/>
      <c r="H28" s="227"/>
      <c r="I28" s="189"/>
      <c r="J28" s="315" t="str">
        <f t="shared" si="0"/>
        <v/>
      </c>
      <c r="K28" s="315" t="str">
        <f t="shared" si="1"/>
        <v/>
      </c>
      <c r="L28" s="315" t="str">
        <f t="shared" si="2"/>
        <v/>
      </c>
    </row>
    <row r="29" spans="1:12">
      <c r="A29">
        <v>27</v>
      </c>
      <c r="B29" s="187"/>
      <c r="C29" s="188"/>
      <c r="D29" s="188"/>
      <c r="E29" s="314"/>
      <c r="F29" s="314"/>
      <c r="G29" s="228"/>
      <c r="H29" s="227"/>
      <c r="I29" s="189"/>
      <c r="J29" s="315" t="str">
        <f t="shared" si="0"/>
        <v/>
      </c>
      <c r="K29" s="315" t="str">
        <f t="shared" si="1"/>
        <v/>
      </c>
      <c r="L29" s="315" t="str">
        <f t="shared" si="2"/>
        <v/>
      </c>
    </row>
    <row r="30" spans="1:12">
      <c r="A30">
        <v>28</v>
      </c>
      <c r="B30" s="187"/>
      <c r="C30" s="188"/>
      <c r="D30" s="188"/>
      <c r="E30" s="314"/>
      <c r="F30" s="314"/>
      <c r="G30" s="228"/>
      <c r="H30" s="227"/>
      <c r="I30" s="189"/>
      <c r="J30" s="315" t="str">
        <f t="shared" si="0"/>
        <v/>
      </c>
      <c r="K30" s="315" t="str">
        <f t="shared" si="1"/>
        <v/>
      </c>
      <c r="L30" s="315" t="str">
        <f t="shared" si="2"/>
        <v/>
      </c>
    </row>
    <row r="31" spans="1:12">
      <c r="A31">
        <v>29</v>
      </c>
      <c r="B31" s="187"/>
      <c r="C31" s="188"/>
      <c r="D31" s="188"/>
      <c r="E31" s="314"/>
      <c r="F31" s="314"/>
      <c r="G31" s="228"/>
      <c r="H31" s="227"/>
      <c r="I31" s="189"/>
      <c r="J31" s="315" t="str">
        <f t="shared" si="0"/>
        <v/>
      </c>
      <c r="K31" s="315" t="str">
        <f t="shared" si="1"/>
        <v/>
      </c>
      <c r="L31" s="315" t="str">
        <f t="shared" si="2"/>
        <v/>
      </c>
    </row>
    <row r="32" spans="1:12">
      <c r="A32">
        <v>30</v>
      </c>
      <c r="B32" s="187"/>
      <c r="C32" s="188"/>
      <c r="D32" s="188"/>
      <c r="E32" s="314"/>
      <c r="F32" s="314"/>
      <c r="G32" s="228"/>
      <c r="H32" s="227"/>
      <c r="I32" s="189"/>
      <c r="J32" s="315" t="str">
        <f t="shared" si="0"/>
        <v/>
      </c>
      <c r="K32" s="315" t="str">
        <f t="shared" si="1"/>
        <v/>
      </c>
      <c r="L32" s="315" t="str">
        <f t="shared" si="2"/>
        <v/>
      </c>
    </row>
    <row r="33" spans="1:16">
      <c r="A33">
        <v>31</v>
      </c>
      <c r="B33" s="187"/>
      <c r="C33" s="188"/>
      <c r="D33" s="188"/>
      <c r="E33" s="314"/>
      <c r="F33" s="314"/>
      <c r="G33" s="228"/>
      <c r="H33" s="227"/>
      <c r="I33" s="189"/>
      <c r="J33" s="315" t="str">
        <f t="shared" si="0"/>
        <v/>
      </c>
      <c r="K33" s="315" t="str">
        <f t="shared" si="1"/>
        <v/>
      </c>
      <c r="L33" s="315" t="str">
        <f t="shared" si="2"/>
        <v/>
      </c>
    </row>
    <row r="34" spans="1:16">
      <c r="J34" s="309"/>
    </row>
    <row r="35" spans="1:16">
      <c r="B35" s="222" t="s">
        <v>251</v>
      </c>
      <c r="C35" s="299"/>
      <c r="D35" s="299"/>
      <c r="E35" s="299"/>
      <c r="F35" s="299"/>
      <c r="G35" s="299"/>
      <c r="H35" s="299"/>
      <c r="I35" s="299"/>
      <c r="J35" s="299"/>
      <c r="K35" s="299"/>
      <c r="L35" s="299"/>
      <c r="M35" s="299"/>
    </row>
    <row r="36" spans="1:16">
      <c r="B36" s="222" t="s">
        <v>223</v>
      </c>
      <c r="C36" s="299"/>
      <c r="D36" s="299"/>
      <c r="E36" s="299"/>
      <c r="F36" s="299"/>
      <c r="G36" s="299"/>
      <c r="H36" s="299"/>
      <c r="I36" s="299"/>
      <c r="J36" s="299"/>
      <c r="K36" s="299"/>
      <c r="L36" s="299"/>
      <c r="M36" s="299"/>
    </row>
    <row r="37" spans="1:16">
      <c r="B37" s="392" t="s">
        <v>224</v>
      </c>
      <c r="C37" s="392"/>
      <c r="D37" s="392"/>
      <c r="E37" s="392"/>
      <c r="F37" s="392"/>
      <c r="G37" s="392"/>
      <c r="H37" s="392"/>
      <c r="I37" s="392"/>
      <c r="J37" s="302"/>
      <c r="K37" s="302"/>
      <c r="L37" s="302"/>
      <c r="M37" s="302"/>
    </row>
    <row r="38" spans="1:16">
      <c r="B38" s="296" t="s">
        <v>225</v>
      </c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309"/>
      <c r="P38" s="299"/>
    </row>
    <row r="39" spans="1:16">
      <c r="N39" s="299"/>
      <c r="O39" s="309"/>
      <c r="P39" s="299"/>
    </row>
    <row r="40" spans="1:16">
      <c r="N40" s="302"/>
      <c r="O40" s="313"/>
      <c r="P40" s="302"/>
    </row>
    <row r="41" spans="1:16">
      <c r="N41" s="299"/>
      <c r="O41" s="309"/>
      <c r="P41" s="299"/>
    </row>
  </sheetData>
  <mergeCells count="1">
    <mergeCell ref="B37:I37"/>
  </mergeCells>
  <phoneticPr fontId="2"/>
  <dataValidations count="2">
    <dataValidation type="list" allowBlank="1" showInputMessage="1" showErrorMessage="1" sqref="E3:E33">
      <formula1>分類</formula1>
    </dataValidation>
    <dataValidation type="list" allowBlank="1" showInputMessage="1" showErrorMessage="1" sqref="F3:F33">
      <formula1>号数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6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43"/>
  <sheetViews>
    <sheetView view="pageBreakPreview" zoomScaleNormal="100" zoomScaleSheetLayoutView="100" workbookViewId="0">
      <selection activeCell="A7" sqref="A7:C7"/>
    </sheetView>
  </sheetViews>
  <sheetFormatPr defaultRowHeight="14.25"/>
  <cols>
    <col min="1" max="2" width="9" style="281"/>
    <col min="3" max="3" width="13.375" style="281" customWidth="1"/>
    <col min="4" max="6" width="9" style="281"/>
    <col min="7" max="7" width="8.375" style="281" customWidth="1"/>
    <col min="8" max="8" width="13.25" style="281" customWidth="1"/>
    <col min="9" max="9" width="11.125" style="281" customWidth="1"/>
    <col min="10" max="262" width="9" style="281"/>
    <col min="263" max="263" width="8.375" style="281" customWidth="1"/>
    <col min="264" max="264" width="16" style="281" customWidth="1"/>
    <col min="265" max="518" width="9" style="281"/>
    <col min="519" max="519" width="8.375" style="281" customWidth="1"/>
    <col min="520" max="520" width="16" style="281" customWidth="1"/>
    <col min="521" max="774" width="9" style="281"/>
    <col min="775" max="775" width="8.375" style="281" customWidth="1"/>
    <col min="776" max="776" width="16" style="281" customWidth="1"/>
    <col min="777" max="1030" width="9" style="281"/>
    <col min="1031" max="1031" width="8.375" style="281" customWidth="1"/>
    <col min="1032" max="1032" width="16" style="281" customWidth="1"/>
    <col min="1033" max="1286" width="9" style="281"/>
    <col min="1287" max="1287" width="8.375" style="281" customWidth="1"/>
    <col min="1288" max="1288" width="16" style="281" customWidth="1"/>
    <col min="1289" max="1542" width="9" style="281"/>
    <col min="1543" max="1543" width="8.375" style="281" customWidth="1"/>
    <col min="1544" max="1544" width="16" style="281" customWidth="1"/>
    <col min="1545" max="1798" width="9" style="281"/>
    <col min="1799" max="1799" width="8.375" style="281" customWidth="1"/>
    <col min="1800" max="1800" width="16" style="281" customWidth="1"/>
    <col min="1801" max="2054" width="9" style="281"/>
    <col min="2055" max="2055" width="8.375" style="281" customWidth="1"/>
    <col min="2056" max="2056" width="16" style="281" customWidth="1"/>
    <col min="2057" max="2310" width="9" style="281"/>
    <col min="2311" max="2311" width="8.375" style="281" customWidth="1"/>
    <col min="2312" max="2312" width="16" style="281" customWidth="1"/>
    <col min="2313" max="2566" width="9" style="281"/>
    <col min="2567" max="2567" width="8.375" style="281" customWidth="1"/>
    <col min="2568" max="2568" width="16" style="281" customWidth="1"/>
    <col min="2569" max="2822" width="9" style="281"/>
    <col min="2823" max="2823" width="8.375" style="281" customWidth="1"/>
    <col min="2824" max="2824" width="16" style="281" customWidth="1"/>
    <col min="2825" max="3078" width="9" style="281"/>
    <col min="3079" max="3079" width="8.375" style="281" customWidth="1"/>
    <col min="3080" max="3080" width="16" style="281" customWidth="1"/>
    <col min="3081" max="3334" width="9" style="281"/>
    <col min="3335" max="3335" width="8.375" style="281" customWidth="1"/>
    <col min="3336" max="3336" width="16" style="281" customWidth="1"/>
    <col min="3337" max="3590" width="9" style="281"/>
    <col min="3591" max="3591" width="8.375" style="281" customWidth="1"/>
    <col min="3592" max="3592" width="16" style="281" customWidth="1"/>
    <col min="3593" max="3846" width="9" style="281"/>
    <col min="3847" max="3847" width="8.375" style="281" customWidth="1"/>
    <col min="3848" max="3848" width="16" style="281" customWidth="1"/>
    <col min="3849" max="4102" width="9" style="281"/>
    <col min="4103" max="4103" width="8.375" style="281" customWidth="1"/>
    <col min="4104" max="4104" width="16" style="281" customWidth="1"/>
    <col min="4105" max="4358" width="9" style="281"/>
    <col min="4359" max="4359" width="8.375" style="281" customWidth="1"/>
    <col min="4360" max="4360" width="16" style="281" customWidth="1"/>
    <col min="4361" max="4614" width="9" style="281"/>
    <col min="4615" max="4615" width="8.375" style="281" customWidth="1"/>
    <col min="4616" max="4616" width="16" style="281" customWidth="1"/>
    <col min="4617" max="4870" width="9" style="281"/>
    <col min="4871" max="4871" width="8.375" style="281" customWidth="1"/>
    <col min="4872" max="4872" width="16" style="281" customWidth="1"/>
    <col min="4873" max="5126" width="9" style="281"/>
    <col min="5127" max="5127" width="8.375" style="281" customWidth="1"/>
    <col min="5128" max="5128" width="16" style="281" customWidth="1"/>
    <col min="5129" max="5382" width="9" style="281"/>
    <col min="5383" max="5383" width="8.375" style="281" customWidth="1"/>
    <col min="5384" max="5384" width="16" style="281" customWidth="1"/>
    <col min="5385" max="5638" width="9" style="281"/>
    <col min="5639" max="5639" width="8.375" style="281" customWidth="1"/>
    <col min="5640" max="5640" width="16" style="281" customWidth="1"/>
    <col min="5641" max="5894" width="9" style="281"/>
    <col min="5895" max="5895" width="8.375" style="281" customWidth="1"/>
    <col min="5896" max="5896" width="16" style="281" customWidth="1"/>
    <col min="5897" max="6150" width="9" style="281"/>
    <col min="6151" max="6151" width="8.375" style="281" customWidth="1"/>
    <col min="6152" max="6152" width="16" style="281" customWidth="1"/>
    <col min="6153" max="6406" width="9" style="281"/>
    <col min="6407" max="6407" width="8.375" style="281" customWidth="1"/>
    <col min="6408" max="6408" width="16" style="281" customWidth="1"/>
    <col min="6409" max="6662" width="9" style="281"/>
    <col min="6663" max="6663" width="8.375" style="281" customWidth="1"/>
    <col min="6664" max="6664" width="16" style="281" customWidth="1"/>
    <col min="6665" max="6918" width="9" style="281"/>
    <col min="6919" max="6919" width="8.375" style="281" customWidth="1"/>
    <col min="6920" max="6920" width="16" style="281" customWidth="1"/>
    <col min="6921" max="7174" width="9" style="281"/>
    <col min="7175" max="7175" width="8.375" style="281" customWidth="1"/>
    <col min="7176" max="7176" width="16" style="281" customWidth="1"/>
    <col min="7177" max="7430" width="9" style="281"/>
    <col min="7431" max="7431" width="8.375" style="281" customWidth="1"/>
    <col min="7432" max="7432" width="16" style="281" customWidth="1"/>
    <col min="7433" max="7686" width="9" style="281"/>
    <col min="7687" max="7687" width="8.375" style="281" customWidth="1"/>
    <col min="7688" max="7688" width="16" style="281" customWidth="1"/>
    <col min="7689" max="7942" width="9" style="281"/>
    <col min="7943" max="7943" width="8.375" style="281" customWidth="1"/>
    <col min="7944" max="7944" width="16" style="281" customWidth="1"/>
    <col min="7945" max="8198" width="9" style="281"/>
    <col min="8199" max="8199" width="8.375" style="281" customWidth="1"/>
    <col min="8200" max="8200" width="16" style="281" customWidth="1"/>
    <col min="8201" max="8454" width="9" style="281"/>
    <col min="8455" max="8455" width="8.375" style="281" customWidth="1"/>
    <col min="8456" max="8456" width="16" style="281" customWidth="1"/>
    <col min="8457" max="8710" width="9" style="281"/>
    <col min="8711" max="8711" width="8.375" style="281" customWidth="1"/>
    <col min="8712" max="8712" width="16" style="281" customWidth="1"/>
    <col min="8713" max="8966" width="9" style="281"/>
    <col min="8967" max="8967" width="8.375" style="281" customWidth="1"/>
    <col min="8968" max="8968" width="16" style="281" customWidth="1"/>
    <col min="8969" max="9222" width="9" style="281"/>
    <col min="9223" max="9223" width="8.375" style="281" customWidth="1"/>
    <col min="9224" max="9224" width="16" style="281" customWidth="1"/>
    <col min="9225" max="9478" width="9" style="281"/>
    <col min="9479" max="9479" width="8.375" style="281" customWidth="1"/>
    <col min="9480" max="9480" width="16" style="281" customWidth="1"/>
    <col min="9481" max="9734" width="9" style="281"/>
    <col min="9735" max="9735" width="8.375" style="281" customWidth="1"/>
    <col min="9736" max="9736" width="16" style="281" customWidth="1"/>
    <col min="9737" max="9990" width="9" style="281"/>
    <col min="9991" max="9991" width="8.375" style="281" customWidth="1"/>
    <col min="9992" max="9992" width="16" style="281" customWidth="1"/>
    <col min="9993" max="10246" width="9" style="281"/>
    <col min="10247" max="10247" width="8.375" style="281" customWidth="1"/>
    <col min="10248" max="10248" width="16" style="281" customWidth="1"/>
    <col min="10249" max="10502" width="9" style="281"/>
    <col min="10503" max="10503" width="8.375" style="281" customWidth="1"/>
    <col min="10504" max="10504" width="16" style="281" customWidth="1"/>
    <col min="10505" max="10758" width="9" style="281"/>
    <col min="10759" max="10759" width="8.375" style="281" customWidth="1"/>
    <col min="10760" max="10760" width="16" style="281" customWidth="1"/>
    <col min="10761" max="11014" width="9" style="281"/>
    <col min="11015" max="11015" width="8.375" style="281" customWidth="1"/>
    <col min="11016" max="11016" width="16" style="281" customWidth="1"/>
    <col min="11017" max="11270" width="9" style="281"/>
    <col min="11271" max="11271" width="8.375" style="281" customWidth="1"/>
    <col min="11272" max="11272" width="16" style="281" customWidth="1"/>
    <col min="11273" max="11526" width="9" style="281"/>
    <col min="11527" max="11527" width="8.375" style="281" customWidth="1"/>
    <col min="11528" max="11528" width="16" style="281" customWidth="1"/>
    <col min="11529" max="11782" width="9" style="281"/>
    <col min="11783" max="11783" width="8.375" style="281" customWidth="1"/>
    <col min="11784" max="11784" width="16" style="281" customWidth="1"/>
    <col min="11785" max="12038" width="9" style="281"/>
    <col min="12039" max="12039" width="8.375" style="281" customWidth="1"/>
    <col min="12040" max="12040" width="16" style="281" customWidth="1"/>
    <col min="12041" max="12294" width="9" style="281"/>
    <col min="12295" max="12295" width="8.375" style="281" customWidth="1"/>
    <col min="12296" max="12296" width="16" style="281" customWidth="1"/>
    <col min="12297" max="12550" width="9" style="281"/>
    <col min="12551" max="12551" width="8.375" style="281" customWidth="1"/>
    <col min="12552" max="12552" width="16" style="281" customWidth="1"/>
    <col min="12553" max="12806" width="9" style="281"/>
    <col min="12807" max="12807" width="8.375" style="281" customWidth="1"/>
    <col min="12808" max="12808" width="16" style="281" customWidth="1"/>
    <col min="12809" max="13062" width="9" style="281"/>
    <col min="13063" max="13063" width="8.375" style="281" customWidth="1"/>
    <col min="13064" max="13064" width="16" style="281" customWidth="1"/>
    <col min="13065" max="13318" width="9" style="281"/>
    <col min="13319" max="13319" width="8.375" style="281" customWidth="1"/>
    <col min="13320" max="13320" width="16" style="281" customWidth="1"/>
    <col min="13321" max="13574" width="9" style="281"/>
    <col min="13575" max="13575" width="8.375" style="281" customWidth="1"/>
    <col min="13576" max="13576" width="16" style="281" customWidth="1"/>
    <col min="13577" max="13830" width="9" style="281"/>
    <col min="13831" max="13831" width="8.375" style="281" customWidth="1"/>
    <col min="13832" max="13832" width="16" style="281" customWidth="1"/>
    <col min="13833" max="14086" width="9" style="281"/>
    <col min="14087" max="14087" width="8.375" style="281" customWidth="1"/>
    <col min="14088" max="14088" width="16" style="281" customWidth="1"/>
    <col min="14089" max="14342" width="9" style="281"/>
    <col min="14343" max="14343" width="8.375" style="281" customWidth="1"/>
    <col min="14344" max="14344" width="16" style="281" customWidth="1"/>
    <col min="14345" max="14598" width="9" style="281"/>
    <col min="14599" max="14599" width="8.375" style="281" customWidth="1"/>
    <col min="14600" max="14600" width="16" style="281" customWidth="1"/>
    <col min="14601" max="14854" width="9" style="281"/>
    <col min="14855" max="14855" width="8.375" style="281" customWidth="1"/>
    <col min="14856" max="14856" width="16" style="281" customWidth="1"/>
    <col min="14857" max="15110" width="9" style="281"/>
    <col min="15111" max="15111" width="8.375" style="281" customWidth="1"/>
    <col min="15112" max="15112" width="16" style="281" customWidth="1"/>
    <col min="15113" max="15366" width="9" style="281"/>
    <col min="15367" max="15367" width="8.375" style="281" customWidth="1"/>
    <col min="15368" max="15368" width="16" style="281" customWidth="1"/>
    <col min="15369" max="15622" width="9" style="281"/>
    <col min="15623" max="15623" width="8.375" style="281" customWidth="1"/>
    <col min="15624" max="15624" width="16" style="281" customWidth="1"/>
    <col min="15625" max="15878" width="9" style="281"/>
    <col min="15879" max="15879" width="8.375" style="281" customWidth="1"/>
    <col min="15880" max="15880" width="16" style="281" customWidth="1"/>
    <col min="15881" max="16134" width="9" style="281"/>
    <col min="16135" max="16135" width="8.375" style="281" customWidth="1"/>
    <col min="16136" max="16136" width="16" style="281" customWidth="1"/>
    <col min="16137" max="16384" width="9" style="281"/>
  </cols>
  <sheetData>
    <row r="1" spans="1:8">
      <c r="A1" s="280"/>
      <c r="H1" s="280"/>
    </row>
    <row r="2" spans="1:8" s="282" customFormat="1" ht="13.5"/>
    <row r="3" spans="1:8" s="282" customFormat="1" ht="13.5">
      <c r="H3" s="283" t="s">
        <v>197</v>
      </c>
    </row>
    <row r="4" spans="1:8" s="282" customFormat="1" ht="13.5"/>
    <row r="5" spans="1:8" s="282" customFormat="1" ht="13.5">
      <c r="A5" s="394" t="s">
        <v>198</v>
      </c>
      <c r="B5" s="394"/>
      <c r="C5" s="394"/>
    </row>
    <row r="6" spans="1:8" s="282" customFormat="1" ht="13.5">
      <c r="A6" s="394" t="s">
        <v>294</v>
      </c>
      <c r="B6" s="394"/>
      <c r="C6" s="394"/>
    </row>
    <row r="7" spans="1:8" s="282" customFormat="1" ht="13.5">
      <c r="A7" s="394"/>
      <c r="B7" s="394"/>
      <c r="C7" s="394"/>
    </row>
    <row r="8" spans="1:8" s="282" customFormat="1" ht="13.5">
      <c r="A8" s="303"/>
      <c r="B8" s="303"/>
      <c r="C8" s="303"/>
    </row>
    <row r="9" spans="1:8" s="282" customFormat="1" ht="13.5">
      <c r="A9" s="303"/>
      <c r="B9" s="303"/>
      <c r="C9" s="303"/>
    </row>
    <row r="10" spans="1:8" s="282" customFormat="1" ht="13.5"/>
    <row r="11" spans="1:8" s="282" customFormat="1" ht="13.5">
      <c r="E11" s="303"/>
    </row>
    <row r="12" spans="1:8" s="282" customFormat="1" ht="13.5">
      <c r="E12" s="303"/>
      <c r="F12" s="282" t="s">
        <v>199</v>
      </c>
    </row>
    <row r="13" spans="1:8" s="282" customFormat="1" ht="13.5">
      <c r="E13" s="303"/>
      <c r="F13" s="282" t="s">
        <v>200</v>
      </c>
    </row>
    <row r="14" spans="1:8" s="282" customFormat="1" ht="13.5">
      <c r="E14" s="284"/>
    </row>
    <row r="15" spans="1:8" s="282" customFormat="1" ht="13.5"/>
    <row r="16" spans="1:8" s="282" customFormat="1" ht="13.5"/>
    <row r="17" spans="1:9" s="282" customFormat="1" ht="13.5"/>
    <row r="18" spans="1:9" s="282" customFormat="1" ht="13.5"/>
    <row r="19" spans="1:9" ht="14.25" customHeight="1">
      <c r="A19" s="396" t="str">
        <f>様式1!E7</f>
        <v>○○○国○○○○○○○○○基礎調査/案件化調査/普及・実証事業</v>
      </c>
      <c r="B19" s="396"/>
      <c r="C19" s="396"/>
      <c r="D19" s="396"/>
      <c r="E19" s="396"/>
      <c r="F19" s="396"/>
      <c r="G19" s="396"/>
      <c r="H19" s="396"/>
      <c r="I19" s="396"/>
    </row>
    <row r="20" spans="1:9">
      <c r="A20" s="396"/>
      <c r="B20" s="396"/>
      <c r="C20" s="396"/>
      <c r="D20" s="396"/>
      <c r="E20" s="396"/>
      <c r="F20" s="396"/>
      <c r="G20" s="396"/>
      <c r="H20" s="396"/>
      <c r="I20" s="396"/>
    </row>
    <row r="21" spans="1:9">
      <c r="A21" s="397" t="s">
        <v>210</v>
      </c>
      <c r="B21" s="397"/>
      <c r="C21" s="397"/>
      <c r="D21" s="397"/>
      <c r="E21" s="397"/>
      <c r="F21" s="397"/>
      <c r="G21" s="397"/>
      <c r="H21" s="397"/>
      <c r="I21" s="397"/>
    </row>
    <row r="22" spans="1:9">
      <c r="A22" s="285"/>
      <c r="B22" s="285"/>
      <c r="C22" s="285"/>
      <c r="D22" s="285"/>
      <c r="E22" s="285"/>
      <c r="F22" s="285"/>
      <c r="G22" s="285"/>
      <c r="H22" s="285"/>
    </row>
    <row r="23" spans="1:9">
      <c r="A23" s="285"/>
      <c r="B23" s="285"/>
      <c r="C23" s="285"/>
      <c r="D23" s="285"/>
      <c r="E23" s="285"/>
      <c r="F23" s="285"/>
      <c r="G23" s="285"/>
      <c r="H23" s="285"/>
    </row>
    <row r="24" spans="1:9">
      <c r="A24" s="395" t="s">
        <v>201</v>
      </c>
      <c r="B24" s="395"/>
      <c r="C24" s="395"/>
      <c r="D24" s="395"/>
      <c r="E24" s="395"/>
      <c r="F24" s="395"/>
      <c r="G24" s="395"/>
      <c r="H24" s="395"/>
    </row>
    <row r="28" spans="1:9">
      <c r="A28" s="393" t="s">
        <v>202</v>
      </c>
      <c r="B28" s="393"/>
      <c r="C28" s="393"/>
      <c r="D28" s="393"/>
      <c r="E28" s="393"/>
      <c r="F28" s="393"/>
      <c r="G28" s="393"/>
      <c r="H28" s="393"/>
    </row>
    <row r="30" spans="1:9">
      <c r="A30" s="281" t="s">
        <v>203</v>
      </c>
      <c r="C30" s="289">
        <f>様式1!G35</f>
        <v>0</v>
      </c>
      <c r="D30" s="304" t="s">
        <v>12</v>
      </c>
      <c r="E30" s="287" t="s">
        <v>212</v>
      </c>
      <c r="F30" s="287"/>
      <c r="G30" s="287"/>
      <c r="H30" s="289">
        <f>様式1!G34</f>
        <v>0</v>
      </c>
      <c r="I30" s="281" t="s">
        <v>211</v>
      </c>
    </row>
    <row r="33" spans="1:8">
      <c r="A33" s="281" t="s">
        <v>204</v>
      </c>
    </row>
    <row r="43" spans="1:8">
      <c r="H43" s="286" t="s">
        <v>205</v>
      </c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Q40"/>
  <sheetViews>
    <sheetView showGridLines="0" tabSelected="1" view="pageBreakPreview" zoomScaleNormal="100" zoomScaleSheetLayoutView="100" workbookViewId="0">
      <selection activeCell="J25" sqref="J25"/>
    </sheetView>
  </sheetViews>
  <sheetFormatPr defaultRowHeight="14.25"/>
  <cols>
    <col min="1" max="1" width="3.625" style="34" customWidth="1"/>
    <col min="2" max="4" width="4.875" style="34" customWidth="1"/>
    <col min="5" max="5" width="37.75" style="34" customWidth="1"/>
    <col min="6" max="6" width="15.625" style="34" customWidth="1"/>
    <col min="7" max="7" width="27.625" style="34" customWidth="1"/>
    <col min="8" max="8" width="3.75" style="34" customWidth="1"/>
    <col min="9" max="9" width="9" style="34" customWidth="1"/>
    <col min="10" max="16" width="9" style="34"/>
    <col min="17" max="17" width="11" style="34" customWidth="1"/>
    <col min="18" max="16384" width="9" style="34"/>
  </cols>
  <sheetData>
    <row r="1" spans="1:17" ht="23.25" customHeight="1">
      <c r="A1" s="398" t="str">
        <f>IF(B5="見積金額内訳書","",IF(B5="最終見積金額内訳書","",Q6))</f>
        <v/>
      </c>
      <c r="B1" s="398"/>
      <c r="C1" s="398"/>
      <c r="F1" s="111"/>
      <c r="H1" s="35"/>
      <c r="I1" s="35"/>
      <c r="J1" s="35"/>
      <c r="K1" s="35"/>
      <c r="L1" s="35"/>
    </row>
    <row r="2" spans="1:17" ht="15" customHeight="1">
      <c r="A2" s="398"/>
      <c r="B2" s="398"/>
      <c r="C2" s="35"/>
      <c r="D2" s="35"/>
      <c r="E2" s="35"/>
      <c r="F2" s="35"/>
      <c r="G2" s="36"/>
      <c r="H2" s="35"/>
      <c r="I2" s="35"/>
      <c r="J2" s="35"/>
      <c r="K2" s="35"/>
      <c r="L2" s="35"/>
      <c r="M2" s="35"/>
    </row>
    <row r="3" spans="1:17" ht="15" customHeight="1">
      <c r="A3" s="35"/>
      <c r="B3" s="401" t="s">
        <v>285</v>
      </c>
      <c r="C3" s="402"/>
      <c r="D3" s="402"/>
      <c r="E3" s="402"/>
      <c r="F3" s="402"/>
      <c r="G3" s="402"/>
      <c r="H3" s="35"/>
      <c r="I3" s="35"/>
      <c r="J3" s="35"/>
      <c r="K3" s="35"/>
      <c r="L3" s="35"/>
      <c r="M3" s="35"/>
    </row>
    <row r="4" spans="1:17" ht="15" customHeight="1">
      <c r="A4" s="35"/>
      <c r="B4" s="401"/>
      <c r="C4" s="402"/>
      <c r="D4" s="402"/>
      <c r="E4" s="402"/>
      <c r="F4" s="402"/>
      <c r="G4" s="402"/>
      <c r="H4" s="279"/>
      <c r="I4" s="37"/>
      <c r="J4" s="37"/>
      <c r="K4" s="37"/>
      <c r="L4" s="37"/>
      <c r="M4" s="35"/>
      <c r="O4" s="34" t="s">
        <v>192</v>
      </c>
      <c r="Q4" s="34" t="s">
        <v>194</v>
      </c>
    </row>
    <row r="5" spans="1:17" ht="15" customHeight="1">
      <c r="A5" s="35"/>
      <c r="B5" s="403" t="s">
        <v>192</v>
      </c>
      <c r="C5" s="403"/>
      <c r="D5" s="403"/>
      <c r="E5" s="403"/>
      <c r="F5" s="403"/>
      <c r="G5" s="403"/>
      <c r="H5" s="279"/>
      <c r="I5" s="37"/>
      <c r="J5" s="37"/>
      <c r="K5" s="37"/>
      <c r="L5" s="37"/>
      <c r="M5" s="35"/>
      <c r="O5" s="34" t="s">
        <v>193</v>
      </c>
      <c r="Q5" s="34" t="s">
        <v>195</v>
      </c>
    </row>
    <row r="6" spans="1:17" ht="15" customHeight="1">
      <c r="A6" s="35"/>
      <c r="C6" s="112"/>
      <c r="D6" s="112"/>
      <c r="E6" s="112"/>
      <c r="F6" s="112"/>
      <c r="G6" s="112"/>
      <c r="H6" s="112"/>
      <c r="I6" s="113"/>
      <c r="J6" s="113"/>
      <c r="K6" s="113"/>
      <c r="L6" s="113"/>
      <c r="M6" s="113"/>
      <c r="N6" s="113"/>
      <c r="O6" s="34" t="s">
        <v>208</v>
      </c>
      <c r="P6" s="113"/>
      <c r="Q6" s="113" t="s">
        <v>196</v>
      </c>
    </row>
    <row r="7" spans="1:17" ht="15" customHeight="1">
      <c r="A7" s="35"/>
      <c r="B7" s="114" t="s">
        <v>86</v>
      </c>
      <c r="C7" s="114"/>
      <c r="D7" s="114"/>
      <c r="E7" s="115" t="s">
        <v>275</v>
      </c>
      <c r="F7" s="115"/>
      <c r="G7" s="115"/>
      <c r="H7" s="112"/>
      <c r="I7" s="113"/>
      <c r="J7" s="113"/>
      <c r="K7" s="113"/>
      <c r="L7" s="113"/>
      <c r="M7" s="113"/>
      <c r="N7" s="113"/>
      <c r="O7" s="113"/>
      <c r="P7" s="113"/>
      <c r="Q7" s="288" t="s">
        <v>209</v>
      </c>
    </row>
    <row r="8" spans="1:17" ht="15" customHeight="1">
      <c r="A8" s="35"/>
      <c r="B8" s="114" t="s">
        <v>87</v>
      </c>
      <c r="C8" s="114"/>
      <c r="D8" s="114"/>
      <c r="E8" s="116" t="s">
        <v>88</v>
      </c>
      <c r="F8" s="116"/>
      <c r="G8" s="116"/>
      <c r="H8" s="112"/>
      <c r="I8" s="113"/>
      <c r="J8" s="113"/>
      <c r="K8" s="113"/>
      <c r="L8" s="113"/>
      <c r="M8" s="113"/>
      <c r="N8" s="113"/>
      <c r="O8" s="113"/>
      <c r="P8" s="113"/>
      <c r="Q8" s="113"/>
    </row>
    <row r="9" spans="1:17" ht="15" customHeight="1">
      <c r="A9" s="35"/>
      <c r="B9" s="8"/>
      <c r="C9" s="112"/>
      <c r="D9" s="117"/>
      <c r="E9" s="118"/>
      <c r="F9" s="118"/>
      <c r="G9" s="118"/>
      <c r="H9" s="112"/>
      <c r="I9" s="113"/>
      <c r="J9" s="113"/>
      <c r="K9" s="113"/>
      <c r="L9" s="113"/>
      <c r="M9" s="113"/>
      <c r="N9" s="113"/>
      <c r="O9" s="113"/>
      <c r="P9" s="113"/>
      <c r="Q9" s="113"/>
    </row>
    <row r="10" spans="1:17" ht="15" customHeight="1">
      <c r="A10" s="35"/>
      <c r="B10" s="35"/>
      <c r="C10" s="35"/>
      <c r="D10" s="35"/>
      <c r="E10" s="35"/>
      <c r="F10" s="35"/>
      <c r="G10" s="35"/>
      <c r="H10" s="35"/>
      <c r="I10" s="113"/>
      <c r="J10" s="113"/>
      <c r="K10" s="113"/>
      <c r="L10" s="113"/>
      <c r="M10" s="113"/>
      <c r="N10" s="113"/>
      <c r="O10" s="113"/>
      <c r="P10" s="113"/>
      <c r="Q10" s="113"/>
    </row>
    <row r="11" spans="1:17" ht="15" customHeight="1" thickBot="1">
      <c r="A11" s="35"/>
      <c r="B11" s="52" t="str">
        <f>IF(B5="見積金額内訳書",Q4,IF(B5="契約金額内訳書",Q5,Q7))</f>
        <v>見積金額</v>
      </c>
      <c r="C11" s="35"/>
      <c r="D11" s="38"/>
      <c r="E11" s="53">
        <f>G35</f>
        <v>0</v>
      </c>
      <c r="F11" s="54" t="s">
        <v>1</v>
      </c>
      <c r="G11" s="35"/>
      <c r="H11" s="35"/>
      <c r="I11" s="113"/>
      <c r="J11" s="113"/>
      <c r="K11" s="113"/>
      <c r="L11" s="113"/>
      <c r="M11" s="113"/>
      <c r="N11" s="113"/>
      <c r="O11" s="113"/>
      <c r="P11" s="113"/>
      <c r="Q11" s="113"/>
    </row>
    <row r="12" spans="1:17" ht="8.25" customHeight="1">
      <c r="A12" s="35"/>
      <c r="B12" s="35"/>
      <c r="C12" s="35"/>
      <c r="D12" s="35"/>
      <c r="E12" s="35"/>
      <c r="F12" s="35"/>
      <c r="G12" s="35"/>
      <c r="H12" s="35"/>
      <c r="I12" s="113"/>
      <c r="J12" s="113"/>
      <c r="K12" s="113"/>
      <c r="L12" s="113"/>
      <c r="M12" s="113"/>
      <c r="N12" s="113"/>
      <c r="O12" s="113"/>
      <c r="P12" s="113"/>
      <c r="Q12" s="113"/>
    </row>
    <row r="13" spans="1:17" ht="8.25" customHeight="1">
      <c r="A13" s="35"/>
      <c r="B13" s="35"/>
      <c r="C13" s="35"/>
      <c r="D13" s="35"/>
      <c r="E13" s="35"/>
      <c r="F13" s="35"/>
      <c r="G13" s="35"/>
      <c r="H13" s="35"/>
      <c r="I13" s="113"/>
      <c r="J13" s="113"/>
      <c r="K13" s="113"/>
      <c r="L13" s="113"/>
      <c r="M13" s="113"/>
      <c r="N13" s="113"/>
      <c r="O13" s="113"/>
      <c r="P13" s="113"/>
      <c r="Q13" s="113"/>
    </row>
    <row r="14" spans="1:17" ht="8.25" customHeight="1">
      <c r="A14" s="35"/>
      <c r="B14" s="35"/>
      <c r="C14" s="35"/>
      <c r="D14" s="35"/>
      <c r="E14" s="35"/>
      <c r="F14" s="35"/>
      <c r="G14" s="35"/>
      <c r="H14" s="35"/>
      <c r="I14" s="113"/>
      <c r="J14" s="113"/>
      <c r="K14" s="113"/>
      <c r="L14" s="113"/>
      <c r="M14" s="113"/>
      <c r="N14" s="113"/>
      <c r="O14" s="113"/>
      <c r="P14" s="113"/>
      <c r="Q14" s="113"/>
    </row>
    <row r="15" spans="1:17" ht="8.25" customHeight="1">
      <c r="A15" s="35"/>
      <c r="B15" s="35"/>
      <c r="C15" s="35"/>
      <c r="D15" s="35"/>
      <c r="E15" s="35"/>
      <c r="F15" s="35"/>
      <c r="G15" s="35"/>
      <c r="H15" s="35"/>
      <c r="I15" s="113"/>
      <c r="J15" s="113"/>
      <c r="K15" s="113"/>
      <c r="L15" s="113"/>
      <c r="M15" s="113"/>
      <c r="N15" s="113"/>
      <c r="O15" s="113"/>
      <c r="P15" s="113"/>
      <c r="Q15" s="113"/>
    </row>
    <row r="16" spans="1:17" ht="8.25" customHeight="1">
      <c r="A16" s="35"/>
      <c r="B16" s="35"/>
      <c r="C16" s="35"/>
      <c r="D16" s="35"/>
      <c r="E16" s="35"/>
      <c r="F16" s="35"/>
      <c r="G16" s="35"/>
      <c r="H16" s="35"/>
      <c r="I16" s="113"/>
      <c r="J16" s="113"/>
      <c r="K16" s="113"/>
      <c r="L16" s="113"/>
      <c r="M16" s="113"/>
      <c r="N16" s="113"/>
      <c r="O16" s="113"/>
      <c r="P16" s="113"/>
      <c r="Q16" s="113"/>
    </row>
    <row r="17" spans="1:17" ht="8.25" customHeight="1">
      <c r="A17" s="35"/>
      <c r="B17" s="35"/>
      <c r="C17" s="35"/>
      <c r="D17" s="35"/>
      <c r="E17" s="35"/>
      <c r="F17" s="35"/>
      <c r="G17" s="35"/>
      <c r="H17" s="35"/>
      <c r="I17" s="113"/>
      <c r="J17" s="113"/>
      <c r="K17" s="113"/>
      <c r="L17" s="113"/>
      <c r="M17" s="113"/>
      <c r="N17" s="113"/>
      <c r="O17" s="113"/>
      <c r="P17" s="113"/>
      <c r="Q17" s="113"/>
    </row>
    <row r="18" spans="1:17" ht="8.25" customHeight="1">
      <c r="A18" s="35"/>
      <c r="B18" s="35"/>
      <c r="C18" s="35"/>
      <c r="D18" s="35"/>
      <c r="E18" s="35"/>
      <c r="F18" s="35"/>
      <c r="G18" s="35"/>
      <c r="H18" s="35"/>
      <c r="I18" s="113"/>
      <c r="J18" s="113"/>
      <c r="K18" s="113"/>
      <c r="L18" s="113"/>
      <c r="M18" s="113"/>
      <c r="N18" s="113"/>
      <c r="O18" s="113"/>
      <c r="P18" s="113"/>
      <c r="Q18" s="113"/>
    </row>
    <row r="19" spans="1:17" ht="8.25" customHeight="1">
      <c r="A19" s="35"/>
      <c r="B19" s="35"/>
      <c r="C19" s="35"/>
      <c r="D19" s="35"/>
      <c r="E19" s="35"/>
      <c r="F19" s="35"/>
      <c r="G19" s="35"/>
      <c r="H19" s="35"/>
      <c r="I19" s="113"/>
      <c r="J19" s="113"/>
      <c r="K19" s="113"/>
      <c r="L19" s="113"/>
      <c r="M19" s="113"/>
      <c r="N19" s="113"/>
      <c r="O19" s="113"/>
      <c r="P19" s="113"/>
      <c r="Q19" s="113"/>
    </row>
    <row r="20" spans="1:17" ht="30" customHeight="1" thickBot="1">
      <c r="A20" s="35"/>
      <c r="B20" s="39" t="s">
        <v>90</v>
      </c>
      <c r="C20" s="399" t="s">
        <v>110</v>
      </c>
      <c r="D20" s="399"/>
      <c r="E20" s="399"/>
      <c r="F20" s="49"/>
      <c r="G20" s="41">
        <f>G21+G22+G23</f>
        <v>0</v>
      </c>
      <c r="H20" s="41" t="s">
        <v>1</v>
      </c>
    </row>
    <row r="21" spans="1:17" ht="21" customHeight="1" thickTop="1">
      <c r="A21" s="35"/>
      <c r="B21" s="35"/>
      <c r="C21" s="42" t="s">
        <v>2</v>
      </c>
      <c r="D21" s="407" t="s">
        <v>7</v>
      </c>
      <c r="E21" s="407"/>
      <c r="F21" s="51"/>
      <c r="G21" s="44">
        <f>様式2_1人件費!E11</f>
        <v>0</v>
      </c>
      <c r="H21" s="44" t="s">
        <v>1</v>
      </c>
    </row>
    <row r="22" spans="1:17" ht="21" customHeight="1">
      <c r="A22" s="35"/>
      <c r="B22" s="35"/>
      <c r="C22" s="42" t="s">
        <v>4</v>
      </c>
      <c r="D22" s="407" t="s">
        <v>105</v>
      </c>
      <c r="E22" s="407"/>
      <c r="F22" s="51"/>
      <c r="G22" s="46">
        <f>様式2_2その他原価・一般管理費!I4</f>
        <v>0</v>
      </c>
      <c r="H22" s="46" t="s">
        <v>1</v>
      </c>
    </row>
    <row r="23" spans="1:17" ht="21" customHeight="1">
      <c r="A23" s="35"/>
      <c r="B23" s="47"/>
      <c r="C23" s="42" t="s">
        <v>8</v>
      </c>
      <c r="D23" s="406" t="s">
        <v>9</v>
      </c>
      <c r="E23" s="406"/>
      <c r="F23" s="48"/>
      <c r="G23" s="46">
        <f>様式2_2その他原価・一般管理費!I26</f>
        <v>0</v>
      </c>
      <c r="H23" s="46" t="s">
        <v>1</v>
      </c>
    </row>
    <row r="24" spans="1:17" ht="30" customHeight="1" thickBot="1">
      <c r="A24" s="35"/>
      <c r="B24" s="39" t="s">
        <v>94</v>
      </c>
      <c r="C24" s="40" t="s">
        <v>3</v>
      </c>
      <c r="D24" s="40"/>
      <c r="E24" s="40"/>
      <c r="F24" s="40"/>
      <c r="G24" s="41">
        <f>G25+G27+G28+G29+G30</f>
        <v>0</v>
      </c>
      <c r="H24" s="41" t="s">
        <v>1</v>
      </c>
      <c r="I24" s="113"/>
      <c r="J24" s="113"/>
      <c r="K24" s="113"/>
      <c r="L24" s="113"/>
      <c r="M24" s="113"/>
      <c r="N24" s="113"/>
      <c r="O24" s="113"/>
      <c r="P24" s="113"/>
      <c r="Q24" s="113"/>
    </row>
    <row r="25" spans="1:17" ht="21" customHeight="1" thickTop="1">
      <c r="A25" s="35"/>
      <c r="B25" s="42"/>
      <c r="C25" s="42" t="s">
        <v>2</v>
      </c>
      <c r="D25" s="43" t="s">
        <v>106</v>
      </c>
      <c r="E25" s="43"/>
      <c r="F25" s="43"/>
      <c r="G25" s="44">
        <f>様式2_3機材!E5</f>
        <v>0</v>
      </c>
      <c r="H25" s="44" t="s">
        <v>1</v>
      </c>
      <c r="I25" s="113"/>
      <c r="J25" s="113"/>
      <c r="K25" s="113"/>
      <c r="L25" s="113"/>
      <c r="M25" s="113"/>
      <c r="N25" s="113"/>
      <c r="O25" s="113"/>
      <c r="P25" s="113"/>
      <c r="Q25" s="113"/>
    </row>
    <row r="26" spans="1:17" ht="21" customHeight="1">
      <c r="A26" s="35"/>
      <c r="B26" s="42"/>
      <c r="C26" s="42" t="s">
        <v>5</v>
      </c>
      <c r="D26" s="45" t="s">
        <v>91</v>
      </c>
      <c r="F26" s="45"/>
      <c r="G26" s="159"/>
      <c r="H26" s="159"/>
    </row>
    <row r="27" spans="1:17" ht="21" customHeight="1">
      <c r="A27" s="35"/>
      <c r="B27" s="45"/>
      <c r="C27" s="45"/>
      <c r="D27" s="42"/>
      <c r="E27" s="45" t="s">
        <v>116</v>
      </c>
      <c r="F27" s="45"/>
      <c r="G27" s="46">
        <f>様式2_4旅費!F4</f>
        <v>0</v>
      </c>
      <c r="H27" s="46" t="s">
        <v>1</v>
      </c>
    </row>
    <row r="28" spans="1:17" ht="21" customHeight="1">
      <c r="A28" s="35"/>
      <c r="B28" s="45"/>
      <c r="C28" s="45"/>
      <c r="D28" s="42"/>
      <c r="E28" s="45" t="s">
        <v>288</v>
      </c>
      <c r="F28" s="45"/>
      <c r="G28" s="46">
        <f>様式2_4旅費!F6</f>
        <v>0</v>
      </c>
      <c r="H28" s="46" t="s">
        <v>1</v>
      </c>
    </row>
    <row r="29" spans="1:17" ht="21" customHeight="1">
      <c r="A29" s="35"/>
      <c r="B29" s="45"/>
      <c r="C29" s="110" t="s">
        <v>81</v>
      </c>
      <c r="D29" s="43" t="s">
        <v>111</v>
      </c>
      <c r="E29" s="45"/>
      <c r="F29" s="45"/>
      <c r="G29" s="46">
        <f>様式2_5現地活動費!E3</f>
        <v>0</v>
      </c>
      <c r="H29" s="46" t="s">
        <v>1</v>
      </c>
    </row>
    <row r="30" spans="1:17" ht="21" customHeight="1">
      <c r="A30" s="35"/>
      <c r="B30" s="45"/>
      <c r="C30" s="110" t="s">
        <v>92</v>
      </c>
      <c r="D30" s="34" t="s">
        <v>265</v>
      </c>
      <c r="F30" s="45"/>
      <c r="G30" s="46">
        <f>様式2_6本邦受入活動費!E4</f>
        <v>0</v>
      </c>
      <c r="H30" s="46" t="s">
        <v>1</v>
      </c>
    </row>
    <row r="31" spans="1:17" ht="21" customHeight="1">
      <c r="A31" s="35"/>
      <c r="B31" s="47"/>
      <c r="C31" s="47"/>
      <c r="D31" s="43"/>
      <c r="E31" s="35"/>
      <c r="F31" s="35"/>
      <c r="G31" s="88"/>
      <c r="H31" s="88"/>
    </row>
    <row r="32" spans="1:17" ht="21" customHeight="1" thickBot="1">
      <c r="A32" s="35"/>
      <c r="B32" s="151" t="s">
        <v>95</v>
      </c>
      <c r="C32" s="399" t="s">
        <v>6</v>
      </c>
      <c r="D32" s="399"/>
      <c r="E32" s="399"/>
      <c r="F32" s="48"/>
      <c r="G32" s="41">
        <f>様式2_6本邦受入活動費!G36</f>
        <v>0</v>
      </c>
      <c r="H32" s="87" t="s">
        <v>1</v>
      </c>
    </row>
    <row r="33" spans="1:8" ht="30" customHeight="1" thickTop="1" thickBot="1">
      <c r="A33" s="35"/>
      <c r="B33" s="39" t="s">
        <v>0</v>
      </c>
      <c r="C33" s="400" t="s">
        <v>10</v>
      </c>
      <c r="D33" s="400"/>
      <c r="E33" s="400"/>
      <c r="F33" s="30"/>
      <c r="G33" s="50">
        <f>G20+G24+G32</f>
        <v>0</v>
      </c>
      <c r="H33" s="50" t="s">
        <v>1</v>
      </c>
    </row>
    <row r="34" spans="1:8" ht="30" customHeight="1" thickTop="1" thickBot="1">
      <c r="A34" s="35"/>
      <c r="B34" s="39" t="s">
        <v>59</v>
      </c>
      <c r="C34" s="400" t="s">
        <v>93</v>
      </c>
      <c r="D34" s="400"/>
      <c r="E34" s="400"/>
      <c r="F34" s="27"/>
      <c r="G34" s="50">
        <f>G33*0.08</f>
        <v>0</v>
      </c>
      <c r="H34" s="50" t="s">
        <v>1</v>
      </c>
    </row>
    <row r="35" spans="1:8" ht="24" customHeight="1" thickTop="1" thickBot="1">
      <c r="A35" s="35"/>
      <c r="B35" s="39" t="s">
        <v>82</v>
      </c>
      <c r="C35" s="400" t="s">
        <v>11</v>
      </c>
      <c r="D35" s="400"/>
      <c r="E35" s="400"/>
      <c r="F35" s="400"/>
      <c r="G35" s="50">
        <f>G33+G34</f>
        <v>0</v>
      </c>
      <c r="H35" s="50" t="s">
        <v>1</v>
      </c>
    </row>
    <row r="36" spans="1:8" ht="51" customHeight="1" thickTop="1">
      <c r="A36" s="35"/>
      <c r="B36" s="404" t="s">
        <v>120</v>
      </c>
      <c r="C36" s="404"/>
      <c r="D36" s="404"/>
      <c r="E36" s="405"/>
      <c r="F36" s="405"/>
      <c r="G36" s="405"/>
      <c r="H36" s="405"/>
    </row>
    <row r="37" spans="1:8">
      <c r="A37" s="35"/>
    </row>
    <row r="38" spans="1:8">
      <c r="A38" s="35"/>
    </row>
    <row r="39" spans="1:8">
      <c r="A39" s="35"/>
    </row>
    <row r="40" spans="1:8">
      <c r="A40" s="35"/>
    </row>
  </sheetData>
  <mergeCells count="14">
    <mergeCell ref="B36:H36"/>
    <mergeCell ref="D23:E23"/>
    <mergeCell ref="D22:E22"/>
    <mergeCell ref="D21:E21"/>
    <mergeCell ref="C35:F35"/>
    <mergeCell ref="A1:C1"/>
    <mergeCell ref="C32:E32"/>
    <mergeCell ref="A2:B2"/>
    <mergeCell ref="C34:E34"/>
    <mergeCell ref="C33:E33"/>
    <mergeCell ref="C20:E20"/>
    <mergeCell ref="B4:G4"/>
    <mergeCell ref="B5:G5"/>
    <mergeCell ref="B3:G3"/>
  </mergeCells>
  <phoneticPr fontId="2"/>
  <dataValidations count="1">
    <dataValidation type="list" allowBlank="1" showInputMessage="1" showErrorMessage="1" sqref="B5:G5">
      <formula1>契約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8" orientation="portrait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2:Q65"/>
  <sheetViews>
    <sheetView showGridLines="0" view="pageBreakPreview" zoomScaleNormal="75" zoomScaleSheetLayoutView="100" workbookViewId="0">
      <selection activeCell="E29" sqref="E29"/>
    </sheetView>
  </sheetViews>
  <sheetFormatPr defaultRowHeight="14.25"/>
  <cols>
    <col min="1" max="1" width="4.75" style="119" customWidth="1"/>
    <col min="2" max="2" width="15.25" style="119" customWidth="1"/>
    <col min="3" max="3" width="11.375" style="119" customWidth="1"/>
    <col min="4" max="4" width="7.5" style="119" customWidth="1"/>
    <col min="5" max="5" width="15" style="119" customWidth="1"/>
    <col min="6" max="6" width="10.625" style="119" customWidth="1"/>
    <col min="7" max="7" width="15.125" style="119" customWidth="1"/>
    <col min="8" max="8" width="10" style="119" customWidth="1"/>
    <col min="9" max="9" width="9.75" style="119" customWidth="1"/>
    <col min="10" max="10" width="9.5" style="119" customWidth="1"/>
    <col min="11" max="16384" width="9" style="119"/>
  </cols>
  <sheetData>
    <row r="2" spans="1:17" ht="24.75" customHeight="1">
      <c r="B2" s="416" t="str">
        <f>IF(様式1!B5="見積金額内訳書",様式2_1人件費!Q2,IF(様式1!B5="最終見積金額内訳書",様式2_1人件費!Q4,様式2_1人件費!Q3))</f>
        <v>見積金額内訳明細</v>
      </c>
      <c r="C2" s="416"/>
      <c r="D2" s="416"/>
      <c r="E2" s="416"/>
      <c r="F2" s="416"/>
      <c r="G2" s="416"/>
      <c r="H2" s="416"/>
      <c r="I2" s="416"/>
      <c r="J2" s="416"/>
      <c r="Q2" s="119" t="s">
        <v>166</v>
      </c>
    </row>
    <row r="3" spans="1:17">
      <c r="A3" s="140"/>
      <c r="B3" s="141"/>
      <c r="C3" s="141"/>
      <c r="D3" s="141"/>
      <c r="E3" s="141"/>
      <c r="F3" s="141"/>
      <c r="G3" s="141"/>
      <c r="H3" s="141"/>
      <c r="I3" s="141"/>
      <c r="J3" s="141"/>
      <c r="Q3" s="119" t="s">
        <v>206</v>
      </c>
    </row>
    <row r="4" spans="1:17">
      <c r="B4" s="414" t="s">
        <v>114</v>
      </c>
      <c r="C4" s="414"/>
      <c r="D4" s="415"/>
      <c r="E4" s="415"/>
      <c r="Q4" s="119" t="s">
        <v>207</v>
      </c>
    </row>
    <row r="5" spans="1:17">
      <c r="B5" s="120"/>
      <c r="C5" s="120"/>
      <c r="D5" s="32"/>
      <c r="E5" s="32"/>
    </row>
    <row r="6" spans="1:17" ht="15" thickBot="1">
      <c r="B6" s="120"/>
      <c r="C6" s="120"/>
      <c r="D6" s="32"/>
      <c r="E6" s="32"/>
    </row>
    <row r="7" spans="1:17" ht="16.5" customHeight="1" thickBot="1">
      <c r="D7" s="121"/>
      <c r="E7" s="410">
        <f>E11+様式2_2その他原価・一般管理費!I4+様式2_2その他原価・一般管理費!I26</f>
        <v>0</v>
      </c>
      <c r="F7" s="411"/>
      <c r="G7" s="119" t="s">
        <v>1</v>
      </c>
    </row>
    <row r="8" spans="1:17">
      <c r="B8" s="121"/>
      <c r="C8" s="121"/>
      <c r="D8" s="121"/>
    </row>
    <row r="9" spans="1:17">
      <c r="B9" s="121"/>
      <c r="C9" s="121"/>
      <c r="D9" s="121"/>
      <c r="E9" s="412"/>
      <c r="F9" s="413"/>
    </row>
    <row r="10" spans="1:17">
      <c r="B10" s="121"/>
      <c r="C10" s="121"/>
      <c r="D10" s="121"/>
    </row>
    <row r="11" spans="1:17" ht="15" thickBot="1">
      <c r="B11" s="119" t="s">
        <v>37</v>
      </c>
      <c r="E11" s="408">
        <f>G65</f>
        <v>0</v>
      </c>
      <c r="F11" s="409"/>
      <c r="G11" s="119" t="s">
        <v>1</v>
      </c>
    </row>
    <row r="12" spans="1:17" ht="15" thickTop="1">
      <c r="E12" s="122"/>
      <c r="F12" s="123"/>
    </row>
    <row r="13" spans="1:17">
      <c r="E13" s="124"/>
      <c r="F13" s="123"/>
      <c r="L13" s="148"/>
      <c r="M13" s="148"/>
      <c r="N13" s="148"/>
      <c r="O13" s="148"/>
      <c r="P13" s="148"/>
    </row>
    <row r="14" spans="1:17">
      <c r="B14" s="119" t="s">
        <v>38</v>
      </c>
      <c r="L14" s="148"/>
      <c r="M14" s="148"/>
      <c r="N14" s="148"/>
      <c r="O14" s="148"/>
      <c r="P14" s="148"/>
    </row>
    <row r="15" spans="1:17" ht="30" customHeight="1">
      <c r="A15" s="190" t="s">
        <v>136</v>
      </c>
      <c r="B15" s="126" t="s">
        <v>134</v>
      </c>
      <c r="C15" s="125" t="s">
        <v>135</v>
      </c>
      <c r="D15" s="125" t="s">
        <v>39</v>
      </c>
      <c r="E15" s="125" t="s">
        <v>40</v>
      </c>
      <c r="F15" s="125" t="s">
        <v>41</v>
      </c>
      <c r="G15" s="125" t="s">
        <v>42</v>
      </c>
      <c r="H15" s="126" t="s">
        <v>43</v>
      </c>
      <c r="J15" s="127" t="s">
        <v>78</v>
      </c>
      <c r="L15" s="148"/>
      <c r="M15" s="148"/>
      <c r="N15" s="148"/>
      <c r="O15" s="148"/>
      <c r="P15" s="148"/>
    </row>
    <row r="16" spans="1:17" ht="30" customHeight="1">
      <c r="A16" s="239"/>
      <c r="B16" s="298" t="str">
        <f>IF($A16="","",VLOOKUP($A16,従事者明細!$A$3:$L$51,2))</f>
        <v/>
      </c>
      <c r="C16" s="298" t="str">
        <f>IF($A16="","",VLOOKUP($A16,従事者明細!$A$3:$L$51,3))</f>
        <v/>
      </c>
      <c r="D16" s="316" t="str">
        <f>IF($A16="","",VLOOKUP($A16,従事者明細!$A$3:$L$51,6))</f>
        <v/>
      </c>
      <c r="E16" s="298" t="str">
        <f>IF($A16="","",VLOOKUP($A16,従事者明細!$A$3:$L$51,10))</f>
        <v/>
      </c>
      <c r="F16" s="196">
        <f>ROUND(J16/30,2)</f>
        <v>0</v>
      </c>
      <c r="G16" s="192" t="str">
        <f>IF(D16="","",E16*ROUND(F16,2))</f>
        <v/>
      </c>
      <c r="H16" s="200" t="str">
        <f>IF($A16="","",VLOOKUP($A16,従事者明細!$A$3:$F$51,5))</f>
        <v/>
      </c>
      <c r="J16" s="128"/>
      <c r="L16" s="148"/>
      <c r="M16" s="386"/>
      <c r="N16" s="386"/>
      <c r="O16" s="387"/>
      <c r="P16" s="148"/>
    </row>
    <row r="17" spans="1:16" ht="30" customHeight="1">
      <c r="A17" s="239"/>
      <c r="B17" s="298" t="str">
        <f>IF($A17="","",VLOOKUP($A17,従事者明細!$A$3:$L$51,2))</f>
        <v/>
      </c>
      <c r="C17" s="298" t="str">
        <f>IF($A17="","",VLOOKUP($A17,従事者明細!$A$3:$L$51,3))</f>
        <v/>
      </c>
      <c r="D17" s="316" t="str">
        <f>IF($A17="","",VLOOKUP($A17,従事者明細!$A$3:$L$51,6))</f>
        <v/>
      </c>
      <c r="E17" s="298" t="str">
        <f>IF($A17="","",VLOOKUP($A17,従事者明細!$A$3:$L$51,10))</f>
        <v/>
      </c>
      <c r="F17" s="196">
        <f t="shared" ref="F17:F30" si="0">ROUND(J17/30,2)</f>
        <v>0</v>
      </c>
      <c r="G17" s="192" t="str">
        <f t="shared" ref="G17:G30" si="1">IF(D17="","",E17*ROUND(F17,2))</f>
        <v/>
      </c>
      <c r="H17" s="200" t="str">
        <f>IF($A17="","",VLOOKUP($A17,従事者明細!$A$3:$F$51,5))</f>
        <v/>
      </c>
      <c r="J17" s="128"/>
      <c r="L17" s="148"/>
      <c r="M17" s="386"/>
      <c r="N17" s="386"/>
      <c r="O17" s="387"/>
      <c r="P17" s="148"/>
    </row>
    <row r="18" spans="1:16" ht="30" customHeight="1">
      <c r="A18" s="239"/>
      <c r="B18" s="298" t="str">
        <f>IF($A18="","",VLOOKUP($A18,従事者明細!$A$3:$L$51,2))</f>
        <v/>
      </c>
      <c r="C18" s="298" t="str">
        <f>IF($A18="","",VLOOKUP($A18,従事者明細!$A$3:$L$51,3))</f>
        <v/>
      </c>
      <c r="D18" s="316" t="str">
        <f>IF($A18="","",VLOOKUP($A18,従事者明細!$A$3:$L$51,6))</f>
        <v/>
      </c>
      <c r="E18" s="298" t="str">
        <f>IF($A18="","",VLOOKUP($A18,従事者明細!$A$3:$L$51,10))</f>
        <v/>
      </c>
      <c r="F18" s="196">
        <f t="shared" si="0"/>
        <v>0</v>
      </c>
      <c r="G18" s="192" t="str">
        <f t="shared" si="1"/>
        <v/>
      </c>
      <c r="H18" s="200" t="str">
        <f>IF($A18="","",VLOOKUP($A18,従事者明細!$A$3:$F$51,5))</f>
        <v/>
      </c>
      <c r="J18" s="128"/>
      <c r="L18" s="148"/>
      <c r="M18" s="386"/>
      <c r="N18" s="386"/>
      <c r="O18" s="387"/>
      <c r="P18" s="148"/>
    </row>
    <row r="19" spans="1:16" ht="30" customHeight="1">
      <c r="A19" s="239"/>
      <c r="B19" s="298" t="str">
        <f>IF($A19="","",VLOOKUP($A19,従事者明細!$A$3:$L$51,2))</f>
        <v/>
      </c>
      <c r="C19" s="298" t="str">
        <f>IF($A19="","",VLOOKUP($A19,従事者明細!$A$3:$L$51,3))</f>
        <v/>
      </c>
      <c r="D19" s="316" t="str">
        <f>IF($A19="","",VLOOKUP($A19,従事者明細!$A$3:$L$51,6))</f>
        <v/>
      </c>
      <c r="E19" s="298" t="str">
        <f>IF($A19="","",VLOOKUP($A19,従事者明細!$A$3:$L$51,10))</f>
        <v/>
      </c>
      <c r="F19" s="196">
        <f t="shared" si="0"/>
        <v>0</v>
      </c>
      <c r="G19" s="192" t="str">
        <f t="shared" si="1"/>
        <v/>
      </c>
      <c r="H19" s="200" t="str">
        <f>IF($A19="","",VLOOKUP($A19,従事者明細!$A$3:$F$51,5))</f>
        <v/>
      </c>
      <c r="J19" s="128"/>
      <c r="L19" s="148"/>
      <c r="M19" s="148"/>
      <c r="N19" s="386"/>
      <c r="O19" s="388"/>
      <c r="P19" s="148"/>
    </row>
    <row r="20" spans="1:16" ht="30" customHeight="1">
      <c r="A20" s="239"/>
      <c r="B20" s="298" t="str">
        <f>IF($A20="","",VLOOKUP($A20,従事者明細!$A$3:$L$51,2))</f>
        <v/>
      </c>
      <c r="C20" s="298" t="str">
        <f>IF($A20="","",VLOOKUP($A20,従事者明細!$A$3:$L$51,3))</f>
        <v/>
      </c>
      <c r="D20" s="316" t="str">
        <f>IF($A20="","",VLOOKUP($A20,従事者明細!$A$3:$L$51,6))</f>
        <v/>
      </c>
      <c r="E20" s="298" t="str">
        <f>IF($A20="","",VLOOKUP($A20,従事者明細!$A$3:$L$51,10))</f>
        <v/>
      </c>
      <c r="F20" s="196">
        <f t="shared" si="0"/>
        <v>0</v>
      </c>
      <c r="G20" s="192" t="str">
        <f t="shared" si="1"/>
        <v/>
      </c>
      <c r="H20" s="200" t="str">
        <f>IF($A20="","",VLOOKUP($A20,従事者明細!$A$3:$F$51,5))</f>
        <v/>
      </c>
      <c r="J20" s="128"/>
      <c r="L20" s="148"/>
      <c r="M20" s="148"/>
      <c r="N20" s="386"/>
      <c r="O20" s="388"/>
      <c r="P20" s="148"/>
    </row>
    <row r="21" spans="1:16" ht="30" customHeight="1">
      <c r="A21" s="239"/>
      <c r="B21" s="298" t="str">
        <f>IF($A21="","",VLOOKUP($A21,従事者明細!$A$3:$L$51,2))</f>
        <v/>
      </c>
      <c r="C21" s="298" t="str">
        <f>IF($A21="","",VLOOKUP($A21,従事者明細!$A$3:$L$51,3))</f>
        <v/>
      </c>
      <c r="D21" s="316" t="str">
        <f>IF($A21="","",VLOOKUP($A21,従事者明細!$A$3:$L$51,6))</f>
        <v/>
      </c>
      <c r="E21" s="298" t="str">
        <f>IF($A21="","",VLOOKUP($A21,従事者明細!$A$3:$L$51,10))</f>
        <v/>
      </c>
      <c r="F21" s="196">
        <f t="shared" si="0"/>
        <v>0</v>
      </c>
      <c r="G21" s="192" t="str">
        <f t="shared" si="1"/>
        <v/>
      </c>
      <c r="H21" s="200" t="str">
        <f>IF($A21="","",VLOOKUP($A21,従事者明細!$A$3:$F$51,5))</f>
        <v/>
      </c>
      <c r="J21" s="128"/>
      <c r="L21" s="148"/>
      <c r="M21" s="148"/>
      <c r="N21" s="148"/>
      <c r="O21" s="148"/>
      <c r="P21" s="148"/>
    </row>
    <row r="22" spans="1:16" ht="30" customHeight="1">
      <c r="A22" s="239"/>
      <c r="B22" s="298" t="str">
        <f>IF($A22="","",VLOOKUP($A22,従事者明細!$A$3:$L$51,2))</f>
        <v/>
      </c>
      <c r="C22" s="298" t="str">
        <f>IF($A22="","",VLOOKUP($A22,従事者明細!$A$3:$L$51,3))</f>
        <v/>
      </c>
      <c r="D22" s="316" t="str">
        <f>IF($A22="","",VLOOKUP($A22,従事者明細!$A$3:$L$51,6))</f>
        <v/>
      </c>
      <c r="E22" s="298" t="str">
        <f>IF($A22="","",VLOOKUP($A22,従事者明細!$A$3:$L$51,10))</f>
        <v/>
      </c>
      <c r="F22" s="196">
        <f t="shared" si="0"/>
        <v>0</v>
      </c>
      <c r="G22" s="192" t="str">
        <f t="shared" si="1"/>
        <v/>
      </c>
      <c r="H22" s="200" t="str">
        <f>IF($A22="","",VLOOKUP($A22,従事者明細!$A$3:$F$51,5))</f>
        <v/>
      </c>
      <c r="J22" s="128"/>
      <c r="N22" s="216"/>
    </row>
    <row r="23" spans="1:16" ht="30" hidden="1" customHeight="1">
      <c r="A23" s="239"/>
      <c r="B23" s="298" t="str">
        <f>IF($A23="","",VLOOKUP($A23,従事者明細!$A$3:$L$51,2))</f>
        <v/>
      </c>
      <c r="C23" s="298" t="str">
        <f>IF($A23="","",VLOOKUP($A23,従事者明細!$A$3:$L$51,3))</f>
        <v/>
      </c>
      <c r="D23" s="316" t="str">
        <f>IF($A23="","",VLOOKUP($A23,従事者明細!$A$3:$L$51,6))</f>
        <v/>
      </c>
      <c r="E23" s="298" t="str">
        <f>IF($A23="","",VLOOKUP($A23,従事者明細!$A$3:$L$51,10))</f>
        <v/>
      </c>
      <c r="F23" s="196">
        <f t="shared" si="0"/>
        <v>0</v>
      </c>
      <c r="G23" s="192" t="str">
        <f t="shared" si="1"/>
        <v/>
      </c>
      <c r="H23" s="200" t="str">
        <f>IF($A23="","",VLOOKUP($A23,従事者明細!$A$3:$F$51,5))</f>
        <v/>
      </c>
      <c r="J23" s="128"/>
    </row>
    <row r="24" spans="1:16" ht="30" hidden="1" customHeight="1">
      <c r="A24" s="239"/>
      <c r="B24" s="298" t="str">
        <f>IF($A24="","",VLOOKUP($A24,従事者明細!$A$3:$L$51,2))</f>
        <v/>
      </c>
      <c r="C24" s="298" t="str">
        <f>IF($A24="","",VLOOKUP($A24,従事者明細!$A$3:$L$51,3))</f>
        <v/>
      </c>
      <c r="D24" s="316" t="str">
        <f>IF($A24="","",VLOOKUP($A24,従事者明細!$A$3:$L$51,6))</f>
        <v/>
      </c>
      <c r="E24" s="298" t="str">
        <f>IF($A24="","",VLOOKUP($A24,従事者明細!$A$3:$L$51,10))</f>
        <v/>
      </c>
      <c r="F24" s="196">
        <f t="shared" si="0"/>
        <v>0</v>
      </c>
      <c r="G24" s="192" t="str">
        <f t="shared" si="1"/>
        <v/>
      </c>
      <c r="H24" s="200" t="str">
        <f>IF($A24="","",VLOOKUP($A24,従事者明細!$A$3:$F$51,5))</f>
        <v/>
      </c>
      <c r="J24" s="128"/>
    </row>
    <row r="25" spans="1:16" ht="30" hidden="1" customHeight="1">
      <c r="A25" s="239"/>
      <c r="B25" s="298" t="str">
        <f>IF($A25="","",VLOOKUP($A25,従事者明細!$A$3:$L$51,2))</f>
        <v/>
      </c>
      <c r="C25" s="298" t="str">
        <f>IF($A25="","",VLOOKUP($A25,従事者明細!$A$3:$L$51,3))</f>
        <v/>
      </c>
      <c r="D25" s="316" t="str">
        <f>IF($A25="","",VLOOKUP($A25,従事者明細!$A$3:$L$51,6))</f>
        <v/>
      </c>
      <c r="E25" s="298" t="str">
        <f>IF($A25="","",VLOOKUP($A25,従事者明細!$A$3:$L$51,10))</f>
        <v/>
      </c>
      <c r="F25" s="196">
        <f t="shared" si="0"/>
        <v>0</v>
      </c>
      <c r="G25" s="192" t="str">
        <f t="shared" si="1"/>
        <v/>
      </c>
      <c r="H25" s="200" t="str">
        <f>IF($A25="","",VLOOKUP($A25,従事者明細!$A$3:$F$51,5))</f>
        <v/>
      </c>
      <c r="J25" s="128"/>
    </row>
    <row r="26" spans="1:16" ht="30" hidden="1" customHeight="1">
      <c r="A26" s="239"/>
      <c r="B26" s="298" t="str">
        <f>IF($A26="","",VLOOKUP($A26,従事者明細!$A$3:$L$51,2))</f>
        <v/>
      </c>
      <c r="C26" s="298" t="str">
        <f>IF($A26="","",VLOOKUP($A26,従事者明細!$A$3:$L$51,3))</f>
        <v/>
      </c>
      <c r="D26" s="316" t="str">
        <f>IF($A26="","",VLOOKUP($A26,従事者明細!$A$3:$L$51,6))</f>
        <v/>
      </c>
      <c r="E26" s="298" t="str">
        <f>IF($A26="","",VLOOKUP($A26,従事者明細!$A$3:$L$51,10))</f>
        <v/>
      </c>
      <c r="F26" s="196">
        <f t="shared" si="0"/>
        <v>0</v>
      </c>
      <c r="G26" s="192" t="str">
        <f t="shared" si="1"/>
        <v/>
      </c>
      <c r="H26" s="200" t="str">
        <f>IF($A26="","",VLOOKUP($A26,従事者明細!$A$3:$F$51,5))</f>
        <v/>
      </c>
      <c r="J26" s="128"/>
    </row>
    <row r="27" spans="1:16" ht="30" hidden="1" customHeight="1">
      <c r="A27" s="239"/>
      <c r="B27" s="298" t="str">
        <f>IF($A27="","",VLOOKUP($A27,従事者明細!$A$3:$L$51,2))</f>
        <v/>
      </c>
      <c r="C27" s="298" t="str">
        <f>IF($A27="","",VLOOKUP($A27,従事者明細!$A$3:$L$51,3))</f>
        <v/>
      </c>
      <c r="D27" s="316" t="str">
        <f>IF($A27="","",VLOOKUP($A27,従事者明細!$A$3:$L$51,6))</f>
        <v/>
      </c>
      <c r="E27" s="298" t="str">
        <f>IF($A27="","",VLOOKUP($A27,従事者明細!$A$3:$L$51,10))</f>
        <v/>
      </c>
      <c r="F27" s="196">
        <f t="shared" si="0"/>
        <v>0</v>
      </c>
      <c r="G27" s="192" t="str">
        <f t="shared" si="1"/>
        <v/>
      </c>
      <c r="H27" s="200" t="str">
        <f>IF($A27="","",VLOOKUP($A27,従事者明細!$A$3:$F$51,5))</f>
        <v/>
      </c>
      <c r="J27" s="128"/>
    </row>
    <row r="28" spans="1:16" ht="30" hidden="1" customHeight="1">
      <c r="A28" s="239"/>
      <c r="B28" s="298" t="str">
        <f>IF($A28="","",VLOOKUP($A28,従事者明細!$A$3:$L$51,2))</f>
        <v/>
      </c>
      <c r="C28" s="298" t="str">
        <f>IF($A28="","",VLOOKUP($A28,従事者明細!$A$3:$L$51,3))</f>
        <v/>
      </c>
      <c r="D28" s="316" t="str">
        <f>IF($A28="","",VLOOKUP($A28,従事者明細!$A$3:$L$51,6))</f>
        <v/>
      </c>
      <c r="E28" s="298" t="str">
        <f>IF($A28="","",VLOOKUP($A28,従事者明細!$A$3:$L$51,10))</f>
        <v/>
      </c>
      <c r="F28" s="196">
        <f t="shared" si="0"/>
        <v>0</v>
      </c>
      <c r="G28" s="192" t="str">
        <f t="shared" si="1"/>
        <v/>
      </c>
      <c r="H28" s="200" t="str">
        <f>IF($A28="","",VLOOKUP($A28,従事者明細!$A$3:$F$51,5))</f>
        <v/>
      </c>
      <c r="J28" s="128"/>
    </row>
    <row r="29" spans="1:16" ht="30" hidden="1" customHeight="1">
      <c r="A29" s="239"/>
      <c r="B29" s="298" t="str">
        <f>IF($A29="","",VLOOKUP($A29,従事者明細!$A$3:$L$51,2))</f>
        <v/>
      </c>
      <c r="C29" s="298" t="str">
        <f>IF($A29="","",VLOOKUP($A29,従事者明細!$A$3:$L$51,3))</f>
        <v/>
      </c>
      <c r="D29" s="316" t="str">
        <f>IF($A29="","",VLOOKUP($A29,従事者明細!$A$3:$L$51,6))</f>
        <v/>
      </c>
      <c r="E29" s="298" t="str">
        <f>IF($A29="","",VLOOKUP($A29,従事者明細!$A$3:$L$51,10))</f>
        <v/>
      </c>
      <c r="F29" s="196">
        <f t="shared" si="0"/>
        <v>0</v>
      </c>
      <c r="G29" s="192" t="str">
        <f t="shared" si="1"/>
        <v/>
      </c>
      <c r="H29" s="200" t="str">
        <f>IF($A29="","",VLOOKUP($A29,従事者明細!$A$3:$F$51,5))</f>
        <v/>
      </c>
      <c r="J29" s="128"/>
    </row>
    <row r="30" spans="1:16" ht="30" customHeight="1" thickBot="1">
      <c r="A30" s="239"/>
      <c r="B30" s="298" t="str">
        <f>IF($A30="","",VLOOKUP($A30,従事者明細!$A$3:$L$51,2))</f>
        <v/>
      </c>
      <c r="C30" s="298" t="str">
        <f>IF($A30="","",VLOOKUP($A30,従事者明細!$A$3:$L$51,3))</f>
        <v/>
      </c>
      <c r="D30" s="316" t="str">
        <f>IF($A30="","",VLOOKUP($A30,従事者明細!$A$3:$L$51,6))</f>
        <v/>
      </c>
      <c r="E30" s="298" t="str">
        <f>IF($A30="","",VLOOKUP($A30,従事者明細!$A$3:$L$51,10))</f>
        <v/>
      </c>
      <c r="F30" s="202">
        <f t="shared" si="0"/>
        <v>0</v>
      </c>
      <c r="G30" s="203" t="str">
        <f t="shared" si="1"/>
        <v/>
      </c>
      <c r="H30" s="200" t="str">
        <f>IF($A30="","",VLOOKUP($A30,従事者明細!$A$3:$F$51,5))</f>
        <v/>
      </c>
      <c r="J30" s="128"/>
    </row>
    <row r="31" spans="1:16" ht="30" customHeight="1" thickBot="1">
      <c r="E31" s="129" t="s">
        <v>44</v>
      </c>
      <c r="F31" s="130">
        <f>SUM(F16:F30)</f>
        <v>0</v>
      </c>
      <c r="G31" s="131">
        <f>SUM(G16:G30)</f>
        <v>0</v>
      </c>
      <c r="J31" s="119">
        <f>SUM(J16:J30)</f>
        <v>0</v>
      </c>
    </row>
    <row r="32" spans="1:16">
      <c r="B32" s="133"/>
      <c r="C32" s="133"/>
    </row>
    <row r="33" spans="1:10">
      <c r="B33" s="133"/>
      <c r="C33" s="133"/>
      <c r="F33" s="191" t="s">
        <v>137</v>
      </c>
      <c r="G33" s="192">
        <f>SUMIF(H16:H30,"A",G16:G30)</f>
        <v>0</v>
      </c>
      <c r="H33" s="294"/>
    </row>
    <row r="34" spans="1:10" ht="14.25" customHeight="1">
      <c r="B34" s="133"/>
      <c r="C34" s="133"/>
      <c r="F34" s="191" t="s">
        <v>138</v>
      </c>
      <c r="G34" s="192">
        <f>SUMIF(H16:H30,"B",G16:G30)</f>
        <v>0</v>
      </c>
      <c r="H34" s="294"/>
    </row>
    <row r="35" spans="1:10">
      <c r="B35" s="133"/>
      <c r="C35" s="133"/>
      <c r="F35" s="191" t="s">
        <v>139</v>
      </c>
      <c r="G35" s="192">
        <f>SUMIF(H16:H30,"C",G16:G30)</f>
        <v>0</v>
      </c>
      <c r="H35" s="294"/>
    </row>
    <row r="36" spans="1:10">
      <c r="B36" s="133"/>
      <c r="C36" s="133"/>
      <c r="F36" s="193"/>
      <c r="G36" s="192">
        <f>SUM(G33:G35)</f>
        <v>0</v>
      </c>
      <c r="H36" s="295"/>
    </row>
    <row r="37" spans="1:10">
      <c r="B37" s="119" t="s">
        <v>58</v>
      </c>
    </row>
    <row r="38" spans="1:10" ht="30" customHeight="1">
      <c r="A38" s="190" t="s">
        <v>136</v>
      </c>
      <c r="B38" s="126" t="s">
        <v>134</v>
      </c>
      <c r="C38" s="125" t="s">
        <v>135</v>
      </c>
      <c r="D38" s="125" t="s">
        <v>39</v>
      </c>
      <c r="E38" s="125" t="s">
        <v>40</v>
      </c>
      <c r="F38" s="125" t="s">
        <v>41</v>
      </c>
      <c r="G38" s="125" t="s">
        <v>42</v>
      </c>
      <c r="H38" s="126" t="s">
        <v>43</v>
      </c>
      <c r="J38" s="127" t="s">
        <v>79</v>
      </c>
    </row>
    <row r="39" spans="1:10" ht="30" customHeight="1">
      <c r="A39" s="239"/>
      <c r="B39" s="298" t="str">
        <f>IF($A39="","",VLOOKUP($A39,従事者明細!$A$3:$L$51,2))</f>
        <v/>
      </c>
      <c r="C39" s="298" t="str">
        <f>IF($A39="","",VLOOKUP($A39,従事者明細!$A$3:$L$51,3))</f>
        <v/>
      </c>
      <c r="D39" s="298" t="str">
        <f>IF($A39="","",VLOOKUP($A39,従事者明細!$A$3:$L$51,6))</f>
        <v/>
      </c>
      <c r="E39" s="298" t="str">
        <f>IF($A39="","",VLOOKUP($A39,従事者明細!$A$3:$L$51,10))</f>
        <v/>
      </c>
      <c r="F39" s="196">
        <f>ROUND(J39/20,2)</f>
        <v>0</v>
      </c>
      <c r="G39" s="192" t="str">
        <f>IF(D39="","",E39*ROUND(F39,2))</f>
        <v/>
      </c>
      <c r="H39" s="200" t="str">
        <f>IF($A39="","",VLOOKUP($A39,従事者明細!$A$3:$F$51,5))</f>
        <v/>
      </c>
      <c r="J39" s="134"/>
    </row>
    <row r="40" spans="1:10" ht="30" customHeight="1">
      <c r="A40" s="239"/>
      <c r="B40" s="298" t="str">
        <f>IF($A40="","",VLOOKUP($A40,従事者明細!$A$3:$L$51,2))</f>
        <v/>
      </c>
      <c r="C40" s="298" t="str">
        <f>IF($A40="","",VLOOKUP($A40,従事者明細!$A$3:$L$51,3))</f>
        <v/>
      </c>
      <c r="D40" s="298" t="str">
        <f>IF($A40="","",VLOOKUP($A40,従事者明細!$A$3:$L$51,6))</f>
        <v/>
      </c>
      <c r="E40" s="298" t="str">
        <f>IF($A40="","",VLOOKUP($A40,従事者明細!$A$3:$L$51,10))</f>
        <v/>
      </c>
      <c r="F40" s="196">
        <f t="shared" ref="F40:F53" si="2">ROUND(J40/20,2)</f>
        <v>0</v>
      </c>
      <c r="G40" s="192" t="str">
        <f t="shared" ref="G40:G53" si="3">IF(D40="","",E40*ROUND(F40,2))</f>
        <v/>
      </c>
      <c r="H40" s="200" t="str">
        <f>IF($A40="","",VLOOKUP($A40,従事者明細!$A$3:$F$51,5))</f>
        <v/>
      </c>
      <c r="J40" s="134"/>
    </row>
    <row r="41" spans="1:10" ht="30" customHeight="1">
      <c r="A41" s="239"/>
      <c r="B41" s="298" t="str">
        <f>IF($A41="","",VLOOKUP($A41,従事者明細!$A$3:$L$51,2))</f>
        <v/>
      </c>
      <c r="C41" s="298" t="str">
        <f>IF($A41="","",VLOOKUP($A41,従事者明細!$A$3:$L$51,3))</f>
        <v/>
      </c>
      <c r="D41" s="298" t="str">
        <f>IF($A41="","",VLOOKUP($A41,従事者明細!$A$3:$L$51,6))</f>
        <v/>
      </c>
      <c r="E41" s="298" t="str">
        <f>IF($A41="","",VLOOKUP($A41,従事者明細!$A$3:$L$51,10))</f>
        <v/>
      </c>
      <c r="F41" s="196">
        <f t="shared" si="2"/>
        <v>0</v>
      </c>
      <c r="G41" s="192" t="str">
        <f t="shared" si="3"/>
        <v/>
      </c>
      <c r="H41" s="200" t="str">
        <f>IF($A41="","",VLOOKUP($A41,従事者明細!$A$3:$F$51,5))</f>
        <v/>
      </c>
      <c r="J41" s="134"/>
    </row>
    <row r="42" spans="1:10" ht="30" customHeight="1">
      <c r="A42" s="239"/>
      <c r="B42" s="298" t="str">
        <f>IF($A42="","",VLOOKUP($A42,従事者明細!$A$3:$L$51,2))</f>
        <v/>
      </c>
      <c r="C42" s="298" t="str">
        <f>IF($A42="","",VLOOKUP($A42,従事者明細!$A$3:$L$51,3))</f>
        <v/>
      </c>
      <c r="D42" s="298" t="str">
        <f>IF($A42="","",VLOOKUP($A42,従事者明細!$A$3:$L$51,6))</f>
        <v/>
      </c>
      <c r="E42" s="298" t="str">
        <f>IF($A42="","",VLOOKUP($A42,従事者明細!$A$3:$L$51,10))</f>
        <v/>
      </c>
      <c r="F42" s="196">
        <f t="shared" si="2"/>
        <v>0</v>
      </c>
      <c r="G42" s="192" t="str">
        <f t="shared" si="3"/>
        <v/>
      </c>
      <c r="H42" s="200" t="str">
        <f>IF($A42="","",VLOOKUP($A42,従事者明細!$A$3:$F$51,5))</f>
        <v/>
      </c>
      <c r="J42" s="134"/>
    </row>
    <row r="43" spans="1:10" ht="30" customHeight="1">
      <c r="A43" s="239"/>
      <c r="B43" s="298" t="str">
        <f>IF($A43="","",VLOOKUP($A43,従事者明細!$A$3:$L$51,2))</f>
        <v/>
      </c>
      <c r="C43" s="298" t="str">
        <f>IF($A43="","",VLOOKUP($A43,従事者明細!$A$3:$L$51,3))</f>
        <v/>
      </c>
      <c r="D43" s="298" t="str">
        <f>IF($A43="","",VLOOKUP($A43,従事者明細!$A$3:$L$51,6))</f>
        <v/>
      </c>
      <c r="E43" s="298" t="str">
        <f>IF($A43="","",VLOOKUP($A43,従事者明細!$A$3:$L$51,10))</f>
        <v/>
      </c>
      <c r="F43" s="196">
        <f t="shared" si="2"/>
        <v>0</v>
      </c>
      <c r="G43" s="192" t="str">
        <f t="shared" si="3"/>
        <v/>
      </c>
      <c r="H43" s="200" t="str">
        <f>IF($A43="","",VLOOKUP($A43,従事者明細!$A$3:$F$51,5))</f>
        <v/>
      </c>
      <c r="J43" s="134"/>
    </row>
    <row r="44" spans="1:10" ht="30" customHeight="1">
      <c r="A44" s="239"/>
      <c r="B44" s="298" t="str">
        <f>IF($A44="","",VLOOKUP($A44,従事者明細!$A$3:$L$51,2))</f>
        <v/>
      </c>
      <c r="C44" s="298" t="str">
        <f>IF($A44="","",VLOOKUP($A44,従事者明細!$A$3:$L$51,3))</f>
        <v/>
      </c>
      <c r="D44" s="298" t="str">
        <f>IF($A44="","",VLOOKUP($A44,従事者明細!$A$3:$L$51,6))</f>
        <v/>
      </c>
      <c r="E44" s="298" t="str">
        <f>IF($A44="","",VLOOKUP($A44,従事者明細!$A$3:$L$51,10))</f>
        <v/>
      </c>
      <c r="F44" s="196">
        <f t="shared" si="2"/>
        <v>0</v>
      </c>
      <c r="G44" s="192" t="str">
        <f t="shared" si="3"/>
        <v/>
      </c>
      <c r="H44" s="200" t="str">
        <f>IF($A44="","",VLOOKUP($A44,従事者明細!$A$3:$F$51,5))</f>
        <v/>
      </c>
      <c r="J44" s="134"/>
    </row>
    <row r="45" spans="1:10" ht="30" hidden="1" customHeight="1">
      <c r="A45" s="239"/>
      <c r="B45" s="298" t="str">
        <f>IF($A45="","",VLOOKUP($A45,従事者明細!$A$3:$L$51,2))</f>
        <v/>
      </c>
      <c r="C45" s="298" t="str">
        <f>IF($A45="","",VLOOKUP($A45,従事者明細!$A$3:$L$51,3))</f>
        <v/>
      </c>
      <c r="D45" s="298" t="str">
        <f>IF($A45="","",VLOOKUP($A45,従事者明細!$A$3:$L$51,6))</f>
        <v/>
      </c>
      <c r="E45" s="298" t="str">
        <f>IF($A45="","",VLOOKUP($A45,従事者明細!$A$3:$L$51,10))</f>
        <v/>
      </c>
      <c r="F45" s="196">
        <f t="shared" si="2"/>
        <v>0</v>
      </c>
      <c r="G45" s="192" t="str">
        <f t="shared" si="3"/>
        <v/>
      </c>
      <c r="H45" s="200" t="str">
        <f>IF($A45="","",VLOOKUP($A45,従事者明細!$A$3:$F$51,5))</f>
        <v/>
      </c>
      <c r="J45" s="134"/>
    </row>
    <row r="46" spans="1:10" ht="30" hidden="1" customHeight="1">
      <c r="A46" s="239"/>
      <c r="B46" s="298" t="str">
        <f>IF($A46="","",VLOOKUP($A46,従事者明細!$A$3:$L$51,2))</f>
        <v/>
      </c>
      <c r="C46" s="298" t="str">
        <f>IF($A46="","",VLOOKUP($A46,従事者明細!$A$3:$L$51,3))</f>
        <v/>
      </c>
      <c r="D46" s="298" t="str">
        <f>IF($A46="","",VLOOKUP($A46,従事者明細!$A$3:$L$51,6))</f>
        <v/>
      </c>
      <c r="E46" s="298" t="str">
        <f>IF($A46="","",VLOOKUP($A46,従事者明細!$A$3:$L$51,10))</f>
        <v/>
      </c>
      <c r="F46" s="196">
        <f t="shared" si="2"/>
        <v>0</v>
      </c>
      <c r="G46" s="192" t="str">
        <f t="shared" si="3"/>
        <v/>
      </c>
      <c r="H46" s="200" t="str">
        <f>IF($A46="","",VLOOKUP($A46,従事者明細!$A$3:$F$51,5))</f>
        <v/>
      </c>
      <c r="J46" s="134"/>
    </row>
    <row r="47" spans="1:10" ht="30" hidden="1" customHeight="1">
      <c r="A47" s="239"/>
      <c r="B47" s="298" t="str">
        <f>IF($A47="","",VLOOKUP($A47,従事者明細!$A$3:$L$51,2))</f>
        <v/>
      </c>
      <c r="C47" s="298" t="str">
        <f>IF($A47="","",VLOOKUP($A47,従事者明細!$A$3:$L$51,3))</f>
        <v/>
      </c>
      <c r="D47" s="298" t="str">
        <f>IF($A47="","",VLOOKUP($A47,従事者明細!$A$3:$L$51,6))</f>
        <v/>
      </c>
      <c r="E47" s="298" t="str">
        <f>IF($A47="","",VLOOKUP($A47,従事者明細!$A$3:$L$51,10))</f>
        <v/>
      </c>
      <c r="F47" s="196">
        <f t="shared" si="2"/>
        <v>0</v>
      </c>
      <c r="G47" s="192" t="str">
        <f t="shared" si="3"/>
        <v/>
      </c>
      <c r="H47" s="200" t="str">
        <f>IF($A47="","",VLOOKUP($A47,従事者明細!$A$3:$F$51,5))</f>
        <v/>
      </c>
      <c r="J47" s="134"/>
    </row>
    <row r="48" spans="1:10" ht="30" hidden="1" customHeight="1">
      <c r="A48" s="239"/>
      <c r="B48" s="298" t="str">
        <f>IF($A48="","",VLOOKUP($A48,従事者明細!$A$3:$L$51,2))</f>
        <v/>
      </c>
      <c r="C48" s="298" t="str">
        <f>IF($A48="","",VLOOKUP($A48,従事者明細!$A$3:$L$51,3))</f>
        <v/>
      </c>
      <c r="D48" s="298" t="str">
        <f>IF($A48="","",VLOOKUP($A48,従事者明細!$A$3:$L$51,6))</f>
        <v/>
      </c>
      <c r="E48" s="298" t="str">
        <f>IF($A48="","",VLOOKUP($A48,従事者明細!$A$3:$L$51,10))</f>
        <v/>
      </c>
      <c r="F48" s="196">
        <f t="shared" si="2"/>
        <v>0</v>
      </c>
      <c r="G48" s="192" t="str">
        <f t="shared" si="3"/>
        <v/>
      </c>
      <c r="H48" s="200" t="str">
        <f>IF($A48="","",VLOOKUP($A48,従事者明細!$A$3:$F$51,5))</f>
        <v/>
      </c>
      <c r="J48" s="134"/>
    </row>
    <row r="49" spans="1:10" ht="30" hidden="1" customHeight="1">
      <c r="A49" s="239"/>
      <c r="B49" s="298" t="str">
        <f>IF($A49="","",VLOOKUP($A49,従事者明細!$A$3:$L$51,2))</f>
        <v/>
      </c>
      <c r="C49" s="298" t="str">
        <f>IF($A49="","",VLOOKUP($A49,従事者明細!$A$3:$L$51,3))</f>
        <v/>
      </c>
      <c r="D49" s="298" t="str">
        <f>IF($A49="","",VLOOKUP($A49,従事者明細!$A$3:$L$51,6))</f>
        <v/>
      </c>
      <c r="E49" s="298" t="str">
        <f>IF($A49="","",VLOOKUP($A49,従事者明細!$A$3:$L$51,10))</f>
        <v/>
      </c>
      <c r="F49" s="196">
        <f t="shared" si="2"/>
        <v>0</v>
      </c>
      <c r="G49" s="192" t="str">
        <f t="shared" si="3"/>
        <v/>
      </c>
      <c r="H49" s="200" t="str">
        <f>IF($A49="","",VLOOKUP($A49,従事者明細!$A$3:$F$51,5))</f>
        <v/>
      </c>
      <c r="J49" s="134"/>
    </row>
    <row r="50" spans="1:10" ht="30" hidden="1" customHeight="1">
      <c r="A50" s="239"/>
      <c r="B50" s="298" t="str">
        <f>IF($A50="","",VLOOKUP($A50,従事者明細!$A$3:$L$51,2))</f>
        <v/>
      </c>
      <c r="C50" s="298" t="str">
        <f>IF($A50="","",VLOOKUP($A50,従事者明細!$A$3:$L$51,3))</f>
        <v/>
      </c>
      <c r="D50" s="298" t="str">
        <f>IF($A50="","",VLOOKUP($A50,従事者明細!$A$3:$L$51,6))</f>
        <v/>
      </c>
      <c r="E50" s="298" t="str">
        <f>IF($A50="","",VLOOKUP($A50,従事者明細!$A$3:$L$51,10))</f>
        <v/>
      </c>
      <c r="F50" s="196">
        <f t="shared" si="2"/>
        <v>0</v>
      </c>
      <c r="G50" s="192" t="str">
        <f t="shared" si="3"/>
        <v/>
      </c>
      <c r="H50" s="200" t="str">
        <f>IF($A50="","",VLOOKUP($A50,従事者明細!$A$3:$F$51,5))</f>
        <v/>
      </c>
      <c r="J50" s="134"/>
    </row>
    <row r="51" spans="1:10" ht="30" hidden="1" customHeight="1">
      <c r="A51" s="239"/>
      <c r="B51" s="298" t="str">
        <f>IF($A51="","",VLOOKUP($A51,従事者明細!$A$3:$L$51,2))</f>
        <v/>
      </c>
      <c r="C51" s="298" t="str">
        <f>IF($A51="","",VLOOKUP($A51,従事者明細!$A$3:$L$51,3))</f>
        <v/>
      </c>
      <c r="D51" s="298" t="str">
        <f>IF($A51="","",VLOOKUP($A51,従事者明細!$A$3:$L$51,6))</f>
        <v/>
      </c>
      <c r="E51" s="298" t="str">
        <f>IF($A51="","",VLOOKUP($A51,従事者明細!$A$3:$L$51,10))</f>
        <v/>
      </c>
      <c r="F51" s="196">
        <f t="shared" si="2"/>
        <v>0</v>
      </c>
      <c r="G51" s="192" t="str">
        <f t="shared" si="3"/>
        <v/>
      </c>
      <c r="H51" s="200" t="str">
        <f>IF($A51="","",VLOOKUP($A51,従事者明細!$A$3:$F$51,5))</f>
        <v/>
      </c>
      <c r="J51" s="134"/>
    </row>
    <row r="52" spans="1:10" ht="30" customHeight="1">
      <c r="A52" s="239"/>
      <c r="B52" s="298" t="str">
        <f>IF($A52="","",VLOOKUP($A52,従事者明細!$A$3:$L$51,2))</f>
        <v/>
      </c>
      <c r="C52" s="298" t="str">
        <f>IF($A52="","",VLOOKUP($A52,従事者明細!$A$3:$L$51,3))</f>
        <v/>
      </c>
      <c r="D52" s="298" t="str">
        <f>IF($A52="","",VLOOKUP($A52,従事者明細!$A$3:$L$51,6))</f>
        <v/>
      </c>
      <c r="E52" s="298" t="str">
        <f>IF($A52="","",VLOOKUP($A52,従事者明細!$A$3:$L$51,10))</f>
        <v/>
      </c>
      <c r="F52" s="196">
        <f t="shared" si="2"/>
        <v>0</v>
      </c>
      <c r="G52" s="192" t="str">
        <f t="shared" si="3"/>
        <v/>
      </c>
      <c r="H52" s="200" t="str">
        <f>IF($A52="","",VLOOKUP($A52,従事者明細!$A$3:$F$51,5))</f>
        <v/>
      </c>
      <c r="J52" s="134"/>
    </row>
    <row r="53" spans="1:10" ht="30" customHeight="1" thickBot="1">
      <c r="A53" s="239"/>
      <c r="B53" s="298" t="str">
        <f>IF($A53="","",VLOOKUP($A53,従事者明細!$A$3:$L$51,2))</f>
        <v/>
      </c>
      <c r="C53" s="298" t="str">
        <f>IF($A53="","",VLOOKUP($A53,従事者明細!$A$3:$L$51,3))</f>
        <v/>
      </c>
      <c r="D53" s="298" t="str">
        <f>IF($A53="","",VLOOKUP($A53,従事者明細!$A$3:$L$51,6))</f>
        <v/>
      </c>
      <c r="E53" s="298" t="str">
        <f>IF($A53="","",VLOOKUP($A53,従事者明細!$A$3:$L$51,10))</f>
        <v/>
      </c>
      <c r="F53" s="196">
        <f t="shared" si="2"/>
        <v>0</v>
      </c>
      <c r="G53" s="192" t="str">
        <f t="shared" si="3"/>
        <v/>
      </c>
      <c r="H53" s="200" t="str">
        <f>IF($A53="","",VLOOKUP($A53,従事者明細!$A$3:$F$51,5))</f>
        <v/>
      </c>
      <c r="J53" s="134"/>
    </row>
    <row r="54" spans="1:10" ht="30" customHeight="1" thickBot="1">
      <c r="E54" s="129" t="s">
        <v>44</v>
      </c>
      <c r="F54" s="130">
        <f>SUM(F39:F53)</f>
        <v>0</v>
      </c>
      <c r="G54" s="131">
        <f>SUM(G39:G53)</f>
        <v>0</v>
      </c>
      <c r="J54" s="119">
        <f>SUM(J39:J53)</f>
        <v>0</v>
      </c>
    </row>
    <row r="55" spans="1:10" ht="15.75" customHeight="1">
      <c r="B55" s="132"/>
      <c r="C55" s="132"/>
      <c r="F55" s="129"/>
      <c r="G55" s="291"/>
      <c r="H55" s="146"/>
      <c r="I55" s="292"/>
    </row>
    <row r="56" spans="1:10" ht="21.75" customHeight="1">
      <c r="B56" s="133"/>
      <c r="C56" s="133"/>
      <c r="H56" s="128" t="s">
        <v>221</v>
      </c>
    </row>
    <row r="57" spans="1:10">
      <c r="B57" s="133"/>
      <c r="C57" s="133"/>
      <c r="F57" s="191" t="s">
        <v>137</v>
      </c>
      <c r="G57" s="192">
        <f>SUMIF(H39:H53,"A",G39:G53)</f>
        <v>0</v>
      </c>
      <c r="H57" s="290">
        <f>G33+G57</f>
        <v>0</v>
      </c>
      <c r="I57" s="191" t="s">
        <v>137</v>
      </c>
      <c r="J57" s="192">
        <f>IF($G$65=0,0,$G$65/$H$60*H57)</f>
        <v>0</v>
      </c>
    </row>
    <row r="58" spans="1:10">
      <c r="B58" s="133"/>
      <c r="C58" s="133"/>
      <c r="F58" s="191" t="s">
        <v>138</v>
      </c>
      <c r="G58" s="192">
        <f>SUMIF(H39:H53,"B",G39:G53)</f>
        <v>0</v>
      </c>
      <c r="H58" s="290">
        <f>G34+G58</f>
        <v>0</v>
      </c>
      <c r="I58" s="191" t="s">
        <v>138</v>
      </c>
      <c r="J58" s="192">
        <f t="shared" ref="J58:J59" si="4">IF($G$65=0,0,$G$65/$H$60*H58)</f>
        <v>0</v>
      </c>
    </row>
    <row r="59" spans="1:10">
      <c r="B59" s="133"/>
      <c r="C59" s="133"/>
      <c r="F59" s="191" t="s">
        <v>139</v>
      </c>
      <c r="G59" s="192">
        <f>SUMIF(H39:H53,"C",G39:G53)</f>
        <v>0</v>
      </c>
      <c r="H59" s="290">
        <f>G35+G59</f>
        <v>0</v>
      </c>
      <c r="I59" s="191" t="s">
        <v>139</v>
      </c>
      <c r="J59" s="192">
        <f t="shared" si="4"/>
        <v>0</v>
      </c>
    </row>
    <row r="60" spans="1:10">
      <c r="B60" s="133"/>
      <c r="C60" s="133"/>
      <c r="F60" s="194"/>
      <c r="G60" s="195">
        <f>SUM(G57:G59)</f>
        <v>0</v>
      </c>
      <c r="H60" s="192">
        <f>SUM(H57:H59)</f>
        <v>0</v>
      </c>
      <c r="I60" s="293" t="s">
        <v>222</v>
      </c>
      <c r="J60" s="195">
        <f>SUM(J57:J59)</f>
        <v>0</v>
      </c>
    </row>
    <row r="62" spans="1:10" ht="15" thickBot="1"/>
    <row r="63" spans="1:10" ht="29.25" thickBot="1">
      <c r="A63" s="305"/>
      <c r="B63" s="119" t="s">
        <v>258</v>
      </c>
      <c r="C63" s="305"/>
      <c r="D63" s="34"/>
      <c r="E63" s="34"/>
      <c r="F63" s="327" t="s">
        <v>259</v>
      </c>
      <c r="G63" s="328" t="s">
        <v>260</v>
      </c>
    </row>
    <row r="64" spans="1:10" ht="30" customHeight="1">
      <c r="A64" s="305"/>
      <c r="B64" s="305"/>
      <c r="C64" s="305"/>
      <c r="D64" s="329"/>
      <c r="E64" s="330" t="s">
        <v>262</v>
      </c>
      <c r="F64" s="331">
        <f>F31+F54</f>
        <v>0</v>
      </c>
      <c r="G64" s="332">
        <f>G31+G54</f>
        <v>0</v>
      </c>
    </row>
    <row r="65" spans="1:7" ht="30" customHeight="1" thickBot="1">
      <c r="A65" s="305"/>
      <c r="B65" s="305"/>
      <c r="C65" s="305"/>
      <c r="D65" s="333"/>
      <c r="E65" s="334" t="s">
        <v>261</v>
      </c>
      <c r="F65" s="335"/>
      <c r="G65" s="336">
        <f>ROUNDDOWN(G64,-3)</f>
        <v>0</v>
      </c>
    </row>
  </sheetData>
  <mergeCells count="5">
    <mergeCell ref="E11:F11"/>
    <mergeCell ref="E7:F7"/>
    <mergeCell ref="E9:F9"/>
    <mergeCell ref="B4:E4"/>
    <mergeCell ref="B2:J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71" orientation="portrait" cellComments="asDisplaye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33"/>
    <pageSetUpPr fitToPage="1"/>
  </sheetPr>
  <dimension ref="B1:V46"/>
  <sheetViews>
    <sheetView showGridLines="0" view="pageBreakPreview" zoomScaleNormal="75" zoomScaleSheetLayoutView="100" workbookViewId="0">
      <selection activeCell="E29" sqref="E29"/>
    </sheetView>
  </sheetViews>
  <sheetFormatPr defaultRowHeight="14.25"/>
  <cols>
    <col min="1" max="1" width="1.75" style="5" customWidth="1"/>
    <col min="2" max="2" width="10" style="119" customWidth="1"/>
    <col min="3" max="3" width="10.25" style="119" customWidth="1"/>
    <col min="4" max="7" width="3" style="119" customWidth="1"/>
    <col min="8" max="8" width="9" style="119"/>
    <col min="9" max="9" width="3" style="119" customWidth="1"/>
    <col min="10" max="10" width="7.125" style="119" customWidth="1"/>
    <col min="11" max="12" width="11.75" style="5" customWidth="1"/>
    <col min="13" max="13" width="9" style="5"/>
    <col min="14" max="14" width="5.125" style="5" customWidth="1"/>
    <col min="15" max="19" width="9" style="5"/>
    <col min="20" max="20" width="14.875" style="5" customWidth="1"/>
    <col min="21" max="16384" width="9" style="5"/>
  </cols>
  <sheetData>
    <row r="1" spans="2:22" ht="27.75" customHeight="1"/>
    <row r="2" spans="2:22">
      <c r="B2" s="417" t="s">
        <v>114</v>
      </c>
      <c r="C2" s="417"/>
      <c r="D2" s="417"/>
      <c r="E2" s="417"/>
      <c r="F2" s="417"/>
      <c r="G2" s="417"/>
      <c r="H2" s="417"/>
      <c r="I2" s="417"/>
    </row>
    <row r="3" spans="2:22" s="278" customFormat="1">
      <c r="B3" s="277"/>
      <c r="C3" s="277"/>
      <c r="D3" s="277"/>
      <c r="E3" s="277"/>
      <c r="F3" s="277"/>
      <c r="G3" s="277"/>
      <c r="H3" s="277"/>
      <c r="I3" s="146"/>
      <c r="J3" s="146"/>
    </row>
    <row r="4" spans="2:22" ht="15" thickBot="1">
      <c r="B4" s="119" t="s">
        <v>117</v>
      </c>
      <c r="I4" s="428">
        <f>K23</f>
        <v>0</v>
      </c>
      <c r="J4" s="428"/>
      <c r="K4" s="428"/>
      <c r="L4" s="5" t="s">
        <v>1</v>
      </c>
    </row>
    <row r="5" spans="2:22" ht="15" thickTop="1"/>
    <row r="6" spans="2:22">
      <c r="B6" s="119" t="s">
        <v>45</v>
      </c>
    </row>
    <row r="7" spans="2:22">
      <c r="B7" s="421" t="s">
        <v>46</v>
      </c>
      <c r="C7" s="421"/>
      <c r="H7" s="119" t="s">
        <v>118</v>
      </c>
    </row>
    <row r="9" spans="2:22">
      <c r="B9" s="424">
        <f>様式2_1人件費!J57</f>
        <v>0</v>
      </c>
      <c r="C9" s="424"/>
      <c r="D9" s="152" t="s">
        <v>1</v>
      </c>
      <c r="E9" s="148"/>
      <c r="F9" s="148" t="s">
        <v>47</v>
      </c>
      <c r="H9" s="153">
        <v>120</v>
      </c>
      <c r="I9" s="119" t="s">
        <v>48</v>
      </c>
      <c r="J9" s="141" t="s">
        <v>49</v>
      </c>
      <c r="K9" s="423">
        <f>ROUNDDOWN(B9*H9/100,0)</f>
        <v>0</v>
      </c>
      <c r="L9" s="423"/>
      <c r="M9" s="5" t="s">
        <v>1</v>
      </c>
    </row>
    <row r="11" spans="2:22">
      <c r="B11" s="119" t="s">
        <v>50</v>
      </c>
    </row>
    <row r="12" spans="2:22">
      <c r="B12" s="421" t="s">
        <v>46</v>
      </c>
      <c r="C12" s="421"/>
      <c r="D12" s="421"/>
      <c r="H12" s="119" t="s">
        <v>118</v>
      </c>
    </row>
    <row r="14" spans="2:22">
      <c r="B14" s="424">
        <f>様式2_1人件費!J58</f>
        <v>0</v>
      </c>
      <c r="C14" s="424"/>
      <c r="D14" s="152" t="s">
        <v>1</v>
      </c>
      <c r="E14" s="148"/>
      <c r="F14" s="148" t="s">
        <v>47</v>
      </c>
      <c r="H14" s="153"/>
      <c r="I14" s="119" t="s">
        <v>48</v>
      </c>
      <c r="J14" s="141" t="s">
        <v>49</v>
      </c>
      <c r="K14" s="423">
        <f>ROUNDDOWN(B14*H14/100,0)</f>
        <v>0</v>
      </c>
      <c r="L14" s="423"/>
      <c r="M14" s="5" t="s">
        <v>1</v>
      </c>
    </row>
    <row r="16" spans="2:22">
      <c r="B16" s="119" t="s">
        <v>51</v>
      </c>
      <c r="P16" s="26"/>
      <c r="Q16" s="26"/>
      <c r="R16" s="26"/>
      <c r="S16" s="26"/>
      <c r="T16" s="26"/>
      <c r="U16" s="26"/>
      <c r="V16" s="26"/>
    </row>
    <row r="17" spans="2:22">
      <c r="B17" s="421" t="s">
        <v>46</v>
      </c>
      <c r="C17" s="421"/>
      <c r="D17" s="421"/>
      <c r="H17" s="119" t="s">
        <v>118</v>
      </c>
      <c r="P17" s="26"/>
      <c r="Q17" s="26"/>
      <c r="R17" s="26"/>
      <c r="S17" s="26"/>
      <c r="T17" s="28"/>
      <c r="U17" s="26"/>
      <c r="V17" s="26"/>
    </row>
    <row r="18" spans="2:22">
      <c r="P18" s="26"/>
      <c r="Q18" s="26"/>
      <c r="R18" s="26"/>
      <c r="S18" s="26"/>
      <c r="T18" s="29"/>
      <c r="U18" s="26"/>
      <c r="V18" s="26"/>
    </row>
    <row r="19" spans="2:22">
      <c r="B19" s="424">
        <f>様式2_1人件費!J59</f>
        <v>0</v>
      </c>
      <c r="C19" s="424"/>
      <c r="D19" s="152" t="s">
        <v>1</v>
      </c>
      <c r="E19" s="148"/>
      <c r="F19" s="148" t="s">
        <v>47</v>
      </c>
      <c r="H19" s="153"/>
      <c r="I19" s="119" t="s">
        <v>48</v>
      </c>
      <c r="J19" s="141" t="s">
        <v>49</v>
      </c>
      <c r="K19" s="423">
        <f>ROUNDDOWN(B19*H19/100,0)</f>
        <v>0</v>
      </c>
      <c r="L19" s="423"/>
      <c r="M19" s="5" t="s">
        <v>1</v>
      </c>
      <c r="P19" s="26"/>
      <c r="Q19" s="26"/>
      <c r="R19" s="26"/>
      <c r="S19" s="26"/>
      <c r="T19" s="26"/>
      <c r="U19" s="26"/>
      <c r="V19" s="26"/>
    </row>
    <row r="22" spans="2:22">
      <c r="B22" s="119" t="s">
        <v>75</v>
      </c>
      <c r="J22" s="141" t="s">
        <v>49</v>
      </c>
      <c r="K22" s="426">
        <f>K9+K14+K19</f>
        <v>0</v>
      </c>
      <c r="L22" s="427"/>
      <c r="M22" s="5" t="s">
        <v>1</v>
      </c>
    </row>
    <row r="23" spans="2:22" ht="27.75" customHeight="1">
      <c r="H23" s="119" t="s">
        <v>167</v>
      </c>
      <c r="J23" s="141"/>
      <c r="K23" s="419">
        <f>ROUNDDOWN(K22,-3)</f>
        <v>0</v>
      </c>
      <c r="L23" s="419"/>
      <c r="M23" s="5" t="s">
        <v>1</v>
      </c>
    </row>
    <row r="26" spans="2:22" ht="15" thickBot="1">
      <c r="B26" s="119" t="s">
        <v>52</v>
      </c>
      <c r="I26" s="425">
        <f>K46</f>
        <v>0</v>
      </c>
      <c r="J26" s="425"/>
      <c r="K26" s="425"/>
      <c r="L26" s="5" t="s">
        <v>1</v>
      </c>
    </row>
    <row r="27" spans="2:22" ht="15" thickTop="1"/>
    <row r="28" spans="2:22">
      <c r="I28" s="154"/>
      <c r="J28" s="123"/>
      <c r="K28" s="68"/>
    </row>
    <row r="29" spans="2:22">
      <c r="B29" s="119" t="s">
        <v>45</v>
      </c>
    </row>
    <row r="30" spans="2:22">
      <c r="B30" s="421" t="s">
        <v>119</v>
      </c>
      <c r="C30" s="421"/>
      <c r="D30" s="421"/>
      <c r="G30" s="421" t="s">
        <v>53</v>
      </c>
      <c r="H30" s="421"/>
      <c r="I30" s="421"/>
    </row>
    <row r="31" spans="2:22">
      <c r="L31"/>
    </row>
    <row r="32" spans="2:22">
      <c r="B32" s="422">
        <f>SUM(B9+ROUNDDOWN(K9,-3))</f>
        <v>0</v>
      </c>
      <c r="C32" s="422"/>
      <c r="D32" s="161" t="s">
        <v>1</v>
      </c>
      <c r="E32" s="148"/>
      <c r="F32" s="148" t="s">
        <v>47</v>
      </c>
      <c r="H32" s="153">
        <v>40</v>
      </c>
      <c r="I32" s="119" t="s">
        <v>48</v>
      </c>
      <c r="J32" s="141" t="s">
        <v>49</v>
      </c>
      <c r="K32" s="423">
        <f>ROUNDDOWN(B32*H32/100,0)</f>
        <v>0</v>
      </c>
      <c r="L32" s="423"/>
      <c r="M32" s="5" t="s">
        <v>1</v>
      </c>
    </row>
    <row r="33" spans="2:13">
      <c r="B33" s="146"/>
      <c r="C33" s="146"/>
      <c r="D33" s="146"/>
    </row>
    <row r="34" spans="2:13">
      <c r="B34" s="146" t="s">
        <v>50</v>
      </c>
      <c r="C34" s="146"/>
      <c r="D34" s="146"/>
    </row>
    <row r="35" spans="2:13">
      <c r="B35" s="420" t="s">
        <v>119</v>
      </c>
      <c r="C35" s="420"/>
      <c r="D35" s="420"/>
      <c r="G35" s="421" t="s">
        <v>53</v>
      </c>
      <c r="H35" s="421"/>
      <c r="I35" s="421"/>
    </row>
    <row r="36" spans="2:13">
      <c r="B36" s="146"/>
      <c r="C36" s="146"/>
      <c r="D36" s="146"/>
    </row>
    <row r="37" spans="2:13">
      <c r="B37" s="422">
        <f>SUM(B14+ROUNDDOWN(K14,-3))</f>
        <v>0</v>
      </c>
      <c r="C37" s="422"/>
      <c r="D37" s="161" t="s">
        <v>1</v>
      </c>
      <c r="E37" s="148"/>
      <c r="F37" s="148" t="s">
        <v>47</v>
      </c>
      <c r="H37" s="153"/>
      <c r="I37" s="119" t="s">
        <v>48</v>
      </c>
      <c r="J37" s="141" t="s">
        <v>49</v>
      </c>
      <c r="K37" s="423">
        <f>ROUNDDOWN(B37*H37/100,0)</f>
        <v>0</v>
      </c>
      <c r="L37" s="423"/>
      <c r="M37" s="5" t="s">
        <v>1</v>
      </c>
    </row>
    <row r="38" spans="2:13">
      <c r="B38" s="146"/>
      <c r="C38" s="146"/>
      <c r="D38" s="146"/>
    </row>
    <row r="39" spans="2:13">
      <c r="B39" s="146" t="s">
        <v>51</v>
      </c>
      <c r="C39" s="146"/>
      <c r="D39" s="146"/>
    </row>
    <row r="40" spans="2:13">
      <c r="B40" s="420" t="s">
        <v>119</v>
      </c>
      <c r="C40" s="420"/>
      <c r="D40" s="420"/>
      <c r="G40" s="421" t="s">
        <v>53</v>
      </c>
      <c r="H40" s="421"/>
      <c r="I40" s="421"/>
    </row>
    <row r="41" spans="2:13">
      <c r="B41" s="146"/>
      <c r="C41" s="146"/>
      <c r="D41" s="146"/>
    </row>
    <row r="42" spans="2:13">
      <c r="B42" s="422">
        <f>SUM(B19+ROUNDDOWN(K19,-3))</f>
        <v>0</v>
      </c>
      <c r="C42" s="422"/>
      <c r="D42" s="161" t="s">
        <v>1</v>
      </c>
      <c r="E42" s="148"/>
      <c r="F42" s="148" t="s">
        <v>47</v>
      </c>
      <c r="H42" s="155">
        <v>0</v>
      </c>
      <c r="I42" s="119" t="s">
        <v>48</v>
      </c>
      <c r="J42" s="141" t="s">
        <v>49</v>
      </c>
      <c r="K42" s="423">
        <f>ROUNDDOWN(B42*H42/100,0)</f>
        <v>0</v>
      </c>
      <c r="L42" s="423"/>
      <c r="M42" s="5" t="s">
        <v>1</v>
      </c>
    </row>
    <row r="43" spans="2:13">
      <c r="B43" s="156"/>
      <c r="C43" s="156"/>
      <c r="D43" s="144"/>
      <c r="E43" s="144"/>
      <c r="F43" s="144"/>
      <c r="G43" s="146"/>
      <c r="H43" s="143"/>
      <c r="I43" s="146"/>
      <c r="J43" s="157"/>
      <c r="K43" s="69"/>
      <c r="L43" s="69"/>
    </row>
    <row r="44" spans="2:13">
      <c r="B44" s="156"/>
      <c r="C44" s="156"/>
      <c r="D44" s="144"/>
      <c r="E44" s="144"/>
      <c r="F44" s="144"/>
      <c r="G44" s="146"/>
      <c r="H44" s="143"/>
      <c r="I44" s="146"/>
      <c r="J44" s="157"/>
      <c r="K44" s="69"/>
      <c r="L44" s="69"/>
    </row>
    <row r="45" spans="2:13">
      <c r="B45" s="158" t="s">
        <v>76</v>
      </c>
      <c r="C45" s="156"/>
      <c r="D45" s="144"/>
      <c r="E45" s="144"/>
      <c r="F45" s="144"/>
      <c r="G45" s="146"/>
      <c r="H45" s="143"/>
      <c r="I45" s="146"/>
      <c r="J45" s="141" t="s">
        <v>49</v>
      </c>
      <c r="K45" s="418">
        <f>K32+K37+K42</f>
        <v>0</v>
      </c>
      <c r="L45" s="418"/>
      <c r="M45" s="5" t="s">
        <v>1</v>
      </c>
    </row>
    <row r="46" spans="2:13" ht="28.5" customHeight="1">
      <c r="H46" s="119" t="s">
        <v>167</v>
      </c>
      <c r="K46" s="419">
        <f>ROUNDDOWN(K45,-3)</f>
        <v>0</v>
      </c>
      <c r="L46" s="419"/>
      <c r="M46" s="5" t="s">
        <v>1</v>
      </c>
    </row>
  </sheetData>
  <mergeCells count="28">
    <mergeCell ref="B14:C14"/>
    <mergeCell ref="K14:L14"/>
    <mergeCell ref="I4:K4"/>
    <mergeCell ref="B7:C7"/>
    <mergeCell ref="B9:C9"/>
    <mergeCell ref="K9:L9"/>
    <mergeCell ref="B12:D12"/>
    <mergeCell ref="I26:K26"/>
    <mergeCell ref="B30:D30"/>
    <mergeCell ref="G30:I30"/>
    <mergeCell ref="K22:L22"/>
    <mergeCell ref="K23:L23"/>
    <mergeCell ref="B2:I2"/>
    <mergeCell ref="K45:L45"/>
    <mergeCell ref="K46:L46"/>
    <mergeCell ref="B40:D40"/>
    <mergeCell ref="G40:I40"/>
    <mergeCell ref="B42:C42"/>
    <mergeCell ref="K42:L42"/>
    <mergeCell ref="B32:C32"/>
    <mergeCell ref="K32:L32"/>
    <mergeCell ref="B35:D35"/>
    <mergeCell ref="G35:I35"/>
    <mergeCell ref="B37:C37"/>
    <mergeCell ref="K37:L37"/>
    <mergeCell ref="B17:D17"/>
    <mergeCell ref="B19:C19"/>
    <mergeCell ref="K19:L19"/>
  </mergeCells>
  <phoneticPr fontId="2"/>
  <conditionalFormatting sqref="H9">
    <cfRule type="cellIs" dxfId="7" priority="6" stopIfTrue="1" operator="greaterThan">
      <formula>120</formula>
    </cfRule>
  </conditionalFormatting>
  <conditionalFormatting sqref="H14">
    <cfRule type="cellIs" dxfId="6" priority="5" stopIfTrue="1" operator="greaterThan">
      <formula>75</formula>
    </cfRule>
  </conditionalFormatting>
  <conditionalFormatting sqref="H19">
    <cfRule type="cellIs" dxfId="5" priority="4" stopIfTrue="1" operator="greaterThan">
      <formula>65</formula>
    </cfRule>
  </conditionalFormatting>
  <conditionalFormatting sqref="H32">
    <cfRule type="cellIs" dxfId="4" priority="3" stopIfTrue="1" operator="greaterThan">
      <formula>40</formula>
    </cfRule>
  </conditionalFormatting>
  <conditionalFormatting sqref="H37">
    <cfRule type="cellIs" dxfId="3" priority="2" stopIfTrue="1" operator="greaterThan">
      <formula>40</formula>
    </cfRule>
  </conditionalFormatting>
  <conditionalFormatting sqref="H42:H45">
    <cfRule type="cellIs" dxfId="2" priority="1" stopIfTrue="1" operator="greaterThan">
      <formula>0</formula>
    </cfRule>
  </conditionalFormatting>
  <printOptions horizontalCentered="1"/>
  <pageMargins left="0.43307086614173229" right="0.23622047244094491" top="0.43307086614173229" bottom="0.74803149606299213" header="0.31496062992125984" footer="0.31496062992125984"/>
  <pageSetup paperSize="9" orientation="portrait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43"/>
  <sheetViews>
    <sheetView showGridLines="0" view="pageBreakPreview" zoomScaleNormal="75" zoomScaleSheetLayoutView="100" workbookViewId="0">
      <selection activeCell="E29" sqref="E29"/>
    </sheetView>
  </sheetViews>
  <sheetFormatPr defaultRowHeight="14.25"/>
  <cols>
    <col min="1" max="1" width="7.875" style="119" customWidth="1"/>
    <col min="2" max="2" width="22.5" style="119" customWidth="1"/>
    <col min="3" max="3" width="11.875" style="139" customWidth="1"/>
    <col min="4" max="4" width="13.375" style="119" customWidth="1"/>
    <col min="5" max="5" width="16" style="139" customWidth="1"/>
    <col min="6" max="6" width="30.875" style="119" customWidth="1"/>
    <col min="7" max="7" width="38.625" style="119" customWidth="1"/>
    <col min="8" max="16384" width="9" style="119"/>
  </cols>
  <sheetData>
    <row r="1" spans="1:8" ht="31.5" customHeight="1">
      <c r="A1" s="442"/>
      <c r="B1" s="442"/>
      <c r="C1" s="442"/>
      <c r="D1" s="442"/>
      <c r="E1" s="442"/>
      <c r="F1" s="442"/>
      <c r="G1" s="442"/>
    </row>
    <row r="2" spans="1:8" ht="20.100000000000001" customHeight="1" thickBot="1">
      <c r="A2" s="135"/>
      <c r="B2" s="135"/>
      <c r="C2" s="55"/>
      <c r="D2" s="97"/>
      <c r="E2" s="136"/>
      <c r="F2" s="137"/>
      <c r="G2" s="97"/>
    </row>
    <row r="3" spans="1:8" ht="20.100000000000001" customHeight="1" thickBot="1">
      <c r="A3" s="100" t="s">
        <v>94</v>
      </c>
      <c r="B3" s="100" t="s">
        <v>21</v>
      </c>
      <c r="C3" s="55"/>
      <c r="D3" s="97"/>
      <c r="E3" s="215">
        <f>E5+様式2_4旅費!F4+様式2_4旅費!F6+様式2_5現地活動費!E3+様式2_6本邦受入活動費!E4</f>
        <v>0</v>
      </c>
      <c r="F3" s="97" t="s">
        <v>1</v>
      </c>
      <c r="G3" s="97"/>
    </row>
    <row r="4" spans="1:8" ht="20.100000000000001" customHeight="1">
      <c r="A4" s="56"/>
      <c r="B4" s="57"/>
      <c r="C4" s="55"/>
      <c r="D4" s="97"/>
      <c r="E4" s="98"/>
      <c r="F4" s="383">
        <f>E5+様式2_4旅費!F4+様式2_4旅費!F6+様式2_5現地活動費!E3+様式2_6本邦受入活動費!E6</f>
        <v>0</v>
      </c>
      <c r="G4" s="209"/>
    </row>
    <row r="5" spans="1:8" ht="20.100000000000001" customHeight="1" thickBot="1">
      <c r="A5" s="108" t="s">
        <v>2</v>
      </c>
      <c r="B5" s="57" t="s">
        <v>112</v>
      </c>
      <c r="C5" s="55"/>
      <c r="D5" s="137"/>
      <c r="E5" s="214">
        <f>F40</f>
        <v>0</v>
      </c>
      <c r="F5" s="97" t="s">
        <v>1</v>
      </c>
      <c r="G5" s="97"/>
    </row>
    <row r="6" spans="1:8" ht="20.100000000000001" customHeight="1" thickTop="1">
      <c r="A6" s="97"/>
      <c r="B6" s="97"/>
      <c r="C6" s="98"/>
      <c r="D6" s="97"/>
      <c r="E6" s="98"/>
      <c r="F6" s="97"/>
      <c r="G6" s="97"/>
    </row>
    <row r="7" spans="1:8" s="32" customFormat="1" ht="21" customHeight="1" thickBot="1">
      <c r="A7" s="58" t="s">
        <v>107</v>
      </c>
      <c r="B7" s="59"/>
      <c r="C7" s="59"/>
      <c r="D7" s="77">
        <f>F22</f>
        <v>0</v>
      </c>
      <c r="E7" s="58" t="s">
        <v>12</v>
      </c>
      <c r="F7" s="58"/>
      <c r="G7" s="58"/>
    </row>
    <row r="8" spans="1:8" s="32" customFormat="1" ht="21" customHeight="1">
      <c r="A8" s="443" t="s">
        <v>69</v>
      </c>
      <c r="B8" s="444"/>
      <c r="C8" s="445"/>
      <c r="D8" s="357" t="s">
        <v>70</v>
      </c>
      <c r="E8" s="357" t="s">
        <v>71</v>
      </c>
      <c r="F8" s="357" t="s">
        <v>66</v>
      </c>
      <c r="G8" s="358" t="s">
        <v>72</v>
      </c>
      <c r="H8" s="33"/>
    </row>
    <row r="9" spans="1:8" s="32" customFormat="1" ht="26.25" customHeight="1">
      <c r="A9" s="431" t="s">
        <v>108</v>
      </c>
      <c r="B9" s="458"/>
      <c r="C9" s="459"/>
      <c r="D9" s="359"/>
      <c r="E9" s="359"/>
      <c r="F9" s="360">
        <f>'機材様式（別紙明細）'!D4</f>
        <v>0</v>
      </c>
      <c r="G9" s="379" t="s">
        <v>282</v>
      </c>
    </row>
    <row r="10" spans="1:8" s="32" customFormat="1" ht="26.25" customHeight="1">
      <c r="A10" s="456"/>
      <c r="B10" s="429"/>
      <c r="C10" s="430"/>
      <c r="D10" s="361"/>
      <c r="E10" s="361"/>
      <c r="F10" s="360">
        <f>D10*E10</f>
        <v>0</v>
      </c>
      <c r="G10" s="379"/>
    </row>
    <row r="11" spans="1:8" s="32" customFormat="1" ht="26.25" customHeight="1">
      <c r="A11" s="457"/>
      <c r="B11" s="362"/>
      <c r="C11" s="363"/>
      <c r="D11" s="361"/>
      <c r="E11" s="361"/>
      <c r="F11" s="360">
        <f>D11*E11</f>
        <v>0</v>
      </c>
      <c r="G11" s="379"/>
    </row>
    <row r="12" spans="1:8" s="32" customFormat="1" ht="26.25" customHeight="1">
      <c r="A12" s="448" t="s">
        <v>73</v>
      </c>
      <c r="B12" s="449"/>
      <c r="C12" s="449"/>
      <c r="D12" s="449"/>
      <c r="E12" s="450"/>
      <c r="F12" s="364">
        <f>SUM(F9:F11)</f>
        <v>0</v>
      </c>
      <c r="G12" s="380"/>
    </row>
    <row r="13" spans="1:8" s="32" customFormat="1" ht="26.25" customHeight="1">
      <c r="A13" s="431" t="s">
        <v>109</v>
      </c>
      <c r="B13" s="434"/>
      <c r="C13" s="435"/>
      <c r="D13" s="359"/>
      <c r="E13" s="359"/>
      <c r="F13" s="365">
        <f>'機材様式（別紙明細）'!D16</f>
        <v>0</v>
      </c>
      <c r="G13" s="381" t="s">
        <v>284</v>
      </c>
    </row>
    <row r="14" spans="1:8" s="32" customFormat="1" ht="26.25" customHeight="1">
      <c r="A14" s="432"/>
      <c r="B14" s="434"/>
      <c r="C14" s="435"/>
      <c r="D14" s="366"/>
      <c r="E14" s="366"/>
      <c r="F14" s="360">
        <f>D14*E14</f>
        <v>0</v>
      </c>
      <c r="G14" s="381"/>
    </row>
    <row r="15" spans="1:8" s="32" customFormat="1" ht="26.25" customHeight="1">
      <c r="A15" s="433"/>
      <c r="B15" s="434"/>
      <c r="C15" s="435"/>
      <c r="D15" s="361"/>
      <c r="E15" s="361"/>
      <c r="F15" s="360">
        <f>D15*E15</f>
        <v>0</v>
      </c>
      <c r="G15" s="381"/>
    </row>
    <row r="16" spans="1:8" s="32" customFormat="1" ht="26.25" customHeight="1">
      <c r="A16" s="448" t="s">
        <v>73</v>
      </c>
      <c r="B16" s="449"/>
      <c r="C16" s="449"/>
      <c r="D16" s="449"/>
      <c r="E16" s="450"/>
      <c r="F16" s="364">
        <f>SUM(F13:F15)</f>
        <v>0</v>
      </c>
      <c r="G16" s="382"/>
    </row>
    <row r="17" spans="1:7" s="32" customFormat="1" ht="26.25" customHeight="1">
      <c r="A17" s="451" t="s">
        <v>104</v>
      </c>
      <c r="B17" s="368"/>
      <c r="C17" s="369"/>
      <c r="D17" s="359"/>
      <c r="E17" s="359"/>
      <c r="F17" s="370">
        <f>'機材様式（別紙明細）'!D24</f>
        <v>0</v>
      </c>
      <c r="G17" s="382" t="s">
        <v>283</v>
      </c>
    </row>
    <row r="18" spans="1:7" s="32" customFormat="1" ht="26.25" customHeight="1">
      <c r="A18" s="452"/>
      <c r="B18" s="368"/>
      <c r="C18" s="369"/>
      <c r="D18" s="371"/>
      <c r="E18" s="372"/>
      <c r="F18" s="360">
        <f>D18*E18</f>
        <v>0</v>
      </c>
      <c r="G18" s="367"/>
    </row>
    <row r="19" spans="1:7" s="32" customFormat="1" ht="26.25" customHeight="1">
      <c r="A19" s="453"/>
      <c r="B19" s="368"/>
      <c r="C19" s="369"/>
      <c r="D19" s="373"/>
      <c r="E19" s="372"/>
      <c r="F19" s="360">
        <f>D19*E19</f>
        <v>0</v>
      </c>
      <c r="G19" s="367"/>
    </row>
    <row r="20" spans="1:7" s="32" customFormat="1" ht="27" customHeight="1">
      <c r="A20" s="446" t="s">
        <v>73</v>
      </c>
      <c r="B20" s="447"/>
      <c r="C20" s="447"/>
      <c r="D20" s="447"/>
      <c r="E20" s="447"/>
      <c r="F20" s="364">
        <f>SUM(F17:F19)</f>
        <v>0</v>
      </c>
      <c r="G20" s="374"/>
    </row>
    <row r="21" spans="1:7" s="32" customFormat="1" ht="27" customHeight="1" thickBot="1">
      <c r="A21" s="454" t="s">
        <v>99</v>
      </c>
      <c r="B21" s="455"/>
      <c r="C21" s="455"/>
      <c r="D21" s="455"/>
      <c r="E21" s="455"/>
      <c r="F21" s="375">
        <f>F12+F16+F20</f>
        <v>0</v>
      </c>
      <c r="G21" s="376"/>
    </row>
    <row r="22" spans="1:7" s="32" customFormat="1" ht="27" customHeight="1" thickBot="1">
      <c r="A22" s="58"/>
      <c r="B22" s="58"/>
      <c r="C22" s="58"/>
      <c r="D22" s="58"/>
      <c r="E22" s="119" t="s">
        <v>167</v>
      </c>
      <c r="F22" s="201">
        <f>ROUNDDOWN(F21,-3)</f>
        <v>0</v>
      </c>
      <c r="G22" s="58"/>
    </row>
    <row r="23" spans="1:7" s="32" customFormat="1" ht="21" customHeight="1">
      <c r="A23" s="58"/>
      <c r="B23" s="58"/>
      <c r="C23" s="58"/>
      <c r="D23" s="58"/>
      <c r="E23" s="63"/>
      <c r="F23" s="64"/>
      <c r="G23" s="58"/>
    </row>
    <row r="24" spans="1:7" s="32" customFormat="1" ht="21" customHeight="1" thickBot="1">
      <c r="A24" s="65" t="s">
        <v>168</v>
      </c>
      <c r="B24" s="65"/>
      <c r="C24" s="65"/>
      <c r="D24" s="77">
        <f>F30</f>
        <v>0</v>
      </c>
      <c r="E24" s="58" t="s">
        <v>12</v>
      </c>
      <c r="F24" s="58"/>
      <c r="G24" s="58"/>
    </row>
    <row r="25" spans="1:7" s="32" customFormat="1" ht="20.25" customHeight="1">
      <c r="A25" s="436" t="s">
        <v>69</v>
      </c>
      <c r="B25" s="437"/>
      <c r="C25" s="438"/>
      <c r="D25" s="60" t="s">
        <v>70</v>
      </c>
      <c r="E25" s="60" t="s">
        <v>71</v>
      </c>
      <c r="F25" s="60" t="s">
        <v>66</v>
      </c>
      <c r="G25" s="61" t="s">
        <v>72</v>
      </c>
    </row>
    <row r="26" spans="1:7" s="32" customFormat="1" ht="27" customHeight="1">
      <c r="A26" s="85"/>
      <c r="B26" s="86"/>
      <c r="C26" s="84"/>
      <c r="D26" s="207"/>
      <c r="E26" s="80"/>
      <c r="F26" s="182">
        <f>D26*E26</f>
        <v>0</v>
      </c>
      <c r="G26" s="82"/>
    </row>
    <row r="27" spans="1:7" s="32" customFormat="1" ht="27" customHeight="1">
      <c r="A27" s="85"/>
      <c r="B27" s="86"/>
      <c r="C27" s="84"/>
      <c r="D27" s="207"/>
      <c r="E27" s="80"/>
      <c r="F27" s="182">
        <f>D27*E27</f>
        <v>0</v>
      </c>
      <c r="G27" s="82"/>
    </row>
    <row r="28" spans="1:7" s="32" customFormat="1" ht="27" customHeight="1">
      <c r="A28" s="85"/>
      <c r="B28" s="86"/>
      <c r="C28" s="84"/>
      <c r="D28" s="208"/>
      <c r="E28" s="81"/>
      <c r="F28" s="182">
        <f>D28*E28</f>
        <v>0</v>
      </c>
      <c r="G28" s="83"/>
    </row>
    <row r="29" spans="1:7" s="32" customFormat="1" ht="27" customHeight="1" thickBot="1">
      <c r="A29" s="439" t="s">
        <v>74</v>
      </c>
      <c r="B29" s="440"/>
      <c r="C29" s="440"/>
      <c r="D29" s="440"/>
      <c r="E29" s="441"/>
      <c r="F29" s="78">
        <f>SUM(F26:F28)</f>
        <v>0</v>
      </c>
      <c r="G29" s="62"/>
    </row>
    <row r="30" spans="1:7" s="32" customFormat="1" ht="27" customHeight="1" thickBot="1">
      <c r="A30" s="65"/>
      <c r="B30" s="65"/>
      <c r="C30" s="58"/>
      <c r="D30" s="58"/>
      <c r="E30" s="119" t="s">
        <v>167</v>
      </c>
      <c r="F30" s="201">
        <f>ROUNDDOWN(F29,-3)</f>
        <v>0</v>
      </c>
      <c r="G30" s="58"/>
    </row>
    <row r="31" spans="1:7" s="32" customFormat="1" ht="20.25" customHeight="1">
      <c r="A31" s="65"/>
      <c r="B31" s="65"/>
      <c r="C31" s="58"/>
      <c r="D31" s="58"/>
      <c r="E31" s="63"/>
      <c r="F31" s="66"/>
      <c r="G31" s="58"/>
    </row>
    <row r="32" spans="1:7" s="32" customFormat="1" ht="20.25" customHeight="1" thickBot="1">
      <c r="A32" s="109" t="s">
        <v>115</v>
      </c>
      <c r="B32" s="109"/>
      <c r="C32" s="65"/>
      <c r="D32" s="77">
        <f>F38</f>
        <v>0</v>
      </c>
      <c r="E32" s="58" t="s">
        <v>12</v>
      </c>
      <c r="F32" s="58"/>
      <c r="G32" s="58"/>
    </row>
    <row r="33" spans="1:7" s="32" customFormat="1" ht="20.25" customHeight="1">
      <c r="A33" s="436" t="s">
        <v>69</v>
      </c>
      <c r="B33" s="437"/>
      <c r="C33" s="438"/>
      <c r="D33" s="60" t="s">
        <v>70</v>
      </c>
      <c r="E33" s="60" t="s">
        <v>83</v>
      </c>
      <c r="F33" s="60" t="s">
        <v>66</v>
      </c>
      <c r="G33" s="61" t="s">
        <v>72</v>
      </c>
    </row>
    <row r="34" spans="1:7" ht="29.25" customHeight="1">
      <c r="A34" s="90"/>
      <c r="B34" s="91"/>
      <c r="C34" s="92"/>
      <c r="D34" s="207"/>
      <c r="E34" s="93"/>
      <c r="F34" s="182">
        <f>D34*E34</f>
        <v>0</v>
      </c>
      <c r="G34" s="94"/>
    </row>
    <row r="35" spans="1:7" ht="29.25" customHeight="1">
      <c r="A35" s="90"/>
      <c r="B35" s="91"/>
      <c r="C35" s="92"/>
      <c r="D35" s="207"/>
      <c r="E35" s="93"/>
      <c r="F35" s="182">
        <f>D35*E35</f>
        <v>0</v>
      </c>
      <c r="G35" s="94"/>
    </row>
    <row r="36" spans="1:7" ht="29.25" customHeight="1">
      <c r="A36" s="90"/>
      <c r="B36" s="91"/>
      <c r="C36" s="92"/>
      <c r="D36" s="208"/>
      <c r="E36" s="95"/>
      <c r="F36" s="182">
        <f>D36*E36</f>
        <v>0</v>
      </c>
      <c r="G36" s="96"/>
    </row>
    <row r="37" spans="1:7" ht="29.25" customHeight="1" thickBot="1">
      <c r="A37" s="439" t="s">
        <v>84</v>
      </c>
      <c r="B37" s="440"/>
      <c r="C37" s="440"/>
      <c r="D37" s="440"/>
      <c r="E37" s="441"/>
      <c r="F37" s="78">
        <f>SUM(F34:F36)</f>
        <v>0</v>
      </c>
      <c r="G37" s="62"/>
    </row>
    <row r="38" spans="1:7" ht="24" customHeight="1" thickBot="1">
      <c r="A38" s="65"/>
      <c r="B38" s="65"/>
      <c r="C38" s="58"/>
      <c r="D38" s="58"/>
      <c r="E38" s="119" t="s">
        <v>167</v>
      </c>
      <c r="F38" s="201">
        <f>ROUNDDOWN(F37,-3)</f>
        <v>0</v>
      </c>
      <c r="G38" s="58"/>
    </row>
    <row r="39" spans="1:7" ht="24" customHeight="1">
      <c r="A39" s="65"/>
      <c r="B39" s="65"/>
      <c r="C39" s="58"/>
      <c r="D39" s="58"/>
      <c r="E39" s="63"/>
      <c r="F39" s="66"/>
      <c r="G39" s="58"/>
    </row>
    <row r="40" spans="1:7" ht="27.75" customHeight="1">
      <c r="A40" s="65" t="s">
        <v>100</v>
      </c>
      <c r="B40" s="65"/>
      <c r="C40" s="58"/>
      <c r="E40" s="162"/>
      <c r="F40" s="138">
        <f>D7+D24+D32</f>
        <v>0</v>
      </c>
      <c r="G40" s="67" t="s">
        <v>12</v>
      </c>
    </row>
    <row r="41" spans="1:7">
      <c r="A41" s="58"/>
      <c r="B41" s="58"/>
      <c r="C41" s="58"/>
      <c r="D41" s="58"/>
      <c r="E41" s="65"/>
      <c r="F41" s="58"/>
      <c r="G41" s="58"/>
    </row>
    <row r="42" spans="1:7">
      <c r="A42" s="97"/>
      <c r="B42" s="97"/>
      <c r="C42" s="98"/>
      <c r="D42" s="97"/>
      <c r="E42" s="136"/>
      <c r="F42" s="97"/>
      <c r="G42" s="97"/>
    </row>
    <row r="43" spans="1:7">
      <c r="A43" s="99" t="s">
        <v>85</v>
      </c>
      <c r="B43" s="97"/>
      <c r="C43" s="98"/>
      <c r="D43" s="97"/>
      <c r="E43" s="136"/>
      <c r="F43" s="97"/>
      <c r="G43" s="97"/>
    </row>
  </sheetData>
  <mergeCells count="18">
    <mergeCell ref="A37:E37"/>
    <mergeCell ref="A1:G1"/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  <mergeCell ref="B10:C10"/>
    <mergeCell ref="A13:A15"/>
    <mergeCell ref="B15:C15"/>
    <mergeCell ref="B13:C13"/>
    <mergeCell ref="A33:C33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64" orientation="portrait" cellComments="asDisplaye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AB51"/>
  <sheetViews>
    <sheetView showGridLines="0" view="pageBreakPreview" zoomScaleNormal="75" zoomScaleSheetLayoutView="100" workbookViewId="0">
      <selection activeCell="E29" sqref="E29"/>
    </sheetView>
  </sheetViews>
  <sheetFormatPr defaultColWidth="10.625" defaultRowHeight="14.25"/>
  <cols>
    <col min="1" max="1" width="4.25" style="7" customWidth="1"/>
    <col min="2" max="2" width="14.875" style="7" customWidth="1"/>
    <col min="3" max="3" width="13.25" style="7" customWidth="1"/>
    <col min="4" max="4" width="9.75" style="7" customWidth="1"/>
    <col min="5" max="5" width="14.75" style="7" customWidth="1"/>
    <col min="6" max="6" width="7.25" style="7" customWidth="1"/>
    <col min="7" max="7" width="10" style="7" customWidth="1"/>
    <col min="8" max="8" width="4.375" style="7" customWidth="1"/>
    <col min="9" max="9" width="11.625" style="7" customWidth="1"/>
    <col min="10" max="10" width="3" style="7" customWidth="1"/>
    <col min="11" max="11" width="6.625" style="7" customWidth="1"/>
    <col min="12" max="12" width="5.25" style="7" customWidth="1"/>
    <col min="13" max="13" width="3.75" style="7" customWidth="1"/>
    <col min="14" max="14" width="11.75" style="7" customWidth="1"/>
    <col min="15" max="15" width="10" style="7" customWidth="1"/>
    <col min="16" max="16" width="3.125" style="7" customWidth="1"/>
    <col min="17" max="17" width="6.625" style="7" customWidth="1"/>
    <col min="18" max="18" width="3.75" style="7" customWidth="1"/>
    <col min="19" max="19" width="2.625" style="7" customWidth="1"/>
    <col min="20" max="20" width="13.625" style="7" customWidth="1"/>
    <col min="21" max="21" width="9.5" style="7" bestFit="1" customWidth="1"/>
    <col min="22" max="22" width="14.125" style="7" customWidth="1"/>
    <col min="23" max="16384" width="10.625" style="7"/>
  </cols>
  <sheetData>
    <row r="1" spans="1:28" ht="31.5" customHeight="1">
      <c r="AA1" s="378" t="s">
        <v>280</v>
      </c>
      <c r="AB1" s="378" t="s">
        <v>281</v>
      </c>
    </row>
    <row r="2" spans="1:28">
      <c r="A2" s="100" t="s">
        <v>94</v>
      </c>
      <c r="B2" s="100" t="s">
        <v>21</v>
      </c>
      <c r="C2" s="100"/>
      <c r="AA2" s="377">
        <v>3800</v>
      </c>
      <c r="AB2" s="377">
        <v>11600</v>
      </c>
    </row>
    <row r="3" spans="1:28">
      <c r="A3" s="89" t="s">
        <v>34</v>
      </c>
      <c r="B3" s="7" t="s">
        <v>91</v>
      </c>
      <c r="AA3" s="377">
        <v>3420</v>
      </c>
      <c r="AB3" s="377">
        <v>10440</v>
      </c>
    </row>
    <row r="4" spans="1:28" ht="30" customHeight="1" thickBot="1">
      <c r="B4" s="8"/>
      <c r="C4" s="8"/>
      <c r="D4" s="8" t="s">
        <v>121</v>
      </c>
      <c r="E4" s="8"/>
      <c r="F4" s="470">
        <f>E43</f>
        <v>0</v>
      </c>
      <c r="G4" s="470"/>
      <c r="H4" s="8" t="s">
        <v>122</v>
      </c>
      <c r="I4" s="14"/>
      <c r="J4" s="14"/>
      <c r="K4" s="14"/>
      <c r="L4" s="14"/>
      <c r="M4" s="14"/>
      <c r="N4" s="15"/>
      <c r="O4" s="14"/>
      <c r="P4" s="14"/>
      <c r="Q4" s="14"/>
      <c r="R4" s="14"/>
      <c r="S4" s="14"/>
      <c r="T4" s="15"/>
      <c r="U4" s="16"/>
      <c r="V4" s="160"/>
      <c r="AA4" s="377">
        <v>3040</v>
      </c>
      <c r="AB4" s="377">
        <v>9280</v>
      </c>
    </row>
    <row r="5" spans="1:28" ht="12" customHeight="1" thickTop="1">
      <c r="B5" s="13"/>
      <c r="C5" s="13"/>
      <c r="D5" s="13"/>
      <c r="E5" s="13"/>
      <c r="F5" s="79"/>
      <c r="G5" s="79"/>
      <c r="H5" s="8"/>
      <c r="I5" s="14"/>
      <c r="J5" s="14"/>
      <c r="K5" s="14"/>
      <c r="L5" s="14"/>
      <c r="M5" s="14"/>
      <c r="N5" s="15"/>
      <c r="O5" s="14"/>
      <c r="P5" s="14"/>
      <c r="Q5" s="14"/>
      <c r="R5" s="14"/>
      <c r="S5" s="14"/>
      <c r="T5" s="15"/>
      <c r="U5" s="16"/>
      <c r="V5" s="160"/>
    </row>
    <row r="6" spans="1:28" ht="30" customHeight="1" thickBot="1">
      <c r="B6" s="475" t="s">
        <v>289</v>
      </c>
      <c r="C6" s="475"/>
      <c r="D6" s="475"/>
      <c r="E6" s="475"/>
      <c r="F6" s="470">
        <f>V43</f>
        <v>0</v>
      </c>
      <c r="G6" s="470"/>
      <c r="H6" s="8" t="s">
        <v>122</v>
      </c>
      <c r="I6" s="14"/>
      <c r="J6" s="14"/>
      <c r="K6" s="14"/>
      <c r="L6" s="14"/>
      <c r="M6" s="14"/>
      <c r="N6" s="15"/>
      <c r="O6" s="14"/>
      <c r="P6" s="14"/>
      <c r="Q6" s="14"/>
      <c r="R6" s="14"/>
      <c r="S6" s="14"/>
      <c r="T6" s="15"/>
      <c r="U6" s="16"/>
      <c r="V6" s="160"/>
    </row>
    <row r="7" spans="1:28" ht="15" thickTop="1">
      <c r="G7" s="8"/>
      <c r="H7" s="8"/>
    </row>
    <row r="8" spans="1:28" ht="52.5" customHeight="1">
      <c r="A8" s="190" t="s">
        <v>136</v>
      </c>
      <c r="B8" s="126" t="s">
        <v>134</v>
      </c>
      <c r="C8" s="125" t="s">
        <v>135</v>
      </c>
      <c r="D8" s="9" t="s">
        <v>80</v>
      </c>
      <c r="E8" s="9" t="s">
        <v>20</v>
      </c>
      <c r="F8" s="9" t="s">
        <v>229</v>
      </c>
      <c r="G8" s="9" t="s">
        <v>55</v>
      </c>
      <c r="H8" s="10"/>
      <c r="I8" s="472" t="s">
        <v>13</v>
      </c>
      <c r="J8" s="473"/>
      <c r="K8" s="473"/>
      <c r="L8" s="473"/>
      <c r="M8" s="473"/>
      <c r="N8" s="474"/>
      <c r="O8" s="472" t="s">
        <v>14</v>
      </c>
      <c r="P8" s="473"/>
      <c r="Q8" s="473"/>
      <c r="R8" s="473"/>
      <c r="S8" s="473"/>
      <c r="T8" s="474"/>
      <c r="U8" s="9" t="s">
        <v>97</v>
      </c>
      <c r="V8" s="9" t="s">
        <v>19</v>
      </c>
    </row>
    <row r="9" spans="1:28" ht="30" customHeight="1">
      <c r="A9" s="238"/>
      <c r="B9" s="298" t="str">
        <f>IF($A9="","",VLOOKUP($A9,従事者明細!$A$3:$F$51,2))</f>
        <v/>
      </c>
      <c r="C9" s="199" t="str">
        <f>IF($A9="","",VLOOKUP($A9,従事者明細!$A$3:$F$51,3))</f>
        <v/>
      </c>
      <c r="D9" s="3"/>
      <c r="E9" s="323" t="str">
        <f t="shared" ref="E9:E41" si="0">IF($F9="","",VLOOKUP($F9,$D$46:$F$50,2))</f>
        <v/>
      </c>
      <c r="F9" s="337"/>
      <c r="G9" s="324" t="str">
        <f t="shared" ref="G9:G41" si="1">IF($F9="","",VLOOKUP($F9,$D$46:$F$50,3))</f>
        <v/>
      </c>
      <c r="H9" s="11"/>
      <c r="I9" s="384">
        <v>3800</v>
      </c>
      <c r="J9" s="12" t="s">
        <v>15</v>
      </c>
      <c r="K9" s="389" t="str">
        <f>IF(D9="","",D9)</f>
        <v/>
      </c>
      <c r="L9" s="12" t="s">
        <v>16</v>
      </c>
      <c r="M9" s="12" t="s">
        <v>17</v>
      </c>
      <c r="N9" s="204" t="str">
        <f>IF(K9="","",SUM(I9*K9))</f>
        <v/>
      </c>
      <c r="O9" s="385">
        <v>11600</v>
      </c>
      <c r="P9" s="12" t="s">
        <v>15</v>
      </c>
      <c r="Q9" s="389" t="str">
        <f>IF(K9="","",K9-2)</f>
        <v/>
      </c>
      <c r="R9" s="12" t="s">
        <v>18</v>
      </c>
      <c r="S9" s="12" t="s">
        <v>17</v>
      </c>
      <c r="T9" s="204" t="str">
        <f>IF(Q9="","",SUM(O9*Q9))</f>
        <v/>
      </c>
      <c r="U9" s="25"/>
      <c r="V9" s="205" t="str">
        <f>IF(D9="","",SUM(N9+T9+U9))</f>
        <v/>
      </c>
      <c r="X9" s="7" t="s">
        <v>54</v>
      </c>
    </row>
    <row r="10" spans="1:28" ht="30" customHeight="1">
      <c r="A10" s="238"/>
      <c r="B10" s="298" t="str">
        <f>IF($A10="","",VLOOKUP($A10,従事者明細!$A$3:$F$51,2))</f>
        <v/>
      </c>
      <c r="C10" s="199" t="str">
        <f>IF($A10="","",VLOOKUP($A10,従事者明細!$A$3:$F$51,3))</f>
        <v/>
      </c>
      <c r="D10" s="3"/>
      <c r="E10" s="323" t="str">
        <f t="shared" si="0"/>
        <v/>
      </c>
      <c r="F10" s="337"/>
      <c r="G10" s="324" t="str">
        <f t="shared" si="1"/>
        <v/>
      </c>
      <c r="H10" s="8"/>
      <c r="I10" s="384">
        <v>3800</v>
      </c>
      <c r="J10" s="12" t="s">
        <v>15</v>
      </c>
      <c r="K10" s="389" t="str">
        <f t="shared" ref="K10:K41" si="2">IF(D10="","",D10)</f>
        <v/>
      </c>
      <c r="L10" s="12" t="s">
        <v>16</v>
      </c>
      <c r="M10" s="12" t="s">
        <v>17</v>
      </c>
      <c r="N10" s="204" t="str">
        <f t="shared" ref="N10:N41" si="3">IF(K10="","",SUM(I10*K10))</f>
        <v/>
      </c>
      <c r="O10" s="385">
        <v>11600</v>
      </c>
      <c r="P10" s="12" t="s">
        <v>15</v>
      </c>
      <c r="Q10" s="389" t="str">
        <f t="shared" ref="Q10:Q41" si="4">IF(K10="","",K10-2)</f>
        <v/>
      </c>
      <c r="R10" s="12" t="s">
        <v>18</v>
      </c>
      <c r="S10" s="12" t="s">
        <v>17</v>
      </c>
      <c r="T10" s="204" t="str">
        <f t="shared" ref="T10:T41" si="5">IF(Q10="","",SUM(O10*Q10))</f>
        <v/>
      </c>
      <c r="U10" s="25"/>
      <c r="V10" s="205" t="str">
        <f t="shared" ref="V10:V41" si="6">IF(D10="","",SUM(N10+T10+U10))</f>
        <v/>
      </c>
      <c r="X10" s="7" t="s">
        <v>56</v>
      </c>
    </row>
    <row r="11" spans="1:28" ht="30" customHeight="1">
      <c r="A11" s="238"/>
      <c r="B11" s="298" t="str">
        <f>IF($A11="","",VLOOKUP($A11,従事者明細!$A$3:$F$51,2))</f>
        <v/>
      </c>
      <c r="C11" s="199" t="str">
        <f>IF($A11="","",VLOOKUP($A11,従事者明細!$A$3:$F$51,3))</f>
        <v/>
      </c>
      <c r="D11" s="3"/>
      <c r="E11" s="323" t="str">
        <f t="shared" si="0"/>
        <v/>
      </c>
      <c r="F11" s="337"/>
      <c r="G11" s="324" t="str">
        <f t="shared" si="1"/>
        <v/>
      </c>
      <c r="H11" s="8"/>
      <c r="I11" s="384">
        <v>3800</v>
      </c>
      <c r="J11" s="12" t="s">
        <v>15</v>
      </c>
      <c r="K11" s="389" t="str">
        <f t="shared" si="2"/>
        <v/>
      </c>
      <c r="L11" s="12" t="s">
        <v>16</v>
      </c>
      <c r="M11" s="12" t="s">
        <v>17</v>
      </c>
      <c r="N11" s="204" t="str">
        <f t="shared" si="3"/>
        <v/>
      </c>
      <c r="O11" s="385">
        <v>11600</v>
      </c>
      <c r="P11" s="12" t="s">
        <v>15</v>
      </c>
      <c r="Q11" s="389" t="str">
        <f t="shared" si="4"/>
        <v/>
      </c>
      <c r="R11" s="12" t="s">
        <v>18</v>
      </c>
      <c r="S11" s="12" t="s">
        <v>17</v>
      </c>
      <c r="T11" s="204" t="str">
        <f t="shared" si="5"/>
        <v/>
      </c>
      <c r="U11" s="25"/>
      <c r="V11" s="205" t="str">
        <f t="shared" si="6"/>
        <v/>
      </c>
    </row>
    <row r="12" spans="1:28" ht="30" customHeight="1">
      <c r="A12" s="238"/>
      <c r="B12" s="298" t="str">
        <f>IF($A12="","",VLOOKUP($A12,従事者明細!$A$3:$F$51,2))</f>
        <v/>
      </c>
      <c r="C12" s="199" t="str">
        <f>IF($A12="","",VLOOKUP($A12,従事者明細!$A$3:$F$51,3))</f>
        <v/>
      </c>
      <c r="D12" s="3"/>
      <c r="E12" s="323" t="str">
        <f t="shared" si="0"/>
        <v/>
      </c>
      <c r="F12" s="337"/>
      <c r="G12" s="324" t="str">
        <f t="shared" si="1"/>
        <v/>
      </c>
      <c r="H12" s="8"/>
      <c r="I12" s="384">
        <v>3800</v>
      </c>
      <c r="J12" s="12" t="s">
        <v>15</v>
      </c>
      <c r="K12" s="389" t="str">
        <f t="shared" si="2"/>
        <v/>
      </c>
      <c r="L12" s="12" t="s">
        <v>16</v>
      </c>
      <c r="M12" s="12" t="s">
        <v>17</v>
      </c>
      <c r="N12" s="204" t="str">
        <f t="shared" ref="N12" si="7">IF(K12="","",SUM(I12*K12))</f>
        <v/>
      </c>
      <c r="O12" s="385">
        <v>11600</v>
      </c>
      <c r="P12" s="12" t="s">
        <v>15</v>
      </c>
      <c r="Q12" s="389" t="str">
        <f t="shared" si="4"/>
        <v/>
      </c>
      <c r="R12" s="12" t="s">
        <v>18</v>
      </c>
      <c r="S12" s="12" t="s">
        <v>17</v>
      </c>
      <c r="T12" s="204" t="str">
        <f t="shared" ref="T12" si="8">IF(Q12="","",SUM(O12*Q12))</f>
        <v/>
      </c>
      <c r="U12" s="25"/>
      <c r="V12" s="205" t="str">
        <f t="shared" ref="V12" si="9">IF(D12="","",SUM(N12+T12+U12))</f>
        <v/>
      </c>
    </row>
    <row r="13" spans="1:28" ht="30" customHeight="1">
      <c r="A13" s="238"/>
      <c r="B13" s="298" t="str">
        <f>IF($A13="","",VLOOKUP($A13,従事者明細!$A$3:$F$51,2))</f>
        <v/>
      </c>
      <c r="C13" s="199" t="str">
        <f>IF($A13="","",VLOOKUP($A13,従事者明細!$A$3:$F$51,3))</f>
        <v/>
      </c>
      <c r="D13" s="3"/>
      <c r="E13" s="323" t="str">
        <f t="shared" si="0"/>
        <v/>
      </c>
      <c r="F13" s="337"/>
      <c r="G13" s="324" t="str">
        <f t="shared" si="1"/>
        <v/>
      </c>
      <c r="H13" s="8"/>
      <c r="I13" s="384">
        <v>3800</v>
      </c>
      <c r="J13" s="12" t="s">
        <v>15</v>
      </c>
      <c r="K13" s="389" t="str">
        <f t="shared" si="2"/>
        <v/>
      </c>
      <c r="L13" s="12" t="s">
        <v>16</v>
      </c>
      <c r="M13" s="12" t="s">
        <v>17</v>
      </c>
      <c r="N13" s="204" t="str">
        <f t="shared" ref="N13" si="10">IF(K13="","",SUM(I13*K13))</f>
        <v/>
      </c>
      <c r="O13" s="385">
        <v>11600</v>
      </c>
      <c r="P13" s="12" t="s">
        <v>15</v>
      </c>
      <c r="Q13" s="389" t="str">
        <f t="shared" si="4"/>
        <v/>
      </c>
      <c r="R13" s="12" t="s">
        <v>18</v>
      </c>
      <c r="S13" s="12" t="s">
        <v>17</v>
      </c>
      <c r="T13" s="204" t="str">
        <f t="shared" ref="T13" si="11">IF(Q13="","",SUM(O13*Q13))</f>
        <v/>
      </c>
      <c r="U13" s="25"/>
      <c r="V13" s="205" t="str">
        <f t="shared" ref="V13" si="12">IF(D13="","",SUM(N13+T13+U13))</f>
        <v/>
      </c>
    </row>
    <row r="14" spans="1:28" ht="30" customHeight="1">
      <c r="A14" s="238"/>
      <c r="B14" s="298" t="str">
        <f>IF($A14="","",VLOOKUP($A14,従事者明細!$A$3:$F$51,2))</f>
        <v/>
      </c>
      <c r="C14" s="199" t="str">
        <f>IF($A14="","",VLOOKUP($A14,従事者明細!$A$3:$F$51,3))</f>
        <v/>
      </c>
      <c r="D14" s="3"/>
      <c r="E14" s="323" t="str">
        <f t="shared" si="0"/>
        <v/>
      </c>
      <c r="F14" s="337"/>
      <c r="G14" s="324" t="str">
        <f t="shared" si="1"/>
        <v/>
      </c>
      <c r="H14" s="8"/>
      <c r="I14" s="384">
        <v>3800</v>
      </c>
      <c r="J14" s="12" t="s">
        <v>15</v>
      </c>
      <c r="K14" s="389" t="str">
        <f t="shared" si="2"/>
        <v/>
      </c>
      <c r="L14" s="12" t="s">
        <v>16</v>
      </c>
      <c r="M14" s="12" t="s">
        <v>17</v>
      </c>
      <c r="N14" s="204" t="str">
        <f t="shared" ref="N14" si="13">IF(K14="","",SUM(I14*K14))</f>
        <v/>
      </c>
      <c r="O14" s="385">
        <v>11600</v>
      </c>
      <c r="P14" s="12" t="s">
        <v>15</v>
      </c>
      <c r="Q14" s="389" t="str">
        <f t="shared" si="4"/>
        <v/>
      </c>
      <c r="R14" s="12" t="s">
        <v>18</v>
      </c>
      <c r="S14" s="12" t="s">
        <v>17</v>
      </c>
      <c r="T14" s="204" t="str">
        <f t="shared" ref="T14" si="14">IF(Q14="","",SUM(O14*Q14))</f>
        <v/>
      </c>
      <c r="U14" s="25"/>
      <c r="V14" s="205" t="str">
        <f t="shared" ref="V14" si="15">IF(D14="","",SUM(N14+T14+U14))</f>
        <v/>
      </c>
    </row>
    <row r="15" spans="1:28" ht="30" customHeight="1">
      <c r="A15" s="238"/>
      <c r="B15" s="298" t="str">
        <f>IF($A15="","",VLOOKUP($A15,従事者明細!$A$3:$F$51,2))</f>
        <v/>
      </c>
      <c r="C15" s="199" t="str">
        <f>IF($A15="","",VLOOKUP($A15,従事者明細!$A$3:$F$51,3))</f>
        <v/>
      </c>
      <c r="D15" s="3"/>
      <c r="E15" s="323" t="str">
        <f t="shared" si="0"/>
        <v/>
      </c>
      <c r="F15" s="337"/>
      <c r="G15" s="324" t="str">
        <f t="shared" si="1"/>
        <v/>
      </c>
      <c r="H15" s="8"/>
      <c r="I15" s="384">
        <v>3800</v>
      </c>
      <c r="J15" s="12" t="s">
        <v>15</v>
      </c>
      <c r="K15" s="389" t="str">
        <f t="shared" si="2"/>
        <v/>
      </c>
      <c r="L15" s="12" t="s">
        <v>16</v>
      </c>
      <c r="M15" s="12" t="s">
        <v>17</v>
      </c>
      <c r="N15" s="204" t="str">
        <f t="shared" si="3"/>
        <v/>
      </c>
      <c r="O15" s="385">
        <v>11600</v>
      </c>
      <c r="P15" s="12" t="s">
        <v>15</v>
      </c>
      <c r="Q15" s="389" t="str">
        <f t="shared" si="4"/>
        <v/>
      </c>
      <c r="R15" s="12" t="s">
        <v>18</v>
      </c>
      <c r="S15" s="12" t="s">
        <v>17</v>
      </c>
      <c r="T15" s="204" t="str">
        <f t="shared" si="5"/>
        <v/>
      </c>
      <c r="U15" s="25"/>
      <c r="V15" s="205" t="str">
        <f t="shared" si="6"/>
        <v/>
      </c>
    </row>
    <row r="16" spans="1:28" ht="30" customHeight="1">
      <c r="A16" s="238"/>
      <c r="B16" s="298" t="str">
        <f>IF($A16="","",VLOOKUP($A16,従事者明細!$A$3:$F$51,2))</f>
        <v/>
      </c>
      <c r="C16" s="199" t="str">
        <f>IF($A16="","",VLOOKUP($A16,従事者明細!$A$3:$F$51,3))</f>
        <v/>
      </c>
      <c r="D16" s="3"/>
      <c r="E16" s="323" t="str">
        <f t="shared" si="0"/>
        <v/>
      </c>
      <c r="F16" s="337"/>
      <c r="G16" s="324" t="str">
        <f t="shared" si="1"/>
        <v/>
      </c>
      <c r="H16" s="8"/>
      <c r="I16" s="384">
        <v>3800</v>
      </c>
      <c r="J16" s="12" t="s">
        <v>15</v>
      </c>
      <c r="K16" s="389" t="str">
        <f t="shared" si="2"/>
        <v/>
      </c>
      <c r="L16" s="12" t="s">
        <v>16</v>
      </c>
      <c r="M16" s="12" t="s">
        <v>17</v>
      </c>
      <c r="N16" s="204" t="str">
        <f t="shared" ref="N16" si="16">IF(K16="","",SUM(I16*K16))</f>
        <v/>
      </c>
      <c r="O16" s="385">
        <v>11600</v>
      </c>
      <c r="P16" s="12" t="s">
        <v>15</v>
      </c>
      <c r="Q16" s="389" t="str">
        <f t="shared" si="4"/>
        <v/>
      </c>
      <c r="R16" s="12" t="s">
        <v>18</v>
      </c>
      <c r="S16" s="12" t="s">
        <v>17</v>
      </c>
      <c r="T16" s="204" t="str">
        <f t="shared" ref="T16" si="17">IF(Q16="","",SUM(O16*Q16))</f>
        <v/>
      </c>
      <c r="U16" s="25"/>
      <c r="V16" s="205" t="str">
        <f t="shared" ref="V16" si="18">IF(D16="","",SUM(N16+T16+U16))</f>
        <v/>
      </c>
    </row>
    <row r="17" spans="1:22" ht="30" customHeight="1">
      <c r="A17" s="238"/>
      <c r="B17" s="298" t="str">
        <f>IF($A17="","",VLOOKUP($A17,従事者明細!$A$3:$F$51,2))</f>
        <v/>
      </c>
      <c r="C17" s="199" t="str">
        <f>IF($A17="","",VLOOKUP($A17,従事者明細!$A$3:$F$51,3))</f>
        <v/>
      </c>
      <c r="D17" s="3"/>
      <c r="E17" s="323" t="str">
        <f t="shared" si="0"/>
        <v/>
      </c>
      <c r="F17" s="337"/>
      <c r="G17" s="324" t="str">
        <f t="shared" si="1"/>
        <v/>
      </c>
      <c r="H17" s="8"/>
      <c r="I17" s="384">
        <v>3800</v>
      </c>
      <c r="J17" s="12" t="s">
        <v>15</v>
      </c>
      <c r="K17" s="389" t="str">
        <f t="shared" si="2"/>
        <v/>
      </c>
      <c r="L17" s="12" t="s">
        <v>16</v>
      </c>
      <c r="M17" s="12" t="s">
        <v>17</v>
      </c>
      <c r="N17" s="204" t="str">
        <f t="shared" si="3"/>
        <v/>
      </c>
      <c r="O17" s="385">
        <v>11600</v>
      </c>
      <c r="P17" s="12" t="s">
        <v>15</v>
      </c>
      <c r="Q17" s="389" t="str">
        <f t="shared" si="4"/>
        <v/>
      </c>
      <c r="R17" s="12" t="s">
        <v>18</v>
      </c>
      <c r="S17" s="12" t="s">
        <v>17</v>
      </c>
      <c r="T17" s="204" t="str">
        <f t="shared" si="5"/>
        <v/>
      </c>
      <c r="U17" s="25"/>
      <c r="V17" s="205" t="str">
        <f t="shared" si="6"/>
        <v/>
      </c>
    </row>
    <row r="18" spans="1:22" ht="30" customHeight="1">
      <c r="A18" s="238"/>
      <c r="B18" s="298" t="str">
        <f>IF($A18="","",VLOOKUP($A18,従事者明細!$A$3:$F$51,2))</f>
        <v/>
      </c>
      <c r="C18" s="199" t="str">
        <f>IF($A18="","",VLOOKUP($A18,従事者明細!$A$3:$F$51,3))</f>
        <v/>
      </c>
      <c r="D18" s="3"/>
      <c r="E18" s="323" t="str">
        <f t="shared" si="0"/>
        <v/>
      </c>
      <c r="F18" s="337"/>
      <c r="G18" s="324" t="str">
        <f t="shared" si="1"/>
        <v/>
      </c>
      <c r="H18" s="8"/>
      <c r="I18" s="384">
        <v>3800</v>
      </c>
      <c r="J18" s="12" t="s">
        <v>15</v>
      </c>
      <c r="K18" s="389" t="str">
        <f t="shared" si="2"/>
        <v/>
      </c>
      <c r="L18" s="12" t="s">
        <v>16</v>
      </c>
      <c r="M18" s="12" t="s">
        <v>17</v>
      </c>
      <c r="N18" s="204" t="str">
        <f t="shared" si="3"/>
        <v/>
      </c>
      <c r="O18" s="385">
        <v>11600</v>
      </c>
      <c r="P18" s="12" t="s">
        <v>15</v>
      </c>
      <c r="Q18" s="389" t="str">
        <f t="shared" si="4"/>
        <v/>
      </c>
      <c r="R18" s="12" t="s">
        <v>18</v>
      </c>
      <c r="S18" s="12" t="s">
        <v>17</v>
      </c>
      <c r="T18" s="204" t="str">
        <f t="shared" si="5"/>
        <v/>
      </c>
      <c r="U18" s="25"/>
      <c r="V18" s="205" t="str">
        <f t="shared" si="6"/>
        <v/>
      </c>
    </row>
    <row r="19" spans="1:22" ht="30" customHeight="1">
      <c r="A19" s="238"/>
      <c r="B19" s="298" t="str">
        <f>IF($A19="","",VLOOKUP($A19,従事者明細!$A$3:$F$51,2))</f>
        <v/>
      </c>
      <c r="C19" s="199" t="str">
        <f>IF($A19="","",VLOOKUP($A19,従事者明細!$A$3:$F$51,3))</f>
        <v/>
      </c>
      <c r="D19" s="3"/>
      <c r="E19" s="323" t="str">
        <f t="shared" si="0"/>
        <v/>
      </c>
      <c r="F19" s="337"/>
      <c r="G19" s="324" t="str">
        <f t="shared" si="1"/>
        <v/>
      </c>
      <c r="H19" s="8"/>
      <c r="I19" s="384">
        <v>3800</v>
      </c>
      <c r="J19" s="12" t="s">
        <v>15</v>
      </c>
      <c r="K19" s="389" t="str">
        <f t="shared" si="2"/>
        <v/>
      </c>
      <c r="L19" s="12" t="s">
        <v>16</v>
      </c>
      <c r="M19" s="12" t="s">
        <v>17</v>
      </c>
      <c r="N19" s="204" t="str">
        <f t="shared" si="3"/>
        <v/>
      </c>
      <c r="O19" s="385">
        <v>11600</v>
      </c>
      <c r="P19" s="12" t="s">
        <v>15</v>
      </c>
      <c r="Q19" s="389" t="str">
        <f t="shared" si="4"/>
        <v/>
      </c>
      <c r="R19" s="12" t="s">
        <v>18</v>
      </c>
      <c r="S19" s="12" t="s">
        <v>17</v>
      </c>
      <c r="T19" s="204" t="str">
        <f t="shared" si="5"/>
        <v/>
      </c>
      <c r="U19" s="25"/>
      <c r="V19" s="205" t="str">
        <f t="shared" si="6"/>
        <v/>
      </c>
    </row>
    <row r="20" spans="1:22" ht="30" customHeight="1">
      <c r="A20" s="238"/>
      <c r="B20" s="298" t="str">
        <f>IF($A20="","",VLOOKUP($A20,従事者明細!$A$3:$F$51,2))</f>
        <v/>
      </c>
      <c r="C20" s="199" t="str">
        <f>IF($A20="","",VLOOKUP($A20,従事者明細!$A$3:$F$51,3))</f>
        <v/>
      </c>
      <c r="D20" s="3"/>
      <c r="E20" s="323" t="str">
        <f t="shared" si="0"/>
        <v/>
      </c>
      <c r="F20" s="337"/>
      <c r="G20" s="324" t="str">
        <f t="shared" si="1"/>
        <v/>
      </c>
      <c r="H20" s="8"/>
      <c r="I20" s="384">
        <v>3800</v>
      </c>
      <c r="J20" s="12" t="s">
        <v>15</v>
      </c>
      <c r="K20" s="389" t="str">
        <f t="shared" si="2"/>
        <v/>
      </c>
      <c r="L20" s="12" t="s">
        <v>16</v>
      </c>
      <c r="M20" s="12" t="s">
        <v>17</v>
      </c>
      <c r="N20" s="204" t="str">
        <f t="shared" ref="N20:N36" si="19">IF(K20="","",SUM(I20*K20))</f>
        <v/>
      </c>
      <c r="O20" s="385">
        <v>11600</v>
      </c>
      <c r="P20" s="12" t="s">
        <v>15</v>
      </c>
      <c r="Q20" s="389" t="str">
        <f t="shared" si="4"/>
        <v/>
      </c>
      <c r="R20" s="12" t="s">
        <v>18</v>
      </c>
      <c r="S20" s="12" t="s">
        <v>17</v>
      </c>
      <c r="T20" s="204" t="str">
        <f t="shared" ref="T20:T36" si="20">IF(Q20="","",SUM(O20*Q20))</f>
        <v/>
      </c>
      <c r="U20" s="25"/>
      <c r="V20" s="205" t="str">
        <f t="shared" ref="V20:V36" si="21">IF(D20="","",SUM(N20+T20+U20))</f>
        <v/>
      </c>
    </row>
    <row r="21" spans="1:22" ht="30" hidden="1" customHeight="1">
      <c r="A21" s="238"/>
      <c r="B21" s="298" t="str">
        <f>IF($A21="","",VLOOKUP($A21,従事者明細!$A$3:$F$51,2))</f>
        <v/>
      </c>
      <c r="C21" s="199" t="str">
        <f>IF($A21="","",VLOOKUP($A21,従事者明細!$A$3:$F$51,3))</f>
        <v/>
      </c>
      <c r="D21" s="3"/>
      <c r="E21" s="323" t="str">
        <f t="shared" si="0"/>
        <v/>
      </c>
      <c r="F21" s="337"/>
      <c r="G21" s="324" t="str">
        <f t="shared" si="1"/>
        <v/>
      </c>
      <c r="H21" s="8"/>
      <c r="I21" s="384">
        <v>3800</v>
      </c>
      <c r="J21" s="12" t="s">
        <v>15</v>
      </c>
      <c r="K21" s="389" t="str">
        <f t="shared" si="2"/>
        <v/>
      </c>
      <c r="L21" s="12" t="s">
        <v>16</v>
      </c>
      <c r="M21" s="12" t="s">
        <v>17</v>
      </c>
      <c r="N21" s="204" t="str">
        <f t="shared" si="19"/>
        <v/>
      </c>
      <c r="O21" s="385">
        <v>11600</v>
      </c>
      <c r="P21" s="12" t="s">
        <v>15</v>
      </c>
      <c r="Q21" s="389" t="str">
        <f t="shared" si="4"/>
        <v/>
      </c>
      <c r="R21" s="12" t="s">
        <v>18</v>
      </c>
      <c r="S21" s="12" t="s">
        <v>17</v>
      </c>
      <c r="T21" s="204" t="str">
        <f t="shared" si="20"/>
        <v/>
      </c>
      <c r="U21" s="25"/>
      <c r="V21" s="205" t="str">
        <f t="shared" si="21"/>
        <v/>
      </c>
    </row>
    <row r="22" spans="1:22" ht="30" hidden="1" customHeight="1">
      <c r="A22" s="238"/>
      <c r="B22" s="298" t="str">
        <f>IF($A22="","",VLOOKUP($A22,従事者明細!$A$3:$F$51,2))</f>
        <v/>
      </c>
      <c r="C22" s="199" t="str">
        <f>IF($A22="","",VLOOKUP($A22,従事者明細!$A$3:$F$51,3))</f>
        <v/>
      </c>
      <c r="D22" s="3"/>
      <c r="E22" s="323" t="str">
        <f t="shared" si="0"/>
        <v/>
      </c>
      <c r="F22" s="337"/>
      <c r="G22" s="324" t="str">
        <f t="shared" si="1"/>
        <v/>
      </c>
      <c r="H22" s="8"/>
      <c r="I22" s="384">
        <v>3800</v>
      </c>
      <c r="J22" s="12" t="s">
        <v>15</v>
      </c>
      <c r="K22" s="389" t="str">
        <f t="shared" si="2"/>
        <v/>
      </c>
      <c r="L22" s="12" t="s">
        <v>16</v>
      </c>
      <c r="M22" s="12" t="s">
        <v>17</v>
      </c>
      <c r="N22" s="204" t="str">
        <f t="shared" ref="N22:N31" si="22">IF(K22="","",SUM(I22*K22))</f>
        <v/>
      </c>
      <c r="O22" s="385">
        <v>11600</v>
      </c>
      <c r="P22" s="12" t="s">
        <v>15</v>
      </c>
      <c r="Q22" s="389" t="str">
        <f t="shared" si="4"/>
        <v/>
      </c>
      <c r="R22" s="12" t="s">
        <v>18</v>
      </c>
      <c r="S22" s="12" t="s">
        <v>17</v>
      </c>
      <c r="T22" s="204" t="str">
        <f t="shared" ref="T22:T31" si="23">IF(Q22="","",SUM(O22*Q22))</f>
        <v/>
      </c>
      <c r="U22" s="25"/>
      <c r="V22" s="205" t="str">
        <f t="shared" ref="V22:V31" si="24">IF(D22="","",SUM(N22+T22+U22))</f>
        <v/>
      </c>
    </row>
    <row r="23" spans="1:22" ht="30" hidden="1" customHeight="1">
      <c r="A23" s="238"/>
      <c r="B23" s="298" t="str">
        <f>IF($A23="","",VLOOKUP($A23,従事者明細!$A$3:$F$51,2))</f>
        <v/>
      </c>
      <c r="C23" s="199" t="str">
        <f>IF($A23="","",VLOOKUP($A23,従事者明細!$A$3:$F$51,3))</f>
        <v/>
      </c>
      <c r="D23" s="3"/>
      <c r="E23" s="323" t="str">
        <f t="shared" si="0"/>
        <v/>
      </c>
      <c r="F23" s="337"/>
      <c r="G23" s="324" t="str">
        <f t="shared" si="1"/>
        <v/>
      </c>
      <c r="H23" s="8"/>
      <c r="I23" s="384">
        <v>3800</v>
      </c>
      <c r="J23" s="12" t="s">
        <v>15</v>
      </c>
      <c r="K23" s="389" t="str">
        <f t="shared" si="2"/>
        <v/>
      </c>
      <c r="L23" s="12" t="s">
        <v>16</v>
      </c>
      <c r="M23" s="12" t="s">
        <v>17</v>
      </c>
      <c r="N23" s="204" t="str">
        <f t="shared" si="22"/>
        <v/>
      </c>
      <c r="O23" s="385">
        <v>11600</v>
      </c>
      <c r="P23" s="12" t="s">
        <v>15</v>
      </c>
      <c r="Q23" s="389" t="str">
        <f t="shared" si="4"/>
        <v/>
      </c>
      <c r="R23" s="12" t="s">
        <v>18</v>
      </c>
      <c r="S23" s="12" t="s">
        <v>17</v>
      </c>
      <c r="T23" s="204" t="str">
        <f t="shared" si="23"/>
        <v/>
      </c>
      <c r="U23" s="25"/>
      <c r="V23" s="205" t="str">
        <f t="shared" si="24"/>
        <v/>
      </c>
    </row>
    <row r="24" spans="1:22" ht="30" hidden="1" customHeight="1">
      <c r="A24" s="238"/>
      <c r="B24" s="298" t="str">
        <f>IF($A24="","",VLOOKUP($A24,従事者明細!$A$3:$F$51,2))</f>
        <v/>
      </c>
      <c r="C24" s="199" t="str">
        <f>IF($A24="","",VLOOKUP($A24,従事者明細!$A$3:$F$51,3))</f>
        <v/>
      </c>
      <c r="D24" s="3"/>
      <c r="E24" s="323" t="str">
        <f t="shared" si="0"/>
        <v/>
      </c>
      <c r="F24" s="337"/>
      <c r="G24" s="324" t="str">
        <f t="shared" si="1"/>
        <v/>
      </c>
      <c r="H24" s="8"/>
      <c r="I24" s="384">
        <v>3800</v>
      </c>
      <c r="J24" s="12" t="s">
        <v>15</v>
      </c>
      <c r="K24" s="389" t="str">
        <f t="shared" si="2"/>
        <v/>
      </c>
      <c r="L24" s="12" t="s">
        <v>16</v>
      </c>
      <c r="M24" s="12" t="s">
        <v>17</v>
      </c>
      <c r="N24" s="204" t="str">
        <f t="shared" si="22"/>
        <v/>
      </c>
      <c r="O24" s="385">
        <v>11600</v>
      </c>
      <c r="P24" s="12" t="s">
        <v>15</v>
      </c>
      <c r="Q24" s="389" t="str">
        <f t="shared" si="4"/>
        <v/>
      </c>
      <c r="R24" s="12" t="s">
        <v>18</v>
      </c>
      <c r="S24" s="12" t="s">
        <v>17</v>
      </c>
      <c r="T24" s="204" t="str">
        <f t="shared" si="23"/>
        <v/>
      </c>
      <c r="U24" s="25"/>
      <c r="V24" s="205" t="str">
        <f t="shared" si="24"/>
        <v/>
      </c>
    </row>
    <row r="25" spans="1:22" ht="30" hidden="1" customHeight="1">
      <c r="A25" s="238"/>
      <c r="B25" s="298" t="str">
        <f>IF($A25="","",VLOOKUP($A25,従事者明細!$A$3:$F$51,2))</f>
        <v/>
      </c>
      <c r="C25" s="199" t="str">
        <f>IF($A25="","",VLOOKUP($A25,従事者明細!$A$3:$F$51,3))</f>
        <v/>
      </c>
      <c r="D25" s="3"/>
      <c r="E25" s="323" t="str">
        <f t="shared" si="0"/>
        <v/>
      </c>
      <c r="F25" s="337"/>
      <c r="G25" s="324" t="str">
        <f t="shared" si="1"/>
        <v/>
      </c>
      <c r="H25" s="8"/>
      <c r="I25" s="384">
        <v>3800</v>
      </c>
      <c r="J25" s="12" t="s">
        <v>15</v>
      </c>
      <c r="K25" s="389" t="str">
        <f t="shared" si="2"/>
        <v/>
      </c>
      <c r="L25" s="12" t="s">
        <v>16</v>
      </c>
      <c r="M25" s="12" t="s">
        <v>17</v>
      </c>
      <c r="N25" s="204" t="str">
        <f t="shared" si="22"/>
        <v/>
      </c>
      <c r="O25" s="385">
        <v>11600</v>
      </c>
      <c r="P25" s="12" t="s">
        <v>15</v>
      </c>
      <c r="Q25" s="389" t="str">
        <f t="shared" si="4"/>
        <v/>
      </c>
      <c r="R25" s="12" t="s">
        <v>18</v>
      </c>
      <c r="S25" s="12" t="s">
        <v>17</v>
      </c>
      <c r="T25" s="204" t="str">
        <f t="shared" si="23"/>
        <v/>
      </c>
      <c r="U25" s="25"/>
      <c r="V25" s="205" t="str">
        <f t="shared" si="24"/>
        <v/>
      </c>
    </row>
    <row r="26" spans="1:22" ht="30" hidden="1" customHeight="1">
      <c r="A26" s="238"/>
      <c r="B26" s="298" t="str">
        <f>IF($A26="","",VLOOKUP($A26,従事者明細!$A$3:$F$51,2))</f>
        <v/>
      </c>
      <c r="C26" s="199" t="str">
        <f>IF($A26="","",VLOOKUP($A26,従事者明細!$A$3:$F$51,3))</f>
        <v/>
      </c>
      <c r="D26" s="3"/>
      <c r="E26" s="323" t="str">
        <f t="shared" si="0"/>
        <v/>
      </c>
      <c r="F26" s="337"/>
      <c r="G26" s="324" t="str">
        <f t="shared" si="1"/>
        <v/>
      </c>
      <c r="H26" s="8"/>
      <c r="I26" s="384">
        <v>3800</v>
      </c>
      <c r="J26" s="12" t="s">
        <v>15</v>
      </c>
      <c r="K26" s="389" t="str">
        <f t="shared" si="2"/>
        <v/>
      </c>
      <c r="L26" s="12" t="s">
        <v>16</v>
      </c>
      <c r="M26" s="12" t="s">
        <v>17</v>
      </c>
      <c r="N26" s="204" t="str">
        <f t="shared" si="22"/>
        <v/>
      </c>
      <c r="O26" s="385">
        <v>11600</v>
      </c>
      <c r="P26" s="12" t="s">
        <v>15</v>
      </c>
      <c r="Q26" s="389" t="str">
        <f t="shared" si="4"/>
        <v/>
      </c>
      <c r="R26" s="12" t="s">
        <v>18</v>
      </c>
      <c r="S26" s="12" t="s">
        <v>17</v>
      </c>
      <c r="T26" s="204" t="str">
        <f t="shared" si="23"/>
        <v/>
      </c>
      <c r="U26" s="25"/>
      <c r="V26" s="205" t="str">
        <f t="shared" si="24"/>
        <v/>
      </c>
    </row>
    <row r="27" spans="1:22" ht="30" hidden="1" customHeight="1">
      <c r="A27" s="238"/>
      <c r="B27" s="298" t="str">
        <f>IF($A27="","",VLOOKUP($A27,従事者明細!$A$3:$F$51,2))</f>
        <v/>
      </c>
      <c r="C27" s="199" t="str">
        <f>IF($A27="","",VLOOKUP($A27,従事者明細!$A$3:$F$51,3))</f>
        <v/>
      </c>
      <c r="D27" s="3"/>
      <c r="E27" s="323" t="str">
        <f t="shared" si="0"/>
        <v/>
      </c>
      <c r="F27" s="337"/>
      <c r="G27" s="324" t="str">
        <f t="shared" si="1"/>
        <v/>
      </c>
      <c r="H27" s="8"/>
      <c r="I27" s="384">
        <v>3800</v>
      </c>
      <c r="J27" s="12" t="s">
        <v>15</v>
      </c>
      <c r="K27" s="389" t="str">
        <f t="shared" si="2"/>
        <v/>
      </c>
      <c r="L27" s="12" t="s">
        <v>16</v>
      </c>
      <c r="M27" s="12" t="s">
        <v>17</v>
      </c>
      <c r="N27" s="204" t="str">
        <f t="shared" si="22"/>
        <v/>
      </c>
      <c r="O27" s="385">
        <v>11600</v>
      </c>
      <c r="P27" s="12" t="s">
        <v>15</v>
      </c>
      <c r="Q27" s="389" t="str">
        <f t="shared" si="4"/>
        <v/>
      </c>
      <c r="R27" s="12" t="s">
        <v>18</v>
      </c>
      <c r="S27" s="12" t="s">
        <v>17</v>
      </c>
      <c r="T27" s="204" t="str">
        <f t="shared" si="23"/>
        <v/>
      </c>
      <c r="U27" s="25"/>
      <c r="V27" s="205" t="str">
        <f t="shared" si="24"/>
        <v/>
      </c>
    </row>
    <row r="28" spans="1:22" ht="30" hidden="1" customHeight="1">
      <c r="A28" s="238"/>
      <c r="B28" s="298" t="str">
        <f>IF($A28="","",VLOOKUP($A28,従事者明細!$A$3:$F$51,2))</f>
        <v/>
      </c>
      <c r="C28" s="199" t="str">
        <f>IF($A28="","",VLOOKUP($A28,従事者明細!$A$3:$F$51,3))</f>
        <v/>
      </c>
      <c r="D28" s="3"/>
      <c r="E28" s="323" t="str">
        <f t="shared" si="0"/>
        <v/>
      </c>
      <c r="F28" s="337"/>
      <c r="G28" s="324" t="str">
        <f t="shared" si="1"/>
        <v/>
      </c>
      <c r="H28" s="8"/>
      <c r="I28" s="384">
        <v>3800</v>
      </c>
      <c r="J28" s="12" t="s">
        <v>15</v>
      </c>
      <c r="K28" s="389" t="str">
        <f t="shared" si="2"/>
        <v/>
      </c>
      <c r="L28" s="12" t="s">
        <v>16</v>
      </c>
      <c r="M28" s="12" t="s">
        <v>17</v>
      </c>
      <c r="N28" s="204" t="str">
        <f t="shared" si="22"/>
        <v/>
      </c>
      <c r="O28" s="385">
        <v>11600</v>
      </c>
      <c r="P28" s="12" t="s">
        <v>15</v>
      </c>
      <c r="Q28" s="389" t="str">
        <f t="shared" si="4"/>
        <v/>
      </c>
      <c r="R28" s="12" t="s">
        <v>18</v>
      </c>
      <c r="S28" s="12" t="s">
        <v>17</v>
      </c>
      <c r="T28" s="204" t="str">
        <f t="shared" si="23"/>
        <v/>
      </c>
      <c r="U28" s="25"/>
      <c r="V28" s="205" t="str">
        <f t="shared" si="24"/>
        <v/>
      </c>
    </row>
    <row r="29" spans="1:22" ht="30" hidden="1" customHeight="1">
      <c r="A29" s="238"/>
      <c r="B29" s="298" t="str">
        <f>IF($A29="","",VLOOKUP($A29,従事者明細!$A$3:$F$51,2))</f>
        <v/>
      </c>
      <c r="C29" s="199" t="str">
        <f>IF($A29="","",VLOOKUP($A29,従事者明細!$A$3:$F$51,3))</f>
        <v/>
      </c>
      <c r="D29" s="3"/>
      <c r="E29" s="323" t="str">
        <f t="shared" si="0"/>
        <v/>
      </c>
      <c r="F29" s="337"/>
      <c r="G29" s="324" t="str">
        <f t="shared" si="1"/>
        <v/>
      </c>
      <c r="H29" s="8"/>
      <c r="I29" s="384">
        <v>3800</v>
      </c>
      <c r="J29" s="12" t="s">
        <v>15</v>
      </c>
      <c r="K29" s="389" t="str">
        <f t="shared" si="2"/>
        <v/>
      </c>
      <c r="L29" s="12" t="s">
        <v>16</v>
      </c>
      <c r="M29" s="12" t="s">
        <v>17</v>
      </c>
      <c r="N29" s="204" t="str">
        <f t="shared" si="22"/>
        <v/>
      </c>
      <c r="O29" s="385">
        <v>11600</v>
      </c>
      <c r="P29" s="12" t="s">
        <v>15</v>
      </c>
      <c r="Q29" s="389" t="str">
        <f t="shared" si="4"/>
        <v/>
      </c>
      <c r="R29" s="12" t="s">
        <v>18</v>
      </c>
      <c r="S29" s="12" t="s">
        <v>17</v>
      </c>
      <c r="T29" s="204" t="str">
        <f t="shared" si="23"/>
        <v/>
      </c>
      <c r="U29" s="25"/>
      <c r="V29" s="205" t="str">
        <f t="shared" si="24"/>
        <v/>
      </c>
    </row>
    <row r="30" spans="1:22" ht="30" hidden="1" customHeight="1">
      <c r="A30" s="238"/>
      <c r="B30" s="298" t="str">
        <f>IF($A30="","",VLOOKUP($A30,従事者明細!$A$3:$F$51,2))</f>
        <v/>
      </c>
      <c r="C30" s="199" t="str">
        <f>IF($A30="","",VLOOKUP($A30,従事者明細!$A$3:$F$51,3))</f>
        <v/>
      </c>
      <c r="D30" s="3"/>
      <c r="E30" s="323" t="str">
        <f t="shared" si="0"/>
        <v/>
      </c>
      <c r="F30" s="337"/>
      <c r="G30" s="324" t="str">
        <f t="shared" si="1"/>
        <v/>
      </c>
      <c r="H30" s="8"/>
      <c r="I30" s="384">
        <v>3800</v>
      </c>
      <c r="J30" s="12" t="s">
        <v>15</v>
      </c>
      <c r="K30" s="389" t="str">
        <f t="shared" si="2"/>
        <v/>
      </c>
      <c r="L30" s="12" t="s">
        <v>16</v>
      </c>
      <c r="M30" s="12" t="s">
        <v>17</v>
      </c>
      <c r="N30" s="204" t="str">
        <f t="shared" si="22"/>
        <v/>
      </c>
      <c r="O30" s="385">
        <v>11600</v>
      </c>
      <c r="P30" s="12" t="s">
        <v>15</v>
      </c>
      <c r="Q30" s="389" t="str">
        <f t="shared" si="4"/>
        <v/>
      </c>
      <c r="R30" s="12" t="s">
        <v>18</v>
      </c>
      <c r="S30" s="12" t="s">
        <v>17</v>
      </c>
      <c r="T30" s="204" t="str">
        <f t="shared" si="23"/>
        <v/>
      </c>
      <c r="U30" s="25"/>
      <c r="V30" s="205" t="str">
        <f t="shared" si="24"/>
        <v/>
      </c>
    </row>
    <row r="31" spans="1:22" ht="30" hidden="1" customHeight="1">
      <c r="A31" s="238"/>
      <c r="B31" s="298" t="str">
        <f>IF($A31="","",VLOOKUP($A31,従事者明細!$A$3:$F$51,2))</f>
        <v/>
      </c>
      <c r="C31" s="199" t="str">
        <f>IF($A31="","",VLOOKUP($A31,従事者明細!$A$3:$F$51,3))</f>
        <v/>
      </c>
      <c r="D31" s="3"/>
      <c r="E31" s="323" t="str">
        <f t="shared" si="0"/>
        <v/>
      </c>
      <c r="F31" s="337"/>
      <c r="G31" s="324" t="str">
        <f t="shared" si="1"/>
        <v/>
      </c>
      <c r="H31" s="8"/>
      <c r="I31" s="384">
        <v>3800</v>
      </c>
      <c r="J31" s="12" t="s">
        <v>15</v>
      </c>
      <c r="K31" s="389" t="str">
        <f t="shared" si="2"/>
        <v/>
      </c>
      <c r="L31" s="12" t="s">
        <v>16</v>
      </c>
      <c r="M31" s="12" t="s">
        <v>17</v>
      </c>
      <c r="N31" s="204" t="str">
        <f t="shared" si="22"/>
        <v/>
      </c>
      <c r="O31" s="385">
        <v>11600</v>
      </c>
      <c r="P31" s="12" t="s">
        <v>15</v>
      </c>
      <c r="Q31" s="389" t="str">
        <f t="shared" si="4"/>
        <v/>
      </c>
      <c r="R31" s="12" t="s">
        <v>18</v>
      </c>
      <c r="S31" s="12" t="s">
        <v>17</v>
      </c>
      <c r="T31" s="204" t="str">
        <f t="shared" si="23"/>
        <v/>
      </c>
      <c r="U31" s="25"/>
      <c r="V31" s="205" t="str">
        <f t="shared" si="24"/>
        <v/>
      </c>
    </row>
    <row r="32" spans="1:22" ht="30" hidden="1" customHeight="1">
      <c r="A32" s="238"/>
      <c r="B32" s="298" t="str">
        <f>IF($A32="","",VLOOKUP($A32,従事者明細!$A$3:$F$51,2))</f>
        <v/>
      </c>
      <c r="C32" s="199" t="str">
        <f>IF($A32="","",VLOOKUP($A32,従事者明細!$A$3:$F$51,3))</f>
        <v/>
      </c>
      <c r="D32" s="3"/>
      <c r="E32" s="323" t="str">
        <f t="shared" si="0"/>
        <v/>
      </c>
      <c r="F32" s="337"/>
      <c r="G32" s="324" t="str">
        <f t="shared" si="1"/>
        <v/>
      </c>
      <c r="H32" s="8"/>
      <c r="I32" s="384">
        <v>3800</v>
      </c>
      <c r="J32" s="12" t="s">
        <v>15</v>
      </c>
      <c r="K32" s="389" t="str">
        <f t="shared" si="2"/>
        <v/>
      </c>
      <c r="L32" s="12" t="s">
        <v>16</v>
      </c>
      <c r="M32" s="12" t="s">
        <v>17</v>
      </c>
      <c r="N32" s="204" t="str">
        <f t="shared" si="19"/>
        <v/>
      </c>
      <c r="O32" s="385">
        <v>11600</v>
      </c>
      <c r="P32" s="12" t="s">
        <v>15</v>
      </c>
      <c r="Q32" s="389" t="str">
        <f t="shared" si="4"/>
        <v/>
      </c>
      <c r="R32" s="12" t="s">
        <v>18</v>
      </c>
      <c r="S32" s="12" t="s">
        <v>17</v>
      </c>
      <c r="T32" s="204" t="str">
        <f t="shared" si="20"/>
        <v/>
      </c>
      <c r="U32" s="25"/>
      <c r="V32" s="205" t="str">
        <f t="shared" si="21"/>
        <v/>
      </c>
    </row>
    <row r="33" spans="1:22" ht="30" hidden="1" customHeight="1">
      <c r="A33" s="238"/>
      <c r="B33" s="298" t="str">
        <f>IF($A33="","",VLOOKUP($A33,従事者明細!$A$3:$F$51,2))</f>
        <v/>
      </c>
      <c r="C33" s="199" t="str">
        <f>IF($A33="","",VLOOKUP($A33,従事者明細!$A$3:$F$51,3))</f>
        <v/>
      </c>
      <c r="D33" s="3"/>
      <c r="E33" s="323" t="str">
        <f t="shared" si="0"/>
        <v/>
      </c>
      <c r="F33" s="337"/>
      <c r="G33" s="324" t="str">
        <f t="shared" si="1"/>
        <v/>
      </c>
      <c r="H33" s="8"/>
      <c r="I33" s="384">
        <v>3800</v>
      </c>
      <c r="J33" s="12" t="s">
        <v>15</v>
      </c>
      <c r="K33" s="389" t="str">
        <f t="shared" si="2"/>
        <v/>
      </c>
      <c r="L33" s="12" t="s">
        <v>16</v>
      </c>
      <c r="M33" s="12" t="s">
        <v>17</v>
      </c>
      <c r="N33" s="204" t="str">
        <f t="shared" si="19"/>
        <v/>
      </c>
      <c r="O33" s="385">
        <v>11600</v>
      </c>
      <c r="P33" s="12" t="s">
        <v>15</v>
      </c>
      <c r="Q33" s="389" t="str">
        <f t="shared" si="4"/>
        <v/>
      </c>
      <c r="R33" s="12" t="s">
        <v>18</v>
      </c>
      <c r="S33" s="12" t="s">
        <v>17</v>
      </c>
      <c r="T33" s="204" t="str">
        <f t="shared" si="20"/>
        <v/>
      </c>
      <c r="U33" s="25"/>
      <c r="V33" s="205" t="str">
        <f t="shared" si="21"/>
        <v/>
      </c>
    </row>
    <row r="34" spans="1:22" ht="30" hidden="1" customHeight="1">
      <c r="A34" s="238"/>
      <c r="B34" s="298" t="str">
        <f>IF($A34="","",VLOOKUP($A34,従事者明細!$A$3:$F$51,2))</f>
        <v/>
      </c>
      <c r="C34" s="199" t="str">
        <f>IF($A34="","",VLOOKUP($A34,従事者明細!$A$3:$F$51,3))</f>
        <v/>
      </c>
      <c r="D34" s="3"/>
      <c r="E34" s="323" t="str">
        <f t="shared" si="0"/>
        <v/>
      </c>
      <c r="F34" s="337"/>
      <c r="G34" s="324" t="str">
        <f t="shared" si="1"/>
        <v/>
      </c>
      <c r="H34" s="8"/>
      <c r="I34" s="384">
        <v>3800</v>
      </c>
      <c r="J34" s="12" t="s">
        <v>15</v>
      </c>
      <c r="K34" s="389" t="str">
        <f t="shared" si="2"/>
        <v/>
      </c>
      <c r="L34" s="12" t="s">
        <v>16</v>
      </c>
      <c r="M34" s="12" t="s">
        <v>17</v>
      </c>
      <c r="N34" s="204" t="str">
        <f t="shared" si="19"/>
        <v/>
      </c>
      <c r="O34" s="385">
        <v>11600</v>
      </c>
      <c r="P34" s="12" t="s">
        <v>15</v>
      </c>
      <c r="Q34" s="389" t="str">
        <f t="shared" si="4"/>
        <v/>
      </c>
      <c r="R34" s="12" t="s">
        <v>18</v>
      </c>
      <c r="S34" s="12" t="s">
        <v>17</v>
      </c>
      <c r="T34" s="204" t="str">
        <f t="shared" si="20"/>
        <v/>
      </c>
      <c r="U34" s="25"/>
      <c r="V34" s="205" t="str">
        <f t="shared" si="21"/>
        <v/>
      </c>
    </row>
    <row r="35" spans="1:22" ht="30" hidden="1" customHeight="1">
      <c r="A35" s="238"/>
      <c r="B35" s="298" t="str">
        <f>IF($A35="","",VLOOKUP($A35,従事者明細!$A$3:$F$51,2))</f>
        <v/>
      </c>
      <c r="C35" s="199" t="str">
        <f>IF($A35="","",VLOOKUP($A35,従事者明細!$A$3:$F$51,3))</f>
        <v/>
      </c>
      <c r="D35" s="3"/>
      <c r="E35" s="323" t="str">
        <f t="shared" si="0"/>
        <v/>
      </c>
      <c r="F35" s="337"/>
      <c r="G35" s="324" t="str">
        <f t="shared" si="1"/>
        <v/>
      </c>
      <c r="H35" s="8"/>
      <c r="I35" s="384">
        <v>3800</v>
      </c>
      <c r="J35" s="12" t="s">
        <v>15</v>
      </c>
      <c r="K35" s="389" t="str">
        <f t="shared" si="2"/>
        <v/>
      </c>
      <c r="L35" s="12" t="s">
        <v>16</v>
      </c>
      <c r="M35" s="12" t="s">
        <v>17</v>
      </c>
      <c r="N35" s="204" t="str">
        <f t="shared" si="19"/>
        <v/>
      </c>
      <c r="O35" s="385">
        <v>11600</v>
      </c>
      <c r="P35" s="12" t="s">
        <v>15</v>
      </c>
      <c r="Q35" s="389" t="str">
        <f t="shared" si="4"/>
        <v/>
      </c>
      <c r="R35" s="12" t="s">
        <v>18</v>
      </c>
      <c r="S35" s="12" t="s">
        <v>17</v>
      </c>
      <c r="T35" s="204" t="str">
        <f t="shared" si="20"/>
        <v/>
      </c>
      <c r="U35" s="25"/>
      <c r="V35" s="205" t="str">
        <f t="shared" si="21"/>
        <v/>
      </c>
    </row>
    <row r="36" spans="1:22" ht="30" hidden="1" customHeight="1">
      <c r="A36" s="238"/>
      <c r="B36" s="298" t="str">
        <f>IF($A36="","",VLOOKUP($A36,従事者明細!$A$3:$F$51,2))</f>
        <v/>
      </c>
      <c r="C36" s="199" t="str">
        <f>IF($A36="","",VLOOKUP($A36,従事者明細!$A$3:$F$51,3))</f>
        <v/>
      </c>
      <c r="D36" s="3"/>
      <c r="E36" s="323" t="str">
        <f t="shared" si="0"/>
        <v/>
      </c>
      <c r="F36" s="337"/>
      <c r="G36" s="324" t="str">
        <f t="shared" si="1"/>
        <v/>
      </c>
      <c r="H36" s="8"/>
      <c r="I36" s="384">
        <v>3800</v>
      </c>
      <c r="J36" s="12" t="s">
        <v>15</v>
      </c>
      <c r="K36" s="389" t="str">
        <f t="shared" si="2"/>
        <v/>
      </c>
      <c r="L36" s="12" t="s">
        <v>16</v>
      </c>
      <c r="M36" s="12" t="s">
        <v>17</v>
      </c>
      <c r="N36" s="204" t="str">
        <f t="shared" si="19"/>
        <v/>
      </c>
      <c r="O36" s="385">
        <v>11600</v>
      </c>
      <c r="P36" s="12" t="s">
        <v>15</v>
      </c>
      <c r="Q36" s="389" t="str">
        <f t="shared" si="4"/>
        <v/>
      </c>
      <c r="R36" s="12" t="s">
        <v>18</v>
      </c>
      <c r="S36" s="12" t="s">
        <v>17</v>
      </c>
      <c r="T36" s="204" t="str">
        <f t="shared" si="20"/>
        <v/>
      </c>
      <c r="U36" s="25"/>
      <c r="V36" s="205" t="str">
        <f t="shared" si="21"/>
        <v/>
      </c>
    </row>
    <row r="37" spans="1:22" ht="30" hidden="1" customHeight="1">
      <c r="A37" s="238"/>
      <c r="B37" s="298" t="str">
        <f>IF($A37="","",VLOOKUP($A37,従事者明細!$A$3:$F$51,2))</f>
        <v/>
      </c>
      <c r="C37" s="199" t="str">
        <f>IF($A37="","",VLOOKUP($A37,従事者明細!$A$3:$F$51,3))</f>
        <v/>
      </c>
      <c r="D37" s="3"/>
      <c r="E37" s="323" t="str">
        <f t="shared" si="0"/>
        <v/>
      </c>
      <c r="F37" s="337"/>
      <c r="G37" s="324" t="str">
        <f t="shared" si="1"/>
        <v/>
      </c>
      <c r="H37" s="8"/>
      <c r="I37" s="384">
        <v>3800</v>
      </c>
      <c r="J37" s="12" t="s">
        <v>15</v>
      </c>
      <c r="K37" s="389" t="str">
        <f t="shared" si="2"/>
        <v/>
      </c>
      <c r="L37" s="12" t="s">
        <v>16</v>
      </c>
      <c r="M37" s="12" t="s">
        <v>17</v>
      </c>
      <c r="N37" s="204" t="str">
        <f t="shared" si="3"/>
        <v/>
      </c>
      <c r="O37" s="385">
        <v>11600</v>
      </c>
      <c r="P37" s="12" t="s">
        <v>15</v>
      </c>
      <c r="Q37" s="389" t="str">
        <f t="shared" si="4"/>
        <v/>
      </c>
      <c r="R37" s="12" t="s">
        <v>18</v>
      </c>
      <c r="S37" s="12" t="s">
        <v>17</v>
      </c>
      <c r="T37" s="204" t="str">
        <f t="shared" si="5"/>
        <v/>
      </c>
      <c r="U37" s="25"/>
      <c r="V37" s="205" t="str">
        <f t="shared" si="6"/>
        <v/>
      </c>
    </row>
    <row r="38" spans="1:22" ht="30" hidden="1" customHeight="1">
      <c r="A38" s="238"/>
      <c r="B38" s="298" t="str">
        <f>IF($A38="","",VLOOKUP($A38,従事者明細!$A$3:$F$51,2))</f>
        <v/>
      </c>
      <c r="C38" s="199" t="str">
        <f>IF($A38="","",VLOOKUP($A38,従事者明細!$A$3:$F$51,3))</f>
        <v/>
      </c>
      <c r="D38" s="3"/>
      <c r="E38" s="323" t="str">
        <f t="shared" si="0"/>
        <v/>
      </c>
      <c r="F38" s="337"/>
      <c r="G38" s="324" t="str">
        <f t="shared" si="1"/>
        <v/>
      </c>
      <c r="H38" s="8"/>
      <c r="I38" s="384">
        <v>3800</v>
      </c>
      <c r="J38" s="12" t="s">
        <v>15</v>
      </c>
      <c r="K38" s="389" t="str">
        <f t="shared" si="2"/>
        <v/>
      </c>
      <c r="L38" s="12" t="s">
        <v>16</v>
      </c>
      <c r="M38" s="12" t="s">
        <v>17</v>
      </c>
      <c r="N38" s="204" t="str">
        <f t="shared" si="3"/>
        <v/>
      </c>
      <c r="O38" s="385">
        <v>11600</v>
      </c>
      <c r="P38" s="12" t="s">
        <v>15</v>
      </c>
      <c r="Q38" s="389" t="str">
        <f t="shared" si="4"/>
        <v/>
      </c>
      <c r="R38" s="12" t="s">
        <v>18</v>
      </c>
      <c r="S38" s="12" t="s">
        <v>17</v>
      </c>
      <c r="T38" s="204" t="str">
        <f t="shared" si="5"/>
        <v/>
      </c>
      <c r="U38" s="25"/>
      <c r="V38" s="205" t="str">
        <f t="shared" si="6"/>
        <v/>
      </c>
    </row>
    <row r="39" spans="1:22" ht="30" hidden="1" customHeight="1">
      <c r="A39" s="238"/>
      <c r="B39" s="298" t="str">
        <f>IF($A39="","",VLOOKUP($A39,従事者明細!$A$3:$F$51,2))</f>
        <v/>
      </c>
      <c r="C39" s="199" t="str">
        <f>IF($A39="","",VLOOKUP($A39,従事者明細!$A$3:$F$51,3))</f>
        <v/>
      </c>
      <c r="D39" s="3"/>
      <c r="E39" s="323" t="str">
        <f t="shared" si="0"/>
        <v/>
      </c>
      <c r="F39" s="337"/>
      <c r="G39" s="324" t="str">
        <f t="shared" si="1"/>
        <v/>
      </c>
      <c r="H39" s="11"/>
      <c r="I39" s="384">
        <v>3800</v>
      </c>
      <c r="J39" s="12" t="s">
        <v>15</v>
      </c>
      <c r="K39" s="389" t="str">
        <f t="shared" si="2"/>
        <v/>
      </c>
      <c r="L39" s="12" t="s">
        <v>16</v>
      </c>
      <c r="M39" s="12" t="s">
        <v>17</v>
      </c>
      <c r="N39" s="204" t="str">
        <f t="shared" si="3"/>
        <v/>
      </c>
      <c r="O39" s="385">
        <v>11600</v>
      </c>
      <c r="P39" s="12" t="s">
        <v>15</v>
      </c>
      <c r="Q39" s="389" t="str">
        <f t="shared" si="4"/>
        <v/>
      </c>
      <c r="R39" s="12" t="s">
        <v>18</v>
      </c>
      <c r="S39" s="12" t="s">
        <v>17</v>
      </c>
      <c r="T39" s="204" t="str">
        <f t="shared" si="5"/>
        <v/>
      </c>
      <c r="U39" s="25"/>
      <c r="V39" s="205" t="str">
        <f t="shared" si="6"/>
        <v/>
      </c>
    </row>
    <row r="40" spans="1:22" ht="30" hidden="1" customHeight="1">
      <c r="A40" s="238"/>
      <c r="B40" s="298" t="str">
        <f>IF($A40="","",VLOOKUP($A40,従事者明細!$A$3:$F$51,2))</f>
        <v/>
      </c>
      <c r="C40" s="199" t="str">
        <f>IF($A40="","",VLOOKUP($A40,従事者明細!$A$3:$F$51,3))</f>
        <v/>
      </c>
      <c r="D40" s="3"/>
      <c r="E40" s="323" t="str">
        <f t="shared" si="0"/>
        <v/>
      </c>
      <c r="F40" s="337"/>
      <c r="G40" s="324" t="str">
        <f t="shared" si="1"/>
        <v/>
      </c>
      <c r="H40" s="8"/>
      <c r="I40" s="384">
        <v>3800</v>
      </c>
      <c r="J40" s="12" t="s">
        <v>15</v>
      </c>
      <c r="K40" s="389" t="str">
        <f t="shared" si="2"/>
        <v/>
      </c>
      <c r="L40" s="12" t="s">
        <v>16</v>
      </c>
      <c r="M40" s="12" t="s">
        <v>17</v>
      </c>
      <c r="N40" s="204" t="str">
        <f t="shared" si="3"/>
        <v/>
      </c>
      <c r="O40" s="385">
        <v>11600</v>
      </c>
      <c r="P40" s="12" t="s">
        <v>15</v>
      </c>
      <c r="Q40" s="389" t="str">
        <f t="shared" si="4"/>
        <v/>
      </c>
      <c r="R40" s="12" t="s">
        <v>18</v>
      </c>
      <c r="S40" s="12" t="s">
        <v>17</v>
      </c>
      <c r="T40" s="204" t="str">
        <f t="shared" si="5"/>
        <v/>
      </c>
      <c r="U40" s="25"/>
      <c r="V40" s="205" t="str">
        <f t="shared" si="6"/>
        <v/>
      </c>
    </row>
    <row r="41" spans="1:22" ht="30" customHeight="1" thickBot="1">
      <c r="A41" s="238"/>
      <c r="B41" s="298" t="str">
        <f>IF($A41="","",VLOOKUP($A41,従事者明細!$A$3:$F$51,2))</f>
        <v/>
      </c>
      <c r="C41" s="199" t="str">
        <f>IF($A41="","",VLOOKUP($A41,従事者明細!$A$3:$F$51,3))</f>
        <v/>
      </c>
      <c r="D41" s="70"/>
      <c r="E41" s="323" t="str">
        <f t="shared" si="0"/>
        <v/>
      </c>
      <c r="F41" s="337"/>
      <c r="G41" s="324" t="str">
        <f t="shared" si="1"/>
        <v/>
      </c>
      <c r="H41" s="8"/>
      <c r="I41" s="384">
        <v>3800</v>
      </c>
      <c r="J41" s="12" t="s">
        <v>15</v>
      </c>
      <c r="K41" s="389" t="str">
        <f t="shared" si="2"/>
        <v/>
      </c>
      <c r="L41" s="12" t="s">
        <v>16</v>
      </c>
      <c r="M41" s="12" t="s">
        <v>17</v>
      </c>
      <c r="N41" s="204" t="str">
        <f t="shared" si="3"/>
        <v/>
      </c>
      <c r="O41" s="385">
        <v>11600</v>
      </c>
      <c r="P41" s="12" t="s">
        <v>15</v>
      </c>
      <c r="Q41" s="389" t="str">
        <f t="shared" si="4"/>
        <v/>
      </c>
      <c r="R41" s="12" t="s">
        <v>18</v>
      </c>
      <c r="S41" s="12" t="s">
        <v>17</v>
      </c>
      <c r="T41" s="204" t="str">
        <f t="shared" si="5"/>
        <v/>
      </c>
      <c r="U41" s="25"/>
      <c r="V41" s="205" t="str">
        <f t="shared" si="6"/>
        <v/>
      </c>
    </row>
    <row r="42" spans="1:22" ht="30" customHeight="1" thickBot="1">
      <c r="B42" s="8"/>
      <c r="C42" s="8"/>
      <c r="D42" s="71" t="s">
        <v>22</v>
      </c>
      <c r="E42" s="18">
        <f>SUM(E9:E41)</f>
        <v>0</v>
      </c>
      <c r="F42" s="79"/>
      <c r="G42" s="8"/>
      <c r="H42" s="8"/>
      <c r="I42" s="14"/>
      <c r="J42" s="14"/>
      <c r="K42" s="14"/>
      <c r="L42" s="14"/>
      <c r="M42" s="14"/>
      <c r="N42" s="15"/>
      <c r="O42" s="14"/>
      <c r="P42" s="14"/>
      <c r="Q42" s="14"/>
      <c r="R42" s="14"/>
      <c r="S42" s="14"/>
      <c r="T42" s="15"/>
      <c r="U42" s="72" t="s">
        <v>22</v>
      </c>
      <c r="V42" s="18">
        <f>SUM(V9:V41)</f>
        <v>0</v>
      </c>
    </row>
    <row r="43" spans="1:22" ht="30" customHeight="1" thickBot="1">
      <c r="B43" s="8"/>
      <c r="C43" s="119"/>
      <c r="D43" s="129" t="s">
        <v>167</v>
      </c>
      <c r="E43" s="201">
        <f>ROUNDDOWN(E42,-3)</f>
        <v>0</v>
      </c>
      <c r="F43" s="76"/>
      <c r="G43" s="8"/>
      <c r="H43" s="8"/>
      <c r="I43" s="14"/>
      <c r="J43" s="14"/>
      <c r="K43" s="14"/>
      <c r="L43" s="14"/>
      <c r="M43" s="14"/>
      <c r="N43" s="15"/>
      <c r="O43" s="14"/>
      <c r="P43" s="14"/>
      <c r="Q43" s="14"/>
      <c r="R43" s="14"/>
      <c r="S43" s="14"/>
      <c r="T43" s="15"/>
      <c r="U43" s="129" t="s">
        <v>167</v>
      </c>
      <c r="V43" s="201">
        <f>ROUNDDOWN(V42,-3)</f>
        <v>0</v>
      </c>
    </row>
    <row r="44" spans="1:22" ht="30" customHeight="1">
      <c r="B44" s="8"/>
      <c r="C44" s="8"/>
      <c r="D44" s="13"/>
      <c r="E44" s="79"/>
      <c r="F44" s="76"/>
      <c r="G44" s="8"/>
      <c r="H44" s="8"/>
      <c r="I44" s="14"/>
      <c r="J44" s="14"/>
      <c r="K44" s="14"/>
      <c r="L44" s="14"/>
      <c r="M44" s="14"/>
      <c r="N44" s="15"/>
      <c r="O44" s="14"/>
      <c r="P44" s="14"/>
      <c r="Q44" s="14"/>
      <c r="R44" s="14"/>
      <c r="S44" s="14"/>
      <c r="T44" s="15"/>
      <c r="U44" s="16"/>
      <c r="V44" s="160"/>
    </row>
    <row r="45" spans="1:22" ht="24" customHeight="1">
      <c r="D45" s="300" t="s">
        <v>227</v>
      </c>
      <c r="E45" s="301" t="s">
        <v>226</v>
      </c>
      <c r="F45" s="320" t="s">
        <v>228</v>
      </c>
      <c r="G45" s="464" t="s">
        <v>244</v>
      </c>
      <c r="H45" s="466"/>
      <c r="I45" s="320" t="s">
        <v>245</v>
      </c>
      <c r="J45" s="479" t="s">
        <v>246</v>
      </c>
      <c r="K45" s="479"/>
      <c r="L45" s="479" t="s">
        <v>247</v>
      </c>
      <c r="M45" s="479"/>
      <c r="N45" s="321" t="s">
        <v>248</v>
      </c>
      <c r="O45" s="322" t="s">
        <v>249</v>
      </c>
      <c r="P45" s="464" t="s">
        <v>257</v>
      </c>
      <c r="Q45" s="465"/>
      <c r="R45" s="465"/>
      <c r="S45" s="465"/>
      <c r="T45" s="465"/>
      <c r="U45" s="465"/>
      <c r="V45" s="466"/>
    </row>
    <row r="46" spans="1:22" ht="24" customHeight="1">
      <c r="B46" s="471"/>
      <c r="C46" s="476" t="s">
        <v>23</v>
      </c>
      <c r="D46" s="2">
        <v>1</v>
      </c>
      <c r="E46" s="325">
        <f>SUM(G46:O46)</f>
        <v>0</v>
      </c>
      <c r="F46" s="2"/>
      <c r="G46" s="460"/>
      <c r="H46" s="461"/>
      <c r="I46" s="318"/>
      <c r="J46" s="462"/>
      <c r="K46" s="462"/>
      <c r="L46" s="463"/>
      <c r="M46" s="463"/>
      <c r="N46" s="319">
        <f>ROUND(G46*0.05,0)</f>
        <v>0</v>
      </c>
      <c r="O46" s="317"/>
      <c r="P46" s="467"/>
      <c r="Q46" s="468"/>
      <c r="R46" s="468"/>
      <c r="S46" s="468"/>
      <c r="T46" s="468"/>
      <c r="U46" s="468"/>
      <c r="V46" s="469"/>
    </row>
    <row r="47" spans="1:22" ht="24" customHeight="1">
      <c r="B47" s="471"/>
      <c r="C47" s="477"/>
      <c r="D47" s="2">
        <v>2</v>
      </c>
      <c r="E47" s="325">
        <f t="shared" ref="E47:E50" si="25">SUM(G47:O47)</f>
        <v>0</v>
      </c>
      <c r="F47" s="2"/>
      <c r="G47" s="460"/>
      <c r="H47" s="461"/>
      <c r="I47" s="318"/>
      <c r="J47" s="462"/>
      <c r="K47" s="462"/>
      <c r="L47" s="463"/>
      <c r="M47" s="463"/>
      <c r="N47" s="319">
        <f t="shared" ref="N47:N50" si="26">ROUND(G47*0.05,0)</f>
        <v>0</v>
      </c>
      <c r="O47" s="317"/>
      <c r="P47" s="467"/>
      <c r="Q47" s="468"/>
      <c r="R47" s="468"/>
      <c r="S47" s="468"/>
      <c r="T47" s="468"/>
      <c r="U47" s="468"/>
      <c r="V47" s="469"/>
    </row>
    <row r="48" spans="1:22" ht="24" customHeight="1">
      <c r="B48" s="471"/>
      <c r="C48" s="477"/>
      <c r="D48" s="2">
        <v>3</v>
      </c>
      <c r="E48" s="325">
        <f t="shared" si="25"/>
        <v>0</v>
      </c>
      <c r="F48" s="2"/>
      <c r="G48" s="460"/>
      <c r="H48" s="461"/>
      <c r="I48" s="318"/>
      <c r="J48" s="462"/>
      <c r="K48" s="462"/>
      <c r="L48" s="463"/>
      <c r="M48" s="463"/>
      <c r="N48" s="319">
        <f t="shared" si="26"/>
        <v>0</v>
      </c>
      <c r="O48" s="317"/>
      <c r="P48" s="467"/>
      <c r="Q48" s="468"/>
      <c r="R48" s="468"/>
      <c r="S48" s="468"/>
      <c r="T48" s="468"/>
      <c r="U48" s="468"/>
      <c r="V48" s="469"/>
    </row>
    <row r="49" spans="2:22" ht="24" customHeight="1">
      <c r="B49" s="471"/>
      <c r="C49" s="477"/>
      <c r="D49" s="2">
        <v>4</v>
      </c>
      <c r="E49" s="325">
        <f t="shared" si="25"/>
        <v>0</v>
      </c>
      <c r="F49" s="2"/>
      <c r="G49" s="460"/>
      <c r="H49" s="461"/>
      <c r="I49" s="318"/>
      <c r="J49" s="462"/>
      <c r="K49" s="462"/>
      <c r="L49" s="463"/>
      <c r="M49" s="463"/>
      <c r="N49" s="319">
        <f t="shared" si="26"/>
        <v>0</v>
      </c>
      <c r="O49" s="317"/>
      <c r="P49" s="467"/>
      <c r="Q49" s="468"/>
      <c r="R49" s="468"/>
      <c r="S49" s="468"/>
      <c r="T49" s="468"/>
      <c r="U49" s="468"/>
      <c r="V49" s="469"/>
    </row>
    <row r="50" spans="2:22" ht="24" customHeight="1">
      <c r="B50" s="471"/>
      <c r="C50" s="478"/>
      <c r="D50" s="2">
        <v>5</v>
      </c>
      <c r="E50" s="325">
        <f t="shared" si="25"/>
        <v>0</v>
      </c>
      <c r="F50" s="2"/>
      <c r="G50" s="460"/>
      <c r="H50" s="461"/>
      <c r="I50" s="318"/>
      <c r="J50" s="462"/>
      <c r="K50" s="462"/>
      <c r="L50" s="463"/>
      <c r="M50" s="463"/>
      <c r="N50" s="319">
        <f t="shared" si="26"/>
        <v>0</v>
      </c>
      <c r="O50" s="317"/>
      <c r="P50" s="467"/>
      <c r="Q50" s="468"/>
      <c r="R50" s="468"/>
      <c r="S50" s="468"/>
      <c r="T50" s="468"/>
      <c r="U50" s="468"/>
      <c r="V50" s="469"/>
    </row>
    <row r="51" spans="2:22" ht="17.100000000000001" customHeight="1"/>
  </sheetData>
  <mergeCells count="31">
    <mergeCell ref="F4:G4"/>
    <mergeCell ref="F6:G6"/>
    <mergeCell ref="B46:B50"/>
    <mergeCell ref="O8:T8"/>
    <mergeCell ref="I8:N8"/>
    <mergeCell ref="B6:E6"/>
    <mergeCell ref="C46:C50"/>
    <mergeCell ref="J45:K45"/>
    <mergeCell ref="L45:M45"/>
    <mergeCell ref="G45:H45"/>
    <mergeCell ref="P46:V46"/>
    <mergeCell ref="L46:M46"/>
    <mergeCell ref="L47:M47"/>
    <mergeCell ref="L48:M48"/>
    <mergeCell ref="L49:M49"/>
    <mergeCell ref="G46:H46"/>
    <mergeCell ref="G50:H50"/>
    <mergeCell ref="J50:K50"/>
    <mergeCell ref="L50:M50"/>
    <mergeCell ref="P45:V45"/>
    <mergeCell ref="P47:V47"/>
    <mergeCell ref="P48:V48"/>
    <mergeCell ref="P49:V49"/>
    <mergeCell ref="P50:V50"/>
    <mergeCell ref="G47:H47"/>
    <mergeCell ref="G48:H48"/>
    <mergeCell ref="G49:H49"/>
    <mergeCell ref="J46:K46"/>
    <mergeCell ref="J47:K47"/>
    <mergeCell ref="J48:K48"/>
    <mergeCell ref="J49:K49"/>
  </mergeCells>
  <phoneticPr fontId="3"/>
  <dataValidations count="7">
    <dataValidation type="whole" operator="notEqual" allowBlank="1" showInputMessage="1" showErrorMessage="1" sqref="E9:E41 K9:K41 Q9:Q41">
      <formula1>0</formula1>
    </dataValidation>
    <dataValidation type="list" allowBlank="1" showInputMessage="1" showErrorMessage="1" sqref="F46:F50">
      <formula1>$X$9:$X$10</formula1>
    </dataValidation>
    <dataValidation type="list" operator="notEqual" allowBlank="1" showInputMessage="1" showErrorMessage="1" sqref="F9:F41">
      <formula1>経路</formula1>
    </dataValidation>
    <dataValidation operator="greaterThanOrEqual" allowBlank="1" showInputMessage="1" showErrorMessage="1" sqref="U9:U41"/>
    <dataValidation operator="notEqual" allowBlank="1" showInputMessage="1" showErrorMessage="1" sqref="G9:G41"/>
    <dataValidation type="list" allowBlank="1" showInputMessage="1" showErrorMessage="1" sqref="I9:I41">
      <formula1>日当</formula1>
    </dataValidation>
    <dataValidation type="list" allowBlank="1" showInputMessage="1" showErrorMessage="1" sqref="O9:O41">
      <formula1>宿泊料</formula1>
    </dataValidation>
  </dataValidations>
  <printOptions horizontalCentered="1" gridLinesSet="0"/>
  <pageMargins left="0.43307086614173229" right="0.23622047244094491" top="0.43307086614173229" bottom="0.74803149606299213" header="0.31496062992125984" footer="0.31496062992125984"/>
  <pageSetup paperSize="9" scale="65" orientation="landscape" cellComments="asDisplayed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  <pageSetUpPr fitToPage="1"/>
  </sheetPr>
  <dimension ref="A1:F35"/>
  <sheetViews>
    <sheetView showGridLines="0" view="pageBreakPreview" zoomScaleNormal="75" zoomScaleSheetLayoutView="100" workbookViewId="0">
      <selection activeCell="E29" sqref="E29"/>
    </sheetView>
  </sheetViews>
  <sheetFormatPr defaultRowHeight="14.25"/>
  <cols>
    <col min="2" max="2" width="20" customWidth="1"/>
    <col min="3" max="3" width="21.25" customWidth="1"/>
    <col min="4" max="4" width="21.375" customWidth="1"/>
    <col min="5" max="5" width="20.875" customWidth="1"/>
    <col min="6" max="6" width="27" customWidth="1"/>
  </cols>
  <sheetData>
    <row r="1" spans="1:6" ht="35.25" customHeight="1"/>
    <row r="2" spans="1:6" s="19" customFormat="1" ht="15" customHeight="1">
      <c r="A2" s="100" t="s">
        <v>89</v>
      </c>
      <c r="B2" s="100" t="s">
        <v>21</v>
      </c>
      <c r="C2" s="20"/>
      <c r="E2" s="20"/>
    </row>
    <row r="3" spans="1:6" s="19" customFormat="1" ht="20.100000000000001" customHeight="1" thickBot="1">
      <c r="A3" s="89" t="s">
        <v>81</v>
      </c>
      <c r="B3" s="97" t="s">
        <v>111</v>
      </c>
      <c r="C3" s="20"/>
      <c r="D3" s="21"/>
      <c r="E3" s="213">
        <f>E35</f>
        <v>0</v>
      </c>
      <c r="F3" s="19" t="s">
        <v>1</v>
      </c>
    </row>
    <row r="4" spans="1:6" s="19" customFormat="1" ht="20.100000000000001" customHeight="1" thickTop="1">
      <c r="B4" s="142"/>
      <c r="C4" s="20"/>
      <c r="E4" s="20"/>
    </row>
    <row r="5" spans="1:6" s="19" customFormat="1" ht="24.95" customHeight="1">
      <c r="A5" s="22"/>
      <c r="B5" s="31" t="s">
        <v>24</v>
      </c>
      <c r="C5" s="23" t="s">
        <v>31</v>
      </c>
      <c r="D5" s="31" t="s">
        <v>25</v>
      </c>
      <c r="E5" s="23" t="s">
        <v>26</v>
      </c>
      <c r="F5" s="31" t="s">
        <v>27</v>
      </c>
    </row>
    <row r="6" spans="1:6" s="19" customFormat="1" ht="24.95" customHeight="1">
      <c r="A6" s="486" t="s">
        <v>28</v>
      </c>
      <c r="B6" s="1"/>
      <c r="C6" s="17"/>
      <c r="D6" s="17"/>
      <c r="E6" s="24">
        <f>C6*D6</f>
        <v>0</v>
      </c>
      <c r="F6" s="1"/>
    </row>
    <row r="7" spans="1:6" s="19" customFormat="1" ht="24.95" customHeight="1">
      <c r="A7" s="486"/>
      <c r="B7" s="1"/>
      <c r="C7" s="17"/>
      <c r="D7" s="17"/>
      <c r="E7" s="24">
        <f t="shared" ref="E7:E32" si="0">C7*D7</f>
        <v>0</v>
      </c>
      <c r="F7" s="1"/>
    </row>
    <row r="8" spans="1:6" s="19" customFormat="1" ht="24.95" customHeight="1">
      <c r="A8" s="486"/>
      <c r="B8" s="1"/>
      <c r="C8" s="17"/>
      <c r="D8" s="17"/>
      <c r="E8" s="24">
        <f t="shared" si="0"/>
        <v>0</v>
      </c>
      <c r="F8" s="1"/>
    </row>
    <row r="9" spans="1:6" s="19" customFormat="1" ht="24.95" customHeight="1">
      <c r="A9" s="486"/>
      <c r="B9" s="1"/>
      <c r="C9" s="17"/>
      <c r="D9" s="17"/>
      <c r="E9" s="24">
        <f t="shared" si="0"/>
        <v>0</v>
      </c>
      <c r="F9" s="1"/>
    </row>
    <row r="10" spans="1:6" s="19" customFormat="1" ht="24.95" customHeight="1">
      <c r="A10" s="486"/>
      <c r="B10" s="1"/>
      <c r="C10" s="17"/>
      <c r="D10" s="17"/>
      <c r="E10" s="24">
        <f t="shared" si="0"/>
        <v>0</v>
      </c>
      <c r="F10" s="1"/>
    </row>
    <row r="11" spans="1:6" s="19" customFormat="1" ht="24.95" customHeight="1" thickBot="1">
      <c r="A11" s="486"/>
      <c r="B11" s="103"/>
      <c r="C11" s="104"/>
      <c r="D11" s="104"/>
      <c r="E11" s="24">
        <f t="shared" si="0"/>
        <v>0</v>
      </c>
      <c r="F11" s="1"/>
    </row>
    <row r="12" spans="1:6" s="19" customFormat="1" ht="24.95" customHeight="1" thickBot="1">
      <c r="A12" s="487"/>
      <c r="B12" s="483" t="s">
        <v>29</v>
      </c>
      <c r="C12" s="484"/>
      <c r="D12" s="485"/>
      <c r="E12" s="102">
        <f>SUM(E6:E11)</f>
        <v>0</v>
      </c>
      <c r="F12" s="101"/>
    </row>
    <row r="13" spans="1:6" s="19" customFormat="1" ht="24.95" customHeight="1">
      <c r="A13" s="486" t="s">
        <v>30</v>
      </c>
      <c r="B13" s="106"/>
      <c r="C13" s="107"/>
      <c r="D13" s="107"/>
      <c r="E13" s="24">
        <f t="shared" si="0"/>
        <v>0</v>
      </c>
      <c r="F13" s="1"/>
    </row>
    <row r="14" spans="1:6" s="19" customFormat="1" ht="24.95" customHeight="1">
      <c r="A14" s="486"/>
      <c r="B14" s="1"/>
      <c r="C14" s="17"/>
      <c r="D14" s="17"/>
      <c r="E14" s="24">
        <f t="shared" si="0"/>
        <v>0</v>
      </c>
      <c r="F14" s="1"/>
    </row>
    <row r="15" spans="1:6" s="19" customFormat="1" ht="24.95" customHeight="1">
      <c r="A15" s="486"/>
      <c r="B15" s="1"/>
      <c r="C15" s="17"/>
      <c r="D15" s="17"/>
      <c r="E15" s="24">
        <f t="shared" si="0"/>
        <v>0</v>
      </c>
      <c r="F15" s="1"/>
    </row>
    <row r="16" spans="1:6" s="19" customFormat="1" ht="24.95" customHeight="1">
      <c r="A16" s="486"/>
      <c r="B16" s="1"/>
      <c r="C16" s="17"/>
      <c r="D16" s="17"/>
      <c r="E16" s="24">
        <f t="shared" si="0"/>
        <v>0</v>
      </c>
      <c r="F16" s="1"/>
    </row>
    <row r="17" spans="1:6" s="19" customFormat="1" ht="24.95" customHeight="1">
      <c r="A17" s="486"/>
      <c r="B17" s="1"/>
      <c r="C17" s="17"/>
      <c r="D17" s="17"/>
      <c r="E17" s="24">
        <f t="shared" si="0"/>
        <v>0</v>
      </c>
      <c r="F17" s="1"/>
    </row>
    <row r="18" spans="1:6" s="19" customFormat="1" ht="24.95" customHeight="1" thickBot="1">
      <c r="A18" s="486"/>
      <c r="B18" s="103"/>
      <c r="C18" s="104"/>
      <c r="D18" s="104"/>
      <c r="E18" s="24">
        <f t="shared" si="0"/>
        <v>0</v>
      </c>
      <c r="F18" s="1"/>
    </row>
    <row r="19" spans="1:6" s="19" customFormat="1" ht="24.95" customHeight="1" thickBot="1">
      <c r="A19" s="487"/>
      <c r="B19" s="483" t="s">
        <v>29</v>
      </c>
      <c r="C19" s="484"/>
      <c r="D19" s="485"/>
      <c r="E19" s="102">
        <f>SUM(E13:E18)</f>
        <v>0</v>
      </c>
      <c r="F19" s="101"/>
    </row>
    <row r="20" spans="1:6" s="19" customFormat="1" ht="24.95" customHeight="1">
      <c r="A20" s="480" t="s">
        <v>98</v>
      </c>
      <c r="B20" s="106"/>
      <c r="C20" s="107"/>
      <c r="D20" s="107"/>
      <c r="E20" s="24">
        <f t="shared" si="0"/>
        <v>0</v>
      </c>
      <c r="F20" s="1"/>
    </row>
    <row r="21" spans="1:6" s="19" customFormat="1" ht="24.95" customHeight="1">
      <c r="A21" s="481"/>
      <c r="B21" s="1"/>
      <c r="C21" s="17"/>
      <c r="D21" s="17"/>
      <c r="E21" s="24">
        <f t="shared" si="0"/>
        <v>0</v>
      </c>
      <c r="F21" s="1"/>
    </row>
    <row r="22" spans="1:6" s="19" customFormat="1" ht="24.95" customHeight="1">
      <c r="A22" s="481"/>
      <c r="B22" s="1"/>
      <c r="C22" s="17"/>
      <c r="D22" s="17"/>
      <c r="E22" s="24">
        <f t="shared" si="0"/>
        <v>0</v>
      </c>
      <c r="F22" s="1"/>
    </row>
    <row r="23" spans="1:6" s="19" customFormat="1" ht="24.95" customHeight="1">
      <c r="A23" s="481"/>
      <c r="B23" s="1"/>
      <c r="C23" s="17"/>
      <c r="D23" s="17"/>
      <c r="E23" s="24">
        <f t="shared" si="0"/>
        <v>0</v>
      </c>
      <c r="F23" s="1"/>
    </row>
    <row r="24" spans="1:6" s="19" customFormat="1" ht="24.95" customHeight="1" thickBot="1">
      <c r="A24" s="481"/>
      <c r="B24" s="103"/>
      <c r="C24" s="104"/>
      <c r="D24" s="104"/>
      <c r="E24" s="24">
        <f t="shared" si="0"/>
        <v>0</v>
      </c>
      <c r="F24" s="1"/>
    </row>
    <row r="25" spans="1:6" s="19" customFormat="1" ht="24.95" customHeight="1" thickBot="1">
      <c r="A25" s="482"/>
      <c r="B25" s="483" t="s">
        <v>29</v>
      </c>
      <c r="C25" s="484"/>
      <c r="D25" s="485"/>
      <c r="E25" s="102">
        <f>SUM(E20:E24)</f>
        <v>0</v>
      </c>
      <c r="F25" s="101"/>
    </row>
    <row r="26" spans="1:6" s="19" customFormat="1" ht="24.95" customHeight="1">
      <c r="A26" s="480" t="s">
        <v>113</v>
      </c>
      <c r="B26" s="106"/>
      <c r="C26" s="107"/>
      <c r="D26" s="107"/>
      <c r="E26" s="24">
        <f t="shared" si="0"/>
        <v>0</v>
      </c>
      <c r="F26" s="1"/>
    </row>
    <row r="27" spans="1:6" s="19" customFormat="1" ht="24.95" customHeight="1">
      <c r="A27" s="481"/>
      <c r="B27" s="1"/>
      <c r="C27" s="17"/>
      <c r="D27" s="17"/>
      <c r="E27" s="24">
        <f t="shared" si="0"/>
        <v>0</v>
      </c>
      <c r="F27" s="1"/>
    </row>
    <row r="28" spans="1:6" s="19" customFormat="1" ht="24.95" customHeight="1">
      <c r="A28" s="481"/>
      <c r="B28" s="1"/>
      <c r="C28" s="17"/>
      <c r="D28" s="17"/>
      <c r="E28" s="24">
        <f t="shared" si="0"/>
        <v>0</v>
      </c>
      <c r="F28" s="1"/>
    </row>
    <row r="29" spans="1:6" s="19" customFormat="1" ht="24.95" customHeight="1">
      <c r="A29" s="481"/>
      <c r="B29" s="1"/>
      <c r="C29" s="17"/>
      <c r="D29" s="17"/>
      <c r="E29" s="24">
        <f t="shared" si="0"/>
        <v>0</v>
      </c>
      <c r="F29" s="1"/>
    </row>
    <row r="30" spans="1:6" s="19" customFormat="1" ht="24.95" customHeight="1">
      <c r="A30" s="481"/>
      <c r="B30" s="1"/>
      <c r="C30" s="17"/>
      <c r="D30" s="17"/>
      <c r="E30" s="24">
        <f t="shared" si="0"/>
        <v>0</v>
      </c>
      <c r="F30" s="1"/>
    </row>
    <row r="31" spans="1:6" s="19" customFormat="1" ht="24.95" customHeight="1">
      <c r="A31" s="481"/>
      <c r="B31" s="1"/>
      <c r="C31" s="17"/>
      <c r="D31" s="17"/>
      <c r="E31" s="24">
        <f t="shared" si="0"/>
        <v>0</v>
      </c>
      <c r="F31" s="1"/>
    </row>
    <row r="32" spans="1:6" s="19" customFormat="1" ht="24.95" customHeight="1" thickBot="1">
      <c r="A32" s="481"/>
      <c r="B32" s="103"/>
      <c r="C32" s="104"/>
      <c r="D32" s="104"/>
      <c r="E32" s="24">
        <f t="shared" si="0"/>
        <v>0</v>
      </c>
      <c r="F32" s="1"/>
    </row>
    <row r="33" spans="1:6" s="19" customFormat="1" ht="24.95" customHeight="1" thickBot="1">
      <c r="A33" s="482"/>
      <c r="B33" s="483" t="s">
        <v>29</v>
      </c>
      <c r="C33" s="484"/>
      <c r="D33" s="485"/>
      <c r="E33" s="102">
        <f>SUM(E26:E32)</f>
        <v>0</v>
      </c>
      <c r="F33" s="101"/>
    </row>
    <row r="34" spans="1:6" s="19" customFormat="1" ht="24.95" customHeight="1" thickBot="1">
      <c r="A34" s="73"/>
      <c r="B34" s="74"/>
      <c r="C34" s="74"/>
      <c r="D34" s="105" t="s">
        <v>33</v>
      </c>
      <c r="E34" s="102">
        <f>E12+E19+E25+E33</f>
        <v>0</v>
      </c>
      <c r="F34" s="75"/>
    </row>
    <row r="35" spans="1:6" s="19" customFormat="1" ht="21.75" customHeight="1" thickBot="1">
      <c r="C35" s="20"/>
      <c r="D35" s="129" t="s">
        <v>167</v>
      </c>
      <c r="E35" s="201">
        <f>ROUNDDOWN(E34,-3)</f>
        <v>0</v>
      </c>
    </row>
  </sheetData>
  <mergeCells count="8">
    <mergeCell ref="A26:A33"/>
    <mergeCell ref="B33:D33"/>
    <mergeCell ref="A6:A12"/>
    <mergeCell ref="B12:D12"/>
    <mergeCell ref="A13:A19"/>
    <mergeCell ref="B19:D19"/>
    <mergeCell ref="A20:A25"/>
    <mergeCell ref="B25:D25"/>
  </mergeCells>
  <phoneticPr fontId="2"/>
  <dataValidations count="1">
    <dataValidation type="whole" operator="notEqual" allowBlank="1" showInputMessage="1" showErrorMessage="1" sqref="C6:C11 C13:C18 C20:C24 C26:C32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76" orientation="portrait" cellComments="asDisplayed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38"/>
  <sheetViews>
    <sheetView showGridLines="0" view="pageBreakPreview" topLeftCell="A16" zoomScaleNormal="100" zoomScaleSheetLayoutView="100" workbookViewId="0">
      <selection activeCell="E29" sqref="E29"/>
    </sheetView>
  </sheetViews>
  <sheetFormatPr defaultRowHeight="14.25"/>
  <cols>
    <col min="1" max="1" width="5.5" style="5" customWidth="1"/>
    <col min="2" max="2" width="14.5" style="5" customWidth="1"/>
    <col min="3" max="3" width="8.75" style="4" customWidth="1"/>
    <col min="4" max="4" width="9" style="5"/>
    <col min="5" max="5" width="16.5" style="5" customWidth="1"/>
    <col min="6" max="6" width="7" style="5" customWidth="1"/>
    <col min="7" max="7" width="17.875" style="4" customWidth="1"/>
    <col min="8" max="8" width="3.625" style="5" customWidth="1"/>
    <col min="9" max="16384" width="9" style="5"/>
  </cols>
  <sheetData>
    <row r="1" spans="1:11" ht="24.75" customHeight="1">
      <c r="G1" s="338"/>
    </row>
    <row r="2" spans="1:11">
      <c r="A2" s="100" t="s">
        <v>263</v>
      </c>
      <c r="B2" s="100" t="s">
        <v>3</v>
      </c>
    </row>
    <row r="3" spans="1:11">
      <c r="A3" s="89"/>
      <c r="B3" s="7"/>
      <c r="E3" s="339"/>
    </row>
    <row r="4" spans="1:11" ht="15" thickBot="1">
      <c r="A4" s="340" t="s">
        <v>264</v>
      </c>
      <c r="B4" s="119" t="s">
        <v>265</v>
      </c>
      <c r="C4" s="143"/>
      <c r="D4" s="144"/>
      <c r="E4" s="341">
        <f>E6+E22</f>
        <v>0</v>
      </c>
      <c r="F4" s="119" t="s">
        <v>1</v>
      </c>
      <c r="G4" s="145"/>
      <c r="H4" s="119"/>
      <c r="K4" s="4"/>
    </row>
    <row r="5" spans="1:11" ht="15" thickTop="1">
      <c r="A5" s="340"/>
      <c r="B5" s="119"/>
      <c r="C5" s="143"/>
      <c r="D5" s="144"/>
      <c r="E5" s="143"/>
      <c r="F5" s="119"/>
      <c r="G5" s="145"/>
      <c r="H5" s="119"/>
      <c r="K5" s="4"/>
    </row>
    <row r="6" spans="1:11" ht="24" customHeight="1">
      <c r="A6" s="340"/>
      <c r="B6" s="146" t="s">
        <v>266</v>
      </c>
      <c r="C6" s="143"/>
      <c r="D6" s="144"/>
      <c r="E6" s="342">
        <f>G20</f>
        <v>0</v>
      </c>
      <c r="F6" s="119" t="s">
        <v>1</v>
      </c>
      <c r="G6" s="145"/>
      <c r="H6" s="119"/>
      <c r="K6" s="4"/>
    </row>
    <row r="7" spans="1:11" ht="9" customHeight="1">
      <c r="A7" s="119"/>
      <c r="B7" s="119"/>
      <c r="C7" s="145"/>
      <c r="D7" s="119"/>
      <c r="E7" s="119"/>
      <c r="F7" s="119"/>
      <c r="G7" s="145"/>
      <c r="H7" s="119"/>
    </row>
    <row r="8" spans="1:11" ht="30" customHeight="1">
      <c r="A8" s="119"/>
      <c r="B8" s="488" t="s">
        <v>267</v>
      </c>
      <c r="C8" s="488"/>
      <c r="D8" s="126" t="s">
        <v>268</v>
      </c>
      <c r="E8" s="489" t="s">
        <v>32</v>
      </c>
      <c r="F8" s="490"/>
      <c r="G8" s="343" t="s">
        <v>33</v>
      </c>
      <c r="H8" s="119"/>
    </row>
    <row r="9" spans="1:11" ht="30" customHeight="1">
      <c r="A9" s="119"/>
      <c r="B9" s="491"/>
      <c r="C9" s="492"/>
      <c r="D9" s="344"/>
      <c r="E9" s="493"/>
      <c r="F9" s="494"/>
      <c r="G9" s="323">
        <f>D9*E9</f>
        <v>0</v>
      </c>
      <c r="H9" s="119"/>
    </row>
    <row r="10" spans="1:11" ht="30" customHeight="1">
      <c r="A10" s="119"/>
      <c r="B10" s="491"/>
      <c r="C10" s="492"/>
      <c r="D10" s="344"/>
      <c r="E10" s="493"/>
      <c r="F10" s="494"/>
      <c r="G10" s="323">
        <f t="shared" ref="G10:G18" si="0">D10*E10</f>
        <v>0</v>
      </c>
      <c r="H10" s="119"/>
    </row>
    <row r="11" spans="1:11" ht="30" customHeight="1">
      <c r="A11" s="119"/>
      <c r="B11" s="491"/>
      <c r="C11" s="492"/>
      <c r="D11" s="344"/>
      <c r="E11" s="493"/>
      <c r="F11" s="494"/>
      <c r="G11" s="323">
        <f t="shared" si="0"/>
        <v>0</v>
      </c>
      <c r="H11" s="119"/>
    </row>
    <row r="12" spans="1:11" ht="30" customHeight="1">
      <c r="A12" s="119"/>
      <c r="B12" s="491"/>
      <c r="C12" s="492"/>
      <c r="D12" s="344"/>
      <c r="E12" s="493"/>
      <c r="F12" s="494"/>
      <c r="G12" s="323">
        <f t="shared" si="0"/>
        <v>0</v>
      </c>
      <c r="H12" s="119"/>
    </row>
    <row r="13" spans="1:11" ht="30" customHeight="1">
      <c r="A13" s="119"/>
      <c r="B13" s="491"/>
      <c r="C13" s="492"/>
      <c r="D13" s="344"/>
      <c r="E13" s="493"/>
      <c r="F13" s="494"/>
      <c r="G13" s="323">
        <f t="shared" si="0"/>
        <v>0</v>
      </c>
      <c r="H13" s="119"/>
    </row>
    <row r="14" spans="1:11" ht="30" customHeight="1">
      <c r="A14" s="119"/>
      <c r="B14" s="491"/>
      <c r="C14" s="492"/>
      <c r="D14" s="344"/>
      <c r="E14" s="493"/>
      <c r="F14" s="494"/>
      <c r="G14" s="323">
        <f t="shared" si="0"/>
        <v>0</v>
      </c>
      <c r="H14" s="119"/>
    </row>
    <row r="15" spans="1:11" ht="30" customHeight="1">
      <c r="A15" s="119"/>
      <c r="B15" s="491"/>
      <c r="C15" s="492"/>
      <c r="D15" s="344"/>
      <c r="E15" s="493"/>
      <c r="F15" s="494"/>
      <c r="G15" s="323">
        <f t="shared" si="0"/>
        <v>0</v>
      </c>
      <c r="H15" s="119"/>
    </row>
    <row r="16" spans="1:11" ht="30" customHeight="1">
      <c r="A16" s="119"/>
      <c r="B16" s="491"/>
      <c r="C16" s="492"/>
      <c r="D16" s="344"/>
      <c r="E16" s="493"/>
      <c r="F16" s="494"/>
      <c r="G16" s="323">
        <f t="shared" si="0"/>
        <v>0</v>
      </c>
      <c r="H16" s="119"/>
    </row>
    <row r="17" spans="1:11" ht="30" customHeight="1">
      <c r="A17" s="119"/>
      <c r="B17" s="491"/>
      <c r="C17" s="492"/>
      <c r="D17" s="344"/>
      <c r="E17" s="493"/>
      <c r="F17" s="494"/>
      <c r="G17" s="323">
        <f t="shared" si="0"/>
        <v>0</v>
      </c>
      <c r="H17" s="119"/>
    </row>
    <row r="18" spans="1:11" ht="30" customHeight="1" thickBot="1">
      <c r="A18" s="119"/>
      <c r="B18" s="497"/>
      <c r="C18" s="498"/>
      <c r="D18" s="345"/>
      <c r="E18" s="499"/>
      <c r="F18" s="500"/>
      <c r="G18" s="323">
        <f t="shared" si="0"/>
        <v>0</v>
      </c>
      <c r="H18" s="119"/>
    </row>
    <row r="19" spans="1:11" ht="30" customHeight="1" thickBot="1">
      <c r="A19" s="119"/>
      <c r="B19" s="501" t="s">
        <v>29</v>
      </c>
      <c r="C19" s="502"/>
      <c r="D19" s="502"/>
      <c r="E19" s="502"/>
      <c r="F19" s="502"/>
      <c r="G19" s="346">
        <f>SUM(G9:G18)</f>
        <v>0</v>
      </c>
      <c r="H19" s="119"/>
    </row>
    <row r="20" spans="1:11" ht="30" customHeight="1" thickBot="1">
      <c r="A20" s="119"/>
      <c r="B20" s="347"/>
      <c r="C20" s="347"/>
      <c r="D20" s="348"/>
      <c r="E20" s="349"/>
      <c r="F20" s="129" t="s">
        <v>167</v>
      </c>
      <c r="G20" s="201">
        <f>ROUNDDOWN(G19,-3)</f>
        <v>0</v>
      </c>
      <c r="H20" s="119"/>
    </row>
    <row r="21" spans="1:11" ht="15" thickBot="1">
      <c r="A21" s="119"/>
      <c r="B21" s="119"/>
      <c r="C21" s="145"/>
      <c r="D21" s="119"/>
      <c r="E21" s="119"/>
      <c r="F21" s="119"/>
      <c r="G21" s="145"/>
      <c r="H21" s="119"/>
    </row>
    <row r="22" spans="1:11" ht="20.25" customHeight="1" thickBot="1">
      <c r="A22" s="340"/>
      <c r="B22" s="146" t="s">
        <v>269</v>
      </c>
      <c r="C22" s="143"/>
      <c r="D22" s="144"/>
      <c r="E22" s="212">
        <f>G27</f>
        <v>0</v>
      </c>
      <c r="F22" s="119" t="s">
        <v>1</v>
      </c>
      <c r="G22" s="145"/>
      <c r="H22" s="119"/>
      <c r="K22" s="4"/>
    </row>
    <row r="23" spans="1:11" customFormat="1" ht="11.25" customHeight="1">
      <c r="A23" s="147"/>
      <c r="B23" s="147"/>
      <c r="C23" s="147"/>
      <c r="D23" s="147"/>
      <c r="E23" s="147"/>
      <c r="F23" s="147"/>
      <c r="G23" s="147"/>
      <c r="H23" s="147"/>
    </row>
    <row r="24" spans="1:11" ht="18" customHeight="1">
      <c r="A24" s="340"/>
      <c r="B24" s="350">
        <v>75500</v>
      </c>
      <c r="C24" s="351" t="s">
        <v>1</v>
      </c>
      <c r="D24" s="352" t="s">
        <v>270</v>
      </c>
      <c r="E24" s="350"/>
      <c r="F24" s="146" t="s">
        <v>271</v>
      </c>
      <c r="G24" s="353">
        <f>B24*E24</f>
        <v>0</v>
      </c>
      <c r="H24" s="119" t="s">
        <v>1</v>
      </c>
      <c r="K24" s="4"/>
    </row>
    <row r="25" spans="1:11" ht="18" customHeight="1">
      <c r="A25" s="340"/>
      <c r="B25" s="350">
        <v>69800</v>
      </c>
      <c r="C25" s="351" t="s">
        <v>1</v>
      </c>
      <c r="D25" s="352" t="s">
        <v>290</v>
      </c>
      <c r="E25" s="350">
        <v>0</v>
      </c>
      <c r="F25" s="146" t="s">
        <v>271</v>
      </c>
      <c r="G25" s="353">
        <f>B25*E25</f>
        <v>0</v>
      </c>
      <c r="H25" s="119" t="s">
        <v>1</v>
      </c>
      <c r="K25" s="4"/>
    </row>
    <row r="26" spans="1:11" ht="18" customHeight="1" thickBot="1">
      <c r="A26" s="340"/>
      <c r="B26" s="143"/>
      <c r="C26" s="351"/>
      <c r="D26" s="352"/>
      <c r="E26" s="143"/>
      <c r="F26" s="146"/>
      <c r="G26" s="390">
        <f>SUM(G24:G25)</f>
        <v>0</v>
      </c>
      <c r="H26" s="119"/>
      <c r="K26" s="4"/>
    </row>
    <row r="27" spans="1:11" ht="20.25" customHeight="1" thickBot="1">
      <c r="A27" s="340"/>
      <c r="B27" s="326"/>
      <c r="C27" s="354"/>
      <c r="D27" s="355"/>
      <c r="E27" s="496" t="s">
        <v>167</v>
      </c>
      <c r="F27" s="496"/>
      <c r="G27" s="201">
        <f>ROUNDDOWN(G26,-3)</f>
        <v>0</v>
      </c>
      <c r="H27" s="119" t="s">
        <v>1</v>
      </c>
      <c r="K27" s="4"/>
    </row>
    <row r="28" spans="1:11" ht="20.25" customHeight="1">
      <c r="A28" s="340"/>
      <c r="B28" s="326"/>
      <c r="C28" s="354"/>
      <c r="D28" s="355"/>
      <c r="E28" s="356"/>
      <c r="F28" s="355"/>
      <c r="G28" s="355"/>
      <c r="H28" s="119"/>
      <c r="K28" s="4"/>
    </row>
    <row r="29" spans="1:11" ht="20.25" customHeight="1">
      <c r="A29" s="340"/>
      <c r="B29" s="326"/>
      <c r="C29" s="354"/>
      <c r="D29" s="355"/>
      <c r="E29" s="356"/>
      <c r="F29" s="355"/>
      <c r="G29" s="355"/>
      <c r="H29" s="119"/>
      <c r="K29" s="4"/>
    </row>
    <row r="30" spans="1:11" customFormat="1" ht="15" thickBot="1">
      <c r="A30" s="147"/>
      <c r="B30" s="147"/>
      <c r="C30" s="147"/>
      <c r="D30" s="147"/>
      <c r="E30" s="147"/>
      <c r="F30" s="147"/>
      <c r="G30" s="147"/>
      <c r="H30" s="147"/>
    </row>
    <row r="31" spans="1:11" ht="21" customHeight="1" thickBot="1">
      <c r="A31" s="100" t="s">
        <v>272</v>
      </c>
      <c r="B31" s="100" t="s">
        <v>6</v>
      </c>
      <c r="C31" s="145"/>
      <c r="D31" s="119"/>
      <c r="E31" s="212">
        <f>G36</f>
        <v>0</v>
      </c>
      <c r="F31" s="148" t="s">
        <v>1</v>
      </c>
      <c r="G31" s="145"/>
      <c r="H31" s="119"/>
    </row>
    <row r="32" spans="1:11" ht="30" customHeight="1">
      <c r="A32" s="6"/>
      <c r="B32" s="7"/>
      <c r="C32" s="145"/>
      <c r="D32" s="119"/>
      <c r="E32" s="119"/>
      <c r="F32" s="119"/>
      <c r="G32" s="145"/>
      <c r="H32" s="119"/>
    </row>
    <row r="33" spans="1:8" ht="30" customHeight="1">
      <c r="A33" s="119"/>
      <c r="B33" s="119"/>
      <c r="C33" s="145"/>
      <c r="D33" s="119"/>
      <c r="E33" s="119"/>
      <c r="F33" s="119"/>
      <c r="G33" s="145"/>
      <c r="H33" s="119"/>
    </row>
    <row r="34" spans="1:8" ht="34.5" customHeight="1">
      <c r="A34" s="119"/>
      <c r="B34" s="119" t="s">
        <v>35</v>
      </c>
      <c r="C34" s="206" t="s">
        <v>273</v>
      </c>
      <c r="D34" s="119"/>
      <c r="E34" s="119" t="s">
        <v>57</v>
      </c>
      <c r="F34" s="119"/>
      <c r="G34" s="145"/>
      <c r="H34" s="119"/>
    </row>
    <row r="35" spans="1:8" ht="30" customHeight="1" thickBot="1">
      <c r="A35" s="119"/>
      <c r="B35" s="495">
        <f>様式2_3機材!F4</f>
        <v>0</v>
      </c>
      <c r="C35" s="495"/>
      <c r="D35" s="119" t="s">
        <v>36</v>
      </c>
      <c r="E35" s="149">
        <v>10</v>
      </c>
      <c r="F35" s="150" t="s">
        <v>274</v>
      </c>
      <c r="G35" s="210">
        <f>ROUNDDOWN(B35*E35/100,0)</f>
        <v>0</v>
      </c>
      <c r="H35" s="119" t="s">
        <v>1</v>
      </c>
    </row>
    <row r="36" spans="1:8" ht="30" customHeight="1" thickBot="1">
      <c r="A36" s="119"/>
      <c r="B36" s="119"/>
      <c r="C36" s="145"/>
      <c r="D36" s="119"/>
      <c r="E36" s="496" t="s">
        <v>167</v>
      </c>
      <c r="F36" s="496"/>
      <c r="G36" s="211">
        <f>ROUNDDOWN(G35,-3)</f>
        <v>0</v>
      </c>
      <c r="H36" s="148" t="s">
        <v>77</v>
      </c>
    </row>
    <row r="37" spans="1:8">
      <c r="A37" s="119"/>
      <c r="B37" s="119"/>
      <c r="C37" s="145"/>
      <c r="D37" s="119"/>
      <c r="E37" s="119"/>
      <c r="F37" s="119"/>
      <c r="G37" s="145"/>
      <c r="H37" s="119"/>
    </row>
    <row r="38" spans="1:8">
      <c r="B38" s="26"/>
    </row>
  </sheetData>
  <mergeCells count="26">
    <mergeCell ref="B35:C35"/>
    <mergeCell ref="E36:F36"/>
    <mergeCell ref="B17:C17"/>
    <mergeCell ref="E17:F17"/>
    <mergeCell ref="B18:C18"/>
    <mergeCell ref="E18:F18"/>
    <mergeCell ref="B19:F19"/>
    <mergeCell ref="E27:F27"/>
    <mergeCell ref="B14:C14"/>
    <mergeCell ref="E14:F14"/>
    <mergeCell ref="B15:C15"/>
    <mergeCell ref="E15:F15"/>
    <mergeCell ref="B16:C16"/>
    <mergeCell ref="E16:F16"/>
    <mergeCell ref="B11:C11"/>
    <mergeCell ref="E11:F11"/>
    <mergeCell ref="B12:C12"/>
    <mergeCell ref="E12:F12"/>
    <mergeCell ref="B13:C13"/>
    <mergeCell ref="E13:F13"/>
    <mergeCell ref="B8:C8"/>
    <mergeCell ref="E8:F8"/>
    <mergeCell ref="B9:C9"/>
    <mergeCell ref="E9:F9"/>
    <mergeCell ref="B10:C10"/>
    <mergeCell ref="E10:F10"/>
  </mergeCells>
  <phoneticPr fontId="2"/>
  <conditionalFormatting sqref="E35">
    <cfRule type="cellIs" dxfId="1" priority="1" stopIfTrue="1" operator="greaterThan">
      <formula>10</formula>
    </cfRule>
    <cfRule type="cellIs" dxfId="0" priority="2" stopIfTrue="1" operator="greaterThan">
      <formula>10</formula>
    </cfRule>
  </conditionalFormatting>
  <dataValidations count="1">
    <dataValidation type="whole" operator="notEqual" allowBlank="1" showInputMessage="1" showErrorMessage="1" sqref="D9:F18 D20:E20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5" orientation="portrait" cellComments="asDisplayed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3"/>
  <sheetViews>
    <sheetView showGridLines="0" zoomScaleNormal="100" zoomScaleSheetLayoutView="90" workbookViewId="0">
      <selection activeCell="N12" sqref="N12"/>
    </sheetView>
  </sheetViews>
  <sheetFormatPr defaultRowHeight="14.25"/>
  <cols>
    <col min="1" max="1" width="6.125" style="147" customWidth="1"/>
    <col min="2" max="2" width="14.375" style="147" customWidth="1"/>
    <col min="3" max="3" width="14.25" style="147" customWidth="1"/>
    <col min="4" max="4" width="21.5" style="147" customWidth="1"/>
    <col min="5" max="5" width="9" style="147"/>
    <col min="6" max="6" width="14" style="147" customWidth="1"/>
    <col min="7" max="7" width="13.5" style="147" customWidth="1"/>
    <col min="8" max="8" width="9" style="147"/>
    <col min="9" max="9" width="12.875" style="147" customWidth="1"/>
    <col min="10" max="10" width="13.125" style="147" customWidth="1"/>
    <col min="11" max="16384" width="9" style="147"/>
  </cols>
  <sheetData>
    <row r="1" spans="1:11">
      <c r="A1" s="58" t="s">
        <v>243</v>
      </c>
      <c r="B1" s="163"/>
      <c r="C1" s="58"/>
      <c r="D1" s="58"/>
      <c r="E1" s="58"/>
      <c r="F1" s="58"/>
      <c r="G1" s="58"/>
      <c r="H1" s="58"/>
      <c r="I1" s="58"/>
      <c r="J1" s="58"/>
      <c r="K1" s="58"/>
    </row>
    <row r="2" spans="1:11">
      <c r="A2" s="58"/>
      <c r="B2" s="65"/>
      <c r="C2" s="65"/>
      <c r="D2" s="65"/>
      <c r="E2" s="58"/>
      <c r="F2" s="179"/>
      <c r="G2" s="109"/>
      <c r="H2" s="58"/>
      <c r="I2" s="58"/>
      <c r="J2" s="58"/>
      <c r="K2" s="58"/>
    </row>
    <row r="3" spans="1:11">
      <c r="A3" s="58"/>
      <c r="B3" s="65"/>
      <c r="C3" s="65"/>
      <c r="D3" s="65"/>
      <c r="E3" s="58"/>
      <c r="F3" s="165"/>
      <c r="G3" s="58"/>
      <c r="H3" s="58"/>
      <c r="I3" s="58"/>
      <c r="J3" s="58"/>
      <c r="K3" s="58"/>
    </row>
    <row r="4" spans="1:11" ht="15" thickBot="1">
      <c r="A4" s="58" t="s">
        <v>123</v>
      </c>
      <c r="B4" s="65"/>
      <c r="C4" s="65"/>
      <c r="D4" s="164">
        <f>H13</f>
        <v>0</v>
      </c>
      <c r="E4" s="58" t="s">
        <v>12</v>
      </c>
      <c r="F4" s="58"/>
      <c r="G4" s="58" t="s">
        <v>96</v>
      </c>
      <c r="H4" s="58"/>
      <c r="I4" s="58"/>
      <c r="J4" s="58"/>
      <c r="K4" s="58"/>
    </row>
    <row r="5" spans="1:11" ht="20.25" customHeight="1">
      <c r="A5" s="58"/>
      <c r="B5" s="436" t="s">
        <v>60</v>
      </c>
      <c r="C5" s="438"/>
      <c r="D5" s="60" t="s">
        <v>61</v>
      </c>
      <c r="E5" s="437" t="s">
        <v>62</v>
      </c>
      <c r="F5" s="437"/>
      <c r="G5" s="60" t="s">
        <v>68</v>
      </c>
      <c r="H5" s="523" t="s">
        <v>63</v>
      </c>
      <c r="I5" s="438"/>
      <c r="J5" s="524" t="s">
        <v>64</v>
      </c>
      <c r="K5" s="525"/>
    </row>
    <row r="6" spans="1:11" ht="20.25" customHeight="1">
      <c r="A6" s="58"/>
      <c r="B6" s="503"/>
      <c r="C6" s="504"/>
      <c r="D6" s="166"/>
      <c r="E6" s="521"/>
      <c r="F6" s="522"/>
      <c r="G6" s="167"/>
      <c r="H6" s="519">
        <f>E6*G6</f>
        <v>0</v>
      </c>
      <c r="I6" s="520"/>
      <c r="J6" s="526"/>
      <c r="K6" s="527"/>
    </row>
    <row r="7" spans="1:11" ht="20.25" customHeight="1">
      <c r="A7" s="58"/>
      <c r="B7" s="503"/>
      <c r="C7" s="504"/>
      <c r="D7" s="166"/>
      <c r="E7" s="521"/>
      <c r="F7" s="522"/>
      <c r="G7" s="168"/>
      <c r="H7" s="519">
        <f t="shared" ref="H7:H12" si="0">E7*G7</f>
        <v>0</v>
      </c>
      <c r="I7" s="520"/>
      <c r="J7" s="169"/>
      <c r="K7" s="170"/>
    </row>
    <row r="8" spans="1:11" ht="20.25" customHeight="1">
      <c r="A8" s="58"/>
      <c r="B8" s="503"/>
      <c r="C8" s="504"/>
      <c r="D8" s="166"/>
      <c r="E8" s="521"/>
      <c r="F8" s="522"/>
      <c r="G8" s="168"/>
      <c r="H8" s="519">
        <f t="shared" si="0"/>
        <v>0</v>
      </c>
      <c r="I8" s="520"/>
      <c r="J8" s="169"/>
      <c r="K8" s="170"/>
    </row>
    <row r="9" spans="1:11" ht="20.25" customHeight="1">
      <c r="A9" s="58"/>
      <c r="B9" s="503"/>
      <c r="C9" s="504"/>
      <c r="D9" s="166"/>
      <c r="E9" s="521"/>
      <c r="F9" s="522"/>
      <c r="G9" s="168"/>
      <c r="H9" s="519">
        <f t="shared" si="0"/>
        <v>0</v>
      </c>
      <c r="I9" s="520"/>
      <c r="J9" s="169"/>
      <c r="K9" s="170"/>
    </row>
    <row r="10" spans="1:11" ht="20.25" customHeight="1">
      <c r="A10" s="58"/>
      <c r="B10" s="503"/>
      <c r="C10" s="504"/>
      <c r="D10" s="166"/>
      <c r="E10" s="521"/>
      <c r="F10" s="522"/>
      <c r="G10" s="168"/>
      <c r="H10" s="519">
        <f t="shared" si="0"/>
        <v>0</v>
      </c>
      <c r="I10" s="520"/>
      <c r="J10" s="526"/>
      <c r="K10" s="527"/>
    </row>
    <row r="11" spans="1:11" ht="20.25" customHeight="1">
      <c r="A11" s="58"/>
      <c r="B11" s="503"/>
      <c r="C11" s="504"/>
      <c r="D11" s="166"/>
      <c r="E11" s="521"/>
      <c r="F11" s="522"/>
      <c r="G11" s="168"/>
      <c r="H11" s="519">
        <f t="shared" si="0"/>
        <v>0</v>
      </c>
      <c r="I11" s="520"/>
      <c r="J11" s="526"/>
      <c r="K11" s="527"/>
    </row>
    <row r="12" spans="1:11" ht="20.25" customHeight="1">
      <c r="A12" s="58"/>
      <c r="B12" s="503" t="s">
        <v>213</v>
      </c>
      <c r="C12" s="504"/>
      <c r="D12" s="166"/>
      <c r="E12" s="521"/>
      <c r="F12" s="522"/>
      <c r="G12" s="168"/>
      <c r="H12" s="519">
        <f t="shared" si="0"/>
        <v>0</v>
      </c>
      <c r="I12" s="520"/>
      <c r="J12" s="526"/>
      <c r="K12" s="527"/>
    </row>
    <row r="13" spans="1:11" ht="20.25" customHeight="1" thickBot="1">
      <c r="A13" s="58"/>
      <c r="B13" s="530" t="s">
        <v>126</v>
      </c>
      <c r="C13" s="531"/>
      <c r="D13" s="532"/>
      <c r="E13" s="511"/>
      <c r="F13" s="512"/>
      <c r="G13" s="178"/>
      <c r="H13" s="507">
        <f>SUM(H6:I12)</f>
        <v>0</v>
      </c>
      <c r="I13" s="508"/>
      <c r="J13" s="509"/>
      <c r="K13" s="510"/>
    </row>
    <row r="14" spans="1:11">
      <c r="D14" s="177"/>
      <c r="E14" s="177"/>
      <c r="F14" s="177"/>
    </row>
    <row r="15" spans="1:11">
      <c r="A15" s="58"/>
      <c r="B15" s="163"/>
      <c r="C15" s="58"/>
      <c r="D15" s="58"/>
      <c r="E15" s="58"/>
      <c r="F15" s="58"/>
      <c r="G15" s="58"/>
      <c r="H15" s="63"/>
      <c r="I15" s="65"/>
      <c r="J15" s="58"/>
      <c r="K15" s="58"/>
    </row>
    <row r="16" spans="1:11" ht="15" thickBot="1">
      <c r="A16" s="58" t="s">
        <v>124</v>
      </c>
      <c r="B16" s="171"/>
      <c r="C16" s="172"/>
      <c r="D16" s="164">
        <f>H21</f>
        <v>0</v>
      </c>
      <c r="E16" s="58" t="s">
        <v>12</v>
      </c>
      <c r="F16" s="65"/>
      <c r="G16" s="65"/>
      <c r="H16" s="65"/>
      <c r="I16" s="65"/>
      <c r="J16" s="65"/>
      <c r="K16" s="65"/>
    </row>
    <row r="17" spans="1:11" ht="20.25" customHeight="1">
      <c r="A17" s="163"/>
      <c r="B17" s="436" t="s">
        <v>60</v>
      </c>
      <c r="C17" s="438"/>
      <c r="D17" s="60" t="s">
        <v>61</v>
      </c>
      <c r="E17" s="437" t="s">
        <v>62</v>
      </c>
      <c r="F17" s="437"/>
      <c r="G17" s="60" t="s">
        <v>68</v>
      </c>
      <c r="H17" s="523" t="s">
        <v>63</v>
      </c>
      <c r="I17" s="438"/>
      <c r="J17" s="524" t="s">
        <v>64</v>
      </c>
      <c r="K17" s="525"/>
    </row>
    <row r="18" spans="1:11" ht="20.25" customHeight="1">
      <c r="A18" s="58"/>
      <c r="B18" s="503"/>
      <c r="C18" s="504"/>
      <c r="D18" s="166"/>
      <c r="E18" s="521"/>
      <c r="F18" s="522"/>
      <c r="G18" s="167"/>
      <c r="H18" s="519">
        <f>E18*G18</f>
        <v>0</v>
      </c>
      <c r="I18" s="520"/>
      <c r="J18" s="526"/>
      <c r="K18" s="527"/>
    </row>
    <row r="19" spans="1:11" ht="20.25" customHeight="1">
      <c r="A19" s="58"/>
      <c r="B19" s="503"/>
      <c r="C19" s="504"/>
      <c r="D19" s="166"/>
      <c r="E19" s="521"/>
      <c r="F19" s="522"/>
      <c r="G19" s="168"/>
      <c r="H19" s="519">
        <f>E19*G19</f>
        <v>0</v>
      </c>
      <c r="I19" s="520"/>
      <c r="J19" s="169"/>
      <c r="K19" s="170"/>
    </row>
    <row r="20" spans="1:11" ht="20.25" customHeight="1">
      <c r="A20" s="58"/>
      <c r="B20" s="503" t="s">
        <v>213</v>
      </c>
      <c r="C20" s="504"/>
      <c r="D20" s="166"/>
      <c r="E20" s="521"/>
      <c r="F20" s="522"/>
      <c r="G20" s="168"/>
      <c r="H20" s="519">
        <f>E20*G20</f>
        <v>0</v>
      </c>
      <c r="I20" s="520"/>
      <c r="J20" s="169"/>
      <c r="K20" s="170"/>
    </row>
    <row r="21" spans="1:11" ht="20.25" customHeight="1" thickBot="1">
      <c r="A21" s="58"/>
      <c r="B21" s="439" t="s">
        <v>127</v>
      </c>
      <c r="C21" s="513"/>
      <c r="D21" s="514"/>
      <c r="E21" s="515"/>
      <c r="F21" s="516"/>
      <c r="G21" s="173"/>
      <c r="H21" s="507">
        <f>SUM(H18:I20)</f>
        <v>0</v>
      </c>
      <c r="I21" s="508"/>
      <c r="J21" s="509"/>
      <c r="K21" s="510"/>
    </row>
    <row r="22" spans="1:11" ht="20.25" customHeight="1">
      <c r="A22" s="58"/>
      <c r="B22" s="174"/>
      <c r="C22" s="175"/>
      <c r="D22" s="175"/>
      <c r="E22" s="528"/>
      <c r="F22" s="528"/>
      <c r="G22" s="176"/>
      <c r="H22" s="518"/>
      <c r="I22" s="518"/>
      <c r="J22" s="529"/>
      <c r="K22" s="529"/>
    </row>
    <row r="24" spans="1:11" ht="15" thickBot="1">
      <c r="A24" s="147" t="s">
        <v>125</v>
      </c>
      <c r="D24" s="164">
        <f>H29</f>
        <v>0</v>
      </c>
      <c r="E24" s="58" t="s">
        <v>12</v>
      </c>
    </row>
    <row r="25" spans="1:11" ht="20.25" customHeight="1">
      <c r="B25" s="436" t="s">
        <v>65</v>
      </c>
      <c r="C25" s="438"/>
      <c r="D25" s="60" t="s">
        <v>24</v>
      </c>
      <c r="E25" s="437" t="s">
        <v>101</v>
      </c>
      <c r="F25" s="438"/>
      <c r="G25" s="60" t="s">
        <v>102</v>
      </c>
      <c r="H25" s="437" t="s">
        <v>103</v>
      </c>
      <c r="I25" s="438"/>
      <c r="J25" s="523" t="s">
        <v>67</v>
      </c>
      <c r="K25" s="525"/>
    </row>
    <row r="26" spans="1:11" ht="20.25" customHeight="1">
      <c r="B26" s="85"/>
      <c r="C26" s="84"/>
      <c r="D26" s="80"/>
      <c r="E26" s="539"/>
      <c r="F26" s="540"/>
      <c r="G26" s="80"/>
      <c r="H26" s="519">
        <f>E26*G26</f>
        <v>0</v>
      </c>
      <c r="I26" s="520"/>
      <c r="J26" s="535"/>
      <c r="K26" s="536"/>
    </row>
    <row r="27" spans="1:11" ht="20.25" customHeight="1">
      <c r="B27" s="85"/>
      <c r="C27" s="84"/>
      <c r="D27" s="80"/>
      <c r="E27" s="539"/>
      <c r="F27" s="540"/>
      <c r="G27" s="80"/>
      <c r="H27" s="519">
        <f>E27*G27</f>
        <v>0</v>
      </c>
      <c r="I27" s="520"/>
      <c r="J27" s="535"/>
      <c r="K27" s="536"/>
    </row>
    <row r="28" spans="1:11" ht="20.25" customHeight="1">
      <c r="B28" s="503" t="s">
        <v>213</v>
      </c>
      <c r="C28" s="504"/>
      <c r="D28" s="80"/>
      <c r="E28" s="539"/>
      <c r="F28" s="540"/>
      <c r="G28" s="80"/>
      <c r="H28" s="519">
        <f>E28*G28</f>
        <v>0</v>
      </c>
      <c r="I28" s="520"/>
      <c r="J28" s="535"/>
      <c r="K28" s="536"/>
    </row>
    <row r="29" spans="1:11" ht="20.25" customHeight="1" thickBot="1">
      <c r="B29" s="439" t="s">
        <v>128</v>
      </c>
      <c r="C29" s="513"/>
      <c r="D29" s="514"/>
      <c r="E29" s="511"/>
      <c r="F29" s="512"/>
      <c r="G29" s="181"/>
      <c r="H29" s="537">
        <f>SUM(H26:I28)</f>
        <v>0</v>
      </c>
      <c r="I29" s="538"/>
      <c r="J29" s="533"/>
      <c r="K29" s="534"/>
    </row>
    <row r="30" spans="1:11">
      <c r="B30" s="174"/>
      <c r="C30" s="174"/>
      <c r="D30" s="174"/>
      <c r="E30" s="175"/>
      <c r="F30" s="175"/>
      <c r="G30" s="175"/>
      <c r="H30" s="175"/>
      <c r="I30" s="175"/>
      <c r="J30" s="174"/>
      <c r="K30" s="174"/>
    </row>
    <row r="31" spans="1:11">
      <c r="B31" s="147" t="s">
        <v>214</v>
      </c>
    </row>
    <row r="32" spans="1:11">
      <c r="A32" s="58"/>
      <c r="B32" s="505"/>
      <c r="C32" s="505"/>
      <c r="D32" s="505"/>
      <c r="E32" s="517"/>
      <c r="F32" s="517"/>
      <c r="G32" s="180"/>
      <c r="H32" s="506"/>
      <c r="I32" s="506"/>
      <c r="J32" s="517"/>
      <c r="K32" s="517"/>
    </row>
    <row r="33" ht="20.25" customHeight="1"/>
  </sheetData>
  <mergeCells count="76">
    <mergeCell ref="J29:K29"/>
    <mergeCell ref="B29:D29"/>
    <mergeCell ref="B18:C18"/>
    <mergeCell ref="B19:C19"/>
    <mergeCell ref="J25:K25"/>
    <mergeCell ref="J26:K26"/>
    <mergeCell ref="J27:K27"/>
    <mergeCell ref="J28:K28"/>
    <mergeCell ref="H29:I29"/>
    <mergeCell ref="E26:F26"/>
    <mergeCell ref="E25:F25"/>
    <mergeCell ref="H25:I25"/>
    <mergeCell ref="E27:F27"/>
    <mergeCell ref="E28:F28"/>
    <mergeCell ref="H26:I26"/>
    <mergeCell ref="H27:I27"/>
    <mergeCell ref="B5:C5"/>
    <mergeCell ref="B6:C6"/>
    <mergeCell ref="B7:C7"/>
    <mergeCell ref="B8:C8"/>
    <mergeCell ref="B9:C9"/>
    <mergeCell ref="B10:C10"/>
    <mergeCell ref="B11:C11"/>
    <mergeCell ref="B12:C12"/>
    <mergeCell ref="B17:C17"/>
    <mergeCell ref="J22:K22"/>
    <mergeCell ref="J17:K17"/>
    <mergeCell ref="J18:K18"/>
    <mergeCell ref="H19:I19"/>
    <mergeCell ref="E20:F20"/>
    <mergeCell ref="J12:K12"/>
    <mergeCell ref="J10:K10"/>
    <mergeCell ref="J11:K11"/>
    <mergeCell ref="E12:F12"/>
    <mergeCell ref="H12:I12"/>
    <mergeCell ref="H10:I10"/>
    <mergeCell ref="B13:D13"/>
    <mergeCell ref="H28:I28"/>
    <mergeCell ref="E17:F17"/>
    <mergeCell ref="H17:I17"/>
    <mergeCell ref="E18:F18"/>
    <mergeCell ref="H18:I18"/>
    <mergeCell ref="E19:F19"/>
    <mergeCell ref="H20:I20"/>
    <mergeCell ref="E22:F22"/>
    <mergeCell ref="E5:F5"/>
    <mergeCell ref="H5:I5"/>
    <mergeCell ref="J5:K5"/>
    <mergeCell ref="E6:F6"/>
    <mergeCell ref="H6:I6"/>
    <mergeCell ref="J6:K6"/>
    <mergeCell ref="H8:I8"/>
    <mergeCell ref="H9:I9"/>
    <mergeCell ref="E11:F11"/>
    <mergeCell ref="H11:I11"/>
    <mergeCell ref="E7:F7"/>
    <mergeCell ref="E8:F8"/>
    <mergeCell ref="E9:F9"/>
    <mergeCell ref="H7:I7"/>
    <mergeCell ref="E10:F10"/>
    <mergeCell ref="B28:C28"/>
    <mergeCell ref="B32:D32"/>
    <mergeCell ref="H32:I32"/>
    <mergeCell ref="H13:I13"/>
    <mergeCell ref="J13:K13"/>
    <mergeCell ref="E13:F13"/>
    <mergeCell ref="B20:C20"/>
    <mergeCell ref="B21:D21"/>
    <mergeCell ref="H21:I21"/>
    <mergeCell ref="J21:K21"/>
    <mergeCell ref="E21:F21"/>
    <mergeCell ref="J32:K32"/>
    <mergeCell ref="H22:I22"/>
    <mergeCell ref="E32:F32"/>
    <mergeCell ref="E29:F29"/>
    <mergeCell ref="B25:C25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0" orientation="landscape" cellComments="asDisplayed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H26"/>
  <sheetViews>
    <sheetView showGridLines="0" view="pageBreakPreview" zoomScaleNormal="100" zoomScaleSheetLayoutView="100" workbookViewId="0">
      <selection activeCell="G8" sqref="G8"/>
    </sheetView>
  </sheetViews>
  <sheetFormatPr defaultRowHeight="12"/>
  <cols>
    <col min="1" max="1" width="7.5" style="242" customWidth="1"/>
    <col min="2" max="2" width="8.25" style="242" customWidth="1"/>
    <col min="3" max="3" width="4.875" style="242" customWidth="1"/>
    <col min="4" max="4" width="32.125" style="242" customWidth="1"/>
    <col min="5" max="8" width="17" style="242" customWidth="1"/>
    <col min="9" max="9" width="6.375" style="242" customWidth="1"/>
    <col min="10" max="256" width="9" style="242"/>
    <col min="257" max="257" width="7.5" style="242" customWidth="1"/>
    <col min="258" max="258" width="8.25" style="242" customWidth="1"/>
    <col min="259" max="259" width="4.875" style="242" customWidth="1"/>
    <col min="260" max="260" width="32.125" style="242" customWidth="1"/>
    <col min="261" max="264" width="17" style="242" customWidth="1"/>
    <col min="265" max="265" width="6.375" style="242" customWidth="1"/>
    <col min="266" max="512" width="9" style="242"/>
    <col min="513" max="513" width="7.5" style="242" customWidth="1"/>
    <col min="514" max="514" width="8.25" style="242" customWidth="1"/>
    <col min="515" max="515" width="4.875" style="242" customWidth="1"/>
    <col min="516" max="516" width="32.125" style="242" customWidth="1"/>
    <col min="517" max="520" width="17" style="242" customWidth="1"/>
    <col min="521" max="521" width="6.375" style="242" customWidth="1"/>
    <col min="522" max="768" width="9" style="242"/>
    <col min="769" max="769" width="7.5" style="242" customWidth="1"/>
    <col min="770" max="770" width="8.25" style="242" customWidth="1"/>
    <col min="771" max="771" width="4.875" style="242" customWidth="1"/>
    <col min="772" max="772" width="32.125" style="242" customWidth="1"/>
    <col min="773" max="776" width="17" style="242" customWidth="1"/>
    <col min="777" max="777" width="6.375" style="242" customWidth="1"/>
    <col min="778" max="1024" width="9" style="242"/>
    <col min="1025" max="1025" width="7.5" style="242" customWidth="1"/>
    <col min="1026" max="1026" width="8.25" style="242" customWidth="1"/>
    <col min="1027" max="1027" width="4.875" style="242" customWidth="1"/>
    <col min="1028" max="1028" width="32.125" style="242" customWidth="1"/>
    <col min="1029" max="1032" width="17" style="242" customWidth="1"/>
    <col min="1033" max="1033" width="6.375" style="242" customWidth="1"/>
    <col min="1034" max="1280" width="9" style="242"/>
    <col min="1281" max="1281" width="7.5" style="242" customWidth="1"/>
    <col min="1282" max="1282" width="8.25" style="242" customWidth="1"/>
    <col min="1283" max="1283" width="4.875" style="242" customWidth="1"/>
    <col min="1284" max="1284" width="32.125" style="242" customWidth="1"/>
    <col min="1285" max="1288" width="17" style="242" customWidth="1"/>
    <col min="1289" max="1289" width="6.375" style="242" customWidth="1"/>
    <col min="1290" max="1536" width="9" style="242"/>
    <col min="1537" max="1537" width="7.5" style="242" customWidth="1"/>
    <col min="1538" max="1538" width="8.25" style="242" customWidth="1"/>
    <col min="1539" max="1539" width="4.875" style="242" customWidth="1"/>
    <col min="1540" max="1540" width="32.125" style="242" customWidth="1"/>
    <col min="1541" max="1544" width="17" style="242" customWidth="1"/>
    <col min="1545" max="1545" width="6.375" style="242" customWidth="1"/>
    <col min="1546" max="1792" width="9" style="242"/>
    <col min="1793" max="1793" width="7.5" style="242" customWidth="1"/>
    <col min="1794" max="1794" width="8.25" style="242" customWidth="1"/>
    <col min="1795" max="1795" width="4.875" style="242" customWidth="1"/>
    <col min="1796" max="1796" width="32.125" style="242" customWidth="1"/>
    <col min="1797" max="1800" width="17" style="242" customWidth="1"/>
    <col min="1801" max="1801" width="6.375" style="242" customWidth="1"/>
    <col min="1802" max="2048" width="9" style="242"/>
    <col min="2049" max="2049" width="7.5" style="242" customWidth="1"/>
    <col min="2050" max="2050" width="8.25" style="242" customWidth="1"/>
    <col min="2051" max="2051" width="4.875" style="242" customWidth="1"/>
    <col min="2052" max="2052" width="32.125" style="242" customWidth="1"/>
    <col min="2053" max="2056" width="17" style="242" customWidth="1"/>
    <col min="2057" max="2057" width="6.375" style="242" customWidth="1"/>
    <col min="2058" max="2304" width="9" style="242"/>
    <col min="2305" max="2305" width="7.5" style="242" customWidth="1"/>
    <col min="2306" max="2306" width="8.25" style="242" customWidth="1"/>
    <col min="2307" max="2307" width="4.875" style="242" customWidth="1"/>
    <col min="2308" max="2308" width="32.125" style="242" customWidth="1"/>
    <col min="2309" max="2312" width="17" style="242" customWidth="1"/>
    <col min="2313" max="2313" width="6.375" style="242" customWidth="1"/>
    <col min="2314" max="2560" width="9" style="242"/>
    <col min="2561" max="2561" width="7.5" style="242" customWidth="1"/>
    <col min="2562" max="2562" width="8.25" style="242" customWidth="1"/>
    <col min="2563" max="2563" width="4.875" style="242" customWidth="1"/>
    <col min="2564" max="2564" width="32.125" style="242" customWidth="1"/>
    <col min="2565" max="2568" width="17" style="242" customWidth="1"/>
    <col min="2569" max="2569" width="6.375" style="242" customWidth="1"/>
    <col min="2570" max="2816" width="9" style="242"/>
    <col min="2817" max="2817" width="7.5" style="242" customWidth="1"/>
    <col min="2818" max="2818" width="8.25" style="242" customWidth="1"/>
    <col min="2819" max="2819" width="4.875" style="242" customWidth="1"/>
    <col min="2820" max="2820" width="32.125" style="242" customWidth="1"/>
    <col min="2821" max="2824" width="17" style="242" customWidth="1"/>
    <col min="2825" max="2825" width="6.375" style="242" customWidth="1"/>
    <col min="2826" max="3072" width="9" style="242"/>
    <col min="3073" max="3073" width="7.5" style="242" customWidth="1"/>
    <col min="3074" max="3074" width="8.25" style="242" customWidth="1"/>
    <col min="3075" max="3075" width="4.875" style="242" customWidth="1"/>
    <col min="3076" max="3076" width="32.125" style="242" customWidth="1"/>
    <col min="3077" max="3080" width="17" style="242" customWidth="1"/>
    <col min="3081" max="3081" width="6.375" style="242" customWidth="1"/>
    <col min="3082" max="3328" width="9" style="242"/>
    <col min="3329" max="3329" width="7.5" style="242" customWidth="1"/>
    <col min="3330" max="3330" width="8.25" style="242" customWidth="1"/>
    <col min="3331" max="3331" width="4.875" style="242" customWidth="1"/>
    <col min="3332" max="3332" width="32.125" style="242" customWidth="1"/>
    <col min="3333" max="3336" width="17" style="242" customWidth="1"/>
    <col min="3337" max="3337" width="6.375" style="242" customWidth="1"/>
    <col min="3338" max="3584" width="9" style="242"/>
    <col min="3585" max="3585" width="7.5" style="242" customWidth="1"/>
    <col min="3586" max="3586" width="8.25" style="242" customWidth="1"/>
    <col min="3587" max="3587" width="4.875" style="242" customWidth="1"/>
    <col min="3588" max="3588" width="32.125" style="242" customWidth="1"/>
    <col min="3589" max="3592" width="17" style="242" customWidth="1"/>
    <col min="3593" max="3593" width="6.375" style="242" customWidth="1"/>
    <col min="3594" max="3840" width="9" style="242"/>
    <col min="3841" max="3841" width="7.5" style="242" customWidth="1"/>
    <col min="3842" max="3842" width="8.25" style="242" customWidth="1"/>
    <col min="3843" max="3843" width="4.875" style="242" customWidth="1"/>
    <col min="3844" max="3844" width="32.125" style="242" customWidth="1"/>
    <col min="3845" max="3848" width="17" style="242" customWidth="1"/>
    <col min="3849" max="3849" width="6.375" style="242" customWidth="1"/>
    <col min="3850" max="4096" width="9" style="242"/>
    <col min="4097" max="4097" width="7.5" style="242" customWidth="1"/>
    <col min="4098" max="4098" width="8.25" style="242" customWidth="1"/>
    <col min="4099" max="4099" width="4.875" style="242" customWidth="1"/>
    <col min="4100" max="4100" width="32.125" style="242" customWidth="1"/>
    <col min="4101" max="4104" width="17" style="242" customWidth="1"/>
    <col min="4105" max="4105" width="6.375" style="242" customWidth="1"/>
    <col min="4106" max="4352" width="9" style="242"/>
    <col min="4353" max="4353" width="7.5" style="242" customWidth="1"/>
    <col min="4354" max="4354" width="8.25" style="242" customWidth="1"/>
    <col min="4355" max="4355" width="4.875" style="242" customWidth="1"/>
    <col min="4356" max="4356" width="32.125" style="242" customWidth="1"/>
    <col min="4357" max="4360" width="17" style="242" customWidth="1"/>
    <col min="4361" max="4361" width="6.375" style="242" customWidth="1"/>
    <col min="4362" max="4608" width="9" style="242"/>
    <col min="4609" max="4609" width="7.5" style="242" customWidth="1"/>
    <col min="4610" max="4610" width="8.25" style="242" customWidth="1"/>
    <col min="4611" max="4611" width="4.875" style="242" customWidth="1"/>
    <col min="4612" max="4612" width="32.125" style="242" customWidth="1"/>
    <col min="4613" max="4616" width="17" style="242" customWidth="1"/>
    <col min="4617" max="4617" width="6.375" style="242" customWidth="1"/>
    <col min="4618" max="4864" width="9" style="242"/>
    <col min="4865" max="4865" width="7.5" style="242" customWidth="1"/>
    <col min="4866" max="4866" width="8.25" style="242" customWidth="1"/>
    <col min="4867" max="4867" width="4.875" style="242" customWidth="1"/>
    <col min="4868" max="4868" width="32.125" style="242" customWidth="1"/>
    <col min="4869" max="4872" width="17" style="242" customWidth="1"/>
    <col min="4873" max="4873" width="6.375" style="242" customWidth="1"/>
    <col min="4874" max="5120" width="9" style="242"/>
    <col min="5121" max="5121" width="7.5" style="242" customWidth="1"/>
    <col min="5122" max="5122" width="8.25" style="242" customWidth="1"/>
    <col min="5123" max="5123" width="4.875" style="242" customWidth="1"/>
    <col min="5124" max="5124" width="32.125" style="242" customWidth="1"/>
    <col min="5125" max="5128" width="17" style="242" customWidth="1"/>
    <col min="5129" max="5129" width="6.375" style="242" customWidth="1"/>
    <col min="5130" max="5376" width="9" style="242"/>
    <col min="5377" max="5377" width="7.5" style="242" customWidth="1"/>
    <col min="5378" max="5378" width="8.25" style="242" customWidth="1"/>
    <col min="5379" max="5379" width="4.875" style="242" customWidth="1"/>
    <col min="5380" max="5380" width="32.125" style="242" customWidth="1"/>
    <col min="5381" max="5384" width="17" style="242" customWidth="1"/>
    <col min="5385" max="5385" width="6.375" style="242" customWidth="1"/>
    <col min="5386" max="5632" width="9" style="242"/>
    <col min="5633" max="5633" width="7.5" style="242" customWidth="1"/>
    <col min="5634" max="5634" width="8.25" style="242" customWidth="1"/>
    <col min="5635" max="5635" width="4.875" style="242" customWidth="1"/>
    <col min="5636" max="5636" width="32.125" style="242" customWidth="1"/>
    <col min="5637" max="5640" width="17" style="242" customWidth="1"/>
    <col min="5641" max="5641" width="6.375" style="242" customWidth="1"/>
    <col min="5642" max="5888" width="9" style="242"/>
    <col min="5889" max="5889" width="7.5" style="242" customWidth="1"/>
    <col min="5890" max="5890" width="8.25" style="242" customWidth="1"/>
    <col min="5891" max="5891" width="4.875" style="242" customWidth="1"/>
    <col min="5892" max="5892" width="32.125" style="242" customWidth="1"/>
    <col min="5893" max="5896" width="17" style="242" customWidth="1"/>
    <col min="5897" max="5897" width="6.375" style="242" customWidth="1"/>
    <col min="5898" max="6144" width="9" style="242"/>
    <col min="6145" max="6145" width="7.5" style="242" customWidth="1"/>
    <col min="6146" max="6146" width="8.25" style="242" customWidth="1"/>
    <col min="6147" max="6147" width="4.875" style="242" customWidth="1"/>
    <col min="6148" max="6148" width="32.125" style="242" customWidth="1"/>
    <col min="6149" max="6152" width="17" style="242" customWidth="1"/>
    <col min="6153" max="6153" width="6.375" style="242" customWidth="1"/>
    <col min="6154" max="6400" width="9" style="242"/>
    <col min="6401" max="6401" width="7.5" style="242" customWidth="1"/>
    <col min="6402" max="6402" width="8.25" style="242" customWidth="1"/>
    <col min="6403" max="6403" width="4.875" style="242" customWidth="1"/>
    <col min="6404" max="6404" width="32.125" style="242" customWidth="1"/>
    <col min="6405" max="6408" width="17" style="242" customWidth="1"/>
    <col min="6409" max="6409" width="6.375" style="242" customWidth="1"/>
    <col min="6410" max="6656" width="9" style="242"/>
    <col min="6657" max="6657" width="7.5" style="242" customWidth="1"/>
    <col min="6658" max="6658" width="8.25" style="242" customWidth="1"/>
    <col min="6659" max="6659" width="4.875" style="242" customWidth="1"/>
    <col min="6660" max="6660" width="32.125" style="242" customWidth="1"/>
    <col min="6661" max="6664" width="17" style="242" customWidth="1"/>
    <col min="6665" max="6665" width="6.375" style="242" customWidth="1"/>
    <col min="6666" max="6912" width="9" style="242"/>
    <col min="6913" max="6913" width="7.5" style="242" customWidth="1"/>
    <col min="6914" max="6914" width="8.25" style="242" customWidth="1"/>
    <col min="6915" max="6915" width="4.875" style="242" customWidth="1"/>
    <col min="6916" max="6916" width="32.125" style="242" customWidth="1"/>
    <col min="6917" max="6920" width="17" style="242" customWidth="1"/>
    <col min="6921" max="6921" width="6.375" style="242" customWidth="1"/>
    <col min="6922" max="7168" width="9" style="242"/>
    <col min="7169" max="7169" width="7.5" style="242" customWidth="1"/>
    <col min="7170" max="7170" width="8.25" style="242" customWidth="1"/>
    <col min="7171" max="7171" width="4.875" style="242" customWidth="1"/>
    <col min="7172" max="7172" width="32.125" style="242" customWidth="1"/>
    <col min="7173" max="7176" width="17" style="242" customWidth="1"/>
    <col min="7177" max="7177" width="6.375" style="242" customWidth="1"/>
    <col min="7178" max="7424" width="9" style="242"/>
    <col min="7425" max="7425" width="7.5" style="242" customWidth="1"/>
    <col min="7426" max="7426" width="8.25" style="242" customWidth="1"/>
    <col min="7427" max="7427" width="4.875" style="242" customWidth="1"/>
    <col min="7428" max="7428" width="32.125" style="242" customWidth="1"/>
    <col min="7429" max="7432" width="17" style="242" customWidth="1"/>
    <col min="7433" max="7433" width="6.375" style="242" customWidth="1"/>
    <col min="7434" max="7680" width="9" style="242"/>
    <col min="7681" max="7681" width="7.5" style="242" customWidth="1"/>
    <col min="7682" max="7682" width="8.25" style="242" customWidth="1"/>
    <col min="7683" max="7683" width="4.875" style="242" customWidth="1"/>
    <col min="7684" max="7684" width="32.125" style="242" customWidth="1"/>
    <col min="7685" max="7688" width="17" style="242" customWidth="1"/>
    <col min="7689" max="7689" width="6.375" style="242" customWidth="1"/>
    <col min="7690" max="7936" width="9" style="242"/>
    <col min="7937" max="7937" width="7.5" style="242" customWidth="1"/>
    <col min="7938" max="7938" width="8.25" style="242" customWidth="1"/>
    <col min="7939" max="7939" width="4.875" style="242" customWidth="1"/>
    <col min="7940" max="7940" width="32.125" style="242" customWidth="1"/>
    <col min="7941" max="7944" width="17" style="242" customWidth="1"/>
    <col min="7945" max="7945" width="6.375" style="242" customWidth="1"/>
    <col min="7946" max="8192" width="9" style="242"/>
    <col min="8193" max="8193" width="7.5" style="242" customWidth="1"/>
    <col min="8194" max="8194" width="8.25" style="242" customWidth="1"/>
    <col min="8195" max="8195" width="4.875" style="242" customWidth="1"/>
    <col min="8196" max="8196" width="32.125" style="242" customWidth="1"/>
    <col min="8197" max="8200" width="17" style="242" customWidth="1"/>
    <col min="8201" max="8201" width="6.375" style="242" customWidth="1"/>
    <col min="8202" max="8448" width="9" style="242"/>
    <col min="8449" max="8449" width="7.5" style="242" customWidth="1"/>
    <col min="8450" max="8450" width="8.25" style="242" customWidth="1"/>
    <col min="8451" max="8451" width="4.875" style="242" customWidth="1"/>
    <col min="8452" max="8452" width="32.125" style="242" customWidth="1"/>
    <col min="8453" max="8456" width="17" style="242" customWidth="1"/>
    <col min="8457" max="8457" width="6.375" style="242" customWidth="1"/>
    <col min="8458" max="8704" width="9" style="242"/>
    <col min="8705" max="8705" width="7.5" style="242" customWidth="1"/>
    <col min="8706" max="8706" width="8.25" style="242" customWidth="1"/>
    <col min="8707" max="8707" width="4.875" style="242" customWidth="1"/>
    <col min="8708" max="8708" width="32.125" style="242" customWidth="1"/>
    <col min="8709" max="8712" width="17" style="242" customWidth="1"/>
    <col min="8713" max="8713" width="6.375" style="242" customWidth="1"/>
    <col min="8714" max="8960" width="9" style="242"/>
    <col min="8961" max="8961" width="7.5" style="242" customWidth="1"/>
    <col min="8962" max="8962" width="8.25" style="242" customWidth="1"/>
    <col min="8963" max="8963" width="4.875" style="242" customWidth="1"/>
    <col min="8964" max="8964" width="32.125" style="242" customWidth="1"/>
    <col min="8965" max="8968" width="17" style="242" customWidth="1"/>
    <col min="8969" max="8969" width="6.375" style="242" customWidth="1"/>
    <col min="8970" max="9216" width="9" style="242"/>
    <col min="9217" max="9217" width="7.5" style="242" customWidth="1"/>
    <col min="9218" max="9218" width="8.25" style="242" customWidth="1"/>
    <col min="9219" max="9219" width="4.875" style="242" customWidth="1"/>
    <col min="9220" max="9220" width="32.125" style="242" customWidth="1"/>
    <col min="9221" max="9224" width="17" style="242" customWidth="1"/>
    <col min="9225" max="9225" width="6.375" style="242" customWidth="1"/>
    <col min="9226" max="9472" width="9" style="242"/>
    <col min="9473" max="9473" width="7.5" style="242" customWidth="1"/>
    <col min="9474" max="9474" width="8.25" style="242" customWidth="1"/>
    <col min="9475" max="9475" width="4.875" style="242" customWidth="1"/>
    <col min="9476" max="9476" width="32.125" style="242" customWidth="1"/>
    <col min="9477" max="9480" width="17" style="242" customWidth="1"/>
    <col min="9481" max="9481" width="6.375" style="242" customWidth="1"/>
    <col min="9482" max="9728" width="9" style="242"/>
    <col min="9729" max="9729" width="7.5" style="242" customWidth="1"/>
    <col min="9730" max="9730" width="8.25" style="242" customWidth="1"/>
    <col min="9731" max="9731" width="4.875" style="242" customWidth="1"/>
    <col min="9732" max="9732" width="32.125" style="242" customWidth="1"/>
    <col min="9733" max="9736" width="17" style="242" customWidth="1"/>
    <col min="9737" max="9737" width="6.375" style="242" customWidth="1"/>
    <col min="9738" max="9984" width="9" style="242"/>
    <col min="9985" max="9985" width="7.5" style="242" customWidth="1"/>
    <col min="9986" max="9986" width="8.25" style="242" customWidth="1"/>
    <col min="9987" max="9987" width="4.875" style="242" customWidth="1"/>
    <col min="9988" max="9988" width="32.125" style="242" customWidth="1"/>
    <col min="9989" max="9992" width="17" style="242" customWidth="1"/>
    <col min="9993" max="9993" width="6.375" style="242" customWidth="1"/>
    <col min="9994" max="10240" width="9" style="242"/>
    <col min="10241" max="10241" width="7.5" style="242" customWidth="1"/>
    <col min="10242" max="10242" width="8.25" style="242" customWidth="1"/>
    <col min="10243" max="10243" width="4.875" style="242" customWidth="1"/>
    <col min="10244" max="10244" width="32.125" style="242" customWidth="1"/>
    <col min="10245" max="10248" width="17" style="242" customWidth="1"/>
    <col min="10249" max="10249" width="6.375" style="242" customWidth="1"/>
    <col min="10250" max="10496" width="9" style="242"/>
    <col min="10497" max="10497" width="7.5" style="242" customWidth="1"/>
    <col min="10498" max="10498" width="8.25" style="242" customWidth="1"/>
    <col min="10499" max="10499" width="4.875" style="242" customWidth="1"/>
    <col min="10500" max="10500" width="32.125" style="242" customWidth="1"/>
    <col min="10501" max="10504" width="17" style="242" customWidth="1"/>
    <col min="10505" max="10505" width="6.375" style="242" customWidth="1"/>
    <col min="10506" max="10752" width="9" style="242"/>
    <col min="10753" max="10753" width="7.5" style="242" customWidth="1"/>
    <col min="10754" max="10754" width="8.25" style="242" customWidth="1"/>
    <col min="10755" max="10755" width="4.875" style="242" customWidth="1"/>
    <col min="10756" max="10756" width="32.125" style="242" customWidth="1"/>
    <col min="10757" max="10760" width="17" style="242" customWidth="1"/>
    <col min="10761" max="10761" width="6.375" style="242" customWidth="1"/>
    <col min="10762" max="11008" width="9" style="242"/>
    <col min="11009" max="11009" width="7.5" style="242" customWidth="1"/>
    <col min="11010" max="11010" width="8.25" style="242" customWidth="1"/>
    <col min="11011" max="11011" width="4.875" style="242" customWidth="1"/>
    <col min="11012" max="11012" width="32.125" style="242" customWidth="1"/>
    <col min="11013" max="11016" width="17" style="242" customWidth="1"/>
    <col min="11017" max="11017" width="6.375" style="242" customWidth="1"/>
    <col min="11018" max="11264" width="9" style="242"/>
    <col min="11265" max="11265" width="7.5" style="242" customWidth="1"/>
    <col min="11266" max="11266" width="8.25" style="242" customWidth="1"/>
    <col min="11267" max="11267" width="4.875" style="242" customWidth="1"/>
    <col min="11268" max="11268" width="32.125" style="242" customWidth="1"/>
    <col min="11269" max="11272" width="17" style="242" customWidth="1"/>
    <col min="11273" max="11273" width="6.375" style="242" customWidth="1"/>
    <col min="11274" max="11520" width="9" style="242"/>
    <col min="11521" max="11521" width="7.5" style="242" customWidth="1"/>
    <col min="11522" max="11522" width="8.25" style="242" customWidth="1"/>
    <col min="11523" max="11523" width="4.875" style="242" customWidth="1"/>
    <col min="11524" max="11524" width="32.125" style="242" customWidth="1"/>
    <col min="11525" max="11528" width="17" style="242" customWidth="1"/>
    <col min="11529" max="11529" width="6.375" style="242" customWidth="1"/>
    <col min="11530" max="11776" width="9" style="242"/>
    <col min="11777" max="11777" width="7.5" style="242" customWidth="1"/>
    <col min="11778" max="11778" width="8.25" style="242" customWidth="1"/>
    <col min="11779" max="11779" width="4.875" style="242" customWidth="1"/>
    <col min="11780" max="11780" width="32.125" style="242" customWidth="1"/>
    <col min="11781" max="11784" width="17" style="242" customWidth="1"/>
    <col min="11785" max="11785" width="6.375" style="242" customWidth="1"/>
    <col min="11786" max="12032" width="9" style="242"/>
    <col min="12033" max="12033" width="7.5" style="242" customWidth="1"/>
    <col min="12034" max="12034" width="8.25" style="242" customWidth="1"/>
    <col min="12035" max="12035" width="4.875" style="242" customWidth="1"/>
    <col min="12036" max="12036" width="32.125" style="242" customWidth="1"/>
    <col min="12037" max="12040" width="17" style="242" customWidth="1"/>
    <col min="12041" max="12041" width="6.375" style="242" customWidth="1"/>
    <col min="12042" max="12288" width="9" style="242"/>
    <col min="12289" max="12289" width="7.5" style="242" customWidth="1"/>
    <col min="12290" max="12290" width="8.25" style="242" customWidth="1"/>
    <col min="12291" max="12291" width="4.875" style="242" customWidth="1"/>
    <col min="12292" max="12292" width="32.125" style="242" customWidth="1"/>
    <col min="12293" max="12296" width="17" style="242" customWidth="1"/>
    <col min="12297" max="12297" width="6.375" style="242" customWidth="1"/>
    <col min="12298" max="12544" width="9" style="242"/>
    <col min="12545" max="12545" width="7.5" style="242" customWidth="1"/>
    <col min="12546" max="12546" width="8.25" style="242" customWidth="1"/>
    <col min="12547" max="12547" width="4.875" style="242" customWidth="1"/>
    <col min="12548" max="12548" width="32.125" style="242" customWidth="1"/>
    <col min="12549" max="12552" width="17" style="242" customWidth="1"/>
    <col min="12553" max="12553" width="6.375" style="242" customWidth="1"/>
    <col min="12554" max="12800" width="9" style="242"/>
    <col min="12801" max="12801" width="7.5" style="242" customWidth="1"/>
    <col min="12802" max="12802" width="8.25" style="242" customWidth="1"/>
    <col min="12803" max="12803" width="4.875" style="242" customWidth="1"/>
    <col min="12804" max="12804" width="32.125" style="242" customWidth="1"/>
    <col min="12805" max="12808" width="17" style="242" customWidth="1"/>
    <col min="12809" max="12809" width="6.375" style="242" customWidth="1"/>
    <col min="12810" max="13056" width="9" style="242"/>
    <col min="13057" max="13057" width="7.5" style="242" customWidth="1"/>
    <col min="13058" max="13058" width="8.25" style="242" customWidth="1"/>
    <col min="13059" max="13059" width="4.875" style="242" customWidth="1"/>
    <col min="13060" max="13060" width="32.125" style="242" customWidth="1"/>
    <col min="13061" max="13064" width="17" style="242" customWidth="1"/>
    <col min="13065" max="13065" width="6.375" style="242" customWidth="1"/>
    <col min="13066" max="13312" width="9" style="242"/>
    <col min="13313" max="13313" width="7.5" style="242" customWidth="1"/>
    <col min="13314" max="13314" width="8.25" style="242" customWidth="1"/>
    <col min="13315" max="13315" width="4.875" style="242" customWidth="1"/>
    <col min="13316" max="13316" width="32.125" style="242" customWidth="1"/>
    <col min="13317" max="13320" width="17" style="242" customWidth="1"/>
    <col min="13321" max="13321" width="6.375" style="242" customWidth="1"/>
    <col min="13322" max="13568" width="9" style="242"/>
    <col min="13569" max="13569" width="7.5" style="242" customWidth="1"/>
    <col min="13570" max="13570" width="8.25" style="242" customWidth="1"/>
    <col min="13571" max="13571" width="4.875" style="242" customWidth="1"/>
    <col min="13572" max="13572" width="32.125" style="242" customWidth="1"/>
    <col min="13573" max="13576" width="17" style="242" customWidth="1"/>
    <col min="13577" max="13577" width="6.375" style="242" customWidth="1"/>
    <col min="13578" max="13824" width="9" style="242"/>
    <col min="13825" max="13825" width="7.5" style="242" customWidth="1"/>
    <col min="13826" max="13826" width="8.25" style="242" customWidth="1"/>
    <col min="13827" max="13827" width="4.875" style="242" customWidth="1"/>
    <col min="13828" max="13828" width="32.125" style="242" customWidth="1"/>
    <col min="13829" max="13832" width="17" style="242" customWidth="1"/>
    <col min="13833" max="13833" width="6.375" style="242" customWidth="1"/>
    <col min="13834" max="14080" width="9" style="242"/>
    <col min="14081" max="14081" width="7.5" style="242" customWidth="1"/>
    <col min="14082" max="14082" width="8.25" style="242" customWidth="1"/>
    <col min="14083" max="14083" width="4.875" style="242" customWidth="1"/>
    <col min="14084" max="14084" width="32.125" style="242" customWidth="1"/>
    <col min="14085" max="14088" width="17" style="242" customWidth="1"/>
    <col min="14089" max="14089" width="6.375" style="242" customWidth="1"/>
    <col min="14090" max="14336" width="9" style="242"/>
    <col min="14337" max="14337" width="7.5" style="242" customWidth="1"/>
    <col min="14338" max="14338" width="8.25" style="242" customWidth="1"/>
    <col min="14339" max="14339" width="4.875" style="242" customWidth="1"/>
    <col min="14340" max="14340" width="32.125" style="242" customWidth="1"/>
    <col min="14341" max="14344" width="17" style="242" customWidth="1"/>
    <col min="14345" max="14345" width="6.375" style="242" customWidth="1"/>
    <col min="14346" max="14592" width="9" style="242"/>
    <col min="14593" max="14593" width="7.5" style="242" customWidth="1"/>
    <col min="14594" max="14594" width="8.25" style="242" customWidth="1"/>
    <col min="14595" max="14595" width="4.875" style="242" customWidth="1"/>
    <col min="14596" max="14596" width="32.125" style="242" customWidth="1"/>
    <col min="14597" max="14600" width="17" style="242" customWidth="1"/>
    <col min="14601" max="14601" width="6.375" style="242" customWidth="1"/>
    <col min="14602" max="14848" width="9" style="242"/>
    <col min="14849" max="14849" width="7.5" style="242" customWidth="1"/>
    <col min="14850" max="14850" width="8.25" style="242" customWidth="1"/>
    <col min="14851" max="14851" width="4.875" style="242" customWidth="1"/>
    <col min="14852" max="14852" width="32.125" style="242" customWidth="1"/>
    <col min="14853" max="14856" width="17" style="242" customWidth="1"/>
    <col min="14857" max="14857" width="6.375" style="242" customWidth="1"/>
    <col min="14858" max="15104" width="9" style="242"/>
    <col min="15105" max="15105" width="7.5" style="242" customWidth="1"/>
    <col min="15106" max="15106" width="8.25" style="242" customWidth="1"/>
    <col min="15107" max="15107" width="4.875" style="242" customWidth="1"/>
    <col min="15108" max="15108" width="32.125" style="242" customWidth="1"/>
    <col min="15109" max="15112" width="17" style="242" customWidth="1"/>
    <col min="15113" max="15113" width="6.375" style="242" customWidth="1"/>
    <col min="15114" max="15360" width="9" style="242"/>
    <col min="15361" max="15361" width="7.5" style="242" customWidth="1"/>
    <col min="15362" max="15362" width="8.25" style="242" customWidth="1"/>
    <col min="15363" max="15363" width="4.875" style="242" customWidth="1"/>
    <col min="15364" max="15364" width="32.125" style="242" customWidth="1"/>
    <col min="15365" max="15368" width="17" style="242" customWidth="1"/>
    <col min="15369" max="15369" width="6.375" style="242" customWidth="1"/>
    <col min="15370" max="15616" width="9" style="242"/>
    <col min="15617" max="15617" width="7.5" style="242" customWidth="1"/>
    <col min="15618" max="15618" width="8.25" style="242" customWidth="1"/>
    <col min="15619" max="15619" width="4.875" style="242" customWidth="1"/>
    <col min="15620" max="15620" width="32.125" style="242" customWidth="1"/>
    <col min="15621" max="15624" width="17" style="242" customWidth="1"/>
    <col min="15625" max="15625" width="6.375" style="242" customWidth="1"/>
    <col min="15626" max="15872" width="9" style="242"/>
    <col min="15873" max="15873" width="7.5" style="242" customWidth="1"/>
    <col min="15874" max="15874" width="8.25" style="242" customWidth="1"/>
    <col min="15875" max="15875" width="4.875" style="242" customWidth="1"/>
    <col min="15876" max="15876" width="32.125" style="242" customWidth="1"/>
    <col min="15877" max="15880" width="17" style="242" customWidth="1"/>
    <col min="15881" max="15881" width="6.375" style="242" customWidth="1"/>
    <col min="15882" max="16128" width="9" style="242"/>
    <col min="16129" max="16129" width="7.5" style="242" customWidth="1"/>
    <col min="16130" max="16130" width="8.25" style="242" customWidth="1"/>
    <col min="16131" max="16131" width="4.875" style="242" customWidth="1"/>
    <col min="16132" max="16132" width="32.125" style="242" customWidth="1"/>
    <col min="16133" max="16136" width="17" style="242" customWidth="1"/>
    <col min="16137" max="16137" width="6.375" style="242" customWidth="1"/>
    <col min="16138" max="16384" width="9" style="242"/>
  </cols>
  <sheetData>
    <row r="1" spans="1:8" ht="21.75" customHeight="1">
      <c r="A1" s="549" t="s">
        <v>232</v>
      </c>
      <c r="B1" s="549"/>
      <c r="C1" s="549"/>
      <c r="D1" s="549"/>
      <c r="E1" s="549"/>
      <c r="F1" s="549"/>
      <c r="G1" s="549"/>
      <c r="H1" s="549"/>
    </row>
    <row r="2" spans="1:8" ht="21.75" customHeight="1">
      <c r="A2" s="549"/>
      <c r="B2" s="549"/>
      <c r="C2" s="549"/>
      <c r="D2" s="549"/>
      <c r="E2" s="549"/>
      <c r="F2" s="549"/>
      <c r="G2" s="549"/>
      <c r="H2" s="549"/>
    </row>
    <row r="3" spans="1:8" ht="21.75" customHeight="1">
      <c r="B3" s="243"/>
      <c r="C3" s="243"/>
      <c r="D3" s="243"/>
      <c r="E3" s="243"/>
      <c r="F3" s="243"/>
      <c r="G3" s="243"/>
    </row>
    <row r="4" spans="1:8" ht="21.75" customHeight="1">
      <c r="A4" s="550" t="s">
        <v>170</v>
      </c>
      <c r="B4" s="550"/>
      <c r="C4" s="244" t="str">
        <f>様式1!E7</f>
        <v>○○○国○○○○○○○○○基礎調査/案件化調査/普及・実証事業</v>
      </c>
      <c r="D4" s="245"/>
      <c r="E4" s="246"/>
      <c r="F4" s="247"/>
      <c r="G4" s="243"/>
    </row>
    <row r="5" spans="1:8" ht="21.75" customHeight="1">
      <c r="A5" s="550" t="s">
        <v>171</v>
      </c>
      <c r="B5" s="550"/>
      <c r="C5" s="244" t="str">
        <f>様式1!E8</f>
        <v>（提案社名）</v>
      </c>
      <c r="D5" s="245"/>
      <c r="E5" s="247"/>
      <c r="F5" s="247"/>
      <c r="G5" s="243"/>
    </row>
    <row r="6" spans="1:8" ht="21.75" customHeight="1">
      <c r="A6" s="248"/>
      <c r="B6" s="243"/>
      <c r="C6" s="248"/>
      <c r="D6" s="249"/>
      <c r="E6" s="243"/>
      <c r="F6" s="243"/>
      <c r="G6" s="243"/>
      <c r="H6" s="250" t="s">
        <v>172</v>
      </c>
    </row>
    <row r="7" spans="1:8" ht="21.75" customHeight="1">
      <c r="A7" s="464"/>
      <c r="B7" s="551"/>
      <c r="C7" s="551"/>
      <c r="D7" s="551"/>
      <c r="E7" s="251" t="s">
        <v>233</v>
      </c>
      <c r="F7" s="251" t="s">
        <v>234</v>
      </c>
      <c r="G7" s="251" t="s">
        <v>295</v>
      </c>
      <c r="H7" s="252" t="s">
        <v>33</v>
      </c>
    </row>
    <row r="8" spans="1:8" ht="21.75" customHeight="1">
      <c r="A8" s="267" t="s">
        <v>173</v>
      </c>
      <c r="B8" s="545" t="s">
        <v>110</v>
      </c>
      <c r="C8" s="545"/>
      <c r="D8" s="545"/>
      <c r="E8" s="254"/>
      <c r="F8" s="254"/>
      <c r="G8" s="254"/>
      <c r="H8" s="254"/>
    </row>
    <row r="9" spans="1:8" ht="21.75" customHeight="1">
      <c r="A9" s="271"/>
      <c r="B9" s="256" t="s">
        <v>183</v>
      </c>
      <c r="C9" s="546" t="s">
        <v>7</v>
      </c>
      <c r="D9" s="546"/>
      <c r="E9" s="262"/>
      <c r="F9" s="262"/>
      <c r="G9" s="262"/>
      <c r="H9" s="258"/>
    </row>
    <row r="10" spans="1:8" ht="21.75" customHeight="1">
      <c r="A10" s="271"/>
      <c r="B10" s="256" t="s">
        <v>4</v>
      </c>
      <c r="C10" s="546" t="s">
        <v>105</v>
      </c>
      <c r="D10" s="546"/>
      <c r="E10" s="262"/>
      <c r="F10" s="262"/>
      <c r="G10" s="262"/>
      <c r="H10" s="258"/>
    </row>
    <row r="11" spans="1:8" ht="21.75" customHeight="1">
      <c r="A11" s="264"/>
      <c r="B11" s="256" t="s">
        <v>8</v>
      </c>
      <c r="C11" s="547" t="s">
        <v>9</v>
      </c>
      <c r="D11" s="547"/>
      <c r="E11" s="262"/>
      <c r="F11" s="262"/>
      <c r="G11" s="262"/>
      <c r="H11" s="258"/>
    </row>
    <row r="12" spans="1:8" ht="21.75" customHeight="1">
      <c r="A12" s="253" t="s">
        <v>180</v>
      </c>
      <c r="B12" s="545" t="s">
        <v>3</v>
      </c>
      <c r="C12" s="545"/>
      <c r="D12" s="552"/>
      <c r="E12" s="254"/>
      <c r="F12" s="254"/>
      <c r="G12" s="254"/>
      <c r="H12" s="254"/>
    </row>
    <row r="13" spans="1:8" ht="21.75" customHeight="1">
      <c r="A13" s="255"/>
      <c r="B13" s="256" t="s">
        <v>174</v>
      </c>
      <c r="C13" s="548" t="s">
        <v>175</v>
      </c>
      <c r="D13" s="548"/>
      <c r="E13" s="257"/>
      <c r="F13" s="257"/>
      <c r="G13" s="257"/>
      <c r="H13" s="258"/>
    </row>
    <row r="14" spans="1:8" ht="21.75" customHeight="1">
      <c r="A14" s="255"/>
      <c r="B14" s="256" t="s">
        <v>4</v>
      </c>
      <c r="C14" s="259" t="s">
        <v>189</v>
      </c>
      <c r="D14" s="260"/>
      <c r="E14" s="261"/>
      <c r="F14" s="261"/>
      <c r="G14" s="261"/>
      <c r="H14" s="258"/>
    </row>
    <row r="15" spans="1:8" ht="21.75" customHeight="1">
      <c r="A15" s="255"/>
      <c r="B15" s="256"/>
      <c r="C15" s="256" t="s">
        <v>176</v>
      </c>
      <c r="D15" s="260" t="s">
        <v>32</v>
      </c>
      <c r="E15" s="262"/>
      <c r="F15" s="262"/>
      <c r="G15" s="262"/>
      <c r="H15" s="258"/>
    </row>
    <row r="16" spans="1:8" ht="21.75" customHeight="1">
      <c r="A16" s="263"/>
      <c r="B16" s="260"/>
      <c r="C16" s="256" t="s">
        <v>177</v>
      </c>
      <c r="D16" s="260" t="s">
        <v>178</v>
      </c>
      <c r="E16" s="262"/>
      <c r="F16" s="262"/>
      <c r="G16" s="262"/>
      <c r="H16" s="258"/>
    </row>
    <row r="17" spans="1:8" ht="21.75" customHeight="1">
      <c r="A17" s="264"/>
      <c r="B17" s="265" t="s">
        <v>179</v>
      </c>
      <c r="C17" s="259" t="s">
        <v>190</v>
      </c>
      <c r="D17" s="266"/>
      <c r="E17" s="262"/>
      <c r="F17" s="262"/>
      <c r="G17" s="262"/>
      <c r="H17" s="258"/>
    </row>
    <row r="18" spans="1:8" ht="21.75" customHeight="1">
      <c r="A18" s="263"/>
      <c r="B18" s="265" t="s">
        <v>92</v>
      </c>
      <c r="C18" s="547" t="s">
        <v>231</v>
      </c>
      <c r="D18" s="547"/>
      <c r="E18" s="257"/>
      <c r="F18" s="257"/>
      <c r="G18" s="257"/>
      <c r="H18" s="258"/>
    </row>
    <row r="19" spans="1:8" ht="21.75" customHeight="1">
      <c r="A19" s="267" t="s">
        <v>182</v>
      </c>
      <c r="B19" s="268" t="s">
        <v>181</v>
      </c>
      <c r="C19" s="269"/>
      <c r="D19" s="269"/>
      <c r="E19" s="270"/>
      <c r="F19" s="270"/>
      <c r="G19" s="270"/>
      <c r="H19" s="254"/>
    </row>
    <row r="20" spans="1:8" ht="21.75" customHeight="1">
      <c r="A20" s="253" t="s">
        <v>184</v>
      </c>
      <c r="B20" s="541" t="s">
        <v>29</v>
      </c>
      <c r="C20" s="541"/>
      <c r="D20" s="541"/>
      <c r="E20" s="254"/>
      <c r="F20" s="254"/>
      <c r="G20" s="254"/>
      <c r="H20" s="254"/>
    </row>
    <row r="21" spans="1:8" ht="21.75" customHeight="1">
      <c r="A21" s="253" t="s">
        <v>185</v>
      </c>
      <c r="B21" s="272" t="s">
        <v>186</v>
      </c>
      <c r="C21" s="273"/>
      <c r="D21" s="273"/>
      <c r="E21" s="274"/>
      <c r="F21" s="274"/>
      <c r="G21" s="274"/>
      <c r="H21" s="254"/>
    </row>
    <row r="22" spans="1:8" ht="21.75" customHeight="1">
      <c r="A22" s="275" t="s">
        <v>187</v>
      </c>
      <c r="B22" s="541" t="s">
        <v>188</v>
      </c>
      <c r="C22" s="541"/>
      <c r="D22" s="541"/>
      <c r="E22" s="254"/>
      <c r="F22" s="254"/>
      <c r="G22" s="254"/>
      <c r="H22" s="254"/>
    </row>
    <row r="23" spans="1:8">
      <c r="A23" s="542"/>
      <c r="B23" s="542"/>
      <c r="C23" s="542"/>
      <c r="D23" s="543"/>
    </row>
    <row r="24" spans="1:8" ht="14.25" customHeight="1">
      <c r="A24" s="544"/>
      <c r="B24" s="544"/>
      <c r="C24" s="544"/>
      <c r="D24" s="544"/>
      <c r="E24" s="544"/>
    </row>
    <row r="25" spans="1:8">
      <c r="A25" s="276"/>
      <c r="B25" s="276"/>
      <c r="C25" s="276"/>
      <c r="D25" s="276"/>
      <c r="E25" s="276"/>
      <c r="F25" s="276"/>
      <c r="G25" s="276"/>
    </row>
    <row r="26" spans="1:8">
      <c r="A26" s="276"/>
      <c r="B26" s="276"/>
      <c r="C26" s="276"/>
      <c r="D26" s="276"/>
      <c r="E26" s="276"/>
      <c r="F26" s="276"/>
      <c r="G26" s="276"/>
    </row>
  </sheetData>
  <sheetProtection formatRows="0"/>
  <mergeCells count="15">
    <mergeCell ref="A1:H2"/>
    <mergeCell ref="A4:B4"/>
    <mergeCell ref="A5:B5"/>
    <mergeCell ref="A7:D7"/>
    <mergeCell ref="B12:D12"/>
    <mergeCell ref="B22:D22"/>
    <mergeCell ref="A23:D23"/>
    <mergeCell ref="A24:E24"/>
    <mergeCell ref="B8:D8"/>
    <mergeCell ref="C9:D9"/>
    <mergeCell ref="C10:D10"/>
    <mergeCell ref="C11:D11"/>
    <mergeCell ref="C18:D18"/>
    <mergeCell ref="B20:D20"/>
    <mergeCell ref="C13:D13"/>
  </mergeCells>
  <phoneticPr fontId="2"/>
  <dataValidations count="1">
    <dataValidation type="list" allowBlank="1" showInputMessage="1" showErrorMessage="1" sqref="D27:D28 IZ27:IZ28 SV27:SV28 ACR27:ACR28 AMN27:AMN28 AWJ27:AWJ28 BGF27:BGF28 BQB27:BQB28 BZX27:BZX28 CJT27:CJT28 CTP27:CTP28 DDL27:DDL28 DNH27:DNH28 DXD27:DXD28 EGZ27:EGZ28 EQV27:EQV28 FAR27:FAR28 FKN27:FKN28 FUJ27:FUJ28 GEF27:GEF28 GOB27:GOB28 GXX27:GXX28 HHT27:HHT28 HRP27:HRP28 IBL27:IBL28 ILH27:ILH28 IVD27:IVD28 JEZ27:JEZ28 JOV27:JOV28 JYR27:JYR28 KIN27:KIN28 KSJ27:KSJ28 LCF27:LCF28 LMB27:LMB28 LVX27:LVX28 MFT27:MFT28 MPP27:MPP28 MZL27:MZL28 NJH27:NJH28 NTD27:NTD28 OCZ27:OCZ28 OMV27:OMV28 OWR27:OWR28 PGN27:PGN28 PQJ27:PQJ28 QAF27:QAF28 QKB27:QKB28 QTX27:QTX28 RDT27:RDT28 RNP27:RNP28 RXL27:RXL28 SHH27:SHH28 SRD27:SRD28 TAZ27:TAZ28 TKV27:TKV28 TUR27:TUR28 UEN27:UEN28 UOJ27:UOJ28 UYF27:UYF28 VIB27:VIB28 VRX27:VRX28 WBT27:WBT28 WLP27:WLP28 WVL27:WVL28 D65563:D65564 IZ65563:IZ65564 SV65563:SV65564 ACR65563:ACR65564 AMN65563:AMN65564 AWJ65563:AWJ65564 BGF65563:BGF65564 BQB65563:BQB65564 BZX65563:BZX65564 CJT65563:CJT65564 CTP65563:CTP65564 DDL65563:DDL65564 DNH65563:DNH65564 DXD65563:DXD65564 EGZ65563:EGZ65564 EQV65563:EQV65564 FAR65563:FAR65564 FKN65563:FKN65564 FUJ65563:FUJ65564 GEF65563:GEF65564 GOB65563:GOB65564 GXX65563:GXX65564 HHT65563:HHT65564 HRP65563:HRP65564 IBL65563:IBL65564 ILH65563:ILH65564 IVD65563:IVD65564 JEZ65563:JEZ65564 JOV65563:JOV65564 JYR65563:JYR65564 KIN65563:KIN65564 KSJ65563:KSJ65564 LCF65563:LCF65564 LMB65563:LMB65564 LVX65563:LVX65564 MFT65563:MFT65564 MPP65563:MPP65564 MZL65563:MZL65564 NJH65563:NJH65564 NTD65563:NTD65564 OCZ65563:OCZ65564 OMV65563:OMV65564 OWR65563:OWR65564 PGN65563:PGN65564 PQJ65563:PQJ65564 QAF65563:QAF65564 QKB65563:QKB65564 QTX65563:QTX65564 RDT65563:RDT65564 RNP65563:RNP65564 RXL65563:RXL65564 SHH65563:SHH65564 SRD65563:SRD65564 TAZ65563:TAZ65564 TKV65563:TKV65564 TUR65563:TUR65564 UEN65563:UEN65564 UOJ65563:UOJ65564 UYF65563:UYF65564 VIB65563:VIB65564 VRX65563:VRX65564 WBT65563:WBT65564 WLP65563:WLP65564 WVL65563:WVL65564 D131099:D131100 IZ131099:IZ131100 SV131099:SV131100 ACR131099:ACR131100 AMN131099:AMN131100 AWJ131099:AWJ131100 BGF131099:BGF131100 BQB131099:BQB131100 BZX131099:BZX131100 CJT131099:CJT131100 CTP131099:CTP131100 DDL131099:DDL131100 DNH131099:DNH131100 DXD131099:DXD131100 EGZ131099:EGZ131100 EQV131099:EQV131100 FAR131099:FAR131100 FKN131099:FKN131100 FUJ131099:FUJ131100 GEF131099:GEF131100 GOB131099:GOB131100 GXX131099:GXX131100 HHT131099:HHT131100 HRP131099:HRP131100 IBL131099:IBL131100 ILH131099:ILH131100 IVD131099:IVD131100 JEZ131099:JEZ131100 JOV131099:JOV131100 JYR131099:JYR131100 KIN131099:KIN131100 KSJ131099:KSJ131100 LCF131099:LCF131100 LMB131099:LMB131100 LVX131099:LVX131100 MFT131099:MFT131100 MPP131099:MPP131100 MZL131099:MZL131100 NJH131099:NJH131100 NTD131099:NTD131100 OCZ131099:OCZ131100 OMV131099:OMV131100 OWR131099:OWR131100 PGN131099:PGN131100 PQJ131099:PQJ131100 QAF131099:QAF131100 QKB131099:QKB131100 QTX131099:QTX131100 RDT131099:RDT131100 RNP131099:RNP131100 RXL131099:RXL131100 SHH131099:SHH131100 SRD131099:SRD131100 TAZ131099:TAZ131100 TKV131099:TKV131100 TUR131099:TUR131100 UEN131099:UEN131100 UOJ131099:UOJ131100 UYF131099:UYF131100 VIB131099:VIB131100 VRX131099:VRX131100 WBT131099:WBT131100 WLP131099:WLP131100 WVL131099:WVL131100 D196635:D196636 IZ196635:IZ196636 SV196635:SV196636 ACR196635:ACR196636 AMN196635:AMN196636 AWJ196635:AWJ196636 BGF196635:BGF196636 BQB196635:BQB196636 BZX196635:BZX196636 CJT196635:CJT196636 CTP196635:CTP196636 DDL196635:DDL196636 DNH196635:DNH196636 DXD196635:DXD196636 EGZ196635:EGZ196636 EQV196635:EQV196636 FAR196635:FAR196636 FKN196635:FKN196636 FUJ196635:FUJ196636 GEF196635:GEF196636 GOB196635:GOB196636 GXX196635:GXX196636 HHT196635:HHT196636 HRP196635:HRP196636 IBL196635:IBL196636 ILH196635:ILH196636 IVD196635:IVD196636 JEZ196635:JEZ196636 JOV196635:JOV196636 JYR196635:JYR196636 KIN196635:KIN196636 KSJ196635:KSJ196636 LCF196635:LCF196636 LMB196635:LMB196636 LVX196635:LVX196636 MFT196635:MFT196636 MPP196635:MPP196636 MZL196635:MZL196636 NJH196635:NJH196636 NTD196635:NTD196636 OCZ196635:OCZ196636 OMV196635:OMV196636 OWR196635:OWR196636 PGN196635:PGN196636 PQJ196635:PQJ196636 QAF196635:QAF196636 QKB196635:QKB196636 QTX196635:QTX196636 RDT196635:RDT196636 RNP196635:RNP196636 RXL196635:RXL196636 SHH196635:SHH196636 SRD196635:SRD196636 TAZ196635:TAZ196636 TKV196635:TKV196636 TUR196635:TUR196636 UEN196635:UEN196636 UOJ196635:UOJ196636 UYF196635:UYF196636 VIB196635:VIB196636 VRX196635:VRX196636 WBT196635:WBT196636 WLP196635:WLP196636 WVL196635:WVL196636 D262171:D262172 IZ262171:IZ262172 SV262171:SV262172 ACR262171:ACR262172 AMN262171:AMN262172 AWJ262171:AWJ262172 BGF262171:BGF262172 BQB262171:BQB262172 BZX262171:BZX262172 CJT262171:CJT262172 CTP262171:CTP262172 DDL262171:DDL262172 DNH262171:DNH262172 DXD262171:DXD262172 EGZ262171:EGZ262172 EQV262171:EQV262172 FAR262171:FAR262172 FKN262171:FKN262172 FUJ262171:FUJ262172 GEF262171:GEF262172 GOB262171:GOB262172 GXX262171:GXX262172 HHT262171:HHT262172 HRP262171:HRP262172 IBL262171:IBL262172 ILH262171:ILH262172 IVD262171:IVD262172 JEZ262171:JEZ262172 JOV262171:JOV262172 JYR262171:JYR262172 KIN262171:KIN262172 KSJ262171:KSJ262172 LCF262171:LCF262172 LMB262171:LMB262172 LVX262171:LVX262172 MFT262171:MFT262172 MPP262171:MPP262172 MZL262171:MZL262172 NJH262171:NJH262172 NTD262171:NTD262172 OCZ262171:OCZ262172 OMV262171:OMV262172 OWR262171:OWR262172 PGN262171:PGN262172 PQJ262171:PQJ262172 QAF262171:QAF262172 QKB262171:QKB262172 QTX262171:QTX262172 RDT262171:RDT262172 RNP262171:RNP262172 RXL262171:RXL262172 SHH262171:SHH262172 SRD262171:SRD262172 TAZ262171:TAZ262172 TKV262171:TKV262172 TUR262171:TUR262172 UEN262171:UEN262172 UOJ262171:UOJ262172 UYF262171:UYF262172 VIB262171:VIB262172 VRX262171:VRX262172 WBT262171:WBT262172 WLP262171:WLP262172 WVL262171:WVL262172 D327707:D327708 IZ327707:IZ327708 SV327707:SV327708 ACR327707:ACR327708 AMN327707:AMN327708 AWJ327707:AWJ327708 BGF327707:BGF327708 BQB327707:BQB327708 BZX327707:BZX327708 CJT327707:CJT327708 CTP327707:CTP327708 DDL327707:DDL327708 DNH327707:DNH327708 DXD327707:DXD327708 EGZ327707:EGZ327708 EQV327707:EQV327708 FAR327707:FAR327708 FKN327707:FKN327708 FUJ327707:FUJ327708 GEF327707:GEF327708 GOB327707:GOB327708 GXX327707:GXX327708 HHT327707:HHT327708 HRP327707:HRP327708 IBL327707:IBL327708 ILH327707:ILH327708 IVD327707:IVD327708 JEZ327707:JEZ327708 JOV327707:JOV327708 JYR327707:JYR327708 KIN327707:KIN327708 KSJ327707:KSJ327708 LCF327707:LCF327708 LMB327707:LMB327708 LVX327707:LVX327708 MFT327707:MFT327708 MPP327707:MPP327708 MZL327707:MZL327708 NJH327707:NJH327708 NTD327707:NTD327708 OCZ327707:OCZ327708 OMV327707:OMV327708 OWR327707:OWR327708 PGN327707:PGN327708 PQJ327707:PQJ327708 QAF327707:QAF327708 QKB327707:QKB327708 QTX327707:QTX327708 RDT327707:RDT327708 RNP327707:RNP327708 RXL327707:RXL327708 SHH327707:SHH327708 SRD327707:SRD327708 TAZ327707:TAZ327708 TKV327707:TKV327708 TUR327707:TUR327708 UEN327707:UEN327708 UOJ327707:UOJ327708 UYF327707:UYF327708 VIB327707:VIB327708 VRX327707:VRX327708 WBT327707:WBT327708 WLP327707:WLP327708 WVL327707:WVL327708 D393243:D393244 IZ393243:IZ393244 SV393243:SV393244 ACR393243:ACR393244 AMN393243:AMN393244 AWJ393243:AWJ393244 BGF393243:BGF393244 BQB393243:BQB393244 BZX393243:BZX393244 CJT393243:CJT393244 CTP393243:CTP393244 DDL393243:DDL393244 DNH393243:DNH393244 DXD393243:DXD393244 EGZ393243:EGZ393244 EQV393243:EQV393244 FAR393243:FAR393244 FKN393243:FKN393244 FUJ393243:FUJ393244 GEF393243:GEF393244 GOB393243:GOB393244 GXX393243:GXX393244 HHT393243:HHT393244 HRP393243:HRP393244 IBL393243:IBL393244 ILH393243:ILH393244 IVD393243:IVD393244 JEZ393243:JEZ393244 JOV393243:JOV393244 JYR393243:JYR393244 KIN393243:KIN393244 KSJ393243:KSJ393244 LCF393243:LCF393244 LMB393243:LMB393244 LVX393243:LVX393244 MFT393243:MFT393244 MPP393243:MPP393244 MZL393243:MZL393244 NJH393243:NJH393244 NTD393243:NTD393244 OCZ393243:OCZ393244 OMV393243:OMV393244 OWR393243:OWR393244 PGN393243:PGN393244 PQJ393243:PQJ393244 QAF393243:QAF393244 QKB393243:QKB393244 QTX393243:QTX393244 RDT393243:RDT393244 RNP393243:RNP393244 RXL393243:RXL393244 SHH393243:SHH393244 SRD393243:SRD393244 TAZ393243:TAZ393244 TKV393243:TKV393244 TUR393243:TUR393244 UEN393243:UEN393244 UOJ393243:UOJ393244 UYF393243:UYF393244 VIB393243:VIB393244 VRX393243:VRX393244 WBT393243:WBT393244 WLP393243:WLP393244 WVL393243:WVL393244 D458779:D458780 IZ458779:IZ458780 SV458779:SV458780 ACR458779:ACR458780 AMN458779:AMN458780 AWJ458779:AWJ458780 BGF458779:BGF458780 BQB458779:BQB458780 BZX458779:BZX458780 CJT458779:CJT458780 CTP458779:CTP458780 DDL458779:DDL458780 DNH458779:DNH458780 DXD458779:DXD458780 EGZ458779:EGZ458780 EQV458779:EQV458780 FAR458779:FAR458780 FKN458779:FKN458780 FUJ458779:FUJ458780 GEF458779:GEF458780 GOB458779:GOB458780 GXX458779:GXX458780 HHT458779:HHT458780 HRP458779:HRP458780 IBL458779:IBL458780 ILH458779:ILH458780 IVD458779:IVD458780 JEZ458779:JEZ458780 JOV458779:JOV458780 JYR458779:JYR458780 KIN458779:KIN458780 KSJ458779:KSJ458780 LCF458779:LCF458780 LMB458779:LMB458780 LVX458779:LVX458780 MFT458779:MFT458780 MPP458779:MPP458780 MZL458779:MZL458780 NJH458779:NJH458780 NTD458779:NTD458780 OCZ458779:OCZ458780 OMV458779:OMV458780 OWR458779:OWR458780 PGN458779:PGN458780 PQJ458779:PQJ458780 QAF458779:QAF458780 QKB458779:QKB458780 QTX458779:QTX458780 RDT458779:RDT458780 RNP458779:RNP458780 RXL458779:RXL458780 SHH458779:SHH458780 SRD458779:SRD458780 TAZ458779:TAZ458780 TKV458779:TKV458780 TUR458779:TUR458780 UEN458779:UEN458780 UOJ458779:UOJ458780 UYF458779:UYF458780 VIB458779:VIB458780 VRX458779:VRX458780 WBT458779:WBT458780 WLP458779:WLP458780 WVL458779:WVL458780 D524315:D524316 IZ524315:IZ524316 SV524315:SV524316 ACR524315:ACR524316 AMN524315:AMN524316 AWJ524315:AWJ524316 BGF524315:BGF524316 BQB524315:BQB524316 BZX524315:BZX524316 CJT524315:CJT524316 CTP524315:CTP524316 DDL524315:DDL524316 DNH524315:DNH524316 DXD524315:DXD524316 EGZ524315:EGZ524316 EQV524315:EQV524316 FAR524315:FAR524316 FKN524315:FKN524316 FUJ524315:FUJ524316 GEF524315:GEF524316 GOB524315:GOB524316 GXX524315:GXX524316 HHT524315:HHT524316 HRP524315:HRP524316 IBL524315:IBL524316 ILH524315:ILH524316 IVD524315:IVD524316 JEZ524315:JEZ524316 JOV524315:JOV524316 JYR524315:JYR524316 KIN524315:KIN524316 KSJ524315:KSJ524316 LCF524315:LCF524316 LMB524315:LMB524316 LVX524315:LVX524316 MFT524315:MFT524316 MPP524315:MPP524316 MZL524315:MZL524316 NJH524315:NJH524316 NTD524315:NTD524316 OCZ524315:OCZ524316 OMV524315:OMV524316 OWR524315:OWR524316 PGN524315:PGN524316 PQJ524315:PQJ524316 QAF524315:QAF524316 QKB524315:QKB524316 QTX524315:QTX524316 RDT524315:RDT524316 RNP524315:RNP524316 RXL524315:RXL524316 SHH524315:SHH524316 SRD524315:SRD524316 TAZ524315:TAZ524316 TKV524315:TKV524316 TUR524315:TUR524316 UEN524315:UEN524316 UOJ524315:UOJ524316 UYF524315:UYF524316 VIB524315:VIB524316 VRX524315:VRX524316 WBT524315:WBT524316 WLP524315:WLP524316 WVL524315:WVL524316 D589851:D589852 IZ589851:IZ589852 SV589851:SV589852 ACR589851:ACR589852 AMN589851:AMN589852 AWJ589851:AWJ589852 BGF589851:BGF589852 BQB589851:BQB589852 BZX589851:BZX589852 CJT589851:CJT589852 CTP589851:CTP589852 DDL589851:DDL589852 DNH589851:DNH589852 DXD589851:DXD589852 EGZ589851:EGZ589852 EQV589851:EQV589852 FAR589851:FAR589852 FKN589851:FKN589852 FUJ589851:FUJ589852 GEF589851:GEF589852 GOB589851:GOB589852 GXX589851:GXX589852 HHT589851:HHT589852 HRP589851:HRP589852 IBL589851:IBL589852 ILH589851:ILH589852 IVD589851:IVD589852 JEZ589851:JEZ589852 JOV589851:JOV589852 JYR589851:JYR589852 KIN589851:KIN589852 KSJ589851:KSJ589852 LCF589851:LCF589852 LMB589851:LMB589852 LVX589851:LVX589852 MFT589851:MFT589852 MPP589851:MPP589852 MZL589851:MZL589852 NJH589851:NJH589852 NTD589851:NTD589852 OCZ589851:OCZ589852 OMV589851:OMV589852 OWR589851:OWR589852 PGN589851:PGN589852 PQJ589851:PQJ589852 QAF589851:QAF589852 QKB589851:QKB589852 QTX589851:QTX589852 RDT589851:RDT589852 RNP589851:RNP589852 RXL589851:RXL589852 SHH589851:SHH589852 SRD589851:SRD589852 TAZ589851:TAZ589852 TKV589851:TKV589852 TUR589851:TUR589852 UEN589851:UEN589852 UOJ589851:UOJ589852 UYF589851:UYF589852 VIB589851:VIB589852 VRX589851:VRX589852 WBT589851:WBT589852 WLP589851:WLP589852 WVL589851:WVL589852 D655387:D655388 IZ655387:IZ655388 SV655387:SV655388 ACR655387:ACR655388 AMN655387:AMN655388 AWJ655387:AWJ655388 BGF655387:BGF655388 BQB655387:BQB655388 BZX655387:BZX655388 CJT655387:CJT655388 CTP655387:CTP655388 DDL655387:DDL655388 DNH655387:DNH655388 DXD655387:DXD655388 EGZ655387:EGZ655388 EQV655387:EQV655388 FAR655387:FAR655388 FKN655387:FKN655388 FUJ655387:FUJ655388 GEF655387:GEF655388 GOB655387:GOB655388 GXX655387:GXX655388 HHT655387:HHT655388 HRP655387:HRP655388 IBL655387:IBL655388 ILH655387:ILH655388 IVD655387:IVD655388 JEZ655387:JEZ655388 JOV655387:JOV655388 JYR655387:JYR655388 KIN655387:KIN655388 KSJ655387:KSJ655388 LCF655387:LCF655388 LMB655387:LMB655388 LVX655387:LVX655388 MFT655387:MFT655388 MPP655387:MPP655388 MZL655387:MZL655388 NJH655387:NJH655388 NTD655387:NTD655388 OCZ655387:OCZ655388 OMV655387:OMV655388 OWR655387:OWR655388 PGN655387:PGN655388 PQJ655387:PQJ655388 QAF655387:QAF655388 QKB655387:QKB655388 QTX655387:QTX655388 RDT655387:RDT655388 RNP655387:RNP655388 RXL655387:RXL655388 SHH655387:SHH655388 SRD655387:SRD655388 TAZ655387:TAZ655388 TKV655387:TKV655388 TUR655387:TUR655388 UEN655387:UEN655388 UOJ655387:UOJ655388 UYF655387:UYF655388 VIB655387:VIB655388 VRX655387:VRX655388 WBT655387:WBT655388 WLP655387:WLP655388 WVL655387:WVL655388 D720923:D720924 IZ720923:IZ720924 SV720923:SV720924 ACR720923:ACR720924 AMN720923:AMN720924 AWJ720923:AWJ720924 BGF720923:BGF720924 BQB720923:BQB720924 BZX720923:BZX720924 CJT720923:CJT720924 CTP720923:CTP720924 DDL720923:DDL720924 DNH720923:DNH720924 DXD720923:DXD720924 EGZ720923:EGZ720924 EQV720923:EQV720924 FAR720923:FAR720924 FKN720923:FKN720924 FUJ720923:FUJ720924 GEF720923:GEF720924 GOB720923:GOB720924 GXX720923:GXX720924 HHT720923:HHT720924 HRP720923:HRP720924 IBL720923:IBL720924 ILH720923:ILH720924 IVD720923:IVD720924 JEZ720923:JEZ720924 JOV720923:JOV720924 JYR720923:JYR720924 KIN720923:KIN720924 KSJ720923:KSJ720924 LCF720923:LCF720924 LMB720923:LMB720924 LVX720923:LVX720924 MFT720923:MFT720924 MPP720923:MPP720924 MZL720923:MZL720924 NJH720923:NJH720924 NTD720923:NTD720924 OCZ720923:OCZ720924 OMV720923:OMV720924 OWR720923:OWR720924 PGN720923:PGN720924 PQJ720923:PQJ720924 QAF720923:QAF720924 QKB720923:QKB720924 QTX720923:QTX720924 RDT720923:RDT720924 RNP720923:RNP720924 RXL720923:RXL720924 SHH720923:SHH720924 SRD720923:SRD720924 TAZ720923:TAZ720924 TKV720923:TKV720924 TUR720923:TUR720924 UEN720923:UEN720924 UOJ720923:UOJ720924 UYF720923:UYF720924 VIB720923:VIB720924 VRX720923:VRX720924 WBT720923:WBT720924 WLP720923:WLP720924 WVL720923:WVL720924 D786459:D786460 IZ786459:IZ786460 SV786459:SV786460 ACR786459:ACR786460 AMN786459:AMN786460 AWJ786459:AWJ786460 BGF786459:BGF786460 BQB786459:BQB786460 BZX786459:BZX786460 CJT786459:CJT786460 CTP786459:CTP786460 DDL786459:DDL786460 DNH786459:DNH786460 DXD786459:DXD786460 EGZ786459:EGZ786460 EQV786459:EQV786460 FAR786459:FAR786460 FKN786459:FKN786460 FUJ786459:FUJ786460 GEF786459:GEF786460 GOB786459:GOB786460 GXX786459:GXX786460 HHT786459:HHT786460 HRP786459:HRP786460 IBL786459:IBL786460 ILH786459:ILH786460 IVD786459:IVD786460 JEZ786459:JEZ786460 JOV786459:JOV786460 JYR786459:JYR786460 KIN786459:KIN786460 KSJ786459:KSJ786460 LCF786459:LCF786460 LMB786459:LMB786460 LVX786459:LVX786460 MFT786459:MFT786460 MPP786459:MPP786460 MZL786459:MZL786460 NJH786459:NJH786460 NTD786459:NTD786460 OCZ786459:OCZ786460 OMV786459:OMV786460 OWR786459:OWR786460 PGN786459:PGN786460 PQJ786459:PQJ786460 QAF786459:QAF786460 QKB786459:QKB786460 QTX786459:QTX786460 RDT786459:RDT786460 RNP786459:RNP786460 RXL786459:RXL786460 SHH786459:SHH786460 SRD786459:SRD786460 TAZ786459:TAZ786460 TKV786459:TKV786460 TUR786459:TUR786460 UEN786459:UEN786460 UOJ786459:UOJ786460 UYF786459:UYF786460 VIB786459:VIB786460 VRX786459:VRX786460 WBT786459:WBT786460 WLP786459:WLP786460 WVL786459:WVL786460 D851995:D851996 IZ851995:IZ851996 SV851995:SV851996 ACR851995:ACR851996 AMN851995:AMN851996 AWJ851995:AWJ851996 BGF851995:BGF851996 BQB851995:BQB851996 BZX851995:BZX851996 CJT851995:CJT851996 CTP851995:CTP851996 DDL851995:DDL851996 DNH851995:DNH851996 DXD851995:DXD851996 EGZ851995:EGZ851996 EQV851995:EQV851996 FAR851995:FAR851996 FKN851995:FKN851996 FUJ851995:FUJ851996 GEF851995:GEF851996 GOB851995:GOB851996 GXX851995:GXX851996 HHT851995:HHT851996 HRP851995:HRP851996 IBL851995:IBL851996 ILH851995:ILH851996 IVD851995:IVD851996 JEZ851995:JEZ851996 JOV851995:JOV851996 JYR851995:JYR851996 KIN851995:KIN851996 KSJ851995:KSJ851996 LCF851995:LCF851996 LMB851995:LMB851996 LVX851995:LVX851996 MFT851995:MFT851996 MPP851995:MPP851996 MZL851995:MZL851996 NJH851995:NJH851996 NTD851995:NTD851996 OCZ851995:OCZ851996 OMV851995:OMV851996 OWR851995:OWR851996 PGN851995:PGN851996 PQJ851995:PQJ851996 QAF851995:QAF851996 QKB851995:QKB851996 QTX851995:QTX851996 RDT851995:RDT851996 RNP851995:RNP851996 RXL851995:RXL851996 SHH851995:SHH851996 SRD851995:SRD851996 TAZ851995:TAZ851996 TKV851995:TKV851996 TUR851995:TUR851996 UEN851995:UEN851996 UOJ851995:UOJ851996 UYF851995:UYF851996 VIB851995:VIB851996 VRX851995:VRX851996 WBT851995:WBT851996 WLP851995:WLP851996 WVL851995:WVL851996 D917531:D917532 IZ917531:IZ917532 SV917531:SV917532 ACR917531:ACR917532 AMN917531:AMN917532 AWJ917531:AWJ917532 BGF917531:BGF917532 BQB917531:BQB917532 BZX917531:BZX917532 CJT917531:CJT917532 CTP917531:CTP917532 DDL917531:DDL917532 DNH917531:DNH917532 DXD917531:DXD917532 EGZ917531:EGZ917532 EQV917531:EQV917532 FAR917531:FAR917532 FKN917531:FKN917532 FUJ917531:FUJ917532 GEF917531:GEF917532 GOB917531:GOB917532 GXX917531:GXX917532 HHT917531:HHT917532 HRP917531:HRP917532 IBL917531:IBL917532 ILH917531:ILH917532 IVD917531:IVD917532 JEZ917531:JEZ917532 JOV917531:JOV917532 JYR917531:JYR917532 KIN917531:KIN917532 KSJ917531:KSJ917532 LCF917531:LCF917532 LMB917531:LMB917532 LVX917531:LVX917532 MFT917531:MFT917532 MPP917531:MPP917532 MZL917531:MZL917532 NJH917531:NJH917532 NTD917531:NTD917532 OCZ917531:OCZ917532 OMV917531:OMV917532 OWR917531:OWR917532 PGN917531:PGN917532 PQJ917531:PQJ917532 QAF917531:QAF917532 QKB917531:QKB917532 QTX917531:QTX917532 RDT917531:RDT917532 RNP917531:RNP917532 RXL917531:RXL917532 SHH917531:SHH917532 SRD917531:SRD917532 TAZ917531:TAZ917532 TKV917531:TKV917532 TUR917531:TUR917532 UEN917531:UEN917532 UOJ917531:UOJ917532 UYF917531:UYF917532 VIB917531:VIB917532 VRX917531:VRX917532 WBT917531:WBT917532 WLP917531:WLP917532 WVL917531:WVL917532 D983067:D983068 IZ983067:IZ983068 SV983067:SV983068 ACR983067:ACR983068 AMN983067:AMN983068 AWJ983067:AWJ983068 BGF983067:BGF983068 BQB983067:BQB983068 BZX983067:BZX983068 CJT983067:CJT983068 CTP983067:CTP983068 DDL983067:DDL983068 DNH983067:DNH983068 DXD983067:DXD983068 EGZ983067:EGZ983068 EQV983067:EQV983068 FAR983067:FAR983068 FKN983067:FKN983068 FUJ983067:FUJ983068 GEF983067:GEF983068 GOB983067:GOB983068 GXX983067:GXX983068 HHT983067:HHT983068 HRP983067:HRP983068 IBL983067:IBL983068 ILH983067:ILH983068 IVD983067:IVD983068 JEZ983067:JEZ983068 JOV983067:JOV983068 JYR983067:JYR983068 KIN983067:KIN983068 KSJ983067:KSJ983068 LCF983067:LCF983068 LMB983067:LMB983068 LVX983067:LVX983068 MFT983067:MFT983068 MPP983067:MPP983068 MZL983067:MZL983068 NJH983067:NJH983068 NTD983067:NTD983068 OCZ983067:OCZ983068 OMV983067:OMV983068 OWR983067:OWR983068 PGN983067:PGN983068 PQJ983067:PQJ983068 QAF983067:QAF983068 QKB983067:QKB983068 QTX983067:QTX983068 RDT983067:RDT983068 RNP983067:RNP983068 RXL983067:RXL983068 SHH983067:SHH983068 SRD983067:SRD983068 TAZ983067:TAZ983068 TKV983067:TKV983068 TUR983067:TUR983068 UEN983067:UEN983068 UOJ983067:UOJ983068 UYF983067:UYF983068 VIB983067:VIB983068 VRX983067:VRX983068 WBT983067:WBT983068 WLP983067:WLP983068 WVL983067:WVL983068">
      <formula1>#REF!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  <pageSetUpPr fitToPage="1"/>
  </sheetPr>
  <dimension ref="A1:Q29"/>
  <sheetViews>
    <sheetView view="pageBreakPreview" zoomScaleNormal="100" zoomScaleSheetLayoutView="100" workbookViewId="0">
      <selection activeCell="Q6" sqref="Q6"/>
    </sheetView>
  </sheetViews>
  <sheetFormatPr defaultRowHeight="14.25"/>
  <cols>
    <col min="1" max="1" width="4.125" customWidth="1"/>
    <col min="2" max="2" width="23.75" customWidth="1"/>
    <col min="3" max="3" width="19.25" customWidth="1"/>
    <col min="4" max="4" width="18.875" bestFit="1" customWidth="1"/>
    <col min="5" max="5" width="5.5" style="224" bestFit="1" customWidth="1"/>
    <col min="6" max="6" width="9" style="224"/>
    <col min="7" max="7" width="16.625" customWidth="1"/>
    <col min="8" max="8" width="21" bestFit="1" customWidth="1"/>
    <col min="9" max="9" width="14.375" bestFit="1" customWidth="1"/>
  </cols>
  <sheetData>
    <row r="1" spans="1:17">
      <c r="B1" s="555" t="str">
        <f>IF(様式1!B5="見積金額内訳書","",IF(様式1!B5="最終見積金額内訳書","",Q5))</f>
        <v/>
      </c>
      <c r="C1" s="555"/>
      <c r="D1" s="555"/>
      <c r="I1" s="217"/>
    </row>
    <row r="2" spans="1:17" ht="17.25">
      <c r="B2" s="553" t="s">
        <v>145</v>
      </c>
      <c r="C2" s="553"/>
      <c r="D2" s="553"/>
      <c r="E2" s="553"/>
      <c r="F2" s="553"/>
      <c r="G2" s="553"/>
      <c r="H2" s="553"/>
      <c r="I2" s="553"/>
    </row>
    <row r="3" spans="1:17" ht="18" thickBot="1">
      <c r="B3" s="554"/>
      <c r="C3" s="554"/>
      <c r="D3" s="554"/>
      <c r="E3" s="554"/>
      <c r="F3" s="554"/>
      <c r="G3" s="554"/>
      <c r="H3" s="554"/>
      <c r="I3" s="554"/>
    </row>
    <row r="4" spans="1:17" ht="30" customHeight="1" thickBot="1">
      <c r="A4" s="232" t="s">
        <v>130</v>
      </c>
      <c r="B4" s="230" t="s">
        <v>146</v>
      </c>
      <c r="C4" s="218" t="s">
        <v>147</v>
      </c>
      <c r="D4" s="218" t="s">
        <v>148</v>
      </c>
      <c r="E4" s="218" t="s">
        <v>132</v>
      </c>
      <c r="F4" s="218" t="s">
        <v>149</v>
      </c>
      <c r="G4" s="218" t="s">
        <v>276</v>
      </c>
      <c r="H4" s="218" t="s">
        <v>235</v>
      </c>
      <c r="I4" s="219" t="s">
        <v>236</v>
      </c>
    </row>
    <row r="5" spans="1:17" ht="30" customHeight="1" thickTop="1">
      <c r="A5" s="240"/>
      <c r="B5" s="231" t="str">
        <f>IF($A5="","",VLOOKUP($A5,従事者明細!$A$3:$I$51,2))</f>
        <v/>
      </c>
      <c r="C5" s="199" t="str">
        <f>IF($A5="","",VLOOKUP($A5,従事者明細!$A$3:$I$51,3))</f>
        <v/>
      </c>
      <c r="D5" s="199" t="str">
        <f>IF($A5="","",VLOOKUP($A5,従事者明細!$A$3:$I$51,4))</f>
        <v/>
      </c>
      <c r="E5" s="225" t="str">
        <f>IF($A5="","",VLOOKUP($A5,従事者明細!$A$3:$I$51,5))</f>
        <v/>
      </c>
      <c r="F5" s="226" t="str">
        <f>IF($A5="","",VLOOKUP($A5,従事者明細!$A$3:$I$51,6))</f>
        <v/>
      </c>
      <c r="G5" s="241" t="str">
        <f>IF($A5="","",VLOOKUP($A5,従事者明細!$A$3:$I$51,7))</f>
        <v/>
      </c>
      <c r="H5" s="229" t="str">
        <f>IF($A5="","",VLOOKUP($A5,従事者明細!$A$3:$I$51,8))</f>
        <v/>
      </c>
      <c r="I5" s="229" t="str">
        <f>IF($A5="","",VLOOKUP($A5,従事者明細!$A$3:$I$51,9))</f>
        <v/>
      </c>
      <c r="Q5" t="s">
        <v>291</v>
      </c>
    </row>
    <row r="6" spans="1:17" ht="30" customHeight="1">
      <c r="A6" s="240"/>
      <c r="B6" s="231" t="str">
        <f>IF($A6="","",VLOOKUP($A6,従事者明細!$A$3:$I$51,2))</f>
        <v/>
      </c>
      <c r="C6" s="199" t="str">
        <f>IF($A6="","",VLOOKUP($A6,従事者明細!$A$3:$I$51,3))</f>
        <v/>
      </c>
      <c r="D6" s="199" t="str">
        <f>IF($A6="","",VLOOKUP($A6,従事者明細!$A$3:$I$51,4))</f>
        <v/>
      </c>
      <c r="E6" s="225" t="str">
        <f>IF($A6="","",VLOOKUP($A6,従事者明細!$A$3:$I$51,5))</f>
        <v/>
      </c>
      <c r="F6" s="226" t="str">
        <f>IF($A6="","",VLOOKUP($A6,従事者明細!$A$3:$I$51,6))</f>
        <v/>
      </c>
      <c r="G6" s="241" t="str">
        <f>IF($A6="","",VLOOKUP($A6,従事者明細!$A$3:$I$51,7))</f>
        <v/>
      </c>
      <c r="H6" s="229" t="str">
        <f>IF($A6="","",VLOOKUP($A6,従事者明細!$A$3:$I$51,8))</f>
        <v/>
      </c>
      <c r="I6" s="229" t="str">
        <f>IF($A6="","",VLOOKUP($A6,従事者明細!$A$3:$I$51,9))</f>
        <v/>
      </c>
    </row>
    <row r="7" spans="1:17" ht="30" customHeight="1">
      <c r="A7" s="240"/>
      <c r="B7" s="231" t="str">
        <f>IF($A7="","",VLOOKUP($A7,従事者明細!$A$3:$I$51,2))</f>
        <v/>
      </c>
      <c r="C7" s="199" t="str">
        <f>IF($A7="","",VLOOKUP($A7,従事者明細!$A$3:$I$51,3))</f>
        <v/>
      </c>
      <c r="D7" s="199" t="str">
        <f>IF($A7="","",VLOOKUP($A7,従事者明細!$A$3:$I$51,4))</f>
        <v/>
      </c>
      <c r="E7" s="225" t="str">
        <f>IF($A7="","",VLOOKUP($A7,従事者明細!$A$3:$I$51,5))</f>
        <v/>
      </c>
      <c r="F7" s="226" t="str">
        <f>IF($A7="","",VLOOKUP($A7,従事者明細!$A$3:$I$51,6))</f>
        <v/>
      </c>
      <c r="G7" s="241" t="str">
        <f>IF($A7="","",VLOOKUP($A7,従事者明細!$A$3:$I$51,7))</f>
        <v/>
      </c>
      <c r="H7" s="229" t="str">
        <f>IF($A7="","",VLOOKUP($A7,従事者明細!$A$3:$I$51,8))</f>
        <v/>
      </c>
      <c r="I7" s="229" t="str">
        <f>IF($A7="","",VLOOKUP($A7,従事者明細!$A$3:$I$51,9))</f>
        <v/>
      </c>
    </row>
    <row r="8" spans="1:17" ht="30" customHeight="1">
      <c r="A8" s="240"/>
      <c r="B8" s="231" t="str">
        <f>IF($A8="","",VLOOKUP($A8,従事者明細!$A$3:$I$51,2))</f>
        <v/>
      </c>
      <c r="C8" s="199" t="str">
        <f>IF($A8="","",VLOOKUP($A8,従事者明細!$A$3:$I$51,3))</f>
        <v/>
      </c>
      <c r="D8" s="199" t="str">
        <f>IF($A8="","",VLOOKUP($A8,従事者明細!$A$3:$I$51,4))</f>
        <v/>
      </c>
      <c r="E8" s="225" t="str">
        <f>IF($A8="","",VLOOKUP($A8,従事者明細!$A$3:$I$51,5))</f>
        <v/>
      </c>
      <c r="F8" s="226" t="str">
        <f>IF($A8="","",VLOOKUP($A8,従事者明細!$A$3:$I$51,6))</f>
        <v/>
      </c>
      <c r="G8" s="241" t="str">
        <f>IF($A8="","",VLOOKUP($A8,従事者明細!$A$3:$I$51,7))</f>
        <v/>
      </c>
      <c r="H8" s="229" t="str">
        <f>IF($A8="","",VLOOKUP($A8,従事者明細!$A$3:$I$51,8))</f>
        <v/>
      </c>
      <c r="I8" s="229" t="str">
        <f>IF($A8="","",VLOOKUP($A8,従事者明細!$A$3:$I$51,9))</f>
        <v/>
      </c>
    </row>
    <row r="9" spans="1:17" ht="30" customHeight="1">
      <c r="A9" s="240"/>
      <c r="B9" s="231" t="str">
        <f>IF($A9="","",VLOOKUP($A9,従事者明細!$A$3:$I$51,2))</f>
        <v/>
      </c>
      <c r="C9" s="199" t="str">
        <f>IF($A9="","",VLOOKUP($A9,従事者明細!$A$3:$I$51,3))</f>
        <v/>
      </c>
      <c r="D9" s="199" t="str">
        <f>IF($A9="","",VLOOKUP($A9,従事者明細!$A$3:$I$51,4))</f>
        <v/>
      </c>
      <c r="E9" s="225" t="str">
        <f>IF($A9="","",VLOOKUP($A9,従事者明細!$A$3:$I$51,5))</f>
        <v/>
      </c>
      <c r="F9" s="226" t="str">
        <f>IF($A9="","",VLOOKUP($A9,従事者明細!$A$3:$I$51,6))</f>
        <v/>
      </c>
      <c r="G9" s="241" t="str">
        <f>IF($A9="","",VLOOKUP($A9,従事者明細!$A$3:$I$51,7))</f>
        <v/>
      </c>
      <c r="H9" s="229" t="str">
        <f>IF($A9="","",VLOOKUP($A9,従事者明細!$A$3:$I$51,8))</f>
        <v/>
      </c>
      <c r="I9" s="229" t="str">
        <f>IF($A9="","",VLOOKUP($A9,従事者明細!$A$3:$I$51,9))</f>
        <v/>
      </c>
    </row>
    <row r="10" spans="1:17" ht="30" customHeight="1">
      <c r="A10" s="240"/>
      <c r="B10" s="231" t="str">
        <f>IF($A10="","",VLOOKUP($A10,従事者明細!$A$3:$I$51,2))</f>
        <v/>
      </c>
      <c r="C10" s="199" t="str">
        <f>IF($A10="","",VLOOKUP($A10,従事者明細!$A$3:$I$51,3))</f>
        <v/>
      </c>
      <c r="D10" s="199" t="str">
        <f>IF($A10="","",VLOOKUP($A10,従事者明細!$A$3:$I$51,4))</f>
        <v/>
      </c>
      <c r="E10" s="225" t="str">
        <f>IF($A10="","",VLOOKUP($A10,従事者明細!$A$3:$I$51,5))</f>
        <v/>
      </c>
      <c r="F10" s="226" t="str">
        <f>IF($A10="","",VLOOKUP($A10,従事者明細!$A$3:$I$51,6))</f>
        <v/>
      </c>
      <c r="G10" s="241" t="str">
        <f>IF($A10="","",VLOOKUP($A10,従事者明細!$A$3:$I$51,7))</f>
        <v/>
      </c>
      <c r="H10" s="229" t="str">
        <f>IF($A10="","",VLOOKUP($A10,従事者明細!$A$3:$I$51,8))</f>
        <v/>
      </c>
      <c r="I10" s="229" t="str">
        <f>IF($A10="","",VLOOKUP($A10,従事者明細!$A$3:$I$51,9))</f>
        <v/>
      </c>
    </row>
    <row r="11" spans="1:17" ht="30" customHeight="1">
      <c r="A11" s="240"/>
      <c r="B11" s="231" t="str">
        <f>IF($A11="","",VLOOKUP($A11,従事者明細!$A$3:$I$51,2))</f>
        <v/>
      </c>
      <c r="C11" s="199" t="str">
        <f>IF($A11="","",VLOOKUP($A11,従事者明細!$A$3:$I$51,3))</f>
        <v/>
      </c>
      <c r="D11" s="199" t="str">
        <f>IF($A11="","",VLOOKUP($A11,従事者明細!$A$3:$I$51,4))</f>
        <v/>
      </c>
      <c r="E11" s="225" t="str">
        <f>IF($A11="","",VLOOKUP($A11,従事者明細!$A$3:$I$51,5))</f>
        <v/>
      </c>
      <c r="F11" s="226" t="str">
        <f>IF($A11="","",VLOOKUP($A11,従事者明細!$A$3:$I$51,6))</f>
        <v/>
      </c>
      <c r="G11" s="241" t="str">
        <f>IF($A11="","",VLOOKUP($A11,従事者明細!$A$3:$I$51,7))</f>
        <v/>
      </c>
      <c r="H11" s="229" t="str">
        <f>IF($A11="","",VLOOKUP($A11,従事者明細!$A$3:$I$51,8))</f>
        <v/>
      </c>
      <c r="I11" s="229" t="str">
        <f>IF($A11="","",VLOOKUP($A11,従事者明細!$A$3:$I$51,9))</f>
        <v/>
      </c>
    </row>
    <row r="12" spans="1:17" ht="30" hidden="1" customHeight="1">
      <c r="A12" s="240"/>
      <c r="B12" s="231" t="str">
        <f>IF($A12="","",VLOOKUP($A12,従事者明細!$A$3:$I$51,2))</f>
        <v/>
      </c>
      <c r="C12" s="199" t="str">
        <f>IF($A12="","",VLOOKUP($A12,従事者明細!$A$3:$I$51,3))</f>
        <v/>
      </c>
      <c r="D12" s="199" t="str">
        <f>IF($A12="","",VLOOKUP($A12,従事者明細!$A$3:$I$51,4))</f>
        <v/>
      </c>
      <c r="E12" s="225" t="str">
        <f>IF($A12="","",VLOOKUP($A12,従事者明細!$A$3:$I$51,5))</f>
        <v/>
      </c>
      <c r="F12" s="226" t="str">
        <f>IF($A12="","",VLOOKUP($A12,従事者明細!$A$3:$I$51,6))</f>
        <v/>
      </c>
      <c r="G12" s="241" t="str">
        <f>IF($A12="","",VLOOKUP($A12,従事者明細!$A$3:$I$51,7))</f>
        <v/>
      </c>
      <c r="H12" s="229" t="str">
        <f>IF($A12="","",VLOOKUP($A12,従事者明細!$A$3:$I$51,8))</f>
        <v/>
      </c>
      <c r="I12" s="229" t="str">
        <f>IF($A12="","",VLOOKUP($A12,従事者明細!$A$3:$I$51,9))</f>
        <v/>
      </c>
    </row>
    <row r="13" spans="1:17" ht="30" hidden="1" customHeight="1">
      <c r="A13" s="240"/>
      <c r="B13" s="231" t="str">
        <f>IF($A13="","",VLOOKUP($A13,従事者明細!$A$3:$I$51,2))</f>
        <v/>
      </c>
      <c r="C13" s="199" t="str">
        <f>IF($A13="","",VLOOKUP($A13,従事者明細!$A$3:$I$51,3))</f>
        <v/>
      </c>
      <c r="D13" s="199" t="str">
        <f>IF($A13="","",VLOOKUP($A13,従事者明細!$A$3:$I$51,4))</f>
        <v/>
      </c>
      <c r="E13" s="225" t="str">
        <f>IF($A13="","",VLOOKUP($A13,従事者明細!$A$3:$I$51,5))</f>
        <v/>
      </c>
      <c r="F13" s="226" t="str">
        <f>IF($A13="","",VLOOKUP($A13,従事者明細!$A$3:$I$51,6))</f>
        <v/>
      </c>
      <c r="G13" s="241" t="str">
        <f>IF($A13="","",VLOOKUP($A13,従事者明細!$A$3:$I$51,7))</f>
        <v/>
      </c>
      <c r="H13" s="229" t="str">
        <f>IF($A13="","",VLOOKUP($A13,従事者明細!$A$3:$I$51,8))</f>
        <v/>
      </c>
      <c r="I13" s="229" t="str">
        <f>IF($A13="","",VLOOKUP($A13,従事者明細!$A$3:$I$51,9))</f>
        <v/>
      </c>
    </row>
    <row r="14" spans="1:17" ht="30" hidden="1" customHeight="1">
      <c r="A14" s="240"/>
      <c r="B14" s="231" t="str">
        <f>IF($A14="","",VLOOKUP($A14,従事者明細!$A$3:$I$51,2))</f>
        <v/>
      </c>
      <c r="C14" s="199" t="str">
        <f>IF($A14="","",VLOOKUP($A14,従事者明細!$A$3:$I$51,3))</f>
        <v/>
      </c>
      <c r="D14" s="199" t="str">
        <f>IF($A14="","",VLOOKUP($A14,従事者明細!$A$3:$I$51,4))</f>
        <v/>
      </c>
      <c r="E14" s="225" t="str">
        <f>IF($A14="","",VLOOKUP($A14,従事者明細!$A$3:$I$51,5))</f>
        <v/>
      </c>
      <c r="F14" s="226" t="str">
        <f>IF($A14="","",VLOOKUP($A14,従事者明細!$A$3:$I$51,6))</f>
        <v/>
      </c>
      <c r="G14" s="241" t="str">
        <f>IF($A14="","",VLOOKUP($A14,従事者明細!$A$3:$I$51,7))</f>
        <v/>
      </c>
      <c r="H14" s="229" t="str">
        <f>IF($A14="","",VLOOKUP($A14,従事者明細!$A$3:$I$51,8))</f>
        <v/>
      </c>
      <c r="I14" s="229" t="str">
        <f>IF($A14="","",VLOOKUP($A14,従事者明細!$A$3:$I$51,9))</f>
        <v/>
      </c>
    </row>
    <row r="15" spans="1:17" ht="30" hidden="1" customHeight="1">
      <c r="A15" s="240"/>
      <c r="B15" s="231" t="str">
        <f>IF($A15="","",VLOOKUP($A15,従事者明細!$A$3:$I$51,2))</f>
        <v/>
      </c>
      <c r="C15" s="199" t="str">
        <f>IF($A15="","",VLOOKUP($A15,従事者明細!$A$3:$I$51,3))</f>
        <v/>
      </c>
      <c r="D15" s="199" t="str">
        <f>IF($A15="","",VLOOKUP($A15,従事者明細!$A$3:$I$51,4))</f>
        <v/>
      </c>
      <c r="E15" s="225" t="str">
        <f>IF($A15="","",VLOOKUP($A15,従事者明細!$A$3:$I$51,5))</f>
        <v/>
      </c>
      <c r="F15" s="226" t="str">
        <f>IF($A15="","",VLOOKUP($A15,従事者明細!$A$3:$I$51,6))</f>
        <v/>
      </c>
      <c r="G15" s="241" t="str">
        <f>IF($A15="","",VLOOKUP($A15,従事者明細!$A$3:$I$51,7))</f>
        <v/>
      </c>
      <c r="H15" s="229" t="str">
        <f>IF($A15="","",VLOOKUP($A15,従事者明細!$A$3:$I$51,8))</f>
        <v/>
      </c>
      <c r="I15" s="229" t="str">
        <f>IF($A15="","",VLOOKUP($A15,従事者明細!$A$3:$I$51,9))</f>
        <v/>
      </c>
    </row>
    <row r="16" spans="1:17" ht="30" hidden="1" customHeight="1">
      <c r="A16" s="240"/>
      <c r="B16" s="231" t="str">
        <f>IF($A16="","",VLOOKUP($A16,従事者明細!$A$3:$I$51,2))</f>
        <v/>
      </c>
      <c r="C16" s="199" t="str">
        <f>IF($A16="","",VLOOKUP($A16,従事者明細!$A$3:$I$51,3))</f>
        <v/>
      </c>
      <c r="D16" s="199" t="str">
        <f>IF($A16="","",VLOOKUP($A16,従事者明細!$A$3:$I$51,4))</f>
        <v/>
      </c>
      <c r="E16" s="225" t="str">
        <f>IF($A16="","",VLOOKUP($A16,従事者明細!$A$3:$I$51,5))</f>
        <v/>
      </c>
      <c r="F16" s="226" t="str">
        <f>IF($A16="","",VLOOKUP($A16,従事者明細!$A$3:$I$51,6))</f>
        <v/>
      </c>
      <c r="G16" s="241" t="str">
        <f>IF($A16="","",VLOOKUP($A16,従事者明細!$A$3:$I$51,7))</f>
        <v/>
      </c>
      <c r="H16" s="229" t="str">
        <f>IF($A16="","",VLOOKUP($A16,従事者明細!$A$3:$I$51,8))</f>
        <v/>
      </c>
      <c r="I16" s="229" t="str">
        <f>IF($A16="","",VLOOKUP($A16,従事者明細!$A$3:$I$51,9))</f>
        <v/>
      </c>
    </row>
    <row r="17" spans="1:10" ht="30" hidden="1" customHeight="1">
      <c r="A17" s="240"/>
      <c r="B17" s="231" t="str">
        <f>IF($A17="","",VLOOKUP($A17,従事者明細!$A$3:$I$51,2))</f>
        <v/>
      </c>
      <c r="C17" s="199" t="str">
        <f>IF($A17="","",VLOOKUP($A17,従事者明細!$A$3:$I$51,3))</f>
        <v/>
      </c>
      <c r="D17" s="199" t="str">
        <f>IF($A17="","",VLOOKUP($A17,従事者明細!$A$3:$I$51,4))</f>
        <v/>
      </c>
      <c r="E17" s="225" t="str">
        <f>IF($A17="","",VLOOKUP($A17,従事者明細!$A$3:$I$51,5))</f>
        <v/>
      </c>
      <c r="F17" s="226" t="str">
        <f>IF($A17="","",VLOOKUP($A17,従事者明細!$A$3:$I$51,6))</f>
        <v/>
      </c>
      <c r="G17" s="241" t="str">
        <f>IF($A17="","",VLOOKUP($A17,従事者明細!$A$3:$I$51,7))</f>
        <v/>
      </c>
      <c r="H17" s="229" t="str">
        <f>IF($A17="","",VLOOKUP($A17,従事者明細!$A$3:$I$51,8))</f>
        <v/>
      </c>
      <c r="I17" s="229" t="str">
        <f>IF($A17="","",VLOOKUP($A17,従事者明細!$A$3:$I$51,9))</f>
        <v/>
      </c>
    </row>
    <row r="18" spans="1:10" ht="30" hidden="1" customHeight="1">
      <c r="A18" s="240"/>
      <c r="B18" s="231" t="str">
        <f>IF($A18="","",VLOOKUP($A18,従事者明細!$A$3:$I$51,2))</f>
        <v/>
      </c>
      <c r="C18" s="199" t="str">
        <f>IF($A18="","",VLOOKUP($A18,従事者明細!$A$3:$I$51,3))</f>
        <v/>
      </c>
      <c r="D18" s="199" t="str">
        <f>IF($A18="","",VLOOKUP($A18,従事者明細!$A$3:$I$51,4))</f>
        <v/>
      </c>
      <c r="E18" s="225" t="str">
        <f>IF($A18="","",VLOOKUP($A18,従事者明細!$A$3:$I$51,5))</f>
        <v/>
      </c>
      <c r="F18" s="226" t="str">
        <f>IF($A18="","",VLOOKUP($A18,従事者明細!$A$3:$I$51,6))</f>
        <v/>
      </c>
      <c r="G18" s="241" t="str">
        <f>IF($A18="","",VLOOKUP($A18,従事者明細!$A$3:$I$51,7))</f>
        <v/>
      </c>
      <c r="H18" s="229" t="str">
        <f>IF($A18="","",VLOOKUP($A18,従事者明細!$A$3:$I$51,8))</f>
        <v/>
      </c>
      <c r="I18" s="229" t="str">
        <f>IF($A18="","",VLOOKUP($A18,従事者明細!$A$3:$I$51,9))</f>
        <v/>
      </c>
    </row>
    <row r="19" spans="1:10" ht="30" hidden="1" customHeight="1">
      <c r="A19" s="240"/>
      <c r="B19" s="231" t="str">
        <f>IF($A19="","",VLOOKUP($A19,従事者明細!$A$3:$I$51,2))</f>
        <v/>
      </c>
      <c r="C19" s="199" t="str">
        <f>IF($A19="","",VLOOKUP($A19,従事者明細!$A$3:$I$51,3))</f>
        <v/>
      </c>
      <c r="D19" s="199" t="str">
        <f>IF($A19="","",VLOOKUP($A19,従事者明細!$A$3:$I$51,4))</f>
        <v/>
      </c>
      <c r="E19" s="225" t="str">
        <f>IF($A19="","",VLOOKUP($A19,従事者明細!$A$3:$I$51,5))</f>
        <v/>
      </c>
      <c r="F19" s="226" t="str">
        <f>IF($A19="","",VLOOKUP($A19,従事者明細!$A$3:$I$51,6))</f>
        <v/>
      </c>
      <c r="G19" s="241" t="str">
        <f>IF($A19="","",VLOOKUP($A19,従事者明細!$A$3:$I$51,7))</f>
        <v/>
      </c>
      <c r="H19" s="229" t="str">
        <f>IF($A19="","",VLOOKUP($A19,従事者明細!$A$3:$I$51,8))</f>
        <v/>
      </c>
      <c r="I19" s="229" t="str">
        <f>IF($A19="","",VLOOKUP($A19,従事者明細!$A$3:$I$51,9))</f>
        <v/>
      </c>
    </row>
    <row r="20" spans="1:10" ht="30" hidden="1" customHeight="1">
      <c r="A20" s="240"/>
      <c r="B20" s="231" t="str">
        <f>IF($A20="","",VLOOKUP($A20,従事者明細!$A$3:$I$51,2))</f>
        <v/>
      </c>
      <c r="C20" s="199" t="str">
        <f>IF($A20="","",VLOOKUP($A20,従事者明細!$A$3:$I$51,3))</f>
        <v/>
      </c>
      <c r="D20" s="199" t="str">
        <f>IF($A20="","",VLOOKUP($A20,従事者明細!$A$3:$I$51,4))</f>
        <v/>
      </c>
      <c r="E20" s="225" t="str">
        <f>IF($A20="","",VLOOKUP($A20,従事者明細!$A$3:$I$51,5))</f>
        <v/>
      </c>
      <c r="F20" s="226" t="str">
        <f>IF($A20="","",VLOOKUP($A20,従事者明細!$A$3:$I$51,6))</f>
        <v/>
      </c>
      <c r="G20" s="241" t="str">
        <f>IF($A20="","",VLOOKUP($A20,従事者明細!$A$3:$I$51,7))</f>
        <v/>
      </c>
      <c r="H20" s="229" t="str">
        <f>IF($A20="","",VLOOKUP($A20,従事者明細!$A$3:$I$51,8))</f>
        <v/>
      </c>
      <c r="I20" s="229" t="str">
        <f>IF($A20="","",VLOOKUP($A20,従事者明細!$A$3:$I$51,9))</f>
        <v/>
      </c>
    </row>
    <row r="21" spans="1:10" ht="30" hidden="1" customHeight="1">
      <c r="A21" s="240"/>
      <c r="B21" s="231" t="str">
        <f>IF($A21="","",VLOOKUP($A21,従事者明細!$A$3:$I$51,2))</f>
        <v/>
      </c>
      <c r="C21" s="199" t="str">
        <f>IF($A21="","",VLOOKUP($A21,従事者明細!$A$3:$I$51,3))</f>
        <v/>
      </c>
      <c r="D21" s="199" t="str">
        <f>IF($A21="","",VLOOKUP($A21,従事者明細!$A$3:$I$51,4))</f>
        <v/>
      </c>
      <c r="E21" s="225" t="str">
        <f>IF($A21="","",VLOOKUP($A21,従事者明細!$A$3:$I$51,5))</f>
        <v/>
      </c>
      <c r="F21" s="226" t="str">
        <f>IF($A21="","",VLOOKUP($A21,従事者明細!$A$3:$I$51,6))</f>
        <v/>
      </c>
      <c r="G21" s="241" t="str">
        <f>IF($A21="","",VLOOKUP($A21,従事者明細!$A$3:$I$51,7))</f>
        <v/>
      </c>
      <c r="H21" s="229" t="str">
        <f>IF($A21="","",VLOOKUP($A21,従事者明細!$A$3:$I$51,8))</f>
        <v/>
      </c>
      <c r="I21" s="229" t="str">
        <f>IF($A21="","",VLOOKUP($A21,従事者明細!$A$3:$I$51,9))</f>
        <v/>
      </c>
    </row>
    <row r="22" spans="1:10" ht="30" hidden="1" customHeight="1">
      <c r="A22" s="240"/>
      <c r="B22" s="231" t="str">
        <f>IF($A22="","",VLOOKUP($A22,従事者明細!$A$3:$I$51,2))</f>
        <v/>
      </c>
      <c r="C22" s="199" t="str">
        <f>IF($A22="","",VLOOKUP($A22,従事者明細!$A$3:$I$51,3))</f>
        <v/>
      </c>
      <c r="D22" s="199" t="str">
        <f>IF($A22="","",VLOOKUP($A22,従事者明細!$A$3:$I$51,4))</f>
        <v/>
      </c>
      <c r="E22" s="225" t="str">
        <f>IF($A22="","",VLOOKUP($A22,従事者明細!$A$3:$I$51,5))</f>
        <v/>
      </c>
      <c r="F22" s="226" t="str">
        <f>IF($A22="","",VLOOKUP($A22,従事者明細!$A$3:$I$51,6))</f>
        <v/>
      </c>
      <c r="G22" s="241" t="str">
        <f>IF($A22="","",VLOOKUP($A22,従事者明細!$A$3:$I$51,7))</f>
        <v/>
      </c>
      <c r="H22" s="229" t="str">
        <f>IF($A22="","",VLOOKUP($A22,従事者明細!$A$3:$I$51,8))</f>
        <v/>
      </c>
      <c r="I22" s="229" t="str">
        <f>IF($A22="","",VLOOKUP($A22,従事者明細!$A$3:$I$51,9))</f>
        <v/>
      </c>
    </row>
    <row r="23" spans="1:10" ht="30" hidden="1" customHeight="1">
      <c r="A23" s="240"/>
      <c r="B23" s="231" t="str">
        <f>IF($A23="","",VLOOKUP($A23,従事者明細!$A$3:$I$51,2))</f>
        <v/>
      </c>
      <c r="C23" s="199" t="str">
        <f>IF($A23="","",VLOOKUP($A23,従事者明細!$A$3:$I$51,3))</f>
        <v/>
      </c>
      <c r="D23" s="199" t="str">
        <f>IF($A23="","",VLOOKUP($A23,従事者明細!$A$3:$I$51,4))</f>
        <v/>
      </c>
      <c r="E23" s="225" t="str">
        <f>IF($A23="","",VLOOKUP($A23,従事者明細!$A$3:$I$51,5))</f>
        <v/>
      </c>
      <c r="F23" s="226" t="str">
        <f>IF($A23="","",VLOOKUP($A23,従事者明細!$A$3:$I$51,6))</f>
        <v/>
      </c>
      <c r="G23" s="241" t="str">
        <f>IF($A23="","",VLOOKUP($A23,従事者明細!$A$3:$I$51,7))</f>
        <v/>
      </c>
      <c r="H23" s="229" t="str">
        <f>IF($A23="","",VLOOKUP($A23,従事者明細!$A$3:$I$51,8))</f>
        <v/>
      </c>
      <c r="I23" s="229" t="str">
        <f>IF($A23="","",VLOOKUP($A23,従事者明細!$A$3:$I$51,9))</f>
        <v/>
      </c>
    </row>
    <row r="24" spans="1:10" ht="30" customHeight="1">
      <c r="A24" s="240"/>
      <c r="B24" s="231" t="str">
        <f>IF($A24="","",VLOOKUP($A24,従事者明細!$A$3:$I$51,2))</f>
        <v/>
      </c>
      <c r="C24" s="199" t="str">
        <f>IF($A24="","",VLOOKUP($A24,従事者明細!$A$3:$I$51,3))</f>
        <v/>
      </c>
      <c r="D24" s="199" t="str">
        <f>IF($A24="","",VLOOKUP($A24,従事者明細!$A$3:$I$51,4))</f>
        <v/>
      </c>
      <c r="E24" s="225" t="str">
        <f>IF($A24="","",VLOOKUP($A24,従事者明細!$A$3:$I$51,5))</f>
        <v/>
      </c>
      <c r="F24" s="226" t="str">
        <f>IF($A24="","",VLOOKUP($A24,従事者明細!$A$3:$I$51,6))</f>
        <v/>
      </c>
      <c r="G24" s="241" t="str">
        <f>IF($A24="","",VLOOKUP($A24,従事者明細!$A$3:$I$51,7))</f>
        <v/>
      </c>
      <c r="H24" s="229" t="str">
        <f>IF($A24="","",VLOOKUP($A24,従事者明細!$A$3:$I$51,8))</f>
        <v/>
      </c>
      <c r="I24" s="229" t="str">
        <f>IF($A24="","",VLOOKUP($A24,従事者明細!$A$3:$I$51,9))</f>
        <v/>
      </c>
    </row>
    <row r="25" spans="1:10">
      <c r="B25" s="221"/>
      <c r="C25" s="221"/>
      <c r="D25" s="221"/>
      <c r="E25" s="221"/>
      <c r="F25" s="221"/>
      <c r="G25" s="221"/>
      <c r="H25" s="221"/>
      <c r="I25" s="221"/>
      <c r="J25" s="223"/>
    </row>
    <row r="26" spans="1:10">
      <c r="B26" s="220"/>
      <c r="C26" s="220"/>
      <c r="D26" s="220"/>
      <c r="E26" s="221"/>
      <c r="F26" s="221"/>
      <c r="G26" s="220"/>
      <c r="H26" s="220"/>
      <c r="I26" s="221"/>
    </row>
    <row r="27" spans="1:10">
      <c r="B27" s="392"/>
      <c r="C27" s="392"/>
      <c r="D27" s="392"/>
      <c r="E27" s="392"/>
      <c r="F27" s="392"/>
      <c r="G27" s="392"/>
      <c r="H27" s="392"/>
      <c r="I27" s="392"/>
    </row>
    <row r="28" spans="1:10">
      <c r="B28" s="222"/>
    </row>
    <row r="29" spans="1:10">
      <c r="B29" s="222"/>
    </row>
  </sheetData>
  <mergeCells count="4">
    <mergeCell ref="B2:I2"/>
    <mergeCell ref="B3:I3"/>
    <mergeCell ref="B27:I27"/>
    <mergeCell ref="B1:D1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8" orientation="landscape" cellComments="asDisplayed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27</vt:i4>
      </vt:variant>
    </vt:vector>
  </HeadingPairs>
  <TitlesOfParts>
    <vt:vector size="41" baseType="lpstr">
      <vt:lpstr>入力方法</vt:lpstr>
      <vt:lpstr>従事者明細</vt:lpstr>
      <vt:lpstr> 表紙2</vt:lpstr>
      <vt:lpstr>様式1</vt:lpstr>
      <vt:lpstr>様式2_1人件費</vt:lpstr>
      <vt:lpstr>様式2_2その他原価・一般管理費</vt:lpstr>
      <vt:lpstr>様式2_3機材</vt:lpstr>
      <vt:lpstr>様式2_4旅費</vt:lpstr>
      <vt:lpstr>様式2_5現地活動費</vt:lpstr>
      <vt:lpstr>様式2_6本邦受入活動費</vt:lpstr>
      <vt:lpstr>機材様式（別紙明細）</vt:lpstr>
      <vt:lpstr>年度毎内訳</vt:lpstr>
      <vt:lpstr>業務従事者名簿</vt:lpstr>
      <vt:lpstr>Sheet2</vt:lpstr>
      <vt:lpstr>' 表紙2'!Print_Area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様式1!Print_Area</vt:lpstr>
      <vt:lpstr>様式2_1人件費!Print_Area</vt:lpstr>
      <vt:lpstr>様式2_2その他原価・一般管理費!Print_Area</vt:lpstr>
      <vt:lpstr>様式2_3機材!Print_Area</vt:lpstr>
      <vt:lpstr>様式2_4旅費!Print_Area</vt:lpstr>
      <vt:lpstr>様式2_5現地活動費!Print_Area</vt:lpstr>
      <vt:lpstr>様式2_6本邦受入活動費!Print_Area</vt:lpstr>
      <vt:lpstr>業務従事者名簿!Print_Titles</vt:lpstr>
      <vt:lpstr>様式2_6本邦受入活動費!契約</vt:lpstr>
      <vt:lpstr>契約</vt:lpstr>
      <vt:lpstr>様式2_6本邦受入活動費!契約金額</vt:lpstr>
      <vt:lpstr>契約金額</vt:lpstr>
      <vt:lpstr>様式2_6本邦受入活動費!経路</vt:lpstr>
      <vt:lpstr>経路</vt:lpstr>
      <vt:lpstr>見積</vt:lpstr>
      <vt:lpstr>見積金額</vt:lpstr>
      <vt:lpstr>号数</vt:lpstr>
      <vt:lpstr>宿泊料</vt:lpstr>
      <vt:lpstr>日当</vt:lpstr>
      <vt:lpstr>様式2_6本邦受入活動費!分類</vt:lpstr>
      <vt:lpstr>分類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Takeshi Shiba</cp:lastModifiedBy>
  <cp:lastPrinted>2016-02-01T07:52:40Z</cp:lastPrinted>
  <dcterms:created xsi:type="dcterms:W3CDTF">2013-03-18T00:38:39Z</dcterms:created>
  <dcterms:modified xsi:type="dcterms:W3CDTF">2016-03-09T00:58:43Z</dcterms:modified>
</cp:coreProperties>
</file>