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95" yWindow="-45" windowWidth="16965" windowHeight="11715" tabRatio="785"/>
  </bookViews>
  <sheets>
    <sheet name="入力方法" sheetId="14" r:id="rId1"/>
    <sheet name="従事者明細" sheetId="11" r:id="rId2"/>
    <sheet name=" 表紙" sheetId="17" state="hidden" r:id="rId3"/>
    <sheet name="様式1" sheetId="1" r:id="rId4"/>
    <sheet name="様式2_1人件費" sheetId="6" r:id="rId5"/>
    <sheet name="様式2_2その他原価・一般管理費" sheetId="7" r:id="rId6"/>
    <sheet name="様式2_3機材" sheetId="4" r:id="rId7"/>
    <sheet name="様式2_4旅費" sheetId="3" r:id="rId8"/>
    <sheet name="様式2_5現地活動費" sheetId="10" r:id="rId9"/>
    <sheet name="様式2_6本邦受入活動費" sheetId="5" r:id="rId10"/>
    <sheet name="機材様式（別紙明細）" sheetId="8" r:id="rId11"/>
    <sheet name="業務従事者名簿" sheetId="12" r:id="rId12"/>
    <sheet name="年度毎内訳" sheetId="19" r:id="rId13"/>
    <sheet name="Sheet2" sheetId="18" r:id="rId14"/>
  </sheets>
  <externalReferences>
    <externalReference r:id="rId15"/>
    <externalReference r:id="rId16"/>
    <externalReference r:id="rId17"/>
  </externalReferences>
  <definedNames>
    <definedName name="_xlnm.Print_Area" localSheetId="10">'機材様式（別紙明細）'!$A$1:$L$32</definedName>
    <definedName name="_xlnm.Print_Area" localSheetId="11">業務従事者名簿!$A$1:$I$29</definedName>
    <definedName name="_xlnm.Print_Area" localSheetId="1">従事者明細!$A$1:$I$11</definedName>
    <definedName name="_xlnm.Print_Area" localSheetId="0">入力方法!$A$1:$K$35</definedName>
    <definedName name="_xlnm.Print_Area" localSheetId="12">年度毎内訳!$A$1:$I$22</definedName>
    <definedName name="_xlnm.Print_Area" localSheetId="3">様式1!$A$1:$H$37</definedName>
    <definedName name="_xlnm.Print_Area" localSheetId="4">様式2_1人件費!$A$1:$J$62</definedName>
    <definedName name="_xlnm.Print_Area" localSheetId="5">様式2_2その他原価・一般管理費!$A$1:$M$47</definedName>
    <definedName name="_xlnm.Print_Area" localSheetId="6">様式2_3機材!$A$1:$G$45</definedName>
    <definedName name="_xlnm.Print_Area" localSheetId="7">様式2_4旅費!$A$1:$V$31</definedName>
    <definedName name="_xlnm.Print_Area" localSheetId="8">様式2_5現地活動費!$A$1:$F$35</definedName>
    <definedName name="_xlnm.Print_Area" localSheetId="9">様式2_6本邦受入活動費!$A$1:$H$34</definedName>
    <definedName name="_xlnm.Print_Titles" localSheetId="11">業務従事者名簿!$1:$4</definedName>
    <definedName name="Z_10FF6128_C413_492A_97F7_F629334DAAC5_.wvu.PrintArea" localSheetId="12" hidden="1">年度毎内訳!$A$1:$D$22</definedName>
    <definedName name="Z_10FF6128_C413_492A_97F7_F629334DAAC5_.wvu.PrintArea" localSheetId="3" hidden="1">様式1!$B$4:$H$36</definedName>
    <definedName name="Z_10FF6128_C413_492A_97F7_F629334DAAC5_.wvu.PrintArea" localSheetId="7" hidden="1">様式2_4旅費!$B$7:$V$26</definedName>
    <definedName name="Z_23354667_189C_4570_A62C_5B2458A64BD0_.wvu.PrintArea" localSheetId="12" hidden="1">年度毎内訳!$A$1:$D$22</definedName>
    <definedName name="Z_23354667_189C_4570_A62C_5B2458A64BD0_.wvu.PrintArea" localSheetId="3" hidden="1">様式1!$B$4:$H$36</definedName>
    <definedName name="Z_23354667_189C_4570_A62C_5B2458A64BD0_.wvu.PrintArea" localSheetId="7" hidden="1">様式2_4旅費!$B$7:$V$26</definedName>
    <definedName name="契約" localSheetId="12">様式1!$O$4:$O$6</definedName>
    <definedName name="契約">様式1!$O$4:$O$6</definedName>
    <definedName name="契約金額">入力方法!$P$2:$P$4</definedName>
    <definedName name="経路" localSheetId="12">様式2_4旅費!$C$26:$C$29</definedName>
    <definedName name="経路">様式2_4旅費!$C$26:$C$29</definedName>
    <definedName name="見積">様式1!$O$3:$O$6</definedName>
    <definedName name="見積金額">様式1!$Q$4:$Q$6</definedName>
    <definedName name="処理">[1]単価!$G$3:$G$6</definedName>
    <definedName name="打合簿" localSheetId="0">[2]単価・従事者明細!$U$3:$U$4</definedName>
    <definedName name="打合簿">[3]単価・従事者明細!$U$3:$U$4</definedName>
    <definedName name="内外選択">[1]単価!$F$3:$F$4</definedName>
    <definedName name="分類" localSheetId="12">従事者明細!$K$3:$K$6</definedName>
    <definedName name="分類">従事者明細!$K$3:$K$6</definedName>
    <definedName name="様式番号">[3]単価・従事者明細!$S$3:$S$30</definedName>
  </definedNames>
  <calcPr calcId="145621"/>
</workbook>
</file>

<file path=xl/calcChain.xml><?xml version="1.0" encoding="utf-8"?>
<calcChain xmlns="http://schemas.openxmlformats.org/spreadsheetml/2006/main">
  <c r="B1" i="12" l="1"/>
  <c r="B2" i="6" l="1"/>
  <c r="C5" i="19" l="1"/>
  <c r="C4" i="19"/>
  <c r="E20" i="19"/>
  <c r="H19" i="19"/>
  <c r="H18" i="19"/>
  <c r="H17" i="19"/>
  <c r="H16" i="19"/>
  <c r="H15" i="19"/>
  <c r="H14" i="19"/>
  <c r="H13" i="19"/>
  <c r="H12" i="19"/>
  <c r="G12" i="19"/>
  <c r="F12" i="19"/>
  <c r="E12" i="19"/>
  <c r="H11" i="19"/>
  <c r="H10" i="19"/>
  <c r="H9" i="19"/>
  <c r="G8" i="19"/>
  <c r="G20" i="19" s="1"/>
  <c r="F8" i="19"/>
  <c r="H8" i="19" s="1"/>
  <c r="E8" i="19"/>
  <c r="G21" i="19" l="1"/>
  <c r="G22" i="19" s="1"/>
  <c r="F20" i="19"/>
  <c r="E21" i="19"/>
  <c r="E22" i="19"/>
  <c r="F22" i="19" l="1"/>
  <c r="F21" i="19"/>
  <c r="H21" i="19"/>
  <c r="H20" i="19"/>
  <c r="H22" i="19" s="1"/>
  <c r="K1" i="8" l="1"/>
  <c r="G1" i="5"/>
  <c r="F1" i="10"/>
  <c r="V1" i="3"/>
  <c r="G1" i="4"/>
  <c r="M1" i="7"/>
  <c r="J1" i="6"/>
  <c r="G1" i="1"/>
  <c r="A19" i="17" l="1"/>
  <c r="A1" i="1" l="1"/>
  <c r="B11" i="1"/>
  <c r="H6" i="12" l="1"/>
  <c r="I6" i="12"/>
  <c r="H7" i="12"/>
  <c r="I7" i="12"/>
  <c r="H8" i="12"/>
  <c r="I8" i="12"/>
  <c r="H9" i="12"/>
  <c r="I9" i="12"/>
  <c r="H10" i="12"/>
  <c r="I10" i="12"/>
  <c r="H11" i="12"/>
  <c r="I11" i="12"/>
  <c r="H12" i="12"/>
  <c r="I12" i="12"/>
  <c r="H13" i="12"/>
  <c r="I13" i="12"/>
  <c r="H14" i="12"/>
  <c r="I14" i="12"/>
  <c r="H15" i="12"/>
  <c r="I15" i="12"/>
  <c r="H16" i="12"/>
  <c r="I16" i="12"/>
  <c r="H17" i="12"/>
  <c r="I17" i="12"/>
  <c r="H18" i="12"/>
  <c r="I18" i="12"/>
  <c r="H19" i="12"/>
  <c r="I19" i="12"/>
  <c r="H20" i="12"/>
  <c r="I20" i="12"/>
  <c r="H21" i="12"/>
  <c r="I21" i="12"/>
  <c r="H22" i="12"/>
  <c r="I22" i="12"/>
  <c r="H23" i="12"/>
  <c r="I23" i="12"/>
  <c r="H24" i="12"/>
  <c r="I24" i="12"/>
  <c r="B6" i="12"/>
  <c r="C6" i="12"/>
  <c r="D6" i="12"/>
  <c r="E6" i="12"/>
  <c r="F6" i="12"/>
  <c r="G6" i="12"/>
  <c r="B7" i="12"/>
  <c r="C7" i="12"/>
  <c r="D7" i="12"/>
  <c r="E7" i="12"/>
  <c r="F7" i="12"/>
  <c r="G7" i="12"/>
  <c r="B8" i="12"/>
  <c r="C8" i="12"/>
  <c r="D8" i="12"/>
  <c r="E8" i="12"/>
  <c r="F8" i="12"/>
  <c r="G8" i="12"/>
  <c r="B9" i="12"/>
  <c r="C9" i="12"/>
  <c r="D9" i="12"/>
  <c r="E9" i="12"/>
  <c r="F9" i="12"/>
  <c r="G9" i="12"/>
  <c r="B10" i="12"/>
  <c r="C10" i="12"/>
  <c r="D10" i="12"/>
  <c r="E10" i="12"/>
  <c r="F10" i="12"/>
  <c r="G10" i="12"/>
  <c r="B11" i="12"/>
  <c r="C11" i="12"/>
  <c r="D11" i="12"/>
  <c r="E11" i="12"/>
  <c r="F11" i="12"/>
  <c r="G11" i="12"/>
  <c r="B12" i="12"/>
  <c r="C12" i="12"/>
  <c r="D12" i="12"/>
  <c r="E12" i="12"/>
  <c r="F12" i="12"/>
  <c r="G12" i="12"/>
  <c r="B13" i="12"/>
  <c r="C13" i="12"/>
  <c r="D13" i="12"/>
  <c r="E13" i="12"/>
  <c r="F13" i="12"/>
  <c r="G13" i="12"/>
  <c r="B14" i="12"/>
  <c r="C14" i="12"/>
  <c r="D14" i="12"/>
  <c r="E14" i="12"/>
  <c r="F14" i="12"/>
  <c r="G14" i="12"/>
  <c r="B15" i="12"/>
  <c r="C15" i="12"/>
  <c r="D15" i="12"/>
  <c r="E15" i="12"/>
  <c r="F15" i="12"/>
  <c r="G15" i="12"/>
  <c r="B16" i="12"/>
  <c r="C16" i="12"/>
  <c r="D16" i="12"/>
  <c r="E16" i="12"/>
  <c r="F16" i="12"/>
  <c r="G16" i="12"/>
  <c r="B17" i="12"/>
  <c r="C17" i="12"/>
  <c r="D17" i="12"/>
  <c r="E17" i="12"/>
  <c r="F17" i="12"/>
  <c r="G17" i="12"/>
  <c r="B18" i="12"/>
  <c r="C18" i="12"/>
  <c r="D18" i="12"/>
  <c r="E18" i="12"/>
  <c r="F18" i="12"/>
  <c r="G18" i="12"/>
  <c r="B19" i="12"/>
  <c r="C19" i="12"/>
  <c r="D19" i="12"/>
  <c r="E19" i="12"/>
  <c r="F19" i="12"/>
  <c r="G19" i="12"/>
  <c r="B20" i="12"/>
  <c r="C20" i="12"/>
  <c r="D20" i="12"/>
  <c r="E20" i="12"/>
  <c r="F20" i="12"/>
  <c r="G20" i="12"/>
  <c r="B21" i="12"/>
  <c r="C21" i="12"/>
  <c r="D21" i="12"/>
  <c r="E21" i="12"/>
  <c r="F21" i="12"/>
  <c r="G21" i="12"/>
  <c r="B22" i="12"/>
  <c r="C22" i="12"/>
  <c r="D22" i="12"/>
  <c r="E22" i="12"/>
  <c r="F22" i="12"/>
  <c r="G22" i="12"/>
  <c r="B23" i="12"/>
  <c r="C23" i="12"/>
  <c r="D23" i="12"/>
  <c r="E23" i="12"/>
  <c r="F23" i="12"/>
  <c r="G23" i="12"/>
  <c r="B24" i="12"/>
  <c r="C24" i="12"/>
  <c r="D24" i="12"/>
  <c r="E24" i="12"/>
  <c r="F24" i="12"/>
  <c r="G24" i="12"/>
  <c r="I5" i="12"/>
  <c r="H5" i="12"/>
  <c r="G5" i="12"/>
  <c r="F5" i="12"/>
  <c r="E5" i="12"/>
  <c r="D5" i="12"/>
  <c r="C5" i="12"/>
  <c r="B5" i="12"/>
  <c r="B10" i="3"/>
  <c r="C10" i="3"/>
  <c r="B11" i="3"/>
  <c r="C11" i="3"/>
  <c r="B12" i="3"/>
  <c r="C12" i="3"/>
  <c r="B13" i="3"/>
  <c r="C13" i="3"/>
  <c r="B14" i="3"/>
  <c r="C14" i="3"/>
  <c r="B15" i="3"/>
  <c r="C15" i="3"/>
  <c r="B16" i="3"/>
  <c r="C16" i="3"/>
  <c r="B17" i="3"/>
  <c r="C17" i="3"/>
  <c r="B18" i="3"/>
  <c r="C18" i="3"/>
  <c r="B19" i="3"/>
  <c r="C19" i="3"/>
  <c r="B20" i="3"/>
  <c r="C20" i="3"/>
  <c r="B21" i="3"/>
  <c r="C21" i="3"/>
  <c r="G10" i="5"/>
  <c r="G11" i="5"/>
  <c r="G12" i="5"/>
  <c r="G19" i="5" s="1"/>
  <c r="G20" i="5" s="1"/>
  <c r="E6" i="5" s="1"/>
  <c r="G13" i="5"/>
  <c r="G14" i="5"/>
  <c r="G15" i="5"/>
  <c r="G16" i="5"/>
  <c r="G17" i="5"/>
  <c r="G18" i="5"/>
  <c r="G9" i="5"/>
  <c r="F36" i="4"/>
  <c r="F37" i="4" s="1"/>
  <c r="F38" i="4" s="1"/>
  <c r="D32" i="4" s="1"/>
  <c r="F35" i="4"/>
  <c r="F34" i="4"/>
  <c r="F28" i="4"/>
  <c r="F29" i="4" s="1"/>
  <c r="F30" i="4" s="1"/>
  <c r="D24" i="4" s="1"/>
  <c r="F27" i="4"/>
  <c r="F26" i="4"/>
  <c r="F19" i="4"/>
  <c r="F18" i="4"/>
  <c r="F15" i="4"/>
  <c r="F14" i="4"/>
  <c r="F11" i="4"/>
  <c r="F10" i="4"/>
  <c r="E32" i="10"/>
  <c r="E31" i="10"/>
  <c r="E30" i="10"/>
  <c r="E29" i="10"/>
  <c r="E28" i="10"/>
  <c r="E27" i="10"/>
  <c r="E26" i="10"/>
  <c r="E24" i="10"/>
  <c r="E23" i="10"/>
  <c r="E22" i="10"/>
  <c r="E21" i="10"/>
  <c r="E20" i="10"/>
  <c r="E18" i="10"/>
  <c r="E17" i="10"/>
  <c r="E16" i="10"/>
  <c r="E15" i="10"/>
  <c r="E14" i="10"/>
  <c r="E13" i="10"/>
  <c r="E7" i="10"/>
  <c r="E12" i="10" s="1"/>
  <c r="E8" i="10"/>
  <c r="E9" i="10"/>
  <c r="E10" i="10"/>
  <c r="E11" i="10"/>
  <c r="E6" i="10"/>
  <c r="H28" i="8"/>
  <c r="H27" i="8"/>
  <c r="H26" i="8"/>
  <c r="H29" i="8" s="1"/>
  <c r="D24" i="8" s="1"/>
  <c r="F17" i="4" s="1"/>
  <c r="F20" i="4" s="1"/>
  <c r="H20" i="8"/>
  <c r="H19" i="8"/>
  <c r="H18" i="8"/>
  <c r="H21" i="8" s="1"/>
  <c r="D16" i="8" s="1"/>
  <c r="F13" i="4" s="1"/>
  <c r="F16" i="4" s="1"/>
  <c r="H7" i="8"/>
  <c r="H8" i="8"/>
  <c r="H9" i="8"/>
  <c r="H10" i="8"/>
  <c r="H11" i="8"/>
  <c r="H12" i="8"/>
  <c r="H6" i="8"/>
  <c r="G24" i="5"/>
  <c r="G25" i="5"/>
  <c r="E22" i="5" s="1"/>
  <c r="E25" i="10"/>
  <c r="V15" i="3"/>
  <c r="V16" i="3"/>
  <c r="V17" i="3"/>
  <c r="V18" i="3"/>
  <c r="V19" i="3"/>
  <c r="V20" i="3"/>
  <c r="V21" i="3"/>
  <c r="T10" i="3"/>
  <c r="T11" i="3"/>
  <c r="T12" i="3"/>
  <c r="T13" i="3"/>
  <c r="T14" i="3"/>
  <c r="T15" i="3"/>
  <c r="T16" i="3"/>
  <c r="T17" i="3"/>
  <c r="T18" i="3"/>
  <c r="T19" i="3"/>
  <c r="T20" i="3"/>
  <c r="T21" i="3"/>
  <c r="N10" i="3"/>
  <c r="N11" i="3"/>
  <c r="N12" i="3"/>
  <c r="V12" i="3" s="1"/>
  <c r="N13" i="3"/>
  <c r="V13" i="3" s="1"/>
  <c r="N14" i="3"/>
  <c r="N15" i="3"/>
  <c r="N16" i="3"/>
  <c r="N17" i="3"/>
  <c r="N18" i="3"/>
  <c r="N19" i="3"/>
  <c r="N20" i="3"/>
  <c r="N21" i="3"/>
  <c r="T9" i="3"/>
  <c r="N9" i="3"/>
  <c r="E22" i="3"/>
  <c r="E23" i="3" s="1"/>
  <c r="F4" i="3" s="1"/>
  <c r="G27" i="1" s="1"/>
  <c r="C9" i="3"/>
  <c r="B9" i="3"/>
  <c r="H54" i="6"/>
  <c r="F54" i="6"/>
  <c r="D54" i="6"/>
  <c r="G54" i="6" s="1"/>
  <c r="C54" i="6"/>
  <c r="B54" i="6"/>
  <c r="H53" i="6"/>
  <c r="F53" i="6"/>
  <c r="D53" i="6"/>
  <c r="G53" i="6" s="1"/>
  <c r="C53" i="6"/>
  <c r="B53" i="6"/>
  <c r="H52" i="6"/>
  <c r="F52" i="6"/>
  <c r="D52" i="6"/>
  <c r="G52" i="6" s="1"/>
  <c r="C52" i="6"/>
  <c r="B52" i="6"/>
  <c r="H51" i="6"/>
  <c r="F51" i="6"/>
  <c r="D51" i="6"/>
  <c r="E51" i="6" s="1"/>
  <c r="C51" i="6"/>
  <c r="B51" i="6"/>
  <c r="H50" i="6"/>
  <c r="F50" i="6"/>
  <c r="D50" i="6"/>
  <c r="E50" i="6" s="1"/>
  <c r="C50" i="6"/>
  <c r="B50" i="6"/>
  <c r="H49" i="6"/>
  <c r="F49" i="6"/>
  <c r="D49" i="6"/>
  <c r="E49" i="6" s="1"/>
  <c r="C49" i="6"/>
  <c r="B49" i="6"/>
  <c r="H48" i="6"/>
  <c r="F48" i="6"/>
  <c r="D48" i="6"/>
  <c r="G48" i="6" s="1"/>
  <c r="C48" i="6"/>
  <c r="B48" i="6"/>
  <c r="H47" i="6"/>
  <c r="F47" i="6"/>
  <c r="D47" i="6"/>
  <c r="E47" i="6" s="1"/>
  <c r="C47" i="6"/>
  <c r="B47" i="6"/>
  <c r="H46" i="6"/>
  <c r="F46" i="6"/>
  <c r="D46" i="6"/>
  <c r="E46" i="6" s="1"/>
  <c r="C46" i="6"/>
  <c r="B46" i="6"/>
  <c r="H45" i="6"/>
  <c r="F45" i="6"/>
  <c r="D45" i="6"/>
  <c r="E45" i="6" s="1"/>
  <c r="C45" i="6"/>
  <c r="B45" i="6"/>
  <c r="H44" i="6"/>
  <c r="F44" i="6"/>
  <c r="D44" i="6"/>
  <c r="G44" i="6" s="1"/>
  <c r="C44" i="6"/>
  <c r="B44" i="6"/>
  <c r="H43" i="6"/>
  <c r="F43" i="6"/>
  <c r="D43" i="6"/>
  <c r="E43" i="6" s="1"/>
  <c r="C43" i="6"/>
  <c r="B43" i="6"/>
  <c r="H42" i="6"/>
  <c r="F42" i="6"/>
  <c r="D42" i="6"/>
  <c r="E42" i="6" s="1"/>
  <c r="C42" i="6"/>
  <c r="B42" i="6"/>
  <c r="H41" i="6"/>
  <c r="F41" i="6"/>
  <c r="D41" i="6"/>
  <c r="E41" i="6" s="1"/>
  <c r="C41" i="6"/>
  <c r="B41" i="6"/>
  <c r="F40" i="6"/>
  <c r="H40" i="6"/>
  <c r="D40" i="6"/>
  <c r="E40" i="6" s="1"/>
  <c r="C40" i="6"/>
  <c r="B40" i="6"/>
  <c r="B17" i="6"/>
  <c r="C17" i="6"/>
  <c r="D17" i="6"/>
  <c r="E17" i="6" s="1"/>
  <c r="G17" i="6" s="1"/>
  <c r="F17" i="6"/>
  <c r="H17" i="6"/>
  <c r="B18" i="6"/>
  <c r="C18" i="6"/>
  <c r="D18" i="6"/>
  <c r="E18" i="6" s="1"/>
  <c r="F18" i="6"/>
  <c r="H18" i="6"/>
  <c r="B19" i="6"/>
  <c r="C19" i="6"/>
  <c r="D19" i="6"/>
  <c r="G19" i="6" s="1"/>
  <c r="F19" i="6"/>
  <c r="H19" i="6"/>
  <c r="B20" i="6"/>
  <c r="C20" i="6"/>
  <c r="D20" i="6"/>
  <c r="E20" i="6" s="1"/>
  <c r="F20" i="6"/>
  <c r="H20" i="6"/>
  <c r="B21" i="6"/>
  <c r="C21" i="6"/>
  <c r="D21" i="6"/>
  <c r="G21" i="6" s="1"/>
  <c r="F21" i="6"/>
  <c r="H21" i="6"/>
  <c r="B22" i="6"/>
  <c r="C22" i="6"/>
  <c r="D22" i="6"/>
  <c r="E22" i="6" s="1"/>
  <c r="F22" i="6"/>
  <c r="H22" i="6"/>
  <c r="B23" i="6"/>
  <c r="C23" i="6"/>
  <c r="D23" i="6"/>
  <c r="E23" i="6" s="1"/>
  <c r="F23" i="6"/>
  <c r="H23" i="6"/>
  <c r="B24" i="6"/>
  <c r="C24" i="6"/>
  <c r="D24" i="6"/>
  <c r="E24" i="6" s="1"/>
  <c r="F24" i="6"/>
  <c r="H24" i="6"/>
  <c r="B25" i="6"/>
  <c r="C25" i="6"/>
  <c r="D25" i="6"/>
  <c r="G25" i="6" s="1"/>
  <c r="F25" i="6"/>
  <c r="H25" i="6"/>
  <c r="B26" i="6"/>
  <c r="C26" i="6"/>
  <c r="D26" i="6"/>
  <c r="G26" i="6" s="1"/>
  <c r="F26" i="6"/>
  <c r="H26" i="6"/>
  <c r="B27" i="6"/>
  <c r="C27" i="6"/>
  <c r="D27" i="6"/>
  <c r="G27" i="6" s="1"/>
  <c r="F27" i="6"/>
  <c r="H27" i="6"/>
  <c r="B28" i="6"/>
  <c r="C28" i="6"/>
  <c r="D28" i="6"/>
  <c r="G28" i="6" s="1"/>
  <c r="F28" i="6"/>
  <c r="H28" i="6"/>
  <c r="B29" i="6"/>
  <c r="C29" i="6"/>
  <c r="D29" i="6"/>
  <c r="E29" i="6" s="1"/>
  <c r="F29" i="6"/>
  <c r="H29" i="6"/>
  <c r="B30" i="6"/>
  <c r="C30" i="6"/>
  <c r="D30" i="6"/>
  <c r="E30" i="6" s="1"/>
  <c r="F30" i="6"/>
  <c r="H30" i="6"/>
  <c r="H16" i="6"/>
  <c r="D16" i="6"/>
  <c r="E16" i="6" s="1"/>
  <c r="C16" i="6"/>
  <c r="B16" i="6"/>
  <c r="E33" i="10"/>
  <c r="F16" i="6"/>
  <c r="V9" i="3" l="1"/>
  <c r="H13" i="8"/>
  <c r="D4" i="8" s="1"/>
  <c r="F9" i="4" s="1"/>
  <c r="F12" i="4" s="1"/>
  <c r="F21" i="4" s="1"/>
  <c r="F22" i="4" s="1"/>
  <c r="D7" i="4" s="1"/>
  <c r="F40" i="4" s="1"/>
  <c r="E5" i="4" s="1"/>
  <c r="G25" i="1" s="1"/>
  <c r="G18" i="6"/>
  <c r="G43" i="6"/>
  <c r="E4" i="5"/>
  <c r="G30" i="1" s="1"/>
  <c r="E19" i="10"/>
  <c r="E34" i="10" s="1"/>
  <c r="E35" i="10" s="1"/>
  <c r="E3" i="10" s="1"/>
  <c r="G29" i="1" s="1"/>
  <c r="G16" i="6"/>
  <c r="V14" i="3"/>
  <c r="G22" i="6"/>
  <c r="E27" i="6"/>
  <c r="V11" i="3"/>
  <c r="V10" i="3"/>
  <c r="G20" i="6"/>
  <c r="E25" i="6"/>
  <c r="E54" i="6"/>
  <c r="G45" i="6"/>
  <c r="G49" i="6"/>
  <c r="G41" i="6"/>
  <c r="E19" i="6"/>
  <c r="E26" i="6"/>
  <c r="G47" i="6"/>
  <c r="E48" i="6"/>
  <c r="G42" i="6"/>
  <c r="G36" i="6"/>
  <c r="E44" i="6"/>
  <c r="G24" i="6"/>
  <c r="E52" i="6"/>
  <c r="E53" i="6"/>
  <c r="G46" i="6"/>
  <c r="G40" i="6"/>
  <c r="G60" i="6" s="1"/>
  <c r="G34" i="6"/>
  <c r="G35" i="6"/>
  <c r="G30" i="6"/>
  <c r="G23" i="6"/>
  <c r="G50" i="6"/>
  <c r="G61" i="6"/>
  <c r="G51" i="6"/>
  <c r="E28" i="6"/>
  <c r="E21" i="6"/>
  <c r="G59" i="6"/>
  <c r="G29" i="6"/>
  <c r="H61" i="6" l="1"/>
  <c r="J61" i="6" s="1"/>
  <c r="B19" i="7" s="1"/>
  <c r="K19" i="7" s="1"/>
  <c r="B42" i="7" s="1"/>
  <c r="K42" i="7" s="1"/>
  <c r="H59" i="6"/>
  <c r="J59" i="6" s="1"/>
  <c r="B9" i="7" s="1"/>
  <c r="H60" i="6"/>
  <c r="G37" i="6"/>
  <c r="V22" i="3"/>
  <c r="V23" i="3" s="1"/>
  <c r="F6" i="3" s="1"/>
  <c r="G28" i="1" s="1"/>
  <c r="G24" i="1" s="1"/>
  <c r="G31" i="6"/>
  <c r="G62" i="6"/>
  <c r="G55" i="6"/>
  <c r="G56" i="6" s="1"/>
  <c r="J60" i="6" l="1"/>
  <c r="J62" i="6" s="1"/>
  <c r="H62" i="6"/>
  <c r="G32" i="6"/>
  <c r="E11" i="6" s="1"/>
  <c r="I56" i="6"/>
  <c r="E3" i="4"/>
  <c r="F4" i="4"/>
  <c r="B33" i="5" s="1"/>
  <c r="G33" i="5" s="1"/>
  <c r="G34" i="5" s="1"/>
  <c r="E29" i="5" s="1"/>
  <c r="G32" i="1" s="1"/>
  <c r="K9" i="7"/>
  <c r="B32" i="7" s="1"/>
  <c r="K32" i="7" s="1"/>
  <c r="B14" i="7" l="1"/>
  <c r="K14" i="7" s="1"/>
  <c r="K22" i="7" s="1"/>
  <c r="K23" i="7" s="1"/>
  <c r="I4" i="7" s="1"/>
  <c r="G22" i="1" s="1"/>
  <c r="G21" i="1"/>
  <c r="B37" i="7" l="1"/>
  <c r="K37" i="7" s="1"/>
  <c r="K45" i="7" s="1"/>
  <c r="K46" i="7" s="1"/>
  <c r="I26" i="7" s="1"/>
  <c r="G23" i="1" s="1"/>
  <c r="G20" i="1" s="1"/>
  <c r="G33" i="1" s="1"/>
  <c r="G34" i="1" s="1"/>
  <c r="H30" i="17" s="1"/>
  <c r="E7" i="6" l="1"/>
  <c r="G35" i="1"/>
  <c r="E11" i="1" l="1"/>
  <c r="C30" i="17"/>
</calcChain>
</file>

<file path=xl/comments1.xml><?xml version="1.0" encoding="utf-8"?>
<comments xmlns="http://schemas.openxmlformats.org/spreadsheetml/2006/main">
  <authors>
    <author>JICA</author>
  </authors>
  <commentList>
    <comment ref="G2" authorId="0">
      <text>
        <r>
          <rPr>
            <b/>
            <sz val="9"/>
            <color indexed="81"/>
            <rFont val="ＭＳ Ｐゴシック"/>
            <family val="3"/>
            <charset val="128"/>
          </rPr>
          <t>1955/10/10
のように入力ください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大学卒、大学院卒の２項目ある方がいらっしますので、セルの書式は設定していません。
</t>
        </r>
      </text>
    </comment>
  </commentList>
</comments>
</file>

<file path=xl/sharedStrings.xml><?xml version="1.0" encoding="utf-8"?>
<sst xmlns="http://schemas.openxmlformats.org/spreadsheetml/2006/main" count="585" uniqueCount="322">
  <si>
    <t>Ⅳ．</t>
    <phoneticPr fontId="3"/>
  </si>
  <si>
    <t>円</t>
    <rPh sb="0" eb="1">
      <t>エン</t>
    </rPh>
    <phoneticPr fontId="2"/>
  </si>
  <si>
    <t>１．</t>
    <phoneticPr fontId="2"/>
  </si>
  <si>
    <t>直接経費</t>
    <rPh sb="0" eb="2">
      <t>チョクセツ</t>
    </rPh>
    <rPh sb="2" eb="4">
      <t>ケイヒ</t>
    </rPh>
    <phoneticPr fontId="2"/>
  </si>
  <si>
    <t>２．</t>
  </si>
  <si>
    <t>２．</t>
    <phoneticPr fontId="2"/>
  </si>
  <si>
    <t>管理費</t>
    <rPh sb="0" eb="3">
      <t>カンリヒ</t>
    </rPh>
    <phoneticPr fontId="2"/>
  </si>
  <si>
    <t>直接人件費</t>
    <rPh sb="0" eb="2">
      <t>チョクセツ</t>
    </rPh>
    <rPh sb="2" eb="5">
      <t>ジンケンヒ</t>
    </rPh>
    <phoneticPr fontId="2"/>
  </si>
  <si>
    <t>３．</t>
  </si>
  <si>
    <t>一般管理費等</t>
    <rPh sb="0" eb="2">
      <t>イッパン</t>
    </rPh>
    <rPh sb="2" eb="5">
      <t>カンリヒ</t>
    </rPh>
    <rPh sb="5" eb="6">
      <t>トウ</t>
    </rPh>
    <phoneticPr fontId="2"/>
  </si>
  <si>
    <t>小計</t>
    <rPh sb="0" eb="2">
      <t>ショウケイ</t>
    </rPh>
    <phoneticPr fontId="3"/>
  </si>
  <si>
    <t>合　　計</t>
    <phoneticPr fontId="2"/>
  </si>
  <si>
    <t>円</t>
    <rPh sb="0" eb="1">
      <t>エン</t>
    </rPh>
    <phoneticPr fontId="5"/>
  </si>
  <si>
    <t>日　　当（円）</t>
    <rPh sb="5" eb="6">
      <t>エン</t>
    </rPh>
    <phoneticPr fontId="5"/>
  </si>
  <si>
    <t>宿　泊　料（円）*</t>
    <rPh sb="4" eb="5">
      <t>リョウ</t>
    </rPh>
    <rPh sb="6" eb="7">
      <t>エン</t>
    </rPh>
    <phoneticPr fontId="5"/>
  </si>
  <si>
    <t>×</t>
    <phoneticPr fontId="5"/>
  </si>
  <si>
    <t>日</t>
    <rPh sb="0" eb="1">
      <t>ニチ</t>
    </rPh>
    <phoneticPr fontId="3"/>
  </si>
  <si>
    <t>＝</t>
    <phoneticPr fontId="5"/>
  </si>
  <si>
    <t>泊</t>
    <rPh sb="0" eb="1">
      <t>ハク</t>
    </rPh>
    <phoneticPr fontId="3"/>
  </si>
  <si>
    <t>小計
（円）</t>
    <rPh sb="0" eb="2">
      <t>ショウケイ</t>
    </rPh>
    <rPh sb="4" eb="5">
      <t>エン</t>
    </rPh>
    <phoneticPr fontId="5"/>
  </si>
  <si>
    <t>航空賃（円）</t>
    <rPh sb="0" eb="2">
      <t>コウクウ</t>
    </rPh>
    <rPh sb="2" eb="3">
      <t>チン</t>
    </rPh>
    <rPh sb="4" eb="5">
      <t>エン</t>
    </rPh>
    <phoneticPr fontId="5"/>
  </si>
  <si>
    <t>直接経費</t>
    <rPh sb="0" eb="2">
      <t>チョクセツ</t>
    </rPh>
    <rPh sb="2" eb="4">
      <t>ケイヒ</t>
    </rPh>
    <phoneticPr fontId="3"/>
  </si>
  <si>
    <t>合計</t>
    <rPh sb="0" eb="2">
      <t>ゴウケイ</t>
    </rPh>
    <phoneticPr fontId="3"/>
  </si>
  <si>
    <t>*航空経路</t>
    <rPh sb="1" eb="3">
      <t>コウクウ</t>
    </rPh>
    <rPh sb="3" eb="5">
      <t>ケイロ</t>
    </rPh>
    <phoneticPr fontId="3"/>
  </si>
  <si>
    <t>費目</t>
    <rPh sb="0" eb="2">
      <t>ヒモク</t>
    </rPh>
    <phoneticPr fontId="2"/>
  </si>
  <si>
    <t>数量</t>
    <rPh sb="0" eb="2">
      <t>スウリョウ</t>
    </rPh>
    <phoneticPr fontId="2"/>
  </si>
  <si>
    <t>金額(円）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</si>
  <si>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</si>
  <si>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車
両
関
係
費</t>
    <rPh sb="0" eb="1">
      <t>クルマ</t>
    </rPh>
    <rPh sb="2" eb="3">
      <t>リョウ</t>
    </rPh>
    <rPh sb="4" eb="5">
      <t>ケン</t>
    </rPh>
    <rPh sb="6" eb="7">
      <t>カカル</t>
    </rPh>
    <rPh sb="8" eb="9">
      <t>ヒ</t>
    </rPh>
    <phoneticPr fontId="2"/>
  </si>
  <si>
    <t>小計</t>
    <rPh sb="0" eb="2">
      <t>ショウケイ</t>
    </rPh>
    <phoneticPr fontId="2"/>
  </si>
  <si>
    <t>現
地
傭
人
費</t>
    <rPh sb="0" eb="1">
      <t>ゲン</t>
    </rPh>
    <rPh sb="2" eb="3">
      <t>チ</t>
    </rPh>
    <rPh sb="4" eb="5">
      <t>ヨウ</t>
    </rPh>
    <rPh sb="6" eb="7">
      <t>ジン</t>
    </rPh>
    <rPh sb="8" eb="9">
      <t>ヒ</t>
    </rPh>
    <phoneticPr fontId="2"/>
  </si>
  <si>
    <t>単価(円）</t>
    <rPh sb="0" eb="2">
      <t>タンカ</t>
    </rPh>
    <rPh sb="3" eb="4">
      <t>エン</t>
    </rPh>
    <phoneticPr fontId="2"/>
  </si>
  <si>
    <t>人数</t>
    <rPh sb="0" eb="2">
      <t>ニンズウ</t>
    </rPh>
    <phoneticPr fontId="2"/>
  </si>
  <si>
    <t>航空賃</t>
    <rPh sb="0" eb="2">
      <t>コウクウ</t>
    </rPh>
    <rPh sb="2" eb="3">
      <t>チン</t>
    </rPh>
    <phoneticPr fontId="2"/>
  </si>
  <si>
    <t>合計</t>
    <rPh sb="0" eb="2">
      <t>ゴウケイ</t>
    </rPh>
    <phoneticPr fontId="2"/>
  </si>
  <si>
    <t>２．</t>
    <phoneticPr fontId="3"/>
  </si>
  <si>
    <t>直接経費合計額</t>
    <rPh sb="0" eb="2">
      <t>チョクセツ</t>
    </rPh>
    <rPh sb="2" eb="4">
      <t>ケイヒ</t>
    </rPh>
    <rPh sb="4" eb="6">
      <t>ゴウケイ</t>
    </rPh>
    <rPh sb="6" eb="7">
      <t>ガク</t>
    </rPh>
    <phoneticPr fontId="2"/>
  </si>
  <si>
    <t>円　×</t>
    <rPh sb="0" eb="1">
      <t>エン</t>
    </rPh>
    <phoneticPr fontId="2"/>
  </si>
  <si>
    <t>１．直接人件費</t>
    <rPh sb="2" eb="4">
      <t>チョクセツ</t>
    </rPh>
    <rPh sb="4" eb="7">
      <t>ジンケンヒ</t>
    </rPh>
    <phoneticPr fontId="2"/>
  </si>
  <si>
    <t>（１）現地作業</t>
    <rPh sb="3" eb="5">
      <t>ゲンチ</t>
    </rPh>
    <rPh sb="5" eb="7">
      <t>サギョウ</t>
    </rPh>
    <phoneticPr fontId="2"/>
  </si>
  <si>
    <t>格付
（号）</t>
    <rPh sb="0" eb="1">
      <t>カク</t>
    </rPh>
    <rPh sb="1" eb="2">
      <t>ヅ</t>
    </rPh>
    <rPh sb="4" eb="5">
      <t>ゴウ</t>
    </rPh>
    <phoneticPr fontId="2"/>
  </si>
  <si>
    <t>月額単価
（円）</t>
    <rPh sb="0" eb="2">
      <t>ゲツガク</t>
    </rPh>
    <rPh sb="2" eb="4">
      <t>タンカ</t>
    </rPh>
    <rPh sb="6" eb="7">
      <t>エン</t>
    </rPh>
    <phoneticPr fontId="2"/>
  </si>
  <si>
    <t>派遣期間
(M/M)</t>
    <rPh sb="0" eb="2">
      <t>ハケン</t>
    </rPh>
    <rPh sb="2" eb="4">
      <t>キカン</t>
    </rPh>
    <phoneticPr fontId="2"/>
  </si>
  <si>
    <t>金額
（円）</t>
    <rPh sb="0" eb="2">
      <t>キンガク</t>
    </rPh>
    <rPh sb="4" eb="5">
      <t>エン</t>
    </rPh>
    <phoneticPr fontId="2"/>
  </si>
  <si>
    <t>所属分類</t>
    <rPh sb="0" eb="2">
      <t>ショゾク</t>
    </rPh>
    <rPh sb="2" eb="4">
      <t>ブンルイ</t>
    </rPh>
    <phoneticPr fontId="2"/>
  </si>
  <si>
    <t>Ａ</t>
    <phoneticPr fontId="2"/>
  </si>
  <si>
    <t>Ｂ</t>
    <phoneticPr fontId="2"/>
  </si>
  <si>
    <t>Ｃ</t>
    <phoneticPr fontId="2"/>
  </si>
  <si>
    <t>小　計</t>
    <rPh sb="0" eb="1">
      <t>ショウ</t>
    </rPh>
    <rPh sb="2" eb="3">
      <t>ケイ</t>
    </rPh>
    <phoneticPr fontId="2"/>
  </si>
  <si>
    <t>注）所属分類は、以下の３種類から選択してください。</t>
    <rPh sb="0" eb="1">
      <t>チュウ</t>
    </rPh>
    <rPh sb="2" eb="4">
      <t>ショゾク</t>
    </rPh>
    <rPh sb="4" eb="6">
      <t>ブンルイ</t>
    </rPh>
    <rPh sb="8" eb="10">
      <t>イカ</t>
    </rPh>
    <rPh sb="12" eb="14">
      <t>シュルイ</t>
    </rPh>
    <rPh sb="16" eb="18">
      <t>センタク</t>
    </rPh>
    <phoneticPr fontId="2"/>
  </si>
  <si>
    <t>　　Ａ．コンサルティング企業</t>
    <rPh sb="12" eb="14">
      <t>キギョウ</t>
    </rPh>
    <phoneticPr fontId="2"/>
  </si>
  <si>
    <t>　　Ｂ．コンサルティング企業以外の法人</t>
    <rPh sb="12" eb="14">
      <t>キギョウ</t>
    </rPh>
    <rPh sb="14" eb="16">
      <t>イガイ</t>
    </rPh>
    <rPh sb="17" eb="19">
      <t>ホウジン</t>
    </rPh>
    <phoneticPr fontId="2"/>
  </si>
  <si>
    <t>　　Ｃ．個人</t>
    <rPh sb="4" eb="6">
      <t>コジン</t>
    </rPh>
    <phoneticPr fontId="2"/>
  </si>
  <si>
    <t>（１）コンサルティング企業</t>
    <rPh sb="11" eb="13">
      <t>キギョウ</t>
    </rPh>
    <phoneticPr fontId="2"/>
  </si>
  <si>
    <t>直接人件費合計額</t>
    <rPh sb="0" eb="2">
      <t>チョクセツ</t>
    </rPh>
    <rPh sb="2" eb="5">
      <t>ジンケンヒ</t>
    </rPh>
    <rPh sb="5" eb="7">
      <t>ゴウケイ</t>
    </rPh>
    <rPh sb="7" eb="8">
      <t>ガク</t>
    </rPh>
    <phoneticPr fontId="2"/>
  </si>
  <si>
    <t>×</t>
    <phoneticPr fontId="2"/>
  </si>
  <si>
    <t>％</t>
    <phoneticPr fontId="2"/>
  </si>
  <si>
    <t>＝</t>
    <phoneticPr fontId="2"/>
  </si>
  <si>
    <t>（２）コンサルティング企業以外の法人</t>
    <rPh sb="11" eb="13">
      <t>キギョウ</t>
    </rPh>
    <rPh sb="13" eb="15">
      <t>イガイ</t>
    </rPh>
    <rPh sb="16" eb="18">
      <t>ホウジン</t>
    </rPh>
    <phoneticPr fontId="2"/>
  </si>
  <si>
    <t>（３）個人</t>
    <rPh sb="3" eb="5">
      <t>コジン</t>
    </rPh>
    <phoneticPr fontId="2"/>
  </si>
  <si>
    <t>３．一般管理費等</t>
    <rPh sb="2" eb="4">
      <t>イッパン</t>
    </rPh>
    <rPh sb="4" eb="7">
      <t>カンリヒ</t>
    </rPh>
    <rPh sb="7" eb="8">
      <t>トウ</t>
    </rPh>
    <phoneticPr fontId="2"/>
  </si>
  <si>
    <t>一般管理費率等</t>
    <rPh sb="0" eb="2">
      <t>イッパン</t>
    </rPh>
    <rPh sb="2" eb="5">
      <t>カンリヒ</t>
    </rPh>
    <rPh sb="5" eb="6">
      <t>リツ</t>
    </rPh>
    <rPh sb="6" eb="7">
      <t>トウ</t>
    </rPh>
    <phoneticPr fontId="2"/>
  </si>
  <si>
    <t>Y</t>
    <phoneticPr fontId="3"/>
  </si>
  <si>
    <t>％　＝</t>
    <phoneticPr fontId="2"/>
  </si>
  <si>
    <t>管理費</t>
    <rPh sb="0" eb="3">
      <t>カンリヒ</t>
    </rPh>
    <phoneticPr fontId="3"/>
  </si>
  <si>
    <t>搭乗
クラス
（Y/C）</t>
    <rPh sb="0" eb="2">
      <t>トウジョウ</t>
    </rPh>
    <phoneticPr fontId="5"/>
  </si>
  <si>
    <t>C</t>
    <phoneticPr fontId="3"/>
  </si>
  <si>
    <t>管理費率</t>
    <rPh sb="0" eb="3">
      <t>カンリヒ</t>
    </rPh>
    <rPh sb="3" eb="4">
      <t>リツ</t>
    </rPh>
    <phoneticPr fontId="2"/>
  </si>
  <si>
    <t>（２）国内作業</t>
    <rPh sb="3" eb="5">
      <t>コクナイ</t>
    </rPh>
    <rPh sb="5" eb="7">
      <t>サギョウ</t>
    </rPh>
    <phoneticPr fontId="2"/>
  </si>
  <si>
    <t>Ⅴ．</t>
    <phoneticPr fontId="3"/>
  </si>
  <si>
    <t>別紙明細書1</t>
    <rPh sb="0" eb="2">
      <t>ベッシ</t>
    </rPh>
    <rPh sb="2" eb="5">
      <t>メイサイショ</t>
    </rPh>
    <phoneticPr fontId="5"/>
  </si>
  <si>
    <t>品　　名</t>
    <rPh sb="0" eb="4">
      <t>ヒンメイ</t>
    </rPh>
    <phoneticPr fontId="5"/>
  </si>
  <si>
    <t>仕　様</t>
    <phoneticPr fontId="5"/>
  </si>
  <si>
    <t>単　価（円）</t>
    <rPh sb="0" eb="3">
      <t>タンカ</t>
    </rPh>
    <rPh sb="4" eb="5">
      <t>エン</t>
    </rPh>
    <phoneticPr fontId="5"/>
  </si>
  <si>
    <t>金　　　額（円）</t>
    <rPh sb="0" eb="5">
      <t>キンガク</t>
    </rPh>
    <rPh sb="6" eb="7">
      <t>エン</t>
    </rPh>
    <phoneticPr fontId="5"/>
  </si>
  <si>
    <t>備　　　考</t>
    <rPh sb="0" eb="5">
      <t>ビコウ</t>
    </rPh>
    <phoneticPr fontId="5"/>
  </si>
  <si>
    <t>品　名</t>
  </si>
  <si>
    <t>金　額（円）</t>
    <rPh sb="4" eb="5">
      <t>エン</t>
    </rPh>
    <phoneticPr fontId="5"/>
  </si>
  <si>
    <t>備　考</t>
  </si>
  <si>
    <t>数量</t>
    <rPh sb="0" eb="2">
      <t>スウリョウ</t>
    </rPh>
    <phoneticPr fontId="5"/>
  </si>
  <si>
    <t>費　　目</t>
    <phoneticPr fontId="5"/>
  </si>
  <si>
    <t>単　価（円）</t>
    <rPh sb="4" eb="5">
      <t>エン</t>
    </rPh>
    <phoneticPr fontId="5"/>
  </si>
  <si>
    <t>数　量</t>
    <phoneticPr fontId="5"/>
  </si>
  <si>
    <t>備　考</t>
    <phoneticPr fontId="5"/>
  </si>
  <si>
    <t>小　　　計</t>
    <rPh sb="0" eb="1">
      <t>ショウ</t>
    </rPh>
    <rPh sb="4" eb="5">
      <t>ケイ</t>
    </rPh>
    <phoneticPr fontId="5"/>
  </si>
  <si>
    <t>合　　計</t>
    <phoneticPr fontId="5"/>
  </si>
  <si>
    <t>格付</t>
    <rPh sb="0" eb="1">
      <t>カク</t>
    </rPh>
    <rPh sb="1" eb="2">
      <t>ツ</t>
    </rPh>
    <phoneticPr fontId="2"/>
  </si>
  <si>
    <t>基準月額</t>
    <rPh sb="0" eb="2">
      <t>キジュン</t>
    </rPh>
    <rPh sb="2" eb="4">
      <t>ゲツガク</t>
    </rPh>
    <phoneticPr fontId="2"/>
  </si>
  <si>
    <t>（１）+（２）+（３）</t>
    <phoneticPr fontId="2"/>
  </si>
  <si>
    <t>（１）+（２）+（３）</t>
    <phoneticPr fontId="2"/>
  </si>
  <si>
    <t>円　</t>
    <rPh sb="0" eb="1">
      <t>エン</t>
    </rPh>
    <phoneticPr fontId="2"/>
  </si>
  <si>
    <t>拘束日数</t>
    <rPh sb="0" eb="2">
      <t>コウソク</t>
    </rPh>
    <rPh sb="2" eb="4">
      <t>ニッスウ</t>
    </rPh>
    <phoneticPr fontId="2"/>
  </si>
  <si>
    <t>稼働日</t>
    <rPh sb="0" eb="3">
      <t>カドウビ</t>
    </rPh>
    <phoneticPr fontId="2"/>
  </si>
  <si>
    <t>現地業務期間
(日間)</t>
    <rPh sb="2" eb="4">
      <t>ギョウム</t>
    </rPh>
    <rPh sb="8" eb="9">
      <t>ニチ</t>
    </rPh>
    <rPh sb="9" eb="10">
      <t>カン</t>
    </rPh>
    <phoneticPr fontId="5"/>
  </si>
  <si>
    <t xml:space="preserve">
</t>
    <phoneticPr fontId="2"/>
  </si>
  <si>
    <t>経路</t>
    <rPh sb="0" eb="2">
      <t>ケイロ</t>
    </rPh>
    <phoneticPr fontId="3"/>
  </si>
  <si>
    <t>別紙明細書１(1)のとおり</t>
    <phoneticPr fontId="5"/>
  </si>
  <si>
    <t>３．</t>
    <phoneticPr fontId="2"/>
  </si>
  <si>
    <t>４．</t>
    <phoneticPr fontId="2"/>
  </si>
  <si>
    <t>Ⅵ．</t>
    <phoneticPr fontId="3"/>
  </si>
  <si>
    <t>数　量</t>
    <phoneticPr fontId="5"/>
  </si>
  <si>
    <t>合　　計</t>
    <phoneticPr fontId="5"/>
  </si>
  <si>
    <t>※金額は全て消費税抜きの金額を入力してください。</t>
    <rPh sb="1" eb="3">
      <t>キンガク</t>
    </rPh>
    <rPh sb="4" eb="5">
      <t>スベ</t>
    </rPh>
    <rPh sb="6" eb="9">
      <t>ショウヒゼイ</t>
    </rPh>
    <rPh sb="9" eb="10">
      <t>ヌ</t>
    </rPh>
    <rPh sb="12" eb="14">
      <t>キンガク</t>
    </rPh>
    <rPh sb="15" eb="17">
      <t>ニュウリョク</t>
    </rPh>
    <phoneticPr fontId="2"/>
  </si>
  <si>
    <t>Y</t>
  </si>
  <si>
    <t>日　＝</t>
    <rPh sb="0" eb="1">
      <t>ヒ</t>
    </rPh>
    <phoneticPr fontId="2"/>
  </si>
  <si>
    <t>提案事業名</t>
    <rPh sb="0" eb="2">
      <t>テイアン</t>
    </rPh>
    <rPh sb="2" eb="4">
      <t>ジギョウ</t>
    </rPh>
    <rPh sb="4" eb="5">
      <t>メイ</t>
    </rPh>
    <phoneticPr fontId="2"/>
  </si>
  <si>
    <t>事業提案法人名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</si>
  <si>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Ⅱ．</t>
    <phoneticPr fontId="3"/>
  </si>
  <si>
    <t>Ⅰ．　</t>
    <phoneticPr fontId="3"/>
  </si>
  <si>
    <t>旅費</t>
    <rPh sb="0" eb="2">
      <t>リョヒ</t>
    </rPh>
    <phoneticPr fontId="3"/>
  </si>
  <si>
    <t>４．</t>
  </si>
  <si>
    <t>本邦受入活動費</t>
    <rPh sb="0" eb="2">
      <t>ホンポウ</t>
    </rPh>
    <rPh sb="2" eb="4">
      <t>ウケイレ</t>
    </rPh>
    <rPh sb="4" eb="6">
      <t>カツドウ</t>
    </rPh>
    <rPh sb="6" eb="7">
      <t>ヒ</t>
    </rPh>
    <phoneticPr fontId="2"/>
  </si>
  <si>
    <t>消費税及び地方消費税の合計金額（小計の8％）</t>
    <phoneticPr fontId="3"/>
  </si>
  <si>
    <t>Ⅱ．</t>
    <phoneticPr fontId="3"/>
  </si>
  <si>
    <t>Ⅲ．</t>
    <phoneticPr fontId="2"/>
  </si>
  <si>
    <t>Ⅲ．</t>
    <phoneticPr fontId="3"/>
  </si>
  <si>
    <t>注）仕様欄には製品のサイズ等の詳細情報を明記して下さい。</t>
  </si>
  <si>
    <t>別紙明細書１(2)のとおり</t>
    <phoneticPr fontId="5"/>
  </si>
  <si>
    <t>別紙明細書１(3)のとおり</t>
    <phoneticPr fontId="2"/>
  </si>
  <si>
    <t>日本の内国旅費
（円）</t>
    <rPh sb="0" eb="2">
      <t>ニホン</t>
    </rPh>
    <rPh sb="9" eb="10">
      <t>エン</t>
    </rPh>
    <phoneticPr fontId="5"/>
  </si>
  <si>
    <t>現地交通費</t>
    <rPh sb="0" eb="2">
      <t>ゲンチ</t>
    </rPh>
    <rPh sb="2" eb="4">
      <t>コウツウ</t>
    </rPh>
    <rPh sb="4" eb="5">
      <t>ヒ</t>
    </rPh>
    <phoneticPr fontId="2"/>
  </si>
  <si>
    <t>合計（①+②+③）</t>
    <rPh sb="0" eb="2">
      <t>ゴウケイ</t>
    </rPh>
    <phoneticPr fontId="2"/>
  </si>
  <si>
    <t>　　小計（　1）+2） +3）)</t>
    <rPh sb="2" eb="4">
      <t>ショウケイ</t>
    </rPh>
    <phoneticPr fontId="5"/>
  </si>
  <si>
    <t>単価（円）</t>
    <phoneticPr fontId="2"/>
  </si>
  <si>
    <t>数量</t>
    <phoneticPr fontId="2"/>
  </si>
  <si>
    <t>金額（円）</t>
    <phoneticPr fontId="2"/>
  </si>
  <si>
    <t>③現地工事費</t>
    <rPh sb="1" eb="3">
      <t>ゲンチ</t>
    </rPh>
    <rPh sb="3" eb="5">
      <t>コウジ</t>
    </rPh>
    <rPh sb="5" eb="6">
      <t>ヒ</t>
    </rPh>
    <phoneticPr fontId="2"/>
  </si>
  <si>
    <t>その他原価</t>
    <rPh sb="2" eb="3">
      <t>タ</t>
    </rPh>
    <rPh sb="3" eb="5">
      <t>ゲンカ</t>
    </rPh>
    <phoneticPr fontId="2"/>
  </si>
  <si>
    <t>　1)　機材製造・購入費等</t>
    <rPh sb="4" eb="6">
      <t>キザイ</t>
    </rPh>
    <rPh sb="6" eb="8">
      <t>セイゾウ</t>
    </rPh>
    <rPh sb="9" eb="12">
      <t>コウニュウヒ</t>
    </rPh>
    <rPh sb="12" eb="13">
      <t>トウ</t>
    </rPh>
    <phoneticPr fontId="5"/>
  </si>
  <si>
    <t>①本邦機材製造・購入費</t>
    <phoneticPr fontId="2"/>
  </si>
  <si>
    <t>②現地機材製造・購入費</t>
    <phoneticPr fontId="2"/>
  </si>
  <si>
    <t>１）航空賃</t>
    <rPh sb="2" eb="4">
      <t>コウクウ</t>
    </rPh>
    <rPh sb="4" eb="5">
      <t>チン</t>
    </rPh>
    <phoneticPr fontId="2"/>
  </si>
  <si>
    <t>受入内容</t>
    <rPh sb="0" eb="2">
      <t>ウケイレ</t>
    </rPh>
    <rPh sb="2" eb="4">
      <t>ナイヨウ</t>
    </rPh>
    <phoneticPr fontId="2"/>
  </si>
  <si>
    <t>２）本邦受入活動業務費</t>
    <rPh sb="2" eb="4">
      <t>ホンポウ</t>
    </rPh>
    <rPh sb="4" eb="6">
      <t>ウケイレ</t>
    </rPh>
    <rPh sb="6" eb="8">
      <t>カツドウ</t>
    </rPh>
    <rPh sb="8" eb="10">
      <t>ギョウム</t>
    </rPh>
    <rPh sb="10" eb="11">
      <t>ヒ</t>
    </rPh>
    <phoneticPr fontId="2"/>
  </si>
  <si>
    <t>人件費（外部人材の活用費としてのみ計上）</t>
    <rPh sb="0" eb="2">
      <t>ジンケン</t>
    </rPh>
    <rPh sb="2" eb="3">
      <t>ヒ</t>
    </rPh>
    <rPh sb="4" eb="6">
      <t>ガイブ</t>
    </rPh>
    <rPh sb="6" eb="8">
      <t>ジンザイ</t>
    </rPh>
    <rPh sb="9" eb="11">
      <t>カツヨウ</t>
    </rPh>
    <rPh sb="11" eb="12">
      <t>ヒ</t>
    </rPh>
    <rPh sb="17" eb="19">
      <t>ケイジョウ</t>
    </rPh>
    <phoneticPr fontId="2"/>
  </si>
  <si>
    <t>　日当・宿泊料、内国旅費等</t>
    <rPh sb="1" eb="3">
      <t>ニットウ</t>
    </rPh>
    <rPh sb="4" eb="6">
      <t>シュクハク</t>
    </rPh>
    <rPh sb="6" eb="7">
      <t>リョウ</t>
    </rPh>
    <rPh sb="8" eb="10">
      <t>ナイコク</t>
    </rPh>
    <rPh sb="10" eb="12">
      <t>リョヒ</t>
    </rPh>
    <rPh sb="12" eb="13">
      <t>トウ</t>
    </rPh>
    <phoneticPr fontId="2"/>
  </si>
  <si>
    <t>現地活動費</t>
    <rPh sb="0" eb="2">
      <t>ゲンチ</t>
    </rPh>
    <rPh sb="2" eb="4">
      <t>カツドウ</t>
    </rPh>
    <rPh sb="4" eb="5">
      <t>ヒ</t>
    </rPh>
    <phoneticPr fontId="2"/>
  </si>
  <si>
    <t>現地再委託費</t>
    <rPh sb="0" eb="2">
      <t>ゲンチ</t>
    </rPh>
    <rPh sb="2" eb="5">
      <t>サイイタク</t>
    </rPh>
    <rPh sb="5" eb="6">
      <t>ヒ</t>
    </rPh>
    <phoneticPr fontId="2"/>
  </si>
  <si>
    <t>Ⅱ．</t>
    <phoneticPr fontId="3"/>
  </si>
  <si>
    <t>I．人件費（外部人材の活用費としてのみ計上）</t>
    <rPh sb="2" eb="5">
      <t>ジンケンヒ</t>
    </rPh>
    <rPh sb="6" eb="8">
      <t>ガイブ</t>
    </rPh>
    <rPh sb="8" eb="10">
      <t>ジンザイ</t>
    </rPh>
    <rPh sb="11" eb="13">
      <t>カツヨウ</t>
    </rPh>
    <rPh sb="13" eb="14">
      <t>ヒ</t>
    </rPh>
    <rPh sb="19" eb="21">
      <t>ケイジョウ</t>
    </rPh>
    <phoneticPr fontId="2"/>
  </si>
  <si>
    <t>　3)　関税・付加価値税（VAT）等</t>
    <rPh sb="4" eb="6">
      <t>カンゼイ</t>
    </rPh>
    <rPh sb="7" eb="9">
      <t>フカ</t>
    </rPh>
    <rPh sb="9" eb="11">
      <t>カチ</t>
    </rPh>
    <rPh sb="11" eb="12">
      <t>ゼイ</t>
    </rPh>
    <rPh sb="17" eb="18">
      <t>トウ</t>
    </rPh>
    <phoneticPr fontId="5"/>
  </si>
  <si>
    <t>　航空賃</t>
    <rPh sb="1" eb="3">
      <t>コウクウ</t>
    </rPh>
    <rPh sb="3" eb="4">
      <t>チン</t>
    </rPh>
    <phoneticPr fontId="2"/>
  </si>
  <si>
    <t>２．その他原価</t>
    <rPh sb="4" eb="5">
      <t>タ</t>
    </rPh>
    <rPh sb="5" eb="7">
      <t>ゲンカ</t>
    </rPh>
    <phoneticPr fontId="2"/>
  </si>
  <si>
    <t>その他原価率</t>
    <rPh sb="2" eb="3">
      <t>タ</t>
    </rPh>
    <rPh sb="3" eb="5">
      <t>ゲンカ</t>
    </rPh>
    <rPh sb="5" eb="6">
      <t>リツ</t>
    </rPh>
    <phoneticPr fontId="2"/>
  </si>
  <si>
    <t>直接人件費＋その他原価</t>
    <rPh sb="0" eb="2">
      <t>チョクセツ</t>
    </rPh>
    <rPh sb="2" eb="4">
      <t>ジンケン</t>
    </rPh>
    <rPh sb="4" eb="5">
      <t>ヒ</t>
    </rPh>
    <rPh sb="8" eb="9">
      <t>タ</t>
    </rPh>
    <rPh sb="9" eb="11">
      <t>ゲンカ</t>
    </rPh>
    <phoneticPr fontId="2"/>
  </si>
  <si>
    <t xml:space="preserve">
注）「Ⅴ．消費税」と「Ⅵ．合計」以外は、千円未満を切り捨ててください。</t>
    <rPh sb="1" eb="2">
      <t>チュウ</t>
    </rPh>
    <rPh sb="6" eb="9">
      <t>ショウヒゼイ</t>
    </rPh>
    <rPh sb="14" eb="16">
      <t>ゴウケイ</t>
    </rPh>
    <rPh sb="17" eb="19">
      <t>イガイ</t>
    </rPh>
    <rPh sb="21" eb="23">
      <t>センエン</t>
    </rPh>
    <rPh sb="23" eb="25">
      <t>ミマン</t>
    </rPh>
    <rPh sb="26" eb="27">
      <t>キ</t>
    </rPh>
    <rPh sb="28" eb="29">
      <t>ス</t>
    </rPh>
    <phoneticPr fontId="2"/>
  </si>
  <si>
    <t>航空賃</t>
    <rPh sb="0" eb="2">
      <t>コウクウ</t>
    </rPh>
    <rPh sb="2" eb="3">
      <t>チン</t>
    </rPh>
    <phoneticPr fontId="3"/>
  </si>
  <si>
    <t>円</t>
    <rPh sb="0" eb="1">
      <t>エン</t>
    </rPh>
    <phoneticPr fontId="3"/>
  </si>
  <si>
    <t>日当・宿泊料、内国旅費等</t>
    <rPh sb="0" eb="2">
      <t>ニットウ</t>
    </rPh>
    <rPh sb="3" eb="6">
      <t>シュクハクリョウ</t>
    </rPh>
    <rPh sb="7" eb="9">
      <t>ナイコク</t>
    </rPh>
    <rPh sb="9" eb="11">
      <t>リョヒ</t>
    </rPh>
    <rPh sb="11" eb="12">
      <t>トウ</t>
    </rPh>
    <phoneticPr fontId="3"/>
  </si>
  <si>
    <t>(1)　本邦機材製造・購入費</t>
    <rPh sb="4" eb="6">
      <t>ホンポウ</t>
    </rPh>
    <rPh sb="8" eb="10">
      <t>セイゾウ</t>
    </rPh>
    <phoneticPr fontId="5"/>
  </si>
  <si>
    <t>(2)　現地機材製造・購入費</t>
    <rPh sb="4" eb="6">
      <t>ゲンチ</t>
    </rPh>
    <phoneticPr fontId="5"/>
  </si>
  <si>
    <t>(3)　現地工事費</t>
    <rPh sb="4" eb="6">
      <t>ゲンチ</t>
    </rPh>
    <rPh sb="6" eb="8">
      <t>コウジ</t>
    </rPh>
    <rPh sb="8" eb="9">
      <t>ヒ</t>
    </rPh>
    <phoneticPr fontId="2"/>
  </si>
  <si>
    <t>本邦機材製造・購入費　計　　</t>
    <rPh sb="0" eb="2">
      <t>ホンポウ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ショウケイ</t>
    </rPh>
    <phoneticPr fontId="5"/>
  </si>
  <si>
    <t>現地機材製造・購入費　計</t>
    <rPh sb="0" eb="2">
      <t>ゲンチ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ケイ</t>
    </rPh>
    <phoneticPr fontId="5"/>
  </si>
  <si>
    <t>現地工事費　計　</t>
    <rPh sb="0" eb="2">
      <t>ゲンチ</t>
    </rPh>
    <rPh sb="2" eb="4">
      <t>コウジ</t>
    </rPh>
    <rPh sb="4" eb="5">
      <t>ヒ</t>
    </rPh>
    <phoneticPr fontId="2"/>
  </si>
  <si>
    <t>事前に入力のこと</t>
    <rPh sb="0" eb="2">
      <t>ジゼン</t>
    </rPh>
    <rPh sb="3" eb="5">
      <t>ニュウリョク</t>
    </rPh>
    <phoneticPr fontId="2"/>
  </si>
  <si>
    <t>従事者キー</t>
    <rPh sb="0" eb="2">
      <t>ジュウジ</t>
    </rPh>
    <rPh sb="2" eb="3">
      <t>シャ</t>
    </rPh>
    <phoneticPr fontId="5"/>
  </si>
  <si>
    <t>担当業務</t>
    <rPh sb="0" eb="2">
      <t>タントウ</t>
    </rPh>
    <rPh sb="2" eb="4">
      <t>ギョウム</t>
    </rPh>
    <phoneticPr fontId="2"/>
  </si>
  <si>
    <t>所属先</t>
    <rPh sb="0" eb="2">
      <t>ショゾク</t>
    </rPh>
    <rPh sb="2" eb="3">
      <t>サキ</t>
    </rPh>
    <phoneticPr fontId="2"/>
  </si>
  <si>
    <t>分類</t>
    <rPh sb="0" eb="2">
      <t>ブンルイ</t>
    </rPh>
    <phoneticPr fontId="2"/>
  </si>
  <si>
    <t>格付</t>
    <rPh sb="0" eb="1">
      <t>カク</t>
    </rPh>
    <rPh sb="1" eb="2">
      <t>ヅ</t>
    </rPh>
    <phoneticPr fontId="5"/>
  </si>
  <si>
    <t>業務主任/施工管理</t>
    <rPh sb="0" eb="2">
      <t>ギョウム</t>
    </rPh>
    <rPh sb="2" eb="4">
      <t>シュニン</t>
    </rPh>
    <rPh sb="5" eb="7">
      <t>セコウ</t>
    </rPh>
    <rPh sb="7" eb="9">
      <t>カンリ</t>
    </rPh>
    <phoneticPr fontId="2"/>
  </si>
  <si>
    <t>㈱YXZホールティングス</t>
    <phoneticPr fontId="2"/>
  </si>
  <si>
    <t>開発課題担当/市長調査・渉外担当</t>
    <rPh sb="0" eb="2">
      <t>カイハツ</t>
    </rPh>
    <rPh sb="2" eb="4">
      <t>カダイ</t>
    </rPh>
    <rPh sb="4" eb="6">
      <t>タントウ</t>
    </rPh>
    <rPh sb="7" eb="9">
      <t>シチョウ</t>
    </rPh>
    <rPh sb="9" eb="11">
      <t>チョウサ</t>
    </rPh>
    <rPh sb="12" eb="14">
      <t>ショウガイ</t>
    </rPh>
    <rPh sb="14" eb="16">
      <t>タントウ</t>
    </rPh>
    <phoneticPr fontId="2"/>
  </si>
  <si>
    <t>チーフアドバイザー</t>
    <phoneticPr fontId="2"/>
  </si>
  <si>
    <t>㈱FIFAコンサルタント</t>
    <phoneticPr fontId="2"/>
  </si>
  <si>
    <t>A</t>
  </si>
  <si>
    <t>㈱OPQ貿易</t>
    <rPh sb="4" eb="6">
      <t>ボウエキ</t>
    </rPh>
    <phoneticPr fontId="2"/>
  </si>
  <si>
    <t>B</t>
  </si>
  <si>
    <t>社会配慮調査及び対応</t>
  </si>
  <si>
    <t>C</t>
  </si>
  <si>
    <t>担当業務</t>
    <phoneticPr fontId="2"/>
  </si>
  <si>
    <t>従事者キー</t>
    <rPh sb="0" eb="3">
      <t>ジュウジシャ</t>
    </rPh>
    <phoneticPr fontId="2"/>
  </si>
  <si>
    <t>A合計</t>
    <rPh sb="1" eb="3">
      <t>ゴウケイ</t>
    </rPh>
    <phoneticPr fontId="2"/>
  </si>
  <si>
    <t>B合計</t>
    <rPh sb="1" eb="3">
      <t>ゴウケイ</t>
    </rPh>
    <phoneticPr fontId="2"/>
  </si>
  <si>
    <t>C合計</t>
    <rPh sb="1" eb="3">
      <t>ゴウケイ</t>
    </rPh>
    <phoneticPr fontId="2"/>
  </si>
  <si>
    <t>A</t>
    <phoneticPr fontId="2"/>
  </si>
  <si>
    <t>B</t>
    <phoneticPr fontId="2"/>
  </si>
  <si>
    <t>C</t>
    <phoneticPr fontId="2"/>
  </si>
  <si>
    <t>航空券</t>
    <rPh sb="0" eb="3">
      <t>コウクウケン</t>
    </rPh>
    <phoneticPr fontId="2"/>
  </si>
  <si>
    <t>Y</t>
    <phoneticPr fontId="2"/>
  </si>
  <si>
    <t>（除く本邦受入活動業務費）</t>
    <rPh sb="1" eb="2">
      <t>ノゾ</t>
    </rPh>
    <rPh sb="3" eb="5">
      <t>ホンポウ</t>
    </rPh>
    <rPh sb="5" eb="7">
      <t>ウケイレ</t>
    </rPh>
    <rPh sb="7" eb="9">
      <t>カツドウ</t>
    </rPh>
    <rPh sb="9" eb="11">
      <t>ギョウム</t>
    </rPh>
    <rPh sb="11" eb="12">
      <t>ヒ</t>
    </rPh>
    <phoneticPr fontId="2"/>
  </si>
  <si>
    <t>円(除く本邦受入活動業務費）</t>
    <rPh sb="0" eb="1">
      <t>エン</t>
    </rPh>
    <rPh sb="2" eb="3">
      <t>ノゾ</t>
    </rPh>
    <rPh sb="4" eb="6">
      <t>ホンポウ</t>
    </rPh>
    <rPh sb="6" eb="8">
      <t>ウケイレ</t>
    </rPh>
    <rPh sb="8" eb="10">
      <t>カツドウ</t>
    </rPh>
    <rPh sb="10" eb="12">
      <t>ギョウム</t>
    </rPh>
    <rPh sb="12" eb="13">
      <t>ヒ</t>
    </rPh>
    <phoneticPr fontId="2"/>
  </si>
  <si>
    <t>業務従事者名簿　　　　　　　　　　　</t>
    <rPh sb="0" eb="2">
      <t>ギョウム</t>
    </rPh>
    <rPh sb="2" eb="5">
      <t>ジュウジシャ</t>
    </rPh>
    <rPh sb="5" eb="7">
      <t>メイボ</t>
    </rPh>
    <phoneticPr fontId="2"/>
  </si>
  <si>
    <t>担当業務</t>
    <rPh sb="2" eb="4">
      <t>ギョウイム</t>
    </rPh>
    <phoneticPr fontId="5"/>
  </si>
  <si>
    <t>所属先</t>
  </si>
  <si>
    <t>格付</t>
  </si>
  <si>
    <r>
      <t>生年月日</t>
    </r>
    <r>
      <rPr>
        <vertAlign val="superscript"/>
        <sz val="12"/>
        <rFont val="ＭＳ ゴシック"/>
        <family val="3"/>
        <charset val="128"/>
      </rPr>
      <t>（注１）</t>
    </r>
    <rPh sb="0" eb="2">
      <t>セイネン</t>
    </rPh>
    <rPh sb="2" eb="4">
      <t>ガッピ</t>
    </rPh>
    <rPh sb="5" eb="6">
      <t>チュウ</t>
    </rPh>
    <phoneticPr fontId="2"/>
  </si>
  <si>
    <t>　○○工業大学卒
　△△△大学院修了</t>
    <rPh sb="5" eb="7">
      <t>ダイガク</t>
    </rPh>
    <rPh sb="13" eb="16">
      <t>ダイガクイン</t>
    </rPh>
    <rPh sb="16" eb="18">
      <t>シュウリョウ</t>
    </rPh>
    <phoneticPr fontId="5"/>
  </si>
  <si>
    <t>　○○工業高校卒</t>
    <rPh sb="3" eb="5">
      <t>コウギョウ</t>
    </rPh>
    <rPh sb="5" eb="7">
      <t>コウコウ</t>
    </rPh>
    <rPh sb="7" eb="8">
      <t>ソツ</t>
    </rPh>
    <phoneticPr fontId="5"/>
  </si>
  <si>
    <t>19**年3月</t>
    <rPh sb="4" eb="5">
      <t>ネン</t>
    </rPh>
    <rPh sb="6" eb="7">
      <t>ガツ</t>
    </rPh>
    <phoneticPr fontId="2"/>
  </si>
  <si>
    <t>Z</t>
  </si>
  <si>
    <t>Z</t>
    <phoneticPr fontId="2"/>
  </si>
  <si>
    <t>①</t>
    <phoneticPr fontId="3"/>
  </si>
  <si>
    <t>②</t>
  </si>
  <si>
    <t>②</t>
    <phoneticPr fontId="3"/>
  </si>
  <si>
    <t>③</t>
  </si>
  <si>
    <t>③</t>
    <phoneticPr fontId="3"/>
  </si>
  <si>
    <t>①</t>
    <phoneticPr fontId="3"/>
  </si>
  <si>
    <t xml:space="preserve"> ○○○○○大学卒</t>
    <phoneticPr fontId="2"/>
  </si>
  <si>
    <r>
      <t>生年月日</t>
    </r>
    <r>
      <rPr>
        <vertAlign val="superscript"/>
        <sz val="10"/>
        <color rgb="FF00CC00"/>
        <rFont val="ＭＳ ゴシック"/>
        <family val="3"/>
        <charset val="128"/>
      </rPr>
      <t>（注１）</t>
    </r>
    <rPh sb="0" eb="2">
      <t>セイネン</t>
    </rPh>
    <rPh sb="2" eb="4">
      <t>ガッピ</t>
    </rPh>
    <rPh sb="5" eb="6">
      <t>チュウ</t>
    </rPh>
    <phoneticPr fontId="5"/>
  </si>
  <si>
    <r>
      <t>最終学歴</t>
    </r>
    <r>
      <rPr>
        <vertAlign val="superscript"/>
        <sz val="10"/>
        <color rgb="FF00CC00"/>
        <rFont val="ＭＳ ゴシック"/>
        <family val="3"/>
        <charset val="128"/>
      </rPr>
      <t xml:space="preserve"> (注２)</t>
    </r>
    <rPh sb="6" eb="7">
      <t>チュウ</t>
    </rPh>
    <phoneticPr fontId="5"/>
  </si>
  <si>
    <t>19**年3月
19**年9月</t>
    <phoneticPr fontId="2"/>
  </si>
  <si>
    <t>200*年3月</t>
    <rPh sb="4" eb="5">
      <t>ネン</t>
    </rPh>
    <rPh sb="6" eb="7">
      <t>ガツ</t>
    </rPh>
    <phoneticPr fontId="2"/>
  </si>
  <si>
    <t>200*年3月</t>
    <rPh sb="4" eb="5">
      <t>ネン</t>
    </rPh>
    <rPh sb="6" eb="7">
      <t>ガツ</t>
    </rPh>
    <phoneticPr fontId="5"/>
  </si>
  <si>
    <t>【全体の留意事項】</t>
    <rPh sb="1" eb="3">
      <t>ゼンタイ</t>
    </rPh>
    <rPh sb="4" eb="6">
      <t>リュウイ</t>
    </rPh>
    <rPh sb="6" eb="8">
      <t>ジコウ</t>
    </rPh>
    <phoneticPr fontId="2"/>
  </si>
  <si>
    <t>各シートブルーのセル以外の必要項目に入力してください。</t>
    <rPh sb="0" eb="1">
      <t>カク</t>
    </rPh>
    <rPh sb="10" eb="12">
      <t>イガイ</t>
    </rPh>
    <rPh sb="13" eb="15">
      <t>ヒツヨウ</t>
    </rPh>
    <rPh sb="15" eb="17">
      <t>コウモク</t>
    </rPh>
    <rPh sb="18" eb="20">
      <t>ニュウリョク</t>
    </rPh>
    <phoneticPr fontId="2"/>
  </si>
  <si>
    <t>ブルーのセルは関数が入っています。</t>
    <rPh sb="7" eb="9">
      <t>カンスウ</t>
    </rPh>
    <rPh sb="10" eb="11">
      <t>ハイ</t>
    </rPh>
    <phoneticPr fontId="2"/>
  </si>
  <si>
    <t>必要項目が埋まります。</t>
    <rPh sb="0" eb="2">
      <t>ヒツヨウ</t>
    </rPh>
    <rPh sb="2" eb="4">
      <t>コウモク</t>
    </rPh>
    <rPh sb="5" eb="6">
      <t>ウ</t>
    </rPh>
    <phoneticPr fontId="2"/>
  </si>
  <si>
    <t>【様式ごとの入力方法】</t>
    <rPh sb="1" eb="3">
      <t>ヨウシキ</t>
    </rPh>
    <rPh sb="6" eb="8">
      <t>ニュウリョク</t>
    </rPh>
    <rPh sb="8" eb="10">
      <t>ホウホウ</t>
    </rPh>
    <phoneticPr fontId="2"/>
  </si>
  <si>
    <t>様式2_1 人件費については、従事者キー、拘束日数を入力ください。</t>
    <rPh sb="0" eb="2">
      <t>ヨウシキ</t>
    </rPh>
    <rPh sb="6" eb="9">
      <t>ジンケンヒ</t>
    </rPh>
    <rPh sb="15" eb="18">
      <t>ジュウジシャ</t>
    </rPh>
    <rPh sb="21" eb="23">
      <t>コウソク</t>
    </rPh>
    <rPh sb="23" eb="25">
      <t>ニッスウ</t>
    </rPh>
    <rPh sb="26" eb="28">
      <t>ニュウリョク</t>
    </rPh>
    <phoneticPr fontId="2"/>
  </si>
  <si>
    <t>様式_2-2その他原価、一般管理費は、％のみ入力ください。</t>
    <rPh sb="8" eb="9">
      <t>タ</t>
    </rPh>
    <rPh sb="9" eb="11">
      <t>ゲンカ</t>
    </rPh>
    <rPh sb="12" eb="14">
      <t>イッパン</t>
    </rPh>
    <rPh sb="14" eb="17">
      <t>カンリヒ</t>
    </rPh>
    <rPh sb="22" eb="24">
      <t>ニュウリョク</t>
    </rPh>
    <phoneticPr fontId="2"/>
  </si>
  <si>
    <t>様式_2-4　旅費については、従事者キー、渡航日数、航空賃、経路番号（下段航空経路）、クラス、</t>
    <rPh sb="0" eb="2">
      <t>ヨウシキ</t>
    </rPh>
    <rPh sb="7" eb="9">
      <t>リョヒ</t>
    </rPh>
    <rPh sb="15" eb="18">
      <t>ジュウジシャ</t>
    </rPh>
    <rPh sb="21" eb="23">
      <t>トコウ</t>
    </rPh>
    <rPh sb="23" eb="25">
      <t>ニッスウ</t>
    </rPh>
    <rPh sb="26" eb="28">
      <t>コウクウ</t>
    </rPh>
    <rPh sb="28" eb="29">
      <t>チン</t>
    </rPh>
    <rPh sb="30" eb="32">
      <t>ケイロ</t>
    </rPh>
    <rPh sb="32" eb="34">
      <t>バンゴウ</t>
    </rPh>
    <rPh sb="35" eb="37">
      <t>カダン</t>
    </rPh>
    <rPh sb="37" eb="39">
      <t>コウクウ</t>
    </rPh>
    <rPh sb="39" eb="41">
      <t>ケイロ</t>
    </rPh>
    <phoneticPr fontId="2"/>
  </si>
  <si>
    <t>日当、宿泊日数、内国旅費の必要項目を入力ください。</t>
    <rPh sb="13" eb="15">
      <t>ヒツヨウ</t>
    </rPh>
    <rPh sb="15" eb="17">
      <t>コウモク</t>
    </rPh>
    <rPh sb="18" eb="20">
      <t>ニュウリョク</t>
    </rPh>
    <phoneticPr fontId="2"/>
  </si>
  <si>
    <t>様式2_6　本邦受入活動費、管理費は必要な項目を入力ください。</t>
    <rPh sb="0" eb="2">
      <t>ヨウシキ</t>
    </rPh>
    <rPh sb="6" eb="8">
      <t>ホンポウ</t>
    </rPh>
    <rPh sb="8" eb="10">
      <t>ウケイレ</t>
    </rPh>
    <rPh sb="10" eb="12">
      <t>カツドウ</t>
    </rPh>
    <rPh sb="12" eb="13">
      <t>ヒ</t>
    </rPh>
    <rPh sb="14" eb="17">
      <t>カンリヒ</t>
    </rPh>
    <rPh sb="18" eb="20">
      <t>ヒツヨウ</t>
    </rPh>
    <rPh sb="21" eb="23">
      <t>コウモク</t>
    </rPh>
    <rPh sb="24" eb="26">
      <t>ニュウリョク</t>
    </rPh>
    <phoneticPr fontId="2"/>
  </si>
  <si>
    <t>機材様式（別紙明細）は機材に係る詳細を入力ください。</t>
    <rPh sb="0" eb="2">
      <t>キザイ</t>
    </rPh>
    <rPh sb="2" eb="4">
      <t>ヨウシキ</t>
    </rPh>
    <rPh sb="5" eb="7">
      <t>ベッシ</t>
    </rPh>
    <rPh sb="7" eb="9">
      <t>メイサイ</t>
    </rPh>
    <rPh sb="11" eb="13">
      <t>キザイ</t>
    </rPh>
    <rPh sb="14" eb="15">
      <t>カカワ</t>
    </rPh>
    <rPh sb="16" eb="18">
      <t>ショウサイ</t>
    </rPh>
    <rPh sb="19" eb="21">
      <t>ニュウリョク</t>
    </rPh>
    <phoneticPr fontId="2"/>
  </si>
  <si>
    <t>業務従事者名簿は従事者キーを入力いただくことで項目が埋まります。</t>
    <rPh sb="0" eb="2">
      <t>ギョウム</t>
    </rPh>
    <rPh sb="2" eb="5">
      <t>ジュウジシャ</t>
    </rPh>
    <rPh sb="5" eb="7">
      <t>メイボ</t>
    </rPh>
    <rPh sb="8" eb="11">
      <t>ジュウジシャ</t>
    </rPh>
    <rPh sb="14" eb="16">
      <t>ニュウリョク</t>
    </rPh>
    <rPh sb="23" eb="25">
      <t>コウモク</t>
    </rPh>
    <rPh sb="26" eb="27">
      <t>ウ</t>
    </rPh>
    <phoneticPr fontId="2"/>
  </si>
  <si>
    <t>従事者明細シートに従事者名等必要項目を入力いただくと</t>
    <rPh sb="0" eb="3">
      <t>ジュウジシャ</t>
    </rPh>
    <rPh sb="3" eb="5">
      <t>メイサイ</t>
    </rPh>
    <rPh sb="9" eb="12">
      <t>ジュウジシャ</t>
    </rPh>
    <rPh sb="12" eb="13">
      <t>メイ</t>
    </rPh>
    <rPh sb="13" eb="14">
      <t>トウ</t>
    </rPh>
    <rPh sb="14" eb="16">
      <t>ヒツヨウ</t>
    </rPh>
    <rPh sb="16" eb="18">
      <t>コウモク</t>
    </rPh>
    <rPh sb="19" eb="21">
      <t>ニュウリョク</t>
    </rPh>
    <phoneticPr fontId="2"/>
  </si>
  <si>
    <t>様式_2-3　機材については、機材様式（別紙明細）を入力いただくことで</t>
    <rPh sb="0" eb="2">
      <t>ヨウシキ</t>
    </rPh>
    <rPh sb="7" eb="9">
      <t>キザイ</t>
    </rPh>
    <rPh sb="15" eb="17">
      <t>キザイ</t>
    </rPh>
    <rPh sb="17" eb="19">
      <t>ヨウシキ</t>
    </rPh>
    <rPh sb="20" eb="22">
      <t>ベッシ</t>
    </rPh>
    <rPh sb="22" eb="24">
      <t>メイサイ</t>
    </rPh>
    <rPh sb="26" eb="28">
      <t>ニュウリョク</t>
    </rPh>
    <phoneticPr fontId="2"/>
  </si>
  <si>
    <t>各項目１行目に数字が入ります。必要に応じ、それ以外の項目を入力ください。</t>
    <rPh sb="15" eb="17">
      <t>ヒツヨウ</t>
    </rPh>
    <rPh sb="18" eb="19">
      <t>オウ</t>
    </rPh>
    <rPh sb="23" eb="25">
      <t>イガイ</t>
    </rPh>
    <rPh sb="26" eb="28">
      <t>コウモク</t>
    </rPh>
    <rPh sb="29" eb="31">
      <t>ニュウリョク</t>
    </rPh>
    <phoneticPr fontId="2"/>
  </si>
  <si>
    <t>（千円未満切捨）</t>
    <rPh sb="1" eb="2">
      <t>セン</t>
    </rPh>
    <rPh sb="2" eb="3">
      <t>エン</t>
    </rPh>
    <rPh sb="3" eb="5">
      <t>ミマン</t>
    </rPh>
    <rPh sb="5" eb="7">
      <t>キリシャ</t>
    </rPh>
    <phoneticPr fontId="2"/>
  </si>
  <si>
    <t>見積金額内訳明細</t>
    <rPh sb="0" eb="2">
      <t>ミツモリ</t>
    </rPh>
    <phoneticPr fontId="2"/>
  </si>
  <si>
    <t>（千円未満切捨）</t>
    <rPh sb="1" eb="2">
      <t>セン</t>
    </rPh>
    <phoneticPr fontId="2"/>
  </si>
  <si>
    <t>○○○国○○○○○○○○○普及促進事業</t>
    <rPh sb="15" eb="17">
      <t>ソクシン</t>
    </rPh>
    <phoneticPr fontId="2"/>
  </si>
  <si>
    <t>　2)　輸送費・保険料・通関手数料</t>
    <rPh sb="4" eb="7">
      <t>ユソウヒ</t>
    </rPh>
    <rPh sb="8" eb="10">
      <t>ホケン</t>
    </rPh>
    <rPh sb="10" eb="11">
      <t>リョウ</t>
    </rPh>
    <rPh sb="12" eb="14">
      <t>ツウカン</t>
    </rPh>
    <rPh sb="14" eb="17">
      <t>テスウリョウ</t>
    </rPh>
    <rPh sb="16" eb="17">
      <t>リョウ</t>
    </rPh>
    <phoneticPr fontId="5"/>
  </si>
  <si>
    <t>その他原価・一般管理費を作成する数字が自動計算されます。</t>
    <rPh sb="2" eb="3">
      <t>タ</t>
    </rPh>
    <rPh sb="3" eb="5">
      <t>ゲンカ</t>
    </rPh>
    <rPh sb="6" eb="8">
      <t>イッパン</t>
    </rPh>
    <rPh sb="8" eb="11">
      <t>カンリヒ</t>
    </rPh>
    <rPh sb="12" eb="14">
      <t>サクセイ</t>
    </rPh>
    <rPh sb="16" eb="18">
      <t>スウジ</t>
    </rPh>
    <rPh sb="19" eb="21">
      <t>ジドウ</t>
    </rPh>
    <rPh sb="21" eb="23">
      <t>ケイサン</t>
    </rPh>
    <phoneticPr fontId="2"/>
  </si>
  <si>
    <t>提案事業名：</t>
    <rPh sb="0" eb="2">
      <t>テイアン</t>
    </rPh>
    <rPh sb="2" eb="4">
      <t>ジギョウ</t>
    </rPh>
    <rPh sb="4" eb="5">
      <t>メイ</t>
    </rPh>
    <phoneticPr fontId="2"/>
  </si>
  <si>
    <t>事業提案法人名：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</si>
  <si>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（単位：千円）</t>
    <rPh sb="1" eb="3">
      <t>タンイ</t>
    </rPh>
    <rPh sb="4" eb="6">
      <t>センエン</t>
    </rPh>
    <phoneticPr fontId="41"/>
  </si>
  <si>
    <t>日当・宿泊料等</t>
    <rPh sb="0" eb="2">
      <t>ニットウ</t>
    </rPh>
    <rPh sb="3" eb="6">
      <t>シュクハクリョウ</t>
    </rPh>
    <rPh sb="6" eb="7">
      <t>トウ</t>
    </rPh>
    <phoneticPr fontId="2"/>
  </si>
  <si>
    <t>管理費</t>
    <rPh sb="0" eb="2">
      <t>カンリ</t>
    </rPh>
    <rPh sb="2" eb="3">
      <t>ヒ</t>
    </rPh>
    <phoneticPr fontId="41"/>
  </si>
  <si>
    <t>旅費</t>
    <rPh sb="0" eb="2">
      <t>リョヒ</t>
    </rPh>
    <phoneticPr fontId="41"/>
  </si>
  <si>
    <t>現地活動費</t>
    <rPh sb="0" eb="2">
      <t>ゲンチ</t>
    </rPh>
    <rPh sb="2" eb="4">
      <t>カツドウ</t>
    </rPh>
    <rPh sb="4" eb="5">
      <t>ヒ</t>
    </rPh>
    <phoneticPr fontId="41"/>
  </si>
  <si>
    <t>委託先名、委託内容等を入力ください。</t>
    <rPh sb="11" eb="13">
      <t>ニュウリョク</t>
    </rPh>
    <phoneticPr fontId="2"/>
  </si>
  <si>
    <t>見積金額内訳書</t>
    <rPh sb="0" eb="2">
      <t>ミツモリ</t>
    </rPh>
    <rPh sb="2" eb="4">
      <t>キンガク</t>
    </rPh>
    <rPh sb="4" eb="6">
      <t>ウチワケ</t>
    </rPh>
    <rPh sb="6" eb="7">
      <t>ショ</t>
    </rPh>
    <phoneticPr fontId="2"/>
  </si>
  <si>
    <t>契約金額内訳書</t>
    <rPh sb="0" eb="2">
      <t>ケイヤク</t>
    </rPh>
    <rPh sb="2" eb="4">
      <t>キンガク</t>
    </rPh>
    <rPh sb="4" eb="6">
      <t>ウチワケ</t>
    </rPh>
    <rPh sb="6" eb="7">
      <t>ショ</t>
    </rPh>
    <phoneticPr fontId="2"/>
  </si>
  <si>
    <t>見積金額</t>
    <rPh sb="0" eb="2">
      <t>ミツモリ</t>
    </rPh>
    <rPh sb="2" eb="4">
      <t>キンガク</t>
    </rPh>
    <phoneticPr fontId="2"/>
  </si>
  <si>
    <t>契約金額</t>
    <rPh sb="0" eb="2">
      <t>ケイヤク</t>
    </rPh>
    <rPh sb="2" eb="4">
      <t>キンガク</t>
    </rPh>
    <phoneticPr fontId="2"/>
  </si>
  <si>
    <t>[附属書Ⅲ]</t>
  </si>
  <si>
    <t>　　　年　月　日</t>
    <rPh sb="3" eb="4">
      <t>ネン</t>
    </rPh>
    <rPh sb="5" eb="6">
      <t>ガツ</t>
    </rPh>
    <rPh sb="7" eb="8">
      <t>ニチ</t>
    </rPh>
    <phoneticPr fontId="5"/>
  </si>
  <si>
    <t>独立行政法人国際協力機構</t>
  </si>
  <si>
    <t>契約担当役理事</t>
    <phoneticPr fontId="5"/>
  </si>
  <si>
    <t>株式会社●●●●●●</t>
    <rPh sb="0" eb="4">
      <t>カブシキガイシャ</t>
    </rPh>
    <phoneticPr fontId="5"/>
  </si>
  <si>
    <t xml:space="preserve"> 代表取締役　●●　●●   　 代表者印</t>
    <rPh sb="1" eb="3">
      <t>ダイヒョウ</t>
    </rPh>
    <rPh sb="3" eb="6">
      <t>トリシマリヤク</t>
    </rPh>
    <rPh sb="17" eb="20">
      <t>ダイヒョウシャ</t>
    </rPh>
    <rPh sb="20" eb="21">
      <t>イン</t>
    </rPh>
    <phoneticPr fontId="5"/>
  </si>
  <si>
    <t>　　標記業務に係る最終見積書を下記のとおり提出いたします。</t>
    <rPh sb="9" eb="11">
      <t>サイシュウ</t>
    </rPh>
    <phoneticPr fontId="5"/>
  </si>
  <si>
    <t>記</t>
    <rPh sb="0" eb="1">
      <t>キ</t>
    </rPh>
    <phoneticPr fontId="5"/>
  </si>
  <si>
    <t>1　最終見積金額：</t>
    <rPh sb="2" eb="4">
      <t>サイシュウ</t>
    </rPh>
    <rPh sb="4" eb="6">
      <t>ミツモ</t>
    </rPh>
    <rPh sb="6" eb="8">
      <t>キンガク</t>
    </rPh>
    <phoneticPr fontId="5"/>
  </si>
  <si>
    <t>2　最終見積金額内訳：別紙のとおり</t>
    <rPh sb="2" eb="4">
      <t>サイシュウ</t>
    </rPh>
    <rPh sb="4" eb="6">
      <t>ミツモ</t>
    </rPh>
    <rPh sb="6" eb="8">
      <t>キンガク</t>
    </rPh>
    <rPh sb="8" eb="10">
      <t>ウチワケ</t>
    </rPh>
    <rPh sb="11" eb="13">
      <t>ベッシ</t>
    </rPh>
    <phoneticPr fontId="5"/>
  </si>
  <si>
    <t>以上</t>
    <rPh sb="0" eb="2">
      <t>イジョウ</t>
    </rPh>
    <phoneticPr fontId="5"/>
  </si>
  <si>
    <t>契約金額内訳明細</t>
    <rPh sb="0" eb="2">
      <t>ケイヤク</t>
    </rPh>
    <phoneticPr fontId="2"/>
  </si>
  <si>
    <t>最終見積金額内訳明細</t>
    <rPh sb="0" eb="2">
      <t>サイシュウ</t>
    </rPh>
    <rPh sb="2" eb="4">
      <t>ミツモリ</t>
    </rPh>
    <phoneticPr fontId="2"/>
  </si>
  <si>
    <t>最終見積金額内訳書</t>
    <rPh sb="0" eb="2">
      <t>サイシュウ</t>
    </rPh>
    <rPh sb="2" eb="4">
      <t>ミツモリ</t>
    </rPh>
    <rPh sb="4" eb="6">
      <t>キンガク</t>
    </rPh>
    <rPh sb="6" eb="8">
      <t>ウチワケ</t>
    </rPh>
    <rPh sb="8" eb="9">
      <t>ショ</t>
    </rPh>
    <phoneticPr fontId="2"/>
  </si>
  <si>
    <t>最終見積金額</t>
    <rPh sb="0" eb="2">
      <t>サイシュウ</t>
    </rPh>
    <rPh sb="2" eb="4">
      <t>ミツモリ</t>
    </rPh>
    <rPh sb="4" eb="6">
      <t>キンガク</t>
    </rPh>
    <phoneticPr fontId="2"/>
  </si>
  <si>
    <t>に係る最終見積書の提出について</t>
    <phoneticPr fontId="2"/>
  </si>
  <si>
    <t>　　小寺　清　殿</t>
    <rPh sb="2" eb="4">
      <t>コデラ</t>
    </rPh>
    <rPh sb="5" eb="6">
      <t>キヨシ</t>
    </rPh>
    <phoneticPr fontId="5"/>
  </si>
  <si>
    <t>円を含む）</t>
  </si>
  <si>
    <t xml:space="preserve">   （消費税及び地方消費税　　　　　　</t>
    <rPh sb="4" eb="7">
      <t>ショウヒゼイ</t>
    </rPh>
    <rPh sb="7" eb="8">
      <t>オヨ</t>
    </rPh>
    <rPh sb="9" eb="11">
      <t>チホウ</t>
    </rPh>
    <rPh sb="11" eb="14">
      <t>ショウヒゼイ</t>
    </rPh>
    <phoneticPr fontId="5"/>
  </si>
  <si>
    <t>【普及促進　見積金額内訳書作成方法】</t>
  </si>
  <si>
    <t>【普及促進　契約金額内訳書作成方法】</t>
    <rPh sb="6" eb="8">
      <t>ケイヤク</t>
    </rPh>
    <phoneticPr fontId="2"/>
  </si>
  <si>
    <t>様式１のB5セルのプルダウンから契約金額内訳書を選択することで</t>
    <rPh sb="0" eb="2">
      <t>ヨウシキ</t>
    </rPh>
    <rPh sb="16" eb="18">
      <t>ケイヤク</t>
    </rPh>
    <rPh sb="18" eb="20">
      <t>キンガク</t>
    </rPh>
    <rPh sb="20" eb="23">
      <t>ウチワケショ</t>
    </rPh>
    <rPh sb="24" eb="26">
      <t>センタク</t>
    </rPh>
    <phoneticPr fontId="2"/>
  </si>
  <si>
    <t>見積金額内訳書のファイルをそのまま使用できます。</t>
    <rPh sb="0" eb="2">
      <t>ミツモリ</t>
    </rPh>
    <rPh sb="2" eb="4">
      <t>キンガク</t>
    </rPh>
    <rPh sb="4" eb="7">
      <t>ウチワケショ</t>
    </rPh>
    <rPh sb="17" eb="19">
      <t>シヨウ</t>
    </rPh>
    <phoneticPr fontId="2"/>
  </si>
  <si>
    <t>【附属書Ⅲ】契約金額内訳書は、見積金額内訳書・明細書と同じファイルです。</t>
    <rPh sb="1" eb="4">
      <t>フゾクショ</t>
    </rPh>
    <rPh sb="6" eb="8">
      <t>ケイヤク</t>
    </rPh>
    <rPh sb="8" eb="10">
      <t>キンガク</t>
    </rPh>
    <rPh sb="10" eb="13">
      <t>ウチワケショ</t>
    </rPh>
    <rPh sb="15" eb="17">
      <t>ミツモリ</t>
    </rPh>
    <rPh sb="17" eb="19">
      <t>キンガク</t>
    </rPh>
    <rPh sb="19" eb="22">
      <t>ウチワケショ</t>
    </rPh>
    <rPh sb="23" eb="26">
      <t>メイサイショ</t>
    </rPh>
    <rPh sb="27" eb="28">
      <t>オナ</t>
    </rPh>
    <phoneticPr fontId="2"/>
  </si>
  <si>
    <t>最終見積金額内訳書も様式１のB5セルのプルダウンから選択できます。</t>
    <rPh sb="0" eb="2">
      <t>サイシュウ</t>
    </rPh>
    <rPh sb="2" eb="4">
      <t>ミツモリ</t>
    </rPh>
    <rPh sb="4" eb="6">
      <t>キンガク</t>
    </rPh>
    <rPh sb="6" eb="9">
      <t>ウチワケショ</t>
    </rPh>
    <rPh sb="10" eb="12">
      <t>ヨウシキ</t>
    </rPh>
    <rPh sb="26" eb="28">
      <t>センタク</t>
    </rPh>
    <phoneticPr fontId="2"/>
  </si>
  <si>
    <t>表紙はシートの再表示から選択し表示させ使用ください。</t>
    <rPh sb="0" eb="2">
      <t>ヒョウシ</t>
    </rPh>
    <rPh sb="7" eb="10">
      <t>サイヒョウジ</t>
    </rPh>
    <rPh sb="12" eb="14">
      <t>センタク</t>
    </rPh>
    <rPh sb="15" eb="17">
      <t>ヒョウジ</t>
    </rPh>
    <rPh sb="19" eb="21">
      <t>シヨウ</t>
    </rPh>
    <phoneticPr fontId="2"/>
  </si>
  <si>
    <t>不明点は、担当者にお問い合わせください。</t>
    <rPh sb="0" eb="2">
      <t>フメイ</t>
    </rPh>
    <rPh sb="2" eb="3">
      <t>テン</t>
    </rPh>
    <rPh sb="5" eb="8">
      <t>タントウシャ</t>
    </rPh>
    <rPh sb="10" eb="11">
      <t>ト</t>
    </rPh>
    <rPh sb="12" eb="13">
      <t>ア</t>
    </rPh>
    <phoneticPr fontId="2"/>
  </si>
  <si>
    <t>現地+国内</t>
    <rPh sb="0" eb="2">
      <t>ゲンチ</t>
    </rPh>
    <rPh sb="3" eb="5">
      <t>コクナイ</t>
    </rPh>
    <phoneticPr fontId="2"/>
  </si>
  <si>
    <t>(千円未満切捨)</t>
    <rPh sb="1" eb="3">
      <t>センエン</t>
    </rPh>
    <rPh sb="3" eb="5">
      <t>ミマン</t>
    </rPh>
    <rPh sb="5" eb="6">
      <t>キ</t>
    </rPh>
    <rPh sb="6" eb="7">
      <t>ス</t>
    </rPh>
    <phoneticPr fontId="2"/>
  </si>
  <si>
    <t>様式１</t>
    <rPh sb="0" eb="2">
      <t>ヨウシキ</t>
    </rPh>
    <phoneticPr fontId="2"/>
  </si>
  <si>
    <t>様式２</t>
    <rPh sb="0" eb="2">
      <t>ヨウシキ</t>
    </rPh>
    <phoneticPr fontId="2"/>
  </si>
  <si>
    <t>年度毎内訳は、各年度の予定額を入力ください。</t>
    <rPh sb="0" eb="2">
      <t>ネンド</t>
    </rPh>
    <rPh sb="2" eb="3">
      <t>ゴト</t>
    </rPh>
    <rPh sb="3" eb="5">
      <t>ウチワケ</t>
    </rPh>
    <rPh sb="7" eb="10">
      <t>カクネンド</t>
    </rPh>
    <rPh sb="11" eb="13">
      <t>ヨテイ</t>
    </rPh>
    <rPh sb="13" eb="14">
      <t>ガク</t>
    </rPh>
    <rPh sb="15" eb="17">
      <t>ニュウリョク</t>
    </rPh>
    <phoneticPr fontId="2"/>
  </si>
  <si>
    <t>Ⅰ．</t>
    <phoneticPr fontId="2"/>
  </si>
  <si>
    <t>１．</t>
    <phoneticPr fontId="2"/>
  </si>
  <si>
    <t>Ⅱ．</t>
    <phoneticPr fontId="2"/>
  </si>
  <si>
    <t>１．</t>
    <phoneticPr fontId="2"/>
  </si>
  <si>
    <t>機材購入・輸送費</t>
    <phoneticPr fontId="41"/>
  </si>
  <si>
    <t>（１）</t>
    <phoneticPr fontId="2"/>
  </si>
  <si>
    <t>（２）</t>
    <phoneticPr fontId="41"/>
  </si>
  <si>
    <t>３．</t>
    <phoneticPr fontId="41"/>
  </si>
  <si>
    <t>Ⅲ．</t>
    <phoneticPr fontId="2"/>
  </si>
  <si>
    <t>Ⅳ．</t>
    <phoneticPr fontId="2"/>
  </si>
  <si>
    <t>Ⅴ．</t>
    <phoneticPr fontId="2"/>
  </si>
  <si>
    <t>消費税及び地方消費税の合計金額（小計の8％）</t>
    <phoneticPr fontId="2"/>
  </si>
  <si>
    <t>Ⅵ.</t>
    <phoneticPr fontId="2"/>
  </si>
  <si>
    <t>合　　計</t>
    <phoneticPr fontId="2"/>
  </si>
  <si>
    <t>機材購入・輸送費</t>
    <rPh sb="0" eb="2">
      <t>キザイ</t>
    </rPh>
    <rPh sb="2" eb="4">
      <t>コウニュウ</t>
    </rPh>
    <rPh sb="5" eb="8">
      <t>ユソウヒ</t>
    </rPh>
    <phoneticPr fontId="2"/>
  </si>
  <si>
    <t>機材購入・輸送費</t>
    <rPh sb="0" eb="2">
      <t>キザイ</t>
    </rPh>
    <rPh sb="2" eb="4">
      <t>コウニュウ</t>
    </rPh>
    <rPh sb="5" eb="8">
      <t>ユソウヒ</t>
    </rPh>
    <phoneticPr fontId="3"/>
  </si>
  <si>
    <r>
      <rPr>
        <sz val="12"/>
        <color rgb="FFFF00FF"/>
        <rFont val="ＭＳ ゴシック"/>
        <family val="3"/>
        <charset val="128"/>
      </rPr>
      <t>人件費、旅費、業務従事者名簿</t>
    </r>
    <r>
      <rPr>
        <sz val="12"/>
        <color theme="1"/>
        <rFont val="ＭＳ ゴシック"/>
        <family val="3"/>
        <charset val="128"/>
      </rPr>
      <t>シートでは従事者キーを入力いただくことで</t>
    </r>
    <rPh sb="0" eb="3">
      <t>ジンケンヒ</t>
    </rPh>
    <rPh sb="4" eb="6">
      <t>リョヒ</t>
    </rPh>
    <rPh sb="7" eb="9">
      <t>ギョウム</t>
    </rPh>
    <rPh sb="9" eb="12">
      <t>ジュウジシャ</t>
    </rPh>
    <rPh sb="12" eb="14">
      <t>メイボ</t>
    </rPh>
    <rPh sb="19" eb="22">
      <t>ジュウジシャ</t>
    </rPh>
    <rPh sb="25" eb="27">
      <t>ニュウリョク</t>
    </rPh>
    <phoneticPr fontId="2"/>
  </si>
  <si>
    <t>様式2_5　現地活動費は、各項目円建てで入力ください。備考に外貨、適用レート、</t>
    <rPh sb="0" eb="2">
      <t>ヨウシキ</t>
    </rPh>
    <rPh sb="6" eb="8">
      <t>ゲンチ</t>
    </rPh>
    <rPh sb="8" eb="10">
      <t>カツドウ</t>
    </rPh>
    <rPh sb="10" eb="11">
      <t>ヒ</t>
    </rPh>
    <rPh sb="13" eb="16">
      <t>カクコウモク</t>
    </rPh>
    <rPh sb="16" eb="17">
      <t>エン</t>
    </rPh>
    <rPh sb="17" eb="18">
      <t>ダ</t>
    </rPh>
    <rPh sb="20" eb="22">
      <t>ニュウリョク</t>
    </rPh>
    <rPh sb="27" eb="29">
      <t>ビコウ</t>
    </rPh>
    <rPh sb="30" eb="32">
      <t>ガイカ</t>
    </rPh>
    <rPh sb="33" eb="35">
      <t>テキヨウ</t>
    </rPh>
    <phoneticPr fontId="2"/>
  </si>
  <si>
    <t>2014年度第2回　開発途上国の社会・経済開発のための民間技術普及促進事業</t>
    <rPh sb="4" eb="5">
      <t>ネン</t>
    </rPh>
    <rPh sb="5" eb="6">
      <t>ド</t>
    </rPh>
    <rPh sb="6" eb="7">
      <t>ダイ</t>
    </rPh>
    <rPh sb="8" eb="9">
      <t>カイ</t>
    </rPh>
    <rPh sb="10" eb="12">
      <t>カイハツ</t>
    </rPh>
    <rPh sb="12" eb="15">
      <t>トジョウコク</t>
    </rPh>
    <rPh sb="16" eb="18">
      <t>シャカイ</t>
    </rPh>
    <rPh sb="19" eb="21">
      <t>ケイザイ</t>
    </rPh>
    <rPh sb="21" eb="23">
      <t>カイハツ</t>
    </rPh>
    <rPh sb="27" eb="29">
      <t>ミンカン</t>
    </rPh>
    <rPh sb="29" eb="31">
      <t>ギジュツ</t>
    </rPh>
    <rPh sb="31" eb="33">
      <t>フキュウ</t>
    </rPh>
    <rPh sb="33" eb="35">
      <t>ソクシン</t>
    </rPh>
    <rPh sb="35" eb="37">
      <t>ジギョウ</t>
    </rPh>
    <phoneticPr fontId="2"/>
  </si>
  <si>
    <t>（事業提案者名）</t>
    <rPh sb="1" eb="3">
      <t>ジギョウ</t>
    </rPh>
    <rPh sb="3" eb="5">
      <t>テイアン</t>
    </rPh>
    <rPh sb="5" eb="6">
      <t>シャ</t>
    </rPh>
    <phoneticPr fontId="2"/>
  </si>
  <si>
    <t>2015年度</t>
    <rPh sb="4" eb="6">
      <t>ネンド</t>
    </rPh>
    <phoneticPr fontId="2"/>
  </si>
  <si>
    <t>2016年度</t>
    <rPh sb="4" eb="6">
      <t>ネンド</t>
    </rPh>
    <phoneticPr fontId="2"/>
  </si>
  <si>
    <t>2017年度</t>
    <rPh sb="4" eb="6">
      <t>ネンド</t>
    </rPh>
    <phoneticPr fontId="2"/>
  </si>
  <si>
    <t>2014年度第2回
開発途上国の社会・経済開発のための民間技術普及促進事業に係る見積金額内訳書（年度毎内訳）</t>
    <rPh sb="10" eb="12">
      <t>カイハツ</t>
    </rPh>
    <rPh sb="12" eb="15">
      <t>トジョウコク</t>
    </rPh>
    <rPh sb="16" eb="18">
      <t>シャカイ</t>
    </rPh>
    <rPh sb="19" eb="21">
      <t>ケイザイ</t>
    </rPh>
    <rPh sb="21" eb="23">
      <t>カイハツ</t>
    </rPh>
    <rPh sb="27" eb="29">
      <t>ミンカン</t>
    </rPh>
    <rPh sb="29" eb="31">
      <t>ギジュツ</t>
    </rPh>
    <rPh sb="31" eb="33">
      <t>フキュウ</t>
    </rPh>
    <rPh sb="33" eb="35">
      <t>ソクシン</t>
    </rPh>
    <rPh sb="35" eb="37">
      <t>ジギョウ</t>
    </rPh>
    <rPh sb="48" eb="50">
      <t>ネンド</t>
    </rPh>
    <phoneticPr fontId="2"/>
  </si>
  <si>
    <t xml:space="preserve">氏名
（居住地）
</t>
    <rPh sb="0" eb="2">
      <t>シメイ</t>
    </rPh>
    <rPh sb="4" eb="7">
      <t>キョジュウチ</t>
    </rPh>
    <phoneticPr fontId="2"/>
  </si>
  <si>
    <t>【附属書　Ⅳ】</t>
    <rPh sb="1" eb="4">
      <t>フゾクショ</t>
    </rPh>
    <phoneticPr fontId="2"/>
  </si>
  <si>
    <t>（注3）業務従事者の居住地を記載ください。</t>
    <rPh sb="1" eb="2">
      <t>チュウ</t>
    </rPh>
    <rPh sb="4" eb="6">
      <t>ギョウム</t>
    </rPh>
    <rPh sb="6" eb="9">
      <t>ジュウジシャ</t>
    </rPh>
    <rPh sb="10" eb="13">
      <t>キョジュウチ</t>
    </rPh>
    <rPh sb="14" eb="16">
      <t>キサイ</t>
    </rPh>
    <phoneticPr fontId="5"/>
  </si>
  <si>
    <t>（注1）外部人材については所属分類を、以下の３種類から選択してください。</t>
    <rPh sb="1" eb="2">
      <t>チュウ</t>
    </rPh>
    <rPh sb="4" eb="6">
      <t>ガイブ</t>
    </rPh>
    <rPh sb="6" eb="8">
      <t>ジンザイ</t>
    </rPh>
    <rPh sb="13" eb="15">
      <t>ショゾク</t>
    </rPh>
    <rPh sb="15" eb="17">
      <t>ブンルイ</t>
    </rPh>
    <rPh sb="19" eb="21">
      <t>イカ</t>
    </rPh>
    <rPh sb="23" eb="25">
      <t>シュルイ</t>
    </rPh>
    <rPh sb="27" eb="29">
      <t>センタク</t>
    </rPh>
    <phoneticPr fontId="2"/>
  </si>
  <si>
    <t>　　Ａ．コンサルティング企業　Ｂ．コンサルティング企業以外の法人　Ｃ．個人　（Ｚ．提案企業）</t>
    <rPh sb="12" eb="14">
      <t>キギョウ</t>
    </rPh>
    <rPh sb="41" eb="43">
      <t>テイアン</t>
    </rPh>
    <rPh sb="43" eb="45">
      <t>キギョウ</t>
    </rPh>
    <phoneticPr fontId="2"/>
  </si>
  <si>
    <t>（注2）業務従事者の最終学歴（卒業年月）が大学院卒以上の場合、大学学歴と大学卒業年月もあわせて記載願います。</t>
    <rPh sb="1" eb="2">
      <t>チュウ</t>
    </rPh>
    <rPh sb="4" eb="6">
      <t>ギョウム</t>
    </rPh>
    <rPh sb="6" eb="9">
      <t>ジュウジシャ</t>
    </rPh>
    <rPh sb="10" eb="12">
      <t>サイシュウ</t>
    </rPh>
    <rPh sb="12" eb="14">
      <t>ガクレキ</t>
    </rPh>
    <rPh sb="15" eb="17">
      <t>ソツギョウ</t>
    </rPh>
    <rPh sb="17" eb="19">
      <t>ネンゲツ</t>
    </rPh>
    <rPh sb="21" eb="23">
      <t>ダイガク</t>
    </rPh>
    <rPh sb="23" eb="24">
      <t>イン</t>
    </rPh>
    <rPh sb="24" eb="25">
      <t>ソツ</t>
    </rPh>
    <rPh sb="25" eb="27">
      <t>イジョウ</t>
    </rPh>
    <rPh sb="28" eb="30">
      <t>バアイ</t>
    </rPh>
    <rPh sb="31" eb="33">
      <t>ダイガク</t>
    </rPh>
    <rPh sb="33" eb="35">
      <t>ガクレキ</t>
    </rPh>
    <rPh sb="36" eb="38">
      <t>ダイガク</t>
    </rPh>
    <rPh sb="38" eb="40">
      <t>ソツギョウ</t>
    </rPh>
    <rPh sb="40" eb="42">
      <t>ネンゲツ</t>
    </rPh>
    <rPh sb="47" eb="49">
      <t>キサイ</t>
    </rPh>
    <rPh sb="49" eb="50">
      <t>ネガ</t>
    </rPh>
    <phoneticPr fontId="5"/>
  </si>
  <si>
    <t>田中　正樹 (日本）</t>
    <rPh sb="0" eb="2">
      <t>タナカ</t>
    </rPh>
    <rPh sb="3" eb="5">
      <t>マサキ</t>
    </rPh>
    <rPh sb="7" eb="9">
      <t>ニホン</t>
    </rPh>
    <phoneticPr fontId="2"/>
  </si>
  <si>
    <t>本田　慶介（日本）</t>
    <rPh sb="0" eb="2">
      <t>ホンダ</t>
    </rPh>
    <rPh sb="3" eb="5">
      <t>ケイスケ</t>
    </rPh>
    <rPh sb="6" eb="8">
      <t>ニホン</t>
    </rPh>
    <phoneticPr fontId="2"/>
  </si>
  <si>
    <t>阿部　一朗（日本）</t>
    <rPh sb="0" eb="2">
      <t>アベ</t>
    </rPh>
    <rPh sb="3" eb="4">
      <t>イチ</t>
    </rPh>
    <rPh sb="4" eb="5">
      <t>ロウ</t>
    </rPh>
    <rPh sb="6" eb="8">
      <t>ニホン</t>
    </rPh>
    <phoneticPr fontId="2"/>
  </si>
  <si>
    <t>半沢　直樹（日本）</t>
    <rPh sb="0" eb="2">
      <t>ハンザワ</t>
    </rPh>
    <rPh sb="3" eb="5">
      <t>ナオキ</t>
    </rPh>
    <rPh sb="6" eb="8">
      <t>ニホン</t>
    </rPh>
    <phoneticPr fontId="2"/>
  </si>
  <si>
    <t>国際　太郎（日本）</t>
    <rPh sb="0" eb="2">
      <t>コクサイ</t>
    </rPh>
    <rPh sb="3" eb="5">
      <t>タロウ</t>
    </rPh>
    <rPh sb="6" eb="8">
      <t>ニホン</t>
    </rPh>
    <phoneticPr fontId="2"/>
  </si>
  <si>
    <t>鈴木　花子（日本）</t>
    <rPh sb="0" eb="2">
      <t>スズキ</t>
    </rPh>
    <rPh sb="3" eb="5">
      <t>ハナコ</t>
    </rPh>
    <rPh sb="6" eb="8">
      <t>ニホン</t>
    </rPh>
    <phoneticPr fontId="2"/>
  </si>
  <si>
    <t>佐藤　理香（ベトナム）</t>
    <rPh sb="0" eb="2">
      <t>サトウ</t>
    </rPh>
    <rPh sb="3" eb="5">
      <t>リカ</t>
    </rPh>
    <phoneticPr fontId="2"/>
  </si>
  <si>
    <t>現地調査活動</t>
    <rPh sb="0" eb="2">
      <t>ゲンチ</t>
    </rPh>
    <rPh sb="2" eb="4">
      <t>チョウサ</t>
    </rPh>
    <rPh sb="4" eb="6">
      <t>カツドウ</t>
    </rPh>
    <phoneticPr fontId="2"/>
  </si>
  <si>
    <t>DDDコンサル㈱</t>
    <phoneticPr fontId="2"/>
  </si>
  <si>
    <t xml:space="preserve"> ○○○○○大学卒</t>
    <phoneticPr fontId="2"/>
  </si>
  <si>
    <t>アドバイザー</t>
    <phoneticPr fontId="2"/>
  </si>
  <si>
    <t>㈱FIFAコンサルタント</t>
    <phoneticPr fontId="2"/>
  </si>
  <si>
    <t>現地調査員・電気計装担当</t>
    <phoneticPr fontId="2"/>
  </si>
  <si>
    <t>㈱ABCコンサルタンツ</t>
    <phoneticPr fontId="2"/>
  </si>
  <si>
    <t>【仮採択された企業様は下記参照ください。】</t>
    <rPh sb="1" eb="2">
      <t>カリ</t>
    </rPh>
    <rPh sb="2" eb="4">
      <t>サイタク</t>
    </rPh>
    <rPh sb="7" eb="10">
      <t>キギョウサマ</t>
    </rPh>
    <rPh sb="11" eb="13">
      <t>カキ</t>
    </rPh>
    <rPh sb="13" eb="15">
      <t>サンショウ</t>
    </rPh>
    <phoneticPr fontId="2"/>
  </si>
  <si>
    <t>最終学歴</t>
    <phoneticPr fontId="5"/>
  </si>
  <si>
    <t>卒業年月</t>
    <phoneticPr fontId="5"/>
  </si>
  <si>
    <t>【別添資料2-1】</t>
    <rPh sb="1" eb="3">
      <t>ベッテン</t>
    </rPh>
    <rPh sb="3" eb="5">
      <t>シリョウ</t>
    </rPh>
    <phoneticPr fontId="2"/>
  </si>
  <si>
    <t>【附属書Ⅳ】業務従事者名簿は、契約金額内訳書作成時に自動で【附属書Ⅳ】と表示されます。</t>
    <rPh sb="1" eb="4">
      <t>フゾクショ</t>
    </rPh>
    <rPh sb="6" eb="8">
      <t>ギョウム</t>
    </rPh>
    <rPh sb="8" eb="11">
      <t>ジュウジシャ</t>
    </rPh>
    <rPh sb="11" eb="13">
      <t>メイボ</t>
    </rPh>
    <rPh sb="15" eb="17">
      <t>ケイヤク</t>
    </rPh>
    <rPh sb="17" eb="19">
      <t>キンガク</t>
    </rPh>
    <rPh sb="19" eb="22">
      <t>ウチワケショ</t>
    </rPh>
    <rPh sb="22" eb="24">
      <t>サクセイ</t>
    </rPh>
    <rPh sb="24" eb="25">
      <t>ジ</t>
    </rPh>
    <rPh sb="26" eb="28">
      <t>ジドウ</t>
    </rPh>
    <rPh sb="30" eb="33">
      <t>フゾクショ</t>
    </rPh>
    <rPh sb="36" eb="38">
      <t>ヒョウジ</t>
    </rPh>
    <phoneticPr fontId="2"/>
  </si>
  <si>
    <r>
      <t>卒業年月</t>
    </r>
    <r>
      <rPr>
        <vertAlign val="superscript"/>
        <sz val="10"/>
        <color rgb="FF00CC00"/>
        <rFont val="ＭＳ ゴシック"/>
        <family val="3"/>
        <charset val="128"/>
      </rPr>
      <t>(注２)</t>
    </r>
    <phoneticPr fontId="5"/>
  </si>
  <si>
    <r>
      <t>従事者名（居住地）</t>
    </r>
    <r>
      <rPr>
        <vertAlign val="superscript"/>
        <sz val="10"/>
        <color rgb="FF00CC00"/>
        <rFont val="ＭＳ ゴシック"/>
        <family val="3"/>
        <charset val="128"/>
      </rPr>
      <t xml:space="preserve"> (注3)</t>
    </r>
    <rPh sb="0" eb="3">
      <t>ジュウジシャ</t>
    </rPh>
    <rPh sb="3" eb="4">
      <t>メイ</t>
    </rPh>
    <rPh sb="5" eb="8">
      <t>キョジュウチ</t>
    </rPh>
    <rPh sb="11" eb="12">
      <t>チュウ</t>
    </rPh>
    <phoneticPr fontId="5"/>
  </si>
  <si>
    <r>
      <t>分類</t>
    </r>
    <r>
      <rPr>
        <vertAlign val="superscript"/>
        <sz val="10"/>
        <color rgb="FF00CC00"/>
        <rFont val="ＭＳ ゴシック"/>
        <family val="3"/>
        <charset val="128"/>
      </rPr>
      <t xml:space="preserve"> (注1)</t>
    </r>
    <rPh sb="4" eb="5">
      <t>チュウ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</si>
</sst>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 "/>
    <numFmt numFmtId="177" formatCode="#,##0_);[Red]\(#,##0\)"/>
    <numFmt numFmtId="178" formatCode="0_ "/>
    <numFmt numFmtId="179" formatCode="#,##0_ ;[Red]\-#,##0\ "/>
    <numFmt numFmtId="180" formatCode="#,##0.00_ ;[Red]\-#,##0.00\ "/>
    <numFmt numFmtId="181" formatCode="#&quot;号&quot;"/>
    <numFmt numFmtId="182" formatCode="[$-F800]dddd\,\ mmmm\ dd\,\ yyyy"/>
  </numFmts>
  <fonts count="48">
    <font>
      <sz val="12"/>
      <color theme="1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b/>
      <sz val="12"/>
      <name val="ＭＳ ゴシック"/>
      <family val="3"/>
      <charset val="128"/>
    </font>
    <font>
      <i/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i/>
      <strike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  <font>
      <sz val="8"/>
      <color rgb="FF00CC00"/>
      <name val="Osaka"/>
      <family val="3"/>
      <charset val="128"/>
    </font>
    <font>
      <b/>
      <sz val="14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vertAlign val="superscript"/>
      <sz val="10"/>
      <color rgb="FF00CC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2"/>
      <color rgb="FFFF00FF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rgb="FFFF00FF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2"/>
      <color indexed="12"/>
      <name val="ＭＳ Ｐゴシック"/>
      <family val="3"/>
      <charset val="128"/>
      <scheme val="minor"/>
    </font>
    <font>
      <sz val="12"/>
      <name val="平成明朝"/>
      <family val="3"/>
      <charset val="128"/>
    </font>
    <font>
      <u/>
      <sz val="12"/>
      <color indexed="20"/>
      <name val="ＭＳ ゴシック"/>
      <family val="3"/>
      <charset val="128"/>
    </font>
    <font>
      <u/>
      <sz val="12"/>
      <color indexed="2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trike/>
      <sz val="8"/>
      <name val="ＭＳ 明朝"/>
      <family val="1"/>
      <charset val="128"/>
    </font>
    <font>
      <sz val="12"/>
      <color rgb="FF00CC00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87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1" fillId="0" borderId="0"/>
    <xf numFmtId="0" fontId="1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38" fontId="33" fillId="8" borderId="59" applyFill="0">
      <alignment horizont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6" fillId="0" borderId="0"/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</cellStyleXfs>
  <cellXfs count="517">
    <xf numFmtId="0" fontId="0" fillId="0" borderId="0" xfId="0">
      <alignment vertical="center"/>
    </xf>
    <xf numFmtId="0" fontId="0" fillId="0" borderId="1" xfId="0" applyFont="1" applyBorder="1" applyProtection="1">
      <alignment vertical="center"/>
      <protection locked="0"/>
    </xf>
    <xf numFmtId="0" fontId="4" fillId="0" borderId="1" xfId="3" applyFont="1" applyBorder="1" applyAlignment="1" applyProtection="1">
      <alignment horizontal="center" vertical="center"/>
      <protection locked="0"/>
    </xf>
    <xf numFmtId="176" fontId="4" fillId="0" borderId="1" xfId="3" applyNumberFormat="1" applyFont="1" applyBorder="1" applyAlignment="1" applyProtection="1">
      <alignment vertical="center"/>
      <protection locked="0"/>
    </xf>
    <xf numFmtId="38" fontId="4" fillId="0" borderId="2" xfId="1" applyFont="1" applyBorder="1" applyAlignment="1" applyProtection="1">
      <alignment horizontal="center" vertical="center"/>
      <protection locked="0"/>
    </xf>
    <xf numFmtId="177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4" fillId="0" borderId="0" xfId="3" quotePrefix="1" applyFont="1" applyAlignment="1" applyProtection="1">
      <alignment vertical="center"/>
    </xf>
    <xf numFmtId="0" fontId="4" fillId="0" borderId="0" xfId="3" applyFont="1" applyAlignment="1" applyProtection="1">
      <alignment vertical="center"/>
    </xf>
    <xf numFmtId="0" fontId="4" fillId="0" borderId="0" xfId="3" applyFont="1" applyBorder="1" applyAlignment="1" applyProtection="1">
      <alignment vertical="center"/>
    </xf>
    <xf numFmtId="0" fontId="4" fillId="0" borderId="1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/>
    </xf>
    <xf numFmtId="0" fontId="4" fillId="0" borderId="2" xfId="3" applyFont="1" applyBorder="1" applyAlignment="1" applyProtection="1">
      <alignment horizontal="center" vertical="center"/>
    </xf>
    <xf numFmtId="176" fontId="4" fillId="0" borderId="0" xfId="3" applyNumberFormat="1" applyFont="1" applyBorder="1" applyAlignment="1" applyProtection="1">
      <alignment horizontal="right" vertical="center"/>
    </xf>
    <xf numFmtId="38" fontId="4" fillId="0" borderId="0" xfId="2" applyFont="1" applyBorder="1" applyAlignment="1" applyProtection="1">
      <alignment vertical="center"/>
    </xf>
    <xf numFmtId="38" fontId="4" fillId="0" borderId="0" xfId="2" applyFont="1" applyBorder="1" applyAlignment="1" applyProtection="1">
      <alignment horizontal="right" vertical="center"/>
    </xf>
    <xf numFmtId="177" fontId="0" fillId="0" borderId="1" xfId="0" applyNumberFormat="1" applyFont="1" applyBorder="1" applyProtection="1">
      <alignment vertical="center"/>
      <protection locked="0"/>
    </xf>
    <xf numFmtId="177" fontId="4" fillId="0" borderId="1" xfId="3" applyNumberFormat="1" applyFont="1" applyBorder="1" applyAlignment="1" applyProtection="1">
      <alignment vertical="center"/>
      <protection locked="0"/>
    </xf>
    <xf numFmtId="177" fontId="4" fillId="2" borderId="3" xfId="2" applyNumberFormat="1" applyFont="1" applyFill="1" applyBorder="1" applyAlignment="1" applyProtection="1">
      <alignment vertical="center"/>
    </xf>
    <xf numFmtId="0" fontId="0" fillId="0" borderId="0" xfId="0" applyFont="1" applyProtection="1">
      <alignment vertical="center"/>
    </xf>
    <xf numFmtId="176" fontId="0" fillId="0" borderId="0" xfId="0" applyNumberFormat="1" applyFont="1" applyProtection="1">
      <alignment vertical="center"/>
    </xf>
    <xf numFmtId="0" fontId="0" fillId="0" borderId="0" xfId="0" applyFont="1" applyBorder="1" applyProtection="1">
      <alignment vertical="center"/>
    </xf>
    <xf numFmtId="0" fontId="0" fillId="0" borderId="1" xfId="0" applyFont="1" applyBorder="1" applyProtection="1">
      <alignment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2" borderId="1" xfId="0" applyNumberFormat="1" applyFont="1" applyFill="1" applyBorder="1" applyProtection="1">
      <alignment vertical="center"/>
    </xf>
    <xf numFmtId="38" fontId="4" fillId="0" borderId="1" xfId="1" applyFont="1" applyBorder="1" applyAlignment="1" applyProtection="1">
      <alignment horizontal="right" vertical="center"/>
      <protection locked="0"/>
    </xf>
    <xf numFmtId="0" fontId="17" fillId="0" borderId="0" xfId="0" applyFont="1" applyProtection="1">
      <alignment vertical="center"/>
    </xf>
    <xf numFmtId="38" fontId="4" fillId="0" borderId="5" xfId="2" applyFont="1" applyBorder="1" applyAlignment="1" applyProtection="1">
      <alignment horizontal="center" vertical="center"/>
      <protection locked="0"/>
    </xf>
    <xf numFmtId="3" fontId="4" fillId="0" borderId="6" xfId="3" applyNumberFormat="1" applyFont="1" applyBorder="1" applyAlignment="1" applyProtection="1">
      <alignment horizontal="center" vertical="center"/>
      <protection locked="0"/>
    </xf>
    <xf numFmtId="0" fontId="6" fillId="0" borderId="0" xfId="3" applyFont="1" applyFill="1" applyBorder="1" applyAlignment="1">
      <alignment horizontal="center" vertical="center" wrapText="1"/>
    </xf>
    <xf numFmtId="38" fontId="17" fillId="0" borderId="0" xfId="0" applyNumberFormat="1" applyFont="1" applyProtection="1">
      <alignment vertical="center"/>
    </xf>
    <xf numFmtId="177" fontId="17" fillId="0" borderId="0" xfId="0" applyNumberFormat="1" applyFo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4" fillId="0" borderId="0" xfId="3" applyFont="1" applyBorder="1" applyAlignment="1" applyProtection="1">
      <alignment horizontal="right" vertical="center"/>
      <protection locked="0"/>
    </xf>
    <xf numFmtId="0" fontId="4" fillId="0" borderId="0" xfId="3" applyFont="1" applyBorder="1" applyAlignment="1">
      <alignment vertical="center" wrapText="1"/>
    </xf>
    <xf numFmtId="0" fontId="4" fillId="0" borderId="0" xfId="3" applyFont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176" fontId="6" fillId="2" borderId="7" xfId="3" applyNumberFormat="1" applyFont="1" applyFill="1" applyBorder="1" applyAlignment="1"/>
    <xf numFmtId="49" fontId="4" fillId="0" borderId="0" xfId="3" applyNumberFormat="1" applyFont="1" applyFill="1" applyBorder="1" applyAlignment="1">
      <alignment horizontal="right" vertical="center"/>
    </xf>
    <xf numFmtId="49" fontId="4" fillId="0" borderId="0" xfId="3" applyNumberFormat="1" applyFont="1" applyFill="1" applyBorder="1" applyAlignment="1">
      <alignment horizontal="left" vertical="center"/>
    </xf>
    <xf numFmtId="176" fontId="4" fillId="2" borderId="2" xfId="3" applyNumberFormat="1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76" fontId="4" fillId="2" borderId="8" xfId="3" applyNumberFormat="1" applyFont="1" applyFill="1" applyBorder="1" applyAlignment="1">
      <alignment vertical="center"/>
    </xf>
    <xf numFmtId="49" fontId="4" fillId="0" borderId="0" xfId="3" applyNumberFormat="1" applyFont="1" applyBorder="1" applyAlignment="1">
      <alignment horizontal="right" vertical="center"/>
    </xf>
    <xf numFmtId="176" fontId="6" fillId="2" borderId="9" xfId="3" applyNumberFormat="1" applyFont="1" applyFill="1" applyBorder="1" applyAlignment="1"/>
    <xf numFmtId="0" fontId="6" fillId="0" borderId="0" xfId="3" applyFont="1" applyBorder="1" applyAlignment="1">
      <alignment vertical="center"/>
    </xf>
    <xf numFmtId="176" fontId="6" fillId="2" borderId="10" xfId="3" applyNumberFormat="1" applyFont="1" applyFill="1" applyBorder="1" applyAlignment="1">
      <alignment vertical="center"/>
    </xf>
    <xf numFmtId="0" fontId="6" fillId="2" borderId="10" xfId="3" applyFont="1" applyFill="1" applyBorder="1" applyAlignment="1">
      <alignment vertical="center"/>
    </xf>
    <xf numFmtId="176" fontId="4" fillId="3" borderId="0" xfId="3" applyNumberFormat="1" applyFont="1" applyFill="1" applyAlignment="1" applyProtection="1">
      <alignment vertical="center"/>
    </xf>
    <xf numFmtId="0" fontId="4" fillId="3" borderId="0" xfId="3" quotePrefix="1" applyFont="1" applyFill="1" applyAlignment="1" applyProtection="1">
      <alignment vertical="center"/>
    </xf>
    <xf numFmtId="0" fontId="4" fillId="3" borderId="0" xfId="3" applyFont="1" applyFill="1" applyAlignment="1" applyProtection="1">
      <alignment vertical="center"/>
    </xf>
    <xf numFmtId="0" fontId="4" fillId="3" borderId="0" xfId="0" applyFont="1" applyFill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176" fontId="4" fillId="0" borderId="14" xfId="3" applyNumberFormat="1" applyFont="1" applyBorder="1" applyAlignment="1" applyProtection="1">
      <alignment vertical="center"/>
      <protection locked="0"/>
    </xf>
    <xf numFmtId="0" fontId="4" fillId="0" borderId="3" xfId="3" applyFont="1" applyBorder="1" applyAlignment="1" applyProtection="1">
      <alignment horizontal="right" vertical="center"/>
    </xf>
    <xf numFmtId="38" fontId="4" fillId="0" borderId="3" xfId="2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center" vertical="center" wrapText="1" readingOrder="2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Border="1" applyProtection="1">
      <alignment vertical="center"/>
      <protection locked="0"/>
    </xf>
    <xf numFmtId="177" fontId="4" fillId="3" borderId="0" xfId="2" applyNumberFormat="1" applyFont="1" applyFill="1" applyBorder="1" applyAlignment="1" applyProtection="1">
      <alignment vertical="center"/>
    </xf>
    <xf numFmtId="176" fontId="4" fillId="2" borderId="0" xfId="0" applyNumberFormat="1" applyFont="1" applyFill="1" applyAlignment="1" applyProtection="1">
      <alignment vertical="center"/>
    </xf>
    <xf numFmtId="176" fontId="4" fillId="2" borderId="17" xfId="0" applyNumberFormat="1" applyFont="1" applyFill="1" applyBorder="1" applyAlignment="1" applyProtection="1">
      <alignment horizontal="right" vertical="center"/>
    </xf>
    <xf numFmtId="176" fontId="4" fillId="2" borderId="18" xfId="0" applyNumberFormat="1" applyFont="1" applyFill="1" applyBorder="1" applyAlignment="1" applyProtection="1">
      <alignment horizontal="right" vertical="center"/>
    </xf>
    <xf numFmtId="177" fontId="4" fillId="0" borderId="0" xfId="2" applyNumberFormat="1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5" xfId="0" applyFont="1" applyFill="1" applyBorder="1" applyAlignment="1" applyProtection="1">
      <alignment vertical="center"/>
      <protection locked="0"/>
    </xf>
    <xf numFmtId="0" fontId="4" fillId="3" borderId="19" xfId="0" applyFont="1" applyFill="1" applyBorder="1" applyAlignment="1" applyProtection="1">
      <alignment vertical="center"/>
      <protection locked="0"/>
    </xf>
    <xf numFmtId="0" fontId="4" fillId="3" borderId="20" xfId="0" applyFont="1" applyFill="1" applyBorder="1" applyAlignment="1" applyProtection="1">
      <alignment vertical="center"/>
      <protection locked="0"/>
    </xf>
    <xf numFmtId="0" fontId="4" fillId="3" borderId="19" xfId="0" applyFont="1" applyFill="1" applyBorder="1" applyAlignment="1" applyProtection="1">
      <alignment vertical="center" wrapText="1"/>
      <protection locked="0"/>
    </xf>
    <xf numFmtId="176" fontId="4" fillId="2" borderId="1" xfId="0" applyNumberFormat="1" applyFont="1" applyFill="1" applyBorder="1" applyAlignment="1">
      <alignment vertical="center"/>
    </xf>
    <xf numFmtId="176" fontId="4" fillId="2" borderId="4" xfId="0" applyNumberFormat="1" applyFont="1" applyFill="1" applyBorder="1" applyAlignment="1">
      <alignment vertical="center"/>
    </xf>
    <xf numFmtId="0" fontId="4" fillId="3" borderId="16" xfId="0" applyFont="1" applyFill="1" applyBorder="1" applyAlignment="1" applyProtection="1">
      <alignment vertical="center"/>
      <protection locked="0"/>
    </xf>
    <xf numFmtId="0" fontId="4" fillId="3" borderId="21" xfId="0" applyFont="1" applyFill="1" applyBorder="1" applyAlignment="1" applyProtection="1">
      <alignment vertical="center"/>
      <protection locked="0"/>
    </xf>
    <xf numFmtId="0" fontId="4" fillId="3" borderId="22" xfId="0" applyFont="1" applyFill="1" applyBorder="1" applyAlignment="1" applyProtection="1">
      <alignment vertical="center" wrapText="1"/>
      <protection locked="0"/>
    </xf>
    <xf numFmtId="0" fontId="4" fillId="3" borderId="23" xfId="0" applyFont="1" applyFill="1" applyBorder="1" applyAlignment="1" applyProtection="1">
      <alignment vertical="center"/>
      <protection locked="0"/>
    </xf>
    <xf numFmtId="0" fontId="4" fillId="3" borderId="24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176" fontId="6" fillId="2" borderId="7" xfId="3" applyNumberFormat="1" applyFont="1" applyFill="1" applyBorder="1" applyAlignment="1">
      <alignment vertical="center"/>
    </xf>
    <xf numFmtId="176" fontId="4" fillId="2" borderId="25" xfId="3" applyNumberFormat="1" applyFont="1" applyFill="1" applyBorder="1" applyAlignment="1">
      <alignment vertical="center"/>
    </xf>
    <xf numFmtId="49" fontId="4" fillId="0" borderId="0" xfId="3" quotePrefix="1" applyNumberFormat="1" applyFont="1" applyAlignment="1" applyProtection="1">
      <alignment horizontal="right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3" borderId="0" xfId="0" applyFont="1" applyFill="1" applyProtection="1">
      <alignment vertical="center"/>
    </xf>
    <xf numFmtId="176" fontId="4" fillId="3" borderId="0" xfId="0" applyNumberFormat="1" applyFont="1" applyFill="1" applyProtection="1">
      <alignment vertical="center"/>
    </xf>
    <xf numFmtId="0" fontId="4" fillId="3" borderId="0" xfId="0" applyFont="1" applyFill="1" applyProtection="1">
      <alignment vertical="center"/>
      <protection locked="0"/>
    </xf>
    <xf numFmtId="0" fontId="16" fillId="4" borderId="0" xfId="3" applyFont="1" applyFill="1" applyAlignment="1" applyProtection="1">
      <alignment vertical="center"/>
    </xf>
    <xf numFmtId="0" fontId="0" fillId="0" borderId="16" xfId="0" applyFont="1" applyBorder="1" applyProtection="1">
      <alignment vertical="center"/>
      <protection locked="0"/>
    </xf>
    <xf numFmtId="176" fontId="0" fillId="2" borderId="3" xfId="0" applyNumberFormat="1" applyFont="1" applyFill="1" applyBorder="1" applyProtection="1">
      <alignment vertical="center"/>
    </xf>
    <xf numFmtId="0" fontId="0" fillId="0" borderId="14" xfId="0" applyFont="1" applyBorder="1" applyProtection="1">
      <alignment vertical="center"/>
      <protection locked="0"/>
    </xf>
    <xf numFmtId="177" fontId="0" fillId="0" borderId="14" xfId="0" applyNumberFormat="1" applyFont="1" applyBorder="1" applyProtection="1">
      <alignment vertical="center"/>
      <protection locked="0"/>
    </xf>
    <xf numFmtId="0" fontId="0" fillId="0" borderId="26" xfId="0" applyFont="1" applyBorder="1" applyAlignment="1" applyProtection="1">
      <alignment horizontal="center" vertical="center"/>
    </xf>
    <xf numFmtId="0" fontId="0" fillId="0" borderId="4" xfId="0" applyFont="1" applyBorder="1" applyProtection="1">
      <alignment vertical="center"/>
      <protection locked="0"/>
    </xf>
    <xf numFmtId="177" fontId="0" fillId="0" borderId="4" xfId="0" applyNumberFormat="1" applyFont="1" applyBorder="1" applyProtection="1">
      <alignment vertical="center"/>
      <protection locked="0"/>
    </xf>
    <xf numFmtId="49" fontId="4" fillId="3" borderId="0" xfId="3" quotePrefix="1" applyNumberFormat="1" applyFont="1" applyFill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3" quotePrefix="1" applyFont="1" applyFill="1" applyBorder="1" applyAlignment="1">
      <alignment vertical="center"/>
    </xf>
    <xf numFmtId="0" fontId="4" fillId="3" borderId="17" xfId="0" applyFont="1" applyFill="1" applyBorder="1" applyAlignment="1">
      <alignment horizontal="center"/>
    </xf>
    <xf numFmtId="0" fontId="4" fillId="3" borderId="14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vertical="center" textRotation="255"/>
    </xf>
    <xf numFmtId="0" fontId="4" fillId="3" borderId="16" xfId="0" applyFont="1" applyFill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/>
    </xf>
    <xf numFmtId="0" fontId="4" fillId="0" borderId="0" xfId="3" applyFont="1" applyBorder="1" applyAlignment="1" applyProtection="1">
      <alignment vertical="center" wrapText="1"/>
      <protection locked="0"/>
    </xf>
    <xf numFmtId="0" fontId="4" fillId="0" borderId="0" xfId="3" applyFont="1" applyBorder="1" applyAlignment="1" applyProtection="1">
      <alignment horizontal="center" vertical="center" wrapText="1"/>
      <protection locked="0"/>
    </xf>
    <xf numFmtId="0" fontId="4" fillId="0" borderId="0" xfId="3" applyFont="1" applyBorder="1" applyAlignment="1" applyProtection="1">
      <alignment horizontal="left" vertical="center"/>
    </xf>
    <xf numFmtId="0" fontId="4" fillId="0" borderId="2" xfId="3" applyFont="1" applyFill="1" applyBorder="1" applyAlignment="1" applyProtection="1">
      <alignment vertical="center"/>
      <protection locked="0"/>
    </xf>
    <xf numFmtId="0" fontId="4" fillId="0" borderId="8" xfId="3" applyFont="1" applyFill="1" applyBorder="1" applyAlignment="1" applyProtection="1">
      <alignment vertical="center"/>
      <protection locked="0"/>
    </xf>
    <xf numFmtId="0" fontId="4" fillId="0" borderId="0" xfId="3" applyFont="1" applyBorder="1" applyAlignment="1" applyProtection="1">
      <alignment vertical="center"/>
      <protection locked="0"/>
    </xf>
    <xf numFmtId="0" fontId="8" fillId="0" borderId="0" xfId="3" applyFont="1" applyBorder="1" applyAlignment="1" applyProtection="1">
      <alignment vertical="center" wrapText="1"/>
      <protection locked="0"/>
    </xf>
    <xf numFmtId="0" fontId="4" fillId="0" borderId="0" xfId="0" applyFo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Protection="1">
      <alignment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40" fontId="4" fillId="2" borderId="27" xfId="1" applyNumberFormat="1" applyFont="1" applyFill="1" applyBorder="1" applyProtection="1">
      <alignment vertical="center"/>
    </xf>
    <xf numFmtId="38" fontId="4" fillId="2" borderId="28" xfId="1" applyFont="1" applyFill="1" applyBorder="1" applyProtection="1">
      <alignment vertical="center"/>
    </xf>
    <xf numFmtId="0" fontId="10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4" fillId="0" borderId="1" xfId="0" applyFont="1" applyBorder="1" applyProtection="1">
      <alignment vertical="center"/>
      <protection locked="0"/>
    </xf>
    <xf numFmtId="0" fontId="6" fillId="0" borderId="0" xfId="3" applyFont="1" applyFill="1" applyAlignment="1" applyProtection="1">
      <alignment vertical="center"/>
    </xf>
    <xf numFmtId="176" fontId="4" fillId="3" borderId="0" xfId="0" applyNumberFormat="1" applyFont="1" applyFill="1" applyBorder="1" applyProtection="1">
      <alignment vertical="center"/>
    </xf>
    <xf numFmtId="0" fontId="4" fillId="3" borderId="0" xfId="0" applyFont="1" applyFill="1" applyBorder="1" applyProtection="1">
      <alignment vertical="center"/>
    </xf>
    <xf numFmtId="176" fontId="4" fillId="2" borderId="2" xfId="0" applyNumberFormat="1" applyFont="1" applyFill="1" applyBorder="1" applyProtection="1">
      <alignment vertical="center"/>
    </xf>
    <xf numFmtId="0" fontId="4" fillId="3" borderId="8" xfId="0" applyFont="1" applyFill="1" applyBorder="1" applyAlignment="1">
      <alignment vertical="center" textRotation="255" wrapText="1"/>
    </xf>
    <xf numFmtId="0" fontId="4" fillId="3" borderId="16" xfId="0" applyFont="1" applyFill="1" applyBorder="1" applyAlignment="1">
      <alignment vertical="center" textRotation="255" wrapText="1"/>
    </xf>
    <xf numFmtId="176" fontId="4" fillId="0" borderId="0" xfId="0" applyNumberFormat="1" applyFont="1" applyProtection="1">
      <alignment vertical="center"/>
    </xf>
    <xf numFmtId="177" fontId="4" fillId="0" borderId="1" xfId="0" applyNumberFormat="1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0" fillId="3" borderId="0" xfId="0" applyFont="1" applyFill="1" applyProtection="1">
      <alignment vertical="center"/>
    </xf>
    <xf numFmtId="49" fontId="4" fillId="0" borderId="0" xfId="0" quotePrefix="1" applyNumberFormat="1" applyFont="1" applyAlignment="1" applyProtection="1">
      <alignment horizontal="right" vertical="center"/>
    </xf>
    <xf numFmtId="177" fontId="4" fillId="0" borderId="0" xfId="0" applyNumberFormat="1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177" fontId="4" fillId="2" borderId="3" xfId="0" applyNumberFormat="1" applyFont="1" applyFill="1" applyBorder="1" applyProtection="1">
      <alignment vertical="center"/>
    </xf>
    <xf numFmtId="177" fontId="4" fillId="0" borderId="0" xfId="0" applyNumberFormat="1" applyFont="1" applyProtection="1">
      <alignment vertical="center"/>
    </xf>
    <xf numFmtId="0" fontId="4" fillId="0" borderId="0" xfId="0" applyFont="1" applyFill="1" applyProtection="1">
      <alignment vertical="center"/>
    </xf>
    <xf numFmtId="177" fontId="4" fillId="0" borderId="1" xfId="0" applyNumberFormat="1" applyFont="1" applyBorder="1" applyAlignment="1" applyProtection="1">
      <alignment horizontal="center" vertical="center"/>
    </xf>
    <xf numFmtId="176" fontId="4" fillId="0" borderId="1" xfId="0" applyNumberFormat="1" applyFont="1" applyBorder="1" applyProtection="1">
      <alignment vertical="center"/>
      <protection locked="0"/>
    </xf>
    <xf numFmtId="177" fontId="4" fillId="2" borderId="1" xfId="0" applyNumberFormat="1" applyFont="1" applyFill="1" applyBorder="1" applyProtection="1">
      <alignment vertical="center"/>
    </xf>
    <xf numFmtId="176" fontId="4" fillId="0" borderId="14" xfId="0" applyNumberFormat="1" applyFont="1" applyBorder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0" fontId="4" fillId="0" borderId="0" xfId="0" applyFont="1">
      <alignment vertical="center"/>
    </xf>
    <xf numFmtId="177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Protection="1">
      <alignment vertical="center"/>
    </xf>
    <xf numFmtId="178" fontId="4" fillId="0" borderId="2" xfId="0" applyNumberFormat="1" applyFont="1" applyBorder="1" applyProtection="1">
      <alignment vertical="center"/>
      <protection locked="0"/>
    </xf>
    <xf numFmtId="9" fontId="4" fillId="0" borderId="0" xfId="0" applyNumberFormat="1" applyFont="1" applyAlignment="1" applyProtection="1">
      <alignment horizontal="center" vertical="center"/>
    </xf>
    <xf numFmtId="0" fontId="4" fillId="3" borderId="29" xfId="0" applyFont="1" applyFill="1" applyBorder="1" applyAlignment="1" applyProtection="1">
      <alignment vertical="center"/>
      <protection locked="0"/>
    </xf>
    <xf numFmtId="0" fontId="6" fillId="0" borderId="0" xfId="3" applyFont="1"/>
    <xf numFmtId="0" fontId="4" fillId="0" borderId="2" xfId="0" applyFont="1" applyBorder="1" applyProtection="1">
      <alignment vertical="center"/>
    </xf>
    <xf numFmtId="177" fontId="4" fillId="0" borderId="2" xfId="0" applyNumberFormat="1" applyFont="1" applyBorder="1" applyProtection="1">
      <alignment vertical="center"/>
      <protection locked="0"/>
    </xf>
    <xf numFmtId="177" fontId="4" fillId="3" borderId="0" xfId="1" applyNumberFormat="1" applyFont="1" applyFill="1" applyBorder="1" applyAlignment="1" applyProtection="1">
      <alignment horizontal="center" vertical="center"/>
    </xf>
    <xf numFmtId="177" fontId="4" fillId="0" borderId="2" xfId="0" applyNumberFormat="1" applyFont="1" applyBorder="1" applyProtection="1">
      <alignment vertical="center"/>
    </xf>
    <xf numFmtId="177" fontId="4" fillId="0" borderId="0" xfId="1" applyNumberFormat="1" applyFont="1" applyFill="1" applyBorder="1" applyAlignment="1" applyProtection="1">
      <alignment horizontal="right" vertical="center"/>
    </xf>
    <xf numFmtId="177" fontId="4" fillId="0" borderId="0" xfId="1" applyNumberFormat="1" applyFont="1" applyFill="1" applyBorder="1" applyAlignment="1" applyProtection="1">
      <alignment horizontal="left" vertical="center"/>
    </xf>
    <xf numFmtId="176" fontId="4" fillId="0" borderId="8" xfId="3" applyNumberFormat="1" applyFont="1" applyFill="1" applyBorder="1" applyAlignment="1">
      <alignment vertical="center"/>
    </xf>
    <xf numFmtId="38" fontId="4" fillId="0" borderId="0" xfId="2" applyFont="1" applyFill="1" applyBorder="1" applyAlignment="1" applyProtection="1">
      <alignment vertical="center"/>
    </xf>
    <xf numFmtId="0" fontId="0" fillId="0" borderId="0" xfId="0" applyBorder="1" applyProtection="1">
      <alignment vertical="center"/>
    </xf>
    <xf numFmtId="177" fontId="4" fillId="0" borderId="2" xfId="0" applyNumberFormat="1" applyFont="1" applyFill="1" applyBorder="1" applyProtection="1">
      <alignment vertical="center"/>
    </xf>
    <xf numFmtId="0" fontId="4" fillId="0" borderId="2" xfId="0" applyFont="1" applyFill="1" applyBorder="1" applyProtection="1">
      <alignment vertical="center"/>
    </xf>
    <xf numFmtId="176" fontId="4" fillId="0" borderId="0" xfId="0" applyNumberFormat="1" applyFont="1" applyBorder="1" applyProtection="1">
      <alignment vertical="center"/>
    </xf>
    <xf numFmtId="0" fontId="4" fillId="3" borderId="0" xfId="0" applyFont="1" applyFill="1" applyAlignment="1">
      <alignment horizontal="center" vertical="center"/>
    </xf>
    <xf numFmtId="176" fontId="4" fillId="2" borderId="2" xfId="0" applyNumberFormat="1" applyFont="1" applyFill="1" applyBorder="1" applyAlignment="1">
      <alignment vertical="center"/>
    </xf>
    <xf numFmtId="176" fontId="4" fillId="3" borderId="0" xfId="0" applyNumberFormat="1" applyFont="1" applyFill="1" applyAlignment="1">
      <alignment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right" vertical="center"/>
      <protection locked="0"/>
    </xf>
    <xf numFmtId="0" fontId="4" fillId="3" borderId="4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 applyAlignment="1"/>
    <xf numFmtId="0" fontId="4" fillId="3" borderId="3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horizontal="right" vertical="center"/>
      <protection locked="0"/>
    </xf>
    <xf numFmtId="0" fontId="4" fillId="3" borderId="31" xfId="0" applyFont="1" applyFill="1" applyBorder="1" applyAlignment="1" applyProtection="1">
      <alignment vertical="center"/>
      <protection locked="0"/>
    </xf>
    <xf numFmtId="0" fontId="4" fillId="0" borderId="0" xfId="0" applyFont="1" applyBorder="1">
      <alignment vertical="center"/>
    </xf>
    <xf numFmtId="0" fontId="4" fillId="3" borderId="30" xfId="0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Fill="1" applyBorder="1" applyAlignment="1">
      <alignment vertical="center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0" fontId="20" fillId="5" borderId="0" xfId="0" applyFont="1" applyFill="1">
      <alignment vertical="center"/>
    </xf>
    <xf numFmtId="0" fontId="20" fillId="5" borderId="0" xfId="0" applyFont="1" applyFill="1" applyAlignment="1">
      <alignment horizontal="center" vertical="center"/>
    </xf>
    <xf numFmtId="0" fontId="11" fillId="0" borderId="1" xfId="0" applyFont="1" applyBorder="1" applyAlignment="1" applyProtection="1">
      <alignment vertical="center" wrapText="1"/>
    </xf>
    <xf numFmtId="0" fontId="20" fillId="0" borderId="1" xfId="0" applyFont="1" applyBorder="1" applyAlignment="1">
      <alignment horizontal="right" vertical="center"/>
    </xf>
    <xf numFmtId="38" fontId="20" fillId="2" borderId="1" xfId="1" applyFont="1" applyFill="1" applyBorder="1" applyAlignment="1">
      <alignment vertical="center" wrapText="1"/>
    </xf>
    <xf numFmtId="38" fontId="18" fillId="2" borderId="3" xfId="1" applyFont="1" applyFill="1" applyBorder="1" applyAlignment="1">
      <alignment horizontal="right" vertical="center"/>
    </xf>
    <xf numFmtId="177" fontId="21" fillId="2" borderId="2" xfId="0" applyNumberFormat="1" applyFont="1" applyFill="1" applyBorder="1" applyProtection="1">
      <alignment vertical="center"/>
    </xf>
    <xf numFmtId="177" fontId="22" fillId="0" borderId="0" xfId="0" applyNumberFormat="1" applyFont="1" applyAlignment="1" applyProtection="1">
      <alignment horizontal="left" vertical="center" wrapText="1"/>
    </xf>
    <xf numFmtId="38" fontId="4" fillId="3" borderId="1" xfId="1" applyFont="1" applyFill="1" applyBorder="1" applyAlignment="1" applyProtection="1">
      <alignment vertical="center"/>
      <protection locked="0"/>
    </xf>
    <xf numFmtId="38" fontId="4" fillId="3" borderId="15" xfId="1" applyFont="1" applyFill="1" applyBorder="1" applyAlignment="1" applyProtection="1">
      <alignment vertical="center"/>
      <protection locked="0"/>
    </xf>
    <xf numFmtId="177" fontId="12" fillId="2" borderId="0" xfId="0" applyNumberFormat="1" applyFont="1" applyFill="1" applyBorder="1" applyProtection="1">
      <alignment vertical="center"/>
    </xf>
    <xf numFmtId="177" fontId="6" fillId="2" borderId="7" xfId="0" applyNumberFormat="1" applyFont="1" applyFill="1" applyBorder="1" applyProtection="1">
      <alignment vertical="center"/>
    </xf>
    <xf numFmtId="177" fontId="13" fillId="2" borderId="3" xfId="0" applyNumberFormat="1" applyFont="1" applyFill="1" applyBorder="1" applyProtection="1">
      <alignment vertical="center"/>
    </xf>
    <xf numFmtId="177" fontId="6" fillId="2" borderId="3" xfId="0" applyNumberFormat="1" applyFont="1" applyFill="1" applyBorder="1" applyProtection="1">
      <alignment vertical="center"/>
    </xf>
    <xf numFmtId="177" fontId="6" fillId="2" borderId="2" xfId="0" applyNumberFormat="1" applyFont="1" applyFill="1" applyBorder="1" applyProtection="1">
      <alignment vertical="center"/>
    </xf>
    <xf numFmtId="176" fontId="18" fillId="2" borderId="7" xfId="0" applyNumberFormat="1" applyFont="1" applyFill="1" applyBorder="1" applyProtection="1">
      <alignment vertical="center"/>
    </xf>
    <xf numFmtId="176" fontId="6" fillId="2" borderId="7" xfId="0" applyNumberFormat="1" applyFont="1" applyFill="1" applyBorder="1" applyProtection="1">
      <alignment vertical="center"/>
    </xf>
    <xf numFmtId="176" fontId="6" fillId="2" borderId="3" xfId="0" applyNumberFormat="1" applyFont="1" applyFill="1" applyBorder="1" applyProtection="1">
      <alignment vertical="center"/>
    </xf>
    <xf numFmtId="0" fontId="6" fillId="0" borderId="0" xfId="0" applyFont="1" applyProtection="1">
      <alignment vertical="center"/>
    </xf>
    <xf numFmtId="0" fontId="0" fillId="0" borderId="0" xfId="0" applyAlignment="1">
      <alignment horizontal="right" vertical="center"/>
    </xf>
    <xf numFmtId="0" fontId="4" fillId="0" borderId="57" xfId="3" applyFont="1" applyFill="1" applyBorder="1" applyAlignment="1">
      <alignment horizontal="center" vertical="center"/>
    </xf>
    <xf numFmtId="0" fontId="4" fillId="0" borderId="58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ont="1" applyAlignment="1">
      <alignment horizontal="center" vertical="center"/>
    </xf>
    <xf numFmtId="38" fontId="0" fillId="2" borderId="1" xfId="1" applyFont="1" applyFill="1" applyBorder="1" applyAlignment="1">
      <alignment horizontal="center" vertical="center" wrapText="1"/>
    </xf>
    <xf numFmtId="181" fontId="0" fillId="2" borderId="1" xfId="1" applyNumberFormat="1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 applyProtection="1">
      <alignment horizontal="center" vertical="center"/>
      <protection locked="0"/>
    </xf>
    <xf numFmtId="38" fontId="4" fillId="0" borderId="1" xfId="1" applyFont="1" applyBorder="1" applyProtection="1">
      <alignment vertical="center"/>
    </xf>
    <xf numFmtId="38" fontId="4" fillId="0" borderId="1" xfId="1" applyFont="1" applyFill="1" applyBorder="1" applyProtection="1">
      <alignment vertical="center"/>
    </xf>
    <xf numFmtId="0" fontId="20" fillId="5" borderId="0" xfId="0" applyFont="1" applyFill="1" applyAlignment="1">
      <alignment horizontal="center" vertical="center" wrapText="1"/>
    </xf>
    <xf numFmtId="182" fontId="20" fillId="5" borderId="0" xfId="0" applyNumberFormat="1" applyFont="1" applyFill="1" applyAlignment="1">
      <alignment horizontal="center" vertical="center"/>
    </xf>
    <xf numFmtId="0" fontId="0" fillId="2" borderId="1" xfId="1" applyNumberFormat="1" applyFont="1" applyFill="1" applyBorder="1" applyAlignment="1">
      <alignment horizontal="center" vertical="center" wrapText="1"/>
    </xf>
    <xf numFmtId="38" fontId="14" fillId="2" borderId="16" xfId="1" applyFont="1" applyFill="1" applyBorder="1">
      <alignment vertical="center"/>
    </xf>
    <xf numFmtId="0" fontId="26" fillId="0" borderId="0" xfId="0" applyFont="1" applyAlignment="1">
      <alignment horizontal="left" vertical="center"/>
    </xf>
    <xf numFmtId="0" fontId="32" fillId="0" borderId="0" xfId="0" applyFont="1">
      <alignment vertical="center"/>
    </xf>
    <xf numFmtId="0" fontId="0" fillId="0" borderId="0" xfId="0" applyFont="1">
      <alignment vertical="center"/>
    </xf>
    <xf numFmtId="0" fontId="18" fillId="0" borderId="0" xfId="0" applyFont="1">
      <alignment vertical="center"/>
    </xf>
    <xf numFmtId="0" fontId="4" fillId="5" borderId="1" xfId="3" applyFont="1" applyFill="1" applyBorder="1" applyAlignment="1" applyProtection="1">
      <alignment vertical="center"/>
    </xf>
    <xf numFmtId="0" fontId="4" fillId="5" borderId="1" xfId="0" applyFont="1" applyFill="1" applyBorder="1" applyProtection="1">
      <alignment vertical="center"/>
    </xf>
    <xf numFmtId="182" fontId="0" fillId="2" borderId="1" xfId="1" applyNumberFormat="1" applyFont="1" applyFill="1" applyBorder="1" applyAlignment="1">
      <alignment horizontal="center" vertical="center" wrapText="1"/>
    </xf>
    <xf numFmtId="0" fontId="9" fillId="0" borderId="0" xfId="3" applyFont="1" applyAlignment="1" applyProtection="1">
      <alignment vertical="center"/>
    </xf>
    <xf numFmtId="0" fontId="20" fillId="0" borderId="0" xfId="3" applyFont="1" applyBorder="1" applyAlignment="1" applyProtection="1">
      <alignment vertical="center" wrapText="1"/>
    </xf>
    <xf numFmtId="0" fontId="20" fillId="0" borderId="2" xfId="3" applyFont="1" applyFill="1" applyBorder="1" applyAlignment="1" applyProtection="1">
      <alignment vertical="center"/>
    </xf>
    <xf numFmtId="0" fontId="20" fillId="0" borderId="2" xfId="0" applyFont="1" applyBorder="1" applyAlignment="1" applyProtection="1">
      <alignment vertical="center"/>
    </xf>
    <xf numFmtId="0" fontId="20" fillId="0" borderId="2" xfId="3" applyFont="1" applyBorder="1" applyAlignment="1" applyProtection="1">
      <alignment vertical="center" wrapText="1"/>
    </xf>
    <xf numFmtId="0" fontId="20" fillId="0" borderId="0" xfId="3" applyFont="1" applyBorder="1" applyAlignment="1" applyProtection="1">
      <alignment vertical="center"/>
    </xf>
    <xf numFmtId="0" fontId="40" fillId="0" borderId="0" xfId="3" applyFont="1" applyBorder="1" applyAlignment="1" applyProtection="1">
      <alignment vertical="center" wrapText="1"/>
    </xf>
    <xf numFmtId="0" fontId="9" fillId="0" borderId="0" xfId="3" applyFont="1" applyAlignment="1" applyProtection="1">
      <alignment horizontal="right" vertical="center"/>
    </xf>
    <xf numFmtId="0" fontId="9" fillId="0" borderId="14" xfId="3" applyFont="1" applyBorder="1" applyAlignment="1" applyProtection="1">
      <alignment horizontal="center" vertical="center" wrapText="1"/>
    </xf>
    <xf numFmtId="0" fontId="9" fillId="0" borderId="14" xfId="3" applyFont="1" applyBorder="1" applyAlignment="1" applyProtection="1">
      <alignment horizontal="center" vertical="center"/>
    </xf>
    <xf numFmtId="0" fontId="42" fillId="2" borderId="6" xfId="3" applyFont="1" applyFill="1" applyBorder="1" applyAlignment="1" applyProtection="1">
      <alignment vertical="center"/>
    </xf>
    <xf numFmtId="3" fontId="42" fillId="2" borderId="1" xfId="3" applyNumberFormat="1" applyFont="1" applyFill="1" applyBorder="1" applyAlignment="1" applyProtection="1">
      <alignment vertical="center"/>
    </xf>
    <xf numFmtId="49" fontId="9" fillId="0" borderId="6" xfId="3" applyNumberFormat="1" applyFont="1" applyFill="1" applyBorder="1" applyAlignment="1" applyProtection="1">
      <alignment horizontal="right" vertical="center"/>
    </xf>
    <xf numFmtId="49" fontId="9" fillId="0" borderId="8" xfId="3" applyNumberFormat="1" applyFont="1" applyFill="1" applyBorder="1" applyAlignment="1" applyProtection="1">
      <alignment horizontal="right" vertical="center"/>
    </xf>
    <xf numFmtId="3" fontId="9" fillId="0" borderId="1" xfId="3" applyNumberFormat="1" applyFont="1" applyFill="1" applyBorder="1" applyAlignment="1" applyProtection="1">
      <alignment vertical="center"/>
      <protection locked="0"/>
    </xf>
    <xf numFmtId="0" fontId="9" fillId="0" borderId="8" xfId="3" applyFont="1" applyFill="1" applyBorder="1" applyAlignment="1" applyProtection="1">
      <alignment vertical="center"/>
    </xf>
    <xf numFmtId="3" fontId="9" fillId="0" borderId="1" xfId="3" applyNumberFormat="1" applyFont="1" applyFill="1" applyBorder="1" applyAlignment="1" applyProtection="1">
      <alignment vertical="center"/>
    </xf>
    <xf numFmtId="3" fontId="9" fillId="3" borderId="1" xfId="3" applyNumberFormat="1" applyFont="1" applyFill="1" applyBorder="1" applyAlignment="1" applyProtection="1">
      <alignment vertical="center"/>
      <protection locked="0"/>
    </xf>
    <xf numFmtId="0" fontId="9" fillId="0" borderId="6" xfId="3" applyFont="1" applyFill="1" applyBorder="1" applyAlignment="1" applyProtection="1">
      <alignment vertical="center"/>
    </xf>
    <xf numFmtId="49" fontId="9" fillId="0" borderId="6" xfId="3" applyNumberFormat="1" applyFont="1" applyBorder="1" applyAlignment="1" applyProtection="1">
      <alignment horizontal="right" vertical="center"/>
    </xf>
    <xf numFmtId="49" fontId="9" fillId="0" borderId="8" xfId="3" applyNumberFormat="1" applyFont="1" applyBorder="1" applyAlignment="1" applyProtection="1">
      <alignment horizontal="right" vertical="center"/>
    </xf>
    <xf numFmtId="0" fontId="9" fillId="0" borderId="8" xfId="3" applyFont="1" applyBorder="1" applyAlignment="1" applyProtection="1">
      <alignment vertical="center"/>
    </xf>
    <xf numFmtId="49" fontId="42" fillId="2" borderId="6" xfId="3" applyNumberFormat="1" applyFont="1" applyFill="1" applyBorder="1" applyAlignment="1" applyProtection="1">
      <alignment vertical="center"/>
    </xf>
    <xf numFmtId="0" fontId="9" fillId="0" borderId="6" xfId="3" applyFont="1" applyBorder="1" applyAlignment="1" applyProtection="1">
      <alignment vertical="center"/>
    </xf>
    <xf numFmtId="0" fontId="42" fillId="2" borderId="25" xfId="3" applyFont="1" applyFill="1" applyBorder="1" applyAlignment="1" applyProtection="1">
      <alignment horizontal="left" vertical="center" wrapText="1"/>
    </xf>
    <xf numFmtId="3" fontId="42" fillId="2" borderId="14" xfId="3" applyNumberFormat="1" applyFont="1" applyFill="1" applyBorder="1" applyAlignment="1" applyProtection="1">
      <alignment vertical="center"/>
    </xf>
    <xf numFmtId="0" fontId="42" fillId="2" borderId="6" xfId="3" applyFont="1" applyFill="1" applyBorder="1" applyAlignment="1" applyProtection="1">
      <alignment vertical="center" wrapText="1"/>
    </xf>
    <xf numFmtId="0" fontId="20" fillId="0" borderId="0" xfId="3" applyFont="1" applyAlignment="1" applyProtection="1">
      <alignment vertical="center"/>
    </xf>
    <xf numFmtId="0" fontId="15" fillId="0" borderId="0" xfId="0" applyFont="1" applyFill="1" applyAlignment="1" applyProtection="1">
      <alignment horizontal="center" vertical="center"/>
    </xf>
    <xf numFmtId="0" fontId="43" fillId="0" borderId="0" xfId="3" applyFont="1"/>
    <xf numFmtId="0" fontId="12" fillId="0" borderId="0" xfId="3" applyFont="1"/>
    <xf numFmtId="0" fontId="44" fillId="0" borderId="0" xfId="3" applyFont="1"/>
    <xf numFmtId="0" fontId="44" fillId="0" borderId="0" xfId="3" applyFont="1" applyAlignment="1">
      <alignment horizontal="right"/>
    </xf>
    <xf numFmtId="0" fontId="44" fillId="0" borderId="0" xfId="3" applyFont="1" applyAlignment="1">
      <alignment horizontal="left"/>
    </xf>
    <xf numFmtId="0" fontId="45" fillId="0" borderId="0" xfId="3" applyFont="1" applyAlignment="1">
      <alignment horizontal="left"/>
    </xf>
    <xf numFmtId="0" fontId="12" fillId="0" borderId="0" xfId="3" applyFont="1" applyAlignment="1">
      <alignment wrapText="1"/>
    </xf>
    <xf numFmtId="0" fontId="12" fillId="0" borderId="0" xfId="3" applyFont="1" applyAlignment="1">
      <alignment horizontal="right"/>
    </xf>
    <xf numFmtId="0" fontId="12" fillId="0" borderId="0" xfId="3" applyFont="1" applyFill="1"/>
    <xf numFmtId="0" fontId="4" fillId="0" borderId="0" xfId="3" applyFont="1" applyBorder="1" applyAlignment="1" applyProtection="1">
      <alignment horizontal="center" vertical="center"/>
      <protection locked="0"/>
    </xf>
    <xf numFmtId="0" fontId="12" fillId="0" borderId="0" xfId="3" applyFont="1" applyAlignment="1">
      <alignment horizontal="left"/>
    </xf>
    <xf numFmtId="38" fontId="12" fillId="2" borderId="0" xfId="1" applyFont="1" applyFill="1" applyAlignment="1"/>
    <xf numFmtId="38" fontId="4" fillId="2" borderId="1" xfId="0" applyNumberFormat="1" applyFont="1" applyFill="1" applyBorder="1" applyProtection="1">
      <alignment vertical="center"/>
    </xf>
    <xf numFmtId="38" fontId="18" fillId="0" borderId="0" xfId="1" applyFont="1" applyFill="1" applyBorder="1" applyAlignment="1">
      <alignment horizontal="right" vertical="center"/>
    </xf>
    <xf numFmtId="38" fontId="4" fillId="0" borderId="0" xfId="0" applyNumberFormat="1" applyFont="1" applyFill="1" applyBorder="1" applyProtection="1">
      <alignment vertical="center"/>
    </xf>
    <xf numFmtId="0" fontId="9" fillId="0" borderId="0" xfId="3" applyFont="1" applyAlignment="1">
      <alignment horizontal="right" vertical="center"/>
    </xf>
    <xf numFmtId="0" fontId="9" fillId="0" borderId="0" xfId="0" applyFont="1" applyAlignment="1" applyProtection="1">
      <alignment horizontal="right" vertical="center"/>
    </xf>
    <xf numFmtId="0" fontId="6" fillId="3" borderId="0" xfId="0" applyFont="1" applyFill="1" applyAlignment="1" applyProtection="1">
      <alignment vertical="center"/>
    </xf>
    <xf numFmtId="0" fontId="20" fillId="2" borderId="2" xfId="3" applyFont="1" applyFill="1" applyBorder="1" applyAlignment="1" applyProtection="1">
      <alignment vertical="center"/>
      <protection locked="0"/>
    </xf>
    <xf numFmtId="49" fontId="42" fillId="0" borderId="6" xfId="3" applyNumberFormat="1" applyFont="1" applyFill="1" applyBorder="1" applyAlignment="1" applyProtection="1">
      <alignment vertical="center"/>
    </xf>
    <xf numFmtId="49" fontId="42" fillId="0" borderId="8" xfId="3" applyNumberFormat="1" applyFont="1" applyFill="1" applyBorder="1" applyAlignment="1" applyProtection="1">
      <alignment horizontal="left" vertical="center"/>
    </xf>
    <xf numFmtId="3" fontId="42" fillId="0" borderId="1" xfId="3" applyNumberFormat="1" applyFont="1" applyFill="1" applyBorder="1" applyAlignment="1" applyProtection="1">
      <alignment vertical="center"/>
      <protection locked="0"/>
    </xf>
    <xf numFmtId="0" fontId="30" fillId="0" borderId="0" xfId="0" applyFont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3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>
      <alignment horizontal="center" vertical="center"/>
    </xf>
    <xf numFmtId="176" fontId="4" fillId="2" borderId="16" xfId="0" applyNumberFormat="1" applyFont="1" applyFill="1" applyBorder="1" applyAlignment="1">
      <alignment horizontal="right" vertical="center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42" fillId="2" borderId="8" xfId="3" applyFont="1" applyFill="1" applyBorder="1" applyAlignment="1" applyProtection="1">
      <alignment horizontal="left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17" fillId="0" borderId="0" xfId="3" applyFont="1"/>
    <xf numFmtId="0" fontId="4" fillId="0" borderId="0" xfId="3" applyFont="1"/>
    <xf numFmtId="0" fontId="4" fillId="0" borderId="0" xfId="3" applyFont="1" applyAlignment="1">
      <alignment horizontal="center"/>
    </xf>
    <xf numFmtId="0" fontId="14" fillId="0" borderId="0" xfId="0" applyFont="1">
      <alignment vertical="center"/>
    </xf>
    <xf numFmtId="0" fontId="46" fillId="0" borderId="0" xfId="3" applyFont="1"/>
    <xf numFmtId="0" fontId="46" fillId="0" borderId="0" xfId="3" applyFont="1" applyAlignment="1">
      <alignment horizontal="center"/>
    </xf>
    <xf numFmtId="0" fontId="4" fillId="0" borderId="0" xfId="3" applyFont="1" applyFill="1" applyBorder="1" applyAlignment="1">
      <alignment horizontal="center"/>
    </xf>
    <xf numFmtId="0" fontId="14" fillId="5" borderId="0" xfId="0" applyFont="1" applyFill="1">
      <alignment vertical="center"/>
    </xf>
    <xf numFmtId="0" fontId="14" fillId="0" borderId="0" xfId="0" applyFont="1" applyAlignment="1">
      <alignment horizontal="center" vertical="center"/>
    </xf>
    <xf numFmtId="38" fontId="0" fillId="2" borderId="1" xfId="1" applyFont="1" applyFill="1" applyBorder="1" applyAlignment="1">
      <alignment horizontal="center" vertical="center"/>
    </xf>
    <xf numFmtId="179" fontId="0" fillId="2" borderId="1" xfId="1" applyNumberFormat="1" applyFont="1" applyFill="1" applyBorder="1" applyProtection="1">
      <alignment vertical="center"/>
    </xf>
    <xf numFmtId="180" fontId="4" fillId="2" borderId="1" xfId="1" applyNumberFormat="1" applyFont="1" applyFill="1" applyBorder="1" applyProtection="1">
      <alignment vertical="center"/>
    </xf>
    <xf numFmtId="38" fontId="0" fillId="2" borderId="1" xfId="1" applyFont="1" applyFill="1" applyBorder="1" applyProtection="1">
      <alignment vertical="center"/>
    </xf>
    <xf numFmtId="180" fontId="4" fillId="2" borderId="14" xfId="1" applyNumberFormat="1" applyFont="1" applyFill="1" applyBorder="1" applyProtection="1">
      <alignment vertical="center"/>
    </xf>
    <xf numFmtId="38" fontId="0" fillId="2" borderId="14" xfId="1" applyFont="1" applyFill="1" applyBorder="1" applyProtection="1">
      <alignment vertical="center"/>
    </xf>
    <xf numFmtId="38" fontId="0" fillId="0" borderId="0" xfId="1" applyFont="1" applyFill="1" applyBorder="1" applyProtection="1">
      <alignment vertical="center"/>
    </xf>
    <xf numFmtId="38" fontId="0" fillId="6" borderId="0" xfId="0" applyNumberFormat="1" applyFont="1" applyFill="1" applyProtection="1">
      <alignment vertical="center"/>
    </xf>
    <xf numFmtId="38" fontId="0" fillId="0" borderId="0" xfId="0" applyNumberFormat="1" applyFont="1" applyFill="1" applyProtection="1">
      <alignment vertical="center"/>
    </xf>
    <xf numFmtId="38" fontId="0" fillId="2" borderId="1" xfId="0" applyNumberFormat="1" applyFont="1" applyFill="1" applyBorder="1" applyProtection="1">
      <alignment vertical="center"/>
    </xf>
    <xf numFmtId="0" fontId="47" fillId="0" borderId="1" xfId="0" applyFont="1" applyBorder="1" applyProtection="1">
      <alignment vertical="center"/>
    </xf>
    <xf numFmtId="0" fontId="0" fillId="0" borderId="0" xfId="0" applyFont="1" applyFill="1" applyProtection="1">
      <alignment vertical="center"/>
    </xf>
    <xf numFmtId="0" fontId="0" fillId="0" borderId="0" xfId="0" applyFont="1" applyBorder="1" applyAlignment="1">
      <alignment vertical="center"/>
    </xf>
    <xf numFmtId="177" fontId="0" fillId="0" borderId="0" xfId="1" applyNumberFormat="1" applyFont="1" applyFill="1" applyBorder="1" applyAlignment="1" applyProtection="1">
      <alignment horizontal="right" vertical="center"/>
    </xf>
    <xf numFmtId="176" fontId="0" fillId="7" borderId="2" xfId="0" applyNumberFormat="1" applyFont="1" applyFill="1" applyBorder="1" applyProtection="1">
      <alignment vertical="center"/>
    </xf>
    <xf numFmtId="38" fontId="4" fillId="2" borderId="1" xfId="2" applyFont="1" applyFill="1" applyBorder="1" applyAlignment="1" applyProtection="1">
      <alignment horizontal="right" vertical="center"/>
    </xf>
    <xf numFmtId="38" fontId="4" fillId="2" borderId="43" xfId="2" applyFont="1" applyFill="1" applyBorder="1" applyAlignment="1" applyProtection="1">
      <alignment horizontal="right" vertical="center"/>
    </xf>
    <xf numFmtId="0" fontId="9" fillId="0" borderId="0" xfId="3" applyFont="1" applyFill="1" applyBorder="1" applyAlignment="1">
      <alignment horizontal="left" vertical="center"/>
    </xf>
    <xf numFmtId="0" fontId="4" fillId="0" borderId="1" xfId="0" applyFont="1" applyBorder="1" applyAlignment="1" applyProtection="1">
      <alignment vertical="center"/>
    </xf>
    <xf numFmtId="0" fontId="0" fillId="5" borderId="0" xfId="0" applyFont="1" applyFill="1">
      <alignment vertical="center"/>
    </xf>
    <xf numFmtId="38" fontId="0" fillId="2" borderId="1" xfId="1" applyFont="1" applyFill="1" applyBorder="1" applyAlignment="1">
      <alignment vertical="center" wrapText="1"/>
    </xf>
    <xf numFmtId="38" fontId="14" fillId="2" borderId="1" xfId="1" applyFont="1" applyFill="1" applyBorder="1" applyAlignment="1">
      <alignment vertical="center" wrapText="1"/>
    </xf>
    <xf numFmtId="0" fontId="0" fillId="5" borderId="41" xfId="0" applyFill="1" applyBorder="1">
      <alignment vertical="center"/>
    </xf>
    <xf numFmtId="0" fontId="0" fillId="2" borderId="19" xfId="1" applyNumberFormat="1" applyFont="1" applyFill="1" applyBorder="1" applyAlignment="1">
      <alignment horizontal="center" vertical="center" wrapText="1"/>
    </xf>
    <xf numFmtId="0" fontId="0" fillId="5" borderId="60" xfId="0" applyFill="1" applyBorder="1">
      <alignment vertical="center"/>
    </xf>
    <xf numFmtId="38" fontId="14" fillId="2" borderId="40" xfId="1" applyFont="1" applyFill="1" applyBorder="1">
      <alignment vertical="center"/>
    </xf>
    <xf numFmtId="38" fontId="20" fillId="2" borderId="18" xfId="1" applyFont="1" applyFill="1" applyBorder="1" applyAlignment="1">
      <alignment vertical="center" wrapText="1"/>
    </xf>
    <xf numFmtId="38" fontId="0" fillId="2" borderId="18" xfId="1" applyFont="1" applyFill="1" applyBorder="1" applyAlignment="1">
      <alignment horizontal="center" vertical="center" wrapText="1"/>
    </xf>
    <xf numFmtId="181" fontId="0" fillId="2" borderId="18" xfId="1" applyNumberFormat="1" applyFont="1" applyFill="1" applyBorder="1" applyAlignment="1">
      <alignment horizontal="center" vertical="center" wrapText="1"/>
    </xf>
    <xf numFmtId="182" fontId="0" fillId="2" borderId="18" xfId="1" applyNumberFormat="1" applyFont="1" applyFill="1" applyBorder="1" applyAlignment="1">
      <alignment horizontal="center" vertical="center" wrapText="1"/>
    </xf>
    <xf numFmtId="0" fontId="0" fillId="2" borderId="18" xfId="1" applyNumberFormat="1" applyFont="1" applyFill="1" applyBorder="1" applyAlignment="1">
      <alignment horizontal="center" vertical="center" wrapText="1"/>
    </xf>
    <xf numFmtId="0" fontId="0" fillId="2" borderId="13" xfId="1" applyNumberFormat="1" applyFont="1" applyFill="1" applyBorder="1" applyAlignment="1">
      <alignment horizontal="center" vertical="center" wrapText="1"/>
    </xf>
    <xf numFmtId="0" fontId="0" fillId="5" borderId="34" xfId="0" applyFill="1" applyBorder="1">
      <alignment vertical="center"/>
    </xf>
    <xf numFmtId="38" fontId="14" fillId="2" borderId="43" xfId="1" applyFont="1" applyFill="1" applyBorder="1">
      <alignment vertical="center"/>
    </xf>
    <xf numFmtId="0" fontId="25" fillId="0" borderId="61" xfId="3" applyFont="1" applyBorder="1" applyAlignment="1">
      <alignment wrapText="1"/>
    </xf>
    <xf numFmtId="0" fontId="4" fillId="0" borderId="62" xfId="0" applyFont="1" applyBorder="1" applyAlignment="1" applyProtection="1">
      <alignment vertical="center"/>
    </xf>
    <xf numFmtId="0" fontId="30" fillId="0" borderId="0" xfId="0" applyFont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12" fillId="0" borderId="0" xfId="3" applyFont="1" applyAlignment="1">
      <alignment horizontal="center"/>
    </xf>
    <xf numFmtId="0" fontId="44" fillId="0" borderId="0" xfId="3" applyFont="1" applyAlignment="1">
      <alignment horizontal="left"/>
    </xf>
    <xf numFmtId="0" fontId="12" fillId="0" borderId="0" xfId="3" applyFont="1" applyAlignment="1">
      <alignment horizontal="left"/>
    </xf>
    <xf numFmtId="0" fontId="12" fillId="2" borderId="0" xfId="3" applyFont="1" applyFill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0" fontId="4" fillId="0" borderId="0" xfId="3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0" fontId="4" fillId="0" borderId="0" xfId="3" applyFont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/>
    </xf>
    <xf numFmtId="38" fontId="6" fillId="2" borderId="7" xfId="0" applyNumberFormat="1" applyFont="1" applyFill="1" applyBorder="1" applyAlignment="1" applyProtection="1">
      <alignment horizontal="right" vertical="center"/>
    </xf>
    <xf numFmtId="0" fontId="6" fillId="2" borderId="7" xfId="0" applyFont="1" applyFill="1" applyBorder="1" applyAlignment="1" applyProtection="1">
      <alignment horizontal="right" vertical="center"/>
    </xf>
    <xf numFmtId="38" fontId="6" fillId="2" borderId="47" xfId="0" applyNumberFormat="1" applyFont="1" applyFill="1" applyBorder="1" applyAlignment="1" applyProtection="1">
      <alignment vertical="center"/>
    </xf>
    <xf numFmtId="0" fontId="6" fillId="2" borderId="56" xfId="0" applyFont="1" applyFill="1" applyBorder="1" applyAlignment="1">
      <alignment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15" fillId="4" borderId="0" xfId="0" applyFont="1" applyFill="1" applyAlignment="1" applyProtection="1">
      <alignment vertical="center"/>
    </xf>
    <xf numFmtId="0" fontId="15" fillId="0" borderId="0" xfId="0" applyFont="1" applyAlignment="1">
      <alignment vertical="center"/>
    </xf>
    <xf numFmtId="0" fontId="6" fillId="0" borderId="0" xfId="0" applyFont="1" applyAlignment="1" applyProtection="1">
      <alignment horizontal="center" vertical="center"/>
    </xf>
    <xf numFmtId="177" fontId="4" fillId="2" borderId="2" xfId="1" applyNumberFormat="1" applyFont="1" applyFill="1" applyBorder="1" applyAlignment="1" applyProtection="1">
      <alignment horizontal="right" vertical="center"/>
      <protection locked="0"/>
    </xf>
    <xf numFmtId="179" fontId="0" fillId="2" borderId="2" xfId="1" applyNumberFormat="1" applyFont="1" applyFill="1" applyBorder="1" applyAlignment="1" applyProtection="1">
      <alignment horizontal="right" vertical="center"/>
    </xf>
    <xf numFmtId="179" fontId="18" fillId="2" borderId="7" xfId="1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177" fontId="18" fillId="2" borderId="7" xfId="1" applyNumberFormat="1" applyFont="1" applyFill="1" applyBorder="1" applyAlignment="1" applyProtection="1">
      <alignment horizontal="right" vertical="center"/>
    </xf>
    <xf numFmtId="179" fontId="0" fillId="2" borderId="2" xfId="0" applyNumberFormat="1" applyFont="1" applyFill="1" applyBorder="1" applyAlignment="1" applyProtection="1">
      <alignment horizontal="right" vertical="center"/>
    </xf>
    <xf numFmtId="0" fontId="0" fillId="2" borderId="2" xfId="0" applyFont="1" applyFill="1" applyBorder="1" applyAlignment="1" applyProtection="1">
      <alignment horizontal="right" vertical="center"/>
    </xf>
    <xf numFmtId="179" fontId="0" fillId="2" borderId="8" xfId="0" applyNumberFormat="1" applyFont="1" applyFill="1" applyBorder="1" applyAlignment="1" applyProtection="1">
      <alignment horizontal="right" vertical="center"/>
    </xf>
    <xf numFmtId="0" fontId="15" fillId="4" borderId="0" xfId="0" applyFont="1" applyFill="1" applyAlignment="1" applyProtection="1">
      <alignment horizontal="center" vertical="center"/>
    </xf>
    <xf numFmtId="177" fontId="0" fillId="2" borderId="2" xfId="1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177" fontId="4" fillId="2" borderId="2" xfId="1" applyNumberFormat="1" applyFont="1" applyFill="1" applyBorder="1" applyAlignment="1" applyProtection="1">
      <alignment horizontal="right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vertical="center"/>
    </xf>
    <xf numFmtId="0" fontId="4" fillId="3" borderId="40" xfId="0" applyFont="1" applyFill="1" applyBorder="1" applyAlignment="1">
      <alignment vertical="center"/>
    </xf>
    <xf numFmtId="0" fontId="4" fillId="3" borderId="4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textRotation="255" wrapText="1"/>
    </xf>
    <xf numFmtId="0" fontId="4" fillId="3" borderId="16" xfId="0" applyFont="1" applyFill="1" applyBorder="1" applyAlignment="1">
      <alignment horizontal="center" vertical="center" textRotation="255" wrapText="1"/>
    </xf>
    <xf numFmtId="0" fontId="4" fillId="3" borderId="32" xfId="0" applyFont="1" applyFill="1" applyBorder="1" applyAlignment="1">
      <alignment vertical="center" textRotation="255" wrapText="1"/>
    </xf>
    <xf numFmtId="0" fontId="4" fillId="0" borderId="33" xfId="0" applyFont="1" applyBorder="1" applyAlignment="1">
      <alignment vertical="center" textRotation="255" wrapText="1"/>
    </xf>
    <xf numFmtId="0" fontId="4" fillId="0" borderId="34" xfId="0" applyFont="1" applyBorder="1" applyAlignment="1">
      <alignment vertical="center" textRotation="255" wrapText="1"/>
    </xf>
    <xf numFmtId="0" fontId="4" fillId="3" borderId="36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 textRotation="255" wrapText="1"/>
    </xf>
    <xf numFmtId="0" fontId="4" fillId="0" borderId="33" xfId="0" applyFont="1" applyBorder="1" applyAlignment="1">
      <alignment vertical="center" textRotation="255"/>
    </xf>
    <xf numFmtId="0" fontId="4" fillId="0" borderId="34" xfId="0" applyFont="1" applyBorder="1" applyAlignment="1">
      <alignment vertical="center" textRotation="255"/>
    </xf>
    <xf numFmtId="0" fontId="4" fillId="0" borderId="6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textRotation="255" wrapText="1"/>
    </xf>
    <xf numFmtId="0" fontId="4" fillId="0" borderId="34" xfId="0" applyFont="1" applyBorder="1" applyAlignment="1">
      <alignment horizontal="center" vertical="center" textRotation="255" wrapText="1"/>
    </xf>
    <xf numFmtId="0" fontId="4" fillId="0" borderId="6" xfId="3" applyFont="1" applyBorder="1" applyAlignment="1" applyProtection="1">
      <alignment horizontal="center" vertical="center" wrapText="1"/>
    </xf>
    <xf numFmtId="0" fontId="4" fillId="0" borderId="8" xfId="3" applyFont="1" applyBorder="1" applyAlignment="1" applyProtection="1">
      <alignment horizontal="center" vertical="center" wrapText="1"/>
    </xf>
    <xf numFmtId="0" fontId="4" fillId="0" borderId="16" xfId="3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1" xfId="3" applyFont="1" applyBorder="1" applyAlignment="1" applyProtection="1">
      <alignment horizontal="left" vertical="center"/>
      <protection locked="0"/>
    </xf>
    <xf numFmtId="0" fontId="4" fillId="0" borderId="0" xfId="3" applyFont="1" applyBorder="1" applyAlignment="1" applyProtection="1">
      <alignment horizontal="right" vertical="center"/>
    </xf>
    <xf numFmtId="177" fontId="6" fillId="2" borderId="7" xfId="2" applyNumberFormat="1" applyFont="1" applyFill="1" applyBorder="1" applyAlignment="1" applyProtection="1">
      <alignment horizontal="right" vertical="center"/>
    </xf>
    <xf numFmtId="0" fontId="7" fillId="0" borderId="14" xfId="3" applyFont="1" applyBorder="1" applyAlignment="1" applyProtection="1">
      <alignment horizontal="center" vertical="center"/>
      <protection locked="0"/>
    </xf>
    <xf numFmtId="0" fontId="7" fillId="0" borderId="15" xfId="3" applyFont="1" applyBorder="1" applyAlignment="1" applyProtection="1">
      <alignment horizontal="center" vertical="center"/>
      <protection locked="0"/>
    </xf>
    <xf numFmtId="0" fontId="7" fillId="0" borderId="4" xfId="3" applyFont="1" applyBorder="1" applyAlignment="1" applyProtection="1">
      <alignment horizontal="center" vertical="center"/>
      <protection locked="0"/>
    </xf>
    <xf numFmtId="0" fontId="0" fillId="0" borderId="44" xfId="0" applyFont="1" applyBorder="1" applyAlignment="1" applyProtection="1">
      <alignment horizontal="center" vertical="center" textRotation="255" wrapText="1" readingOrder="2"/>
    </xf>
    <xf numFmtId="0" fontId="0" fillId="0" borderId="45" xfId="0" applyFont="1" applyBorder="1" applyAlignment="1" applyProtection="1">
      <alignment horizontal="center" vertical="center" textRotation="255" wrapText="1" readingOrder="2"/>
    </xf>
    <xf numFmtId="0" fontId="0" fillId="0" borderId="5" xfId="0" applyFont="1" applyBorder="1" applyAlignment="1" applyProtection="1">
      <alignment horizontal="center" vertical="center" textRotation="255" wrapText="1" readingOrder="2"/>
    </xf>
    <xf numFmtId="0" fontId="0" fillId="0" borderId="27" xfId="0" applyFont="1" applyBorder="1" applyAlignment="1" applyProtection="1">
      <alignment horizontal="center" vertical="center"/>
    </xf>
    <xf numFmtId="0" fontId="0" fillId="0" borderId="46" xfId="0" applyFont="1" applyBorder="1" applyAlignment="1" applyProtection="1">
      <alignment horizontal="center" vertical="center"/>
    </xf>
    <xf numFmtId="0" fontId="0" fillId="0" borderId="28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 readingOrder="2"/>
    </xf>
    <xf numFmtId="0" fontId="0" fillId="0" borderId="6" xfId="0" applyFont="1" applyBorder="1" applyAlignment="1" applyProtection="1">
      <alignment horizontal="center" vertical="center" wrapText="1" readingOrder="2"/>
    </xf>
    <xf numFmtId="0" fontId="4" fillId="0" borderId="1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176" fontId="4" fillId="0" borderId="6" xfId="0" applyNumberFormat="1" applyFont="1" applyBorder="1" applyAlignment="1" applyProtection="1">
      <alignment horizontal="right" vertical="center"/>
      <protection locked="0"/>
    </xf>
    <xf numFmtId="176" fontId="4" fillId="0" borderId="16" xfId="0" applyNumberFormat="1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177" fontId="4" fillId="2" borderId="2" xfId="0" applyNumberFormat="1" applyFont="1" applyFill="1" applyBorder="1" applyAlignment="1" applyProtection="1">
      <alignment horizontal="right" vertical="center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176" fontId="4" fillId="0" borderId="44" xfId="0" applyNumberFormat="1" applyFont="1" applyBorder="1" applyAlignment="1" applyProtection="1">
      <alignment horizontal="right" vertical="center"/>
      <protection locked="0"/>
    </xf>
    <xf numFmtId="176" fontId="4" fillId="0" borderId="17" xfId="0" applyNumberFormat="1" applyFont="1" applyBorder="1" applyAlignment="1" applyProtection="1">
      <alignment horizontal="right" vertical="center"/>
      <protection locked="0"/>
    </xf>
    <xf numFmtId="0" fontId="4" fillId="3" borderId="49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176" fontId="4" fillId="2" borderId="49" xfId="0" applyNumberFormat="1" applyFont="1" applyFill="1" applyBorder="1" applyAlignment="1" applyProtection="1">
      <alignment horizontal="right" vertical="center"/>
      <protection locked="0"/>
    </xf>
    <xf numFmtId="176" fontId="4" fillId="2" borderId="40" xfId="0" applyNumberFormat="1" applyFont="1" applyFill="1" applyBorder="1" applyAlignment="1" applyProtection="1">
      <alignment horizontal="right" vertical="center"/>
      <protection locked="0"/>
    </xf>
    <xf numFmtId="38" fontId="4" fillId="0" borderId="6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176" fontId="4" fillId="2" borderId="16" xfId="0" applyNumberFormat="1" applyFont="1" applyFill="1" applyBorder="1" applyAlignment="1">
      <alignment horizontal="right" vertical="center"/>
    </xf>
    <xf numFmtId="0" fontId="4" fillId="3" borderId="53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176" fontId="4" fillId="3" borderId="6" xfId="0" applyNumberFormat="1" applyFont="1" applyFill="1" applyBorder="1" applyAlignment="1" applyProtection="1">
      <alignment horizontal="center" vertical="center"/>
      <protection locked="0"/>
    </xf>
    <xf numFmtId="176" fontId="4" fillId="3" borderId="16" xfId="0" applyNumberFormat="1" applyFont="1" applyFill="1" applyBorder="1" applyAlignment="1" applyProtection="1">
      <alignment horizontal="center" vertical="center"/>
      <protection locked="0"/>
    </xf>
    <xf numFmtId="176" fontId="4" fillId="3" borderId="6" xfId="0" applyNumberFormat="1" applyFont="1" applyFill="1" applyBorder="1" applyAlignment="1" applyProtection="1">
      <alignment horizontal="right" vertical="center"/>
      <protection locked="0"/>
    </xf>
    <xf numFmtId="176" fontId="4" fillId="3" borderId="16" xfId="0" applyNumberFormat="1" applyFont="1" applyFill="1" applyBorder="1" applyAlignment="1" applyProtection="1">
      <alignment horizontal="right" vertical="center"/>
      <protection locked="0"/>
    </xf>
    <xf numFmtId="176" fontId="4" fillId="3" borderId="53" xfId="0" applyNumberFormat="1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2" borderId="49" xfId="0" applyNumberFormat="1" applyFont="1" applyFill="1" applyBorder="1" applyAlignment="1">
      <alignment horizontal="right" vertical="center"/>
    </xf>
    <xf numFmtId="176" fontId="4" fillId="2" borderId="40" xfId="0" applyNumberFormat="1" applyFont="1" applyFill="1" applyBorder="1" applyAlignment="1">
      <alignment horizontal="right" vertical="center"/>
    </xf>
    <xf numFmtId="0" fontId="4" fillId="3" borderId="49" xfId="0" applyFont="1" applyFill="1" applyBorder="1" applyAlignment="1" applyProtection="1">
      <alignment horizontal="center" vertical="center"/>
      <protection locked="0"/>
    </xf>
    <xf numFmtId="0" fontId="4" fillId="3" borderId="50" xfId="0" applyFont="1" applyFill="1" applyBorder="1" applyAlignment="1" applyProtection="1">
      <alignment horizontal="center" vertical="center"/>
      <protection locked="0"/>
    </xf>
    <xf numFmtId="0" fontId="4" fillId="3" borderId="54" xfId="0" applyFont="1" applyFill="1" applyBorder="1" applyAlignment="1" applyProtection="1">
      <alignment horizontal="center" vertical="center"/>
      <protection locked="0"/>
    </xf>
    <xf numFmtId="0" fontId="4" fillId="3" borderId="55" xfId="0" applyFont="1" applyFill="1" applyBorder="1" applyAlignment="1" applyProtection="1">
      <alignment horizontal="center" vertical="center"/>
      <protection locked="0"/>
    </xf>
    <xf numFmtId="0" fontId="4" fillId="3" borderId="54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176" fontId="4" fillId="3" borderId="53" xfId="0" applyNumberFormat="1" applyFont="1" applyFill="1" applyBorder="1" applyAlignment="1">
      <alignment horizontal="right" vertical="center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4" fillId="3" borderId="36" xfId="0" applyFont="1" applyFill="1" applyBorder="1" applyAlignment="1" applyProtection="1">
      <alignment horizontal="center" vertical="center"/>
      <protection locked="0"/>
    </xf>
    <xf numFmtId="0" fontId="4" fillId="3" borderId="40" xfId="0" applyFont="1" applyFill="1" applyBorder="1" applyAlignment="1" applyProtection="1">
      <alignment horizontal="center" vertical="center"/>
      <protection locked="0"/>
    </xf>
    <xf numFmtId="0" fontId="26" fillId="0" borderId="0" xfId="3" applyFont="1" applyFill="1" applyBorder="1" applyAlignment="1">
      <alignment horizontal="center" vertical="center"/>
    </xf>
    <xf numFmtId="0" fontId="23" fillId="0" borderId="0" xfId="3" applyFont="1" applyFill="1" applyBorder="1" applyAlignment="1">
      <alignment horizontal="center" vertical="center"/>
    </xf>
    <xf numFmtId="0" fontId="4" fillId="0" borderId="0" xfId="3" applyFont="1" applyAlignment="1">
      <alignment horizontal="left" vertical="center"/>
    </xf>
    <xf numFmtId="0" fontId="42" fillId="2" borderId="8" xfId="3" applyFont="1" applyFill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vertical="top" wrapText="1"/>
    </xf>
    <xf numFmtId="0" fontId="9" fillId="0" borderId="0" xfId="3" applyFont="1" applyBorder="1" applyAlignment="1" applyProtection="1">
      <alignment horizontal="left" vertical="top" wrapText="1"/>
    </xf>
    <xf numFmtId="0" fontId="9" fillId="0" borderId="8" xfId="3" applyFont="1" applyBorder="1" applyAlignment="1" applyProtection="1">
      <alignment horizontal="left" vertical="center"/>
    </xf>
    <xf numFmtId="49" fontId="9" fillId="0" borderId="8" xfId="3" applyNumberFormat="1" applyFont="1" applyBorder="1" applyAlignment="1" applyProtection="1">
      <alignment horizontal="left" vertical="center"/>
    </xf>
    <xf numFmtId="0" fontId="42" fillId="2" borderId="8" xfId="3" applyFont="1" applyFill="1" applyBorder="1" applyAlignment="1" applyProtection="1">
      <alignment horizontal="left" vertical="center"/>
    </xf>
    <xf numFmtId="0" fontId="42" fillId="2" borderId="16" xfId="3" applyFont="1" applyFill="1" applyBorder="1" applyAlignment="1" applyProtection="1">
      <alignment horizontal="left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39" fillId="0" borderId="0" xfId="3" applyFont="1" applyBorder="1" applyAlignment="1" applyProtection="1">
      <alignment horizontal="center" vertical="center" wrapText="1"/>
    </xf>
    <xf numFmtId="0" fontId="20" fillId="0" borderId="0" xfId="3" applyFont="1" applyBorder="1" applyAlignment="1" applyProtection="1">
      <alignment horizontal="right" vertical="center"/>
    </xf>
    <xf numFmtId="0" fontId="9" fillId="0" borderId="6" xfId="3" applyFont="1" applyBorder="1" applyAlignment="1" applyProtection="1">
      <alignment horizontal="center" vertical="center"/>
    </xf>
    <xf numFmtId="0" fontId="9" fillId="0" borderId="25" xfId="3" applyFont="1" applyBorder="1" applyAlignment="1" applyProtection="1">
      <alignment horizontal="center" vertical="center"/>
    </xf>
  </cellXfs>
  <cellStyles count="87">
    <cellStyle name="スタイル 1" xfId="7"/>
    <cellStyle name="ハイパーリンク 10" xfId="8"/>
    <cellStyle name="ハイパーリンク 11" xfId="9"/>
    <cellStyle name="ハイパーリンク 12" xfId="10"/>
    <cellStyle name="ハイパーリンク 13" xfId="11"/>
    <cellStyle name="ハイパーリンク 14" xfId="12"/>
    <cellStyle name="ハイパーリンク 15" xfId="13"/>
    <cellStyle name="ハイパーリンク 16" xfId="14"/>
    <cellStyle name="ハイパーリンク 17" xfId="15"/>
    <cellStyle name="ハイパーリンク 18" xfId="16"/>
    <cellStyle name="ハイパーリンク 19" xfId="17"/>
    <cellStyle name="ハイパーリンク 2" xfId="18"/>
    <cellStyle name="ハイパーリンク 20" xfId="19"/>
    <cellStyle name="ハイパーリンク 21" xfId="20"/>
    <cellStyle name="ハイパーリンク 22" xfId="21"/>
    <cellStyle name="ハイパーリンク 23" xfId="22"/>
    <cellStyle name="ハイパーリンク 24" xfId="23"/>
    <cellStyle name="ハイパーリンク 25" xfId="24"/>
    <cellStyle name="ハイパーリンク 26" xfId="25"/>
    <cellStyle name="ハイパーリンク 27" xfId="26"/>
    <cellStyle name="ハイパーリンク 28" xfId="27"/>
    <cellStyle name="ハイパーリンク 29" xfId="28"/>
    <cellStyle name="ハイパーリンク 3" xfId="29"/>
    <cellStyle name="ハイパーリンク 30" xfId="30"/>
    <cellStyle name="ハイパーリンク 31" xfId="31"/>
    <cellStyle name="ハイパーリンク 32" xfId="32"/>
    <cellStyle name="ハイパーリンク 33" xfId="33"/>
    <cellStyle name="ハイパーリンク 34" xfId="34"/>
    <cellStyle name="ハイパーリンク 35" xfId="35"/>
    <cellStyle name="ハイパーリンク 36" xfId="36"/>
    <cellStyle name="ハイパーリンク 37" xfId="37"/>
    <cellStyle name="ハイパーリンク 38" xfId="38"/>
    <cellStyle name="ハイパーリンク 39" xfId="39"/>
    <cellStyle name="ハイパーリンク 4" xfId="40"/>
    <cellStyle name="ハイパーリンク 5" xfId="41"/>
    <cellStyle name="ハイパーリンク 6" xfId="42"/>
    <cellStyle name="ハイパーリンク 7" xfId="43"/>
    <cellStyle name="ハイパーリンク 8" xfId="44"/>
    <cellStyle name="ハイパーリンク 9" xfId="45"/>
    <cellStyle name="桁区切り" xfId="1" builtinId="6"/>
    <cellStyle name="桁区切り 2" xfId="2"/>
    <cellStyle name="桁区切り 2 2" xfId="46"/>
    <cellStyle name="桁区切り 3" xfId="47"/>
    <cellStyle name="標準" xfId="0" builtinId="0"/>
    <cellStyle name="標準 2" xfId="3"/>
    <cellStyle name="標準 3" xfId="4"/>
    <cellStyle name="標準 4" xfId="5"/>
    <cellStyle name="標準 4 2" xfId="6"/>
    <cellStyle name="標準 5" xfId="48"/>
    <cellStyle name="表示済みのハイパーリンク 10" xfId="49"/>
    <cellStyle name="表示済みのハイパーリンク 11" xfId="50"/>
    <cellStyle name="表示済みのハイパーリンク 12" xfId="51"/>
    <cellStyle name="表示済みのハイパーリンク 13" xfId="52"/>
    <cellStyle name="表示済みのハイパーリンク 14" xfId="53"/>
    <cellStyle name="表示済みのハイパーリンク 15" xfId="54"/>
    <cellStyle name="表示済みのハイパーリンク 16" xfId="55"/>
    <cellStyle name="表示済みのハイパーリンク 17" xfId="56"/>
    <cellStyle name="表示済みのハイパーリンク 18" xfId="57"/>
    <cellStyle name="表示済みのハイパーリンク 19" xfId="58"/>
    <cellStyle name="表示済みのハイパーリンク 2" xfId="59"/>
    <cellStyle name="表示済みのハイパーリンク 20" xfId="60"/>
    <cellStyle name="表示済みのハイパーリンク 21" xfId="61"/>
    <cellStyle name="表示済みのハイパーリンク 22" xfId="62"/>
    <cellStyle name="表示済みのハイパーリンク 23" xfId="63"/>
    <cellStyle name="表示済みのハイパーリンク 24" xfId="64"/>
    <cellStyle name="表示済みのハイパーリンク 25" xfId="65"/>
    <cellStyle name="表示済みのハイパーリンク 26" xfId="66"/>
    <cellStyle name="表示済みのハイパーリンク 27" xfId="67"/>
    <cellStyle name="表示済みのハイパーリンク 28" xfId="68"/>
    <cellStyle name="表示済みのハイパーリンク 29" xfId="69"/>
    <cellStyle name="表示済みのハイパーリンク 3" xfId="70"/>
    <cellStyle name="表示済みのハイパーリンク 30" xfId="71"/>
    <cellStyle name="表示済みのハイパーリンク 31" xfId="72"/>
    <cellStyle name="表示済みのハイパーリンク 32" xfId="73"/>
    <cellStyle name="表示済みのハイパーリンク 33" xfId="74"/>
    <cellStyle name="表示済みのハイパーリンク 34" xfId="75"/>
    <cellStyle name="表示済みのハイパーリンク 35" xfId="76"/>
    <cellStyle name="表示済みのハイパーリンク 36" xfId="77"/>
    <cellStyle name="表示済みのハイパーリンク 37" xfId="78"/>
    <cellStyle name="表示済みのハイパーリンク 38" xfId="79"/>
    <cellStyle name="表示済みのハイパーリンク 39" xfId="80"/>
    <cellStyle name="表示済みのハイパーリンク 4" xfId="81"/>
    <cellStyle name="表示済みのハイパーリンク 5" xfId="82"/>
    <cellStyle name="表示済みのハイパーリンク 6" xfId="83"/>
    <cellStyle name="表示済みのハイパーリンク 7" xfId="84"/>
    <cellStyle name="表示済みのハイパーリンク 8" xfId="85"/>
    <cellStyle name="表示済みのハイパーリンク 9" xfId="86"/>
  </cellStyles>
  <dxfs count="8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00FF"/>
      <color rgb="FFFF9933"/>
      <color rgb="FF66FFFF"/>
      <color rgb="FF00CC00"/>
      <color rgb="FFFFCCFF"/>
      <color rgb="FF00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38</xdr:row>
      <xdr:rowOff>57150</xdr:rowOff>
    </xdr:from>
    <xdr:to>
      <xdr:col>6</xdr:col>
      <xdr:colOff>2028825</xdr:colOff>
      <xdr:row>46</xdr:row>
      <xdr:rowOff>66674</xdr:rowOff>
    </xdr:to>
    <xdr:sp macro="" textlink="">
      <xdr:nvSpPr>
        <xdr:cNvPr id="5" name="テキスト ボックス 4"/>
        <xdr:cNvSpPr txBox="1"/>
      </xdr:nvSpPr>
      <xdr:spPr>
        <a:xfrm>
          <a:off x="342900" y="9534525"/>
          <a:ext cx="7143750" cy="1457324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注記：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提案者の欄に、事業提案者名（共同企業体を構成する場合は代表法人名）を忘れずにご記入ください。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契約金額内訳書明細は、</a:t>
          </a:r>
          <a:r>
            <a:rPr kumimoji="1" lang="ja-JP" altLang="en-US" sz="1200" u="sng"/>
            <a:t>すべて消費税抜きの金額</a:t>
          </a:r>
          <a:r>
            <a:rPr kumimoji="1" lang="ja-JP" altLang="en-US" sz="1200"/>
            <a:t>を入力してください。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契約金額内訳書および契約金額内訳書明細は、受注者の責任において検算を行い、契約金額が正確であることを確認ください。</a:t>
          </a:r>
          <a:endParaRPr kumimoji="1" lang="en-US" altLang="ja-JP" sz="1200"/>
        </a:p>
        <a:p>
          <a:pPr marL="0" indent="0" algn="r">
            <a:lnSpc>
              <a:spcPts val="1700"/>
            </a:lnSpc>
            <a:buFontTx/>
            <a:buNone/>
          </a:pPr>
          <a:endParaRPr kumimoji="1" lang="ja-JP" altLang="en-US" sz="1200"/>
        </a:p>
      </xdr:txBody>
    </xdr:sp>
    <xdr:clientData/>
  </xdr:twoCellAnchor>
  <xdr:twoCellAnchor>
    <xdr:from>
      <xdr:col>1</xdr:col>
      <xdr:colOff>123825</xdr:colOff>
      <xdr:row>1</xdr:row>
      <xdr:rowOff>57150</xdr:rowOff>
    </xdr:from>
    <xdr:to>
      <xdr:col>4</xdr:col>
      <xdr:colOff>2466975</xdr:colOff>
      <xdr:row>2</xdr:row>
      <xdr:rowOff>742950</xdr:rowOff>
    </xdr:to>
    <xdr:sp macro="" textlink="">
      <xdr:nvSpPr>
        <xdr:cNvPr id="2" name="正方形/長方形 1"/>
        <xdr:cNvSpPr/>
      </xdr:nvSpPr>
      <xdr:spPr>
        <a:xfrm>
          <a:off x="400050" y="352425"/>
          <a:ext cx="3457575" cy="8763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400" b="1" u="sng">
              <a:solidFill>
                <a:srgbClr val="FF0000"/>
              </a:solidFill>
            </a:rPr>
            <a:t>該当事業を必ず選択してください</a:t>
          </a:r>
          <a:endParaRPr kumimoji="1" lang="en-US" altLang="ja-JP" sz="1400" b="1" u="sng">
            <a:solidFill>
              <a:srgbClr val="FF0000"/>
            </a:solidFill>
          </a:endParaRPr>
        </a:p>
        <a:p>
          <a:pPr algn="l"/>
          <a:r>
            <a:rPr kumimoji="1" lang="ja-JP" altLang="en-US" sz="1400" b="1"/>
            <a:t>　□　一般枠 （上限２千万円）</a:t>
          </a:r>
          <a:endParaRPr kumimoji="1" lang="en-US" altLang="ja-JP" sz="1400" b="1"/>
        </a:p>
        <a:p>
          <a:pPr algn="l"/>
          <a:r>
            <a:rPr kumimoji="1" lang="ja-JP" altLang="en-US" sz="1400" b="1"/>
            <a:t>　□　健康・医療特別枠 （上限５千万円）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1" name="Line 5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2" name="Line 6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3" name="Line 7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4" name="Line 8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5" name="Line 9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6" name="Line 10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7" name="Line 11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8" name="Line 12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9" name="Line 13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50" name="Line 14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28</xdr:row>
      <xdr:rowOff>0</xdr:rowOff>
    </xdr:from>
    <xdr:to>
      <xdr:col>4</xdr:col>
      <xdr:colOff>0</xdr:colOff>
      <xdr:row>28</xdr:row>
      <xdr:rowOff>0</xdr:rowOff>
    </xdr:to>
    <xdr:sp macro="" textlink="">
      <xdr:nvSpPr>
        <xdr:cNvPr id="21351" name="Line 20"/>
        <xdr:cNvSpPr>
          <a:spLocks noChangeShapeType="1"/>
        </xdr:cNvSpPr>
      </xdr:nvSpPr>
      <xdr:spPr bwMode="auto">
        <a:xfrm flipH="1">
          <a:off x="3219450" y="86868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28</xdr:row>
      <xdr:rowOff>0</xdr:rowOff>
    </xdr:from>
    <xdr:to>
      <xdr:col>5</xdr:col>
      <xdr:colOff>0</xdr:colOff>
      <xdr:row>28</xdr:row>
      <xdr:rowOff>0</xdr:rowOff>
    </xdr:to>
    <xdr:sp macro="" textlink="">
      <xdr:nvSpPr>
        <xdr:cNvPr id="21352" name="Line 21"/>
        <xdr:cNvSpPr>
          <a:spLocks noChangeShapeType="1"/>
        </xdr:cNvSpPr>
      </xdr:nvSpPr>
      <xdr:spPr bwMode="auto">
        <a:xfrm flipH="1">
          <a:off x="4238625" y="86868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3" name="Line 5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4" name="Line 6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5" name="Line 7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6" name="Line 8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7" name="Line 9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58" name="Line 10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59" name="Line 11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60" name="Line 12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61" name="Line 13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62" name="Line 14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36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21363" name="Line 20"/>
        <xdr:cNvSpPr>
          <a:spLocks noChangeShapeType="1"/>
        </xdr:cNvSpPr>
      </xdr:nvSpPr>
      <xdr:spPr bwMode="auto">
        <a:xfrm flipH="1">
          <a:off x="3219450" y="1125855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36</xdr:row>
      <xdr:rowOff>0</xdr:rowOff>
    </xdr:from>
    <xdr:to>
      <xdr:col>5</xdr:col>
      <xdr:colOff>0</xdr:colOff>
      <xdr:row>36</xdr:row>
      <xdr:rowOff>0</xdr:rowOff>
    </xdr:to>
    <xdr:sp macro="" textlink="">
      <xdr:nvSpPr>
        <xdr:cNvPr id="21364" name="Line 21"/>
        <xdr:cNvSpPr>
          <a:spLocks noChangeShapeType="1"/>
        </xdr:cNvSpPr>
      </xdr:nvSpPr>
      <xdr:spPr bwMode="auto">
        <a:xfrm flipH="1">
          <a:off x="4238625" y="1125855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783167</xdr:colOff>
      <xdr:row>1</xdr:row>
      <xdr:rowOff>179915</xdr:rowOff>
    </xdr:from>
    <xdr:to>
      <xdr:col>18</xdr:col>
      <xdr:colOff>158750</xdr:colOff>
      <xdr:row>5</xdr:row>
      <xdr:rowOff>319614</xdr:rowOff>
    </xdr:to>
    <xdr:sp macro="" textlink="">
      <xdr:nvSpPr>
        <xdr:cNvPr id="4" name="角丸四角形吹き出し 3"/>
        <xdr:cNvSpPr/>
      </xdr:nvSpPr>
      <xdr:spPr>
        <a:xfrm>
          <a:off x="6762750" y="582082"/>
          <a:ext cx="4286250" cy="1028699"/>
        </a:xfrm>
        <a:prstGeom prst="wedgeRoundRectCallout">
          <a:avLst>
            <a:gd name="adj1" fmla="val -32947"/>
            <a:gd name="adj2" fmla="val 84568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日当・宿泊費が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30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3,420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10,440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60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3,040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9,280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となります。このため長期派遣の場合には、日当・宿泊の行を単価毎に分けて記載ください。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8996/Documents/&#35519;&#36948;&#37096;&#36039;&#26009;/8_&#31934;&#31639;&#38306;&#20418;&#12501;&#12449;&#12452;&#12523;/&#31934;&#31639;&#31119;&#23665;&#21830;&#20107;/&#31119;&#23665;&#21830;&#20107;&#31934;&#31639;&#12501;&#12449;&#12452;&#12523;20140325&#24335;&#12459;&#12483;&#12488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8996/Documents/&#35519;&#36948;&#37096;&#36039;&#26009;/8_&#31934;&#31639;&#38306;&#20418;&#12501;&#12449;&#12452;&#12523;/&#26360;&#24335;/&#31934;&#31639;&#26360;&#24335;&#26368;&#26032;&#29256;0718/2014.7.3_&#20419;&#36914;&#65288;&#27096;&#24335;&#65289;&#31934;&#31639;&#22577;&#21578;&#26360;0725&#12469;&#12531;&#12503;&#1252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8996/Documents/&#35519;&#36948;&#37096;&#36039;&#26009;/8_&#31934;&#31639;&#38306;&#20418;&#12501;&#12449;&#12452;&#12523;/&#26360;&#24335;/&#26222;&#21450;&#23455;&#35388;/140718&#25913;&#23450;&#26696;&#12288;&#20013;&#23567;&#25903;&#25588;&#31934;&#31639;&#22577;&#21578;&#26360;&#27096;&#24335;&#26696;0725&#20462;&#27491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">
          <cell r="F3">
            <v>1</v>
          </cell>
          <cell r="G3" t="str">
            <v>済旅</v>
          </cell>
        </row>
        <row r="4">
          <cell r="F4">
            <v>2</v>
          </cell>
          <cell r="G4" t="str">
            <v>済人</v>
          </cell>
        </row>
        <row r="5">
          <cell r="G5" t="str">
            <v>済両方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（促進）"/>
      <sheetName val="様式2（経費精算報告書）（促進）"/>
      <sheetName val="様式3（チェックリスト）（促進）"/>
      <sheetName val="様式4（内訳書）（促進）"/>
      <sheetName val="内訳書明細"/>
      <sheetName val="様式5-1（流用打合簿なし）（促進）"/>
      <sheetName val="様式5-2（流用打合簿あり）（促進）"/>
      <sheetName val="流用明細"/>
      <sheetName val="様式6（業務従事者） (促進）"/>
      <sheetName val="様式7（従事計画表）（促進）"/>
      <sheetName val="様式8（機材費）（促進）"/>
      <sheetName val="様式9（航空費）（促進）"/>
      <sheetName val="様式10（証書・台紙）（促進）"/>
      <sheetName val="様式11（旅費）（促進）"/>
      <sheetName val="様式12（旅費その他）（促進）"/>
      <sheetName val="様式13（現地普及促進費）（促進）"/>
      <sheetName val="様式14（現地普及促進費）（促進）"/>
      <sheetName val="様式15（出納簿）（促進）"/>
      <sheetName val="様式16国内普及促進費"/>
      <sheetName val="様式17（管理費）（促進）"/>
      <sheetName val="様式18（外部人材活用費）（促進）"/>
      <sheetName val="様式19間接原価、一般管理費等"/>
      <sheetName val="様式20（証書貼付台紙）（促進）"/>
      <sheetName val="様式21業務完了届"/>
      <sheetName val="様式22請求書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U3" t="str">
            <v>有</v>
          </cell>
        </row>
        <row r="4">
          <cell r="U4" t="str">
            <v>無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S3" t="str">
            <v>様式-1</v>
          </cell>
          <cell r="U3" t="str">
            <v>有</v>
          </cell>
        </row>
        <row r="4">
          <cell r="S4" t="str">
            <v>様式-2</v>
          </cell>
          <cell r="U4" t="str">
            <v>無</v>
          </cell>
        </row>
        <row r="5">
          <cell r="S5" t="str">
            <v>様式-3</v>
          </cell>
        </row>
        <row r="6">
          <cell r="S6" t="str">
            <v>様式-4</v>
          </cell>
        </row>
        <row r="7">
          <cell r="S7" t="str">
            <v>様式-5</v>
          </cell>
        </row>
        <row r="8">
          <cell r="S8" t="str">
            <v>様式-6</v>
          </cell>
        </row>
        <row r="9">
          <cell r="S9" t="str">
            <v>様式-7</v>
          </cell>
        </row>
        <row r="10">
          <cell r="S10" t="str">
            <v>様式-8</v>
          </cell>
        </row>
        <row r="11">
          <cell r="S11" t="str">
            <v>様式-9</v>
          </cell>
        </row>
        <row r="12">
          <cell r="S12" t="str">
            <v>様式-10</v>
          </cell>
        </row>
        <row r="13">
          <cell r="S13" t="str">
            <v>様式-11</v>
          </cell>
        </row>
        <row r="14">
          <cell r="S14" t="str">
            <v>様式-12</v>
          </cell>
        </row>
        <row r="15">
          <cell r="S15" t="str">
            <v>様式-13</v>
          </cell>
        </row>
        <row r="16">
          <cell r="S16" t="str">
            <v>様式-14</v>
          </cell>
        </row>
        <row r="17">
          <cell r="S17" t="str">
            <v>様式-15</v>
          </cell>
        </row>
        <row r="18">
          <cell r="S18" t="str">
            <v>様式-16</v>
          </cell>
        </row>
        <row r="19">
          <cell r="S19" t="str">
            <v>様式-17</v>
          </cell>
        </row>
        <row r="20">
          <cell r="S20" t="str">
            <v>様式-18</v>
          </cell>
        </row>
        <row r="21">
          <cell r="S21" t="str">
            <v>様式-19</v>
          </cell>
        </row>
        <row r="22">
          <cell r="S22" t="str">
            <v>様式-20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40"/>
  <sheetViews>
    <sheetView tabSelected="1" zoomScaleNormal="100" zoomScaleSheetLayoutView="100" workbookViewId="0">
      <selection activeCell="L14" sqref="L14"/>
    </sheetView>
  </sheetViews>
  <sheetFormatPr defaultRowHeight="14.25"/>
  <cols>
    <col min="1" max="1" width="3.5" style="244" bestFit="1" customWidth="1"/>
    <col min="2" max="10" width="9" style="244"/>
    <col min="11" max="11" width="12" style="244" customWidth="1"/>
    <col min="12" max="15" width="9" style="244"/>
    <col min="16" max="16" width="0" style="244" hidden="1" customWidth="1"/>
    <col min="17" max="16384" width="9" style="244"/>
  </cols>
  <sheetData>
    <row r="1" spans="1:16" ht="43.5" customHeight="1">
      <c r="B1" s="366" t="s">
        <v>257</v>
      </c>
      <c r="C1" s="366"/>
      <c r="D1" s="366"/>
      <c r="E1" s="366"/>
      <c r="F1" s="366"/>
      <c r="G1" s="366"/>
      <c r="H1" s="366"/>
      <c r="I1" s="366"/>
      <c r="J1" s="366"/>
      <c r="K1" s="366"/>
    </row>
    <row r="2" spans="1:16" ht="22.5" customHeight="1">
      <c r="B2" s="242" t="s">
        <v>205</v>
      </c>
      <c r="C2" s="300"/>
      <c r="D2" s="300"/>
      <c r="E2" s="300"/>
      <c r="F2" s="300"/>
      <c r="G2" s="300"/>
      <c r="H2" s="300"/>
      <c r="P2" s="244" t="s">
        <v>257</v>
      </c>
    </row>
    <row r="3" spans="1:16" ht="18" customHeight="1">
      <c r="A3" s="244">
        <v>1</v>
      </c>
      <c r="B3" s="244" t="s">
        <v>206</v>
      </c>
      <c r="P3" s="244" t="s">
        <v>258</v>
      </c>
    </row>
    <row r="4" spans="1:16" ht="18" customHeight="1">
      <c r="A4" s="244">
        <v>2</v>
      </c>
      <c r="B4" s="244" t="s">
        <v>207</v>
      </c>
    </row>
    <row r="5" spans="1:16" ht="18" customHeight="1">
      <c r="A5" s="244">
        <v>3</v>
      </c>
      <c r="B5" s="244" t="s">
        <v>217</v>
      </c>
    </row>
    <row r="6" spans="1:16" ht="18" customHeight="1">
      <c r="B6" s="244" t="s">
        <v>286</v>
      </c>
    </row>
    <row r="7" spans="1:16" ht="18" customHeight="1">
      <c r="B7" s="244" t="s">
        <v>208</v>
      </c>
    </row>
    <row r="8" spans="1:16" ht="18" customHeight="1"/>
    <row r="9" spans="1:16" ht="18" customHeight="1">
      <c r="B9" s="243" t="s">
        <v>209</v>
      </c>
    </row>
    <row r="10" spans="1:16" s="245" customFormat="1" ht="18" customHeight="1">
      <c r="A10" s="244">
        <v>1</v>
      </c>
      <c r="B10" s="244" t="s">
        <v>210</v>
      </c>
    </row>
    <row r="11" spans="1:16" s="245" customFormat="1" ht="18" customHeight="1">
      <c r="A11" s="244"/>
      <c r="B11" s="244" t="s">
        <v>225</v>
      </c>
    </row>
    <row r="12" spans="1:16" ht="18" customHeight="1">
      <c r="A12" s="244">
        <v>2</v>
      </c>
      <c r="B12" s="244" t="s">
        <v>211</v>
      </c>
    </row>
    <row r="13" spans="1:16" ht="18" customHeight="1">
      <c r="A13" s="244">
        <v>3</v>
      </c>
      <c r="B13" s="244" t="s">
        <v>218</v>
      </c>
    </row>
    <row r="14" spans="1:16" ht="18" customHeight="1">
      <c r="B14" s="244" t="s">
        <v>219</v>
      </c>
    </row>
    <row r="15" spans="1:16" ht="18" customHeight="1">
      <c r="A15" s="244">
        <v>4</v>
      </c>
      <c r="B15" s="244" t="s">
        <v>212</v>
      </c>
    </row>
    <row r="16" spans="1:16" ht="18" customHeight="1">
      <c r="B16" s="244" t="s">
        <v>213</v>
      </c>
    </row>
    <row r="17" spans="1:2" ht="18" customHeight="1">
      <c r="A17" s="244">
        <v>5</v>
      </c>
      <c r="B17" s="244" t="s">
        <v>287</v>
      </c>
    </row>
    <row r="18" spans="1:2" ht="18" customHeight="1">
      <c r="B18" s="244" t="s">
        <v>233</v>
      </c>
    </row>
    <row r="19" spans="1:2" ht="18" customHeight="1">
      <c r="A19" s="244">
        <v>6</v>
      </c>
      <c r="B19" s="244" t="s">
        <v>214</v>
      </c>
    </row>
    <row r="20" spans="1:2" ht="18" customHeight="1">
      <c r="A20" s="244">
        <v>7</v>
      </c>
      <c r="B20" s="244" t="s">
        <v>215</v>
      </c>
    </row>
    <row r="21" spans="1:2" ht="18" customHeight="1">
      <c r="A21" s="244">
        <v>8</v>
      </c>
      <c r="B21" s="244" t="s">
        <v>269</v>
      </c>
    </row>
    <row r="22" spans="1:2" customFormat="1" ht="18" customHeight="1">
      <c r="A22">
        <v>9</v>
      </c>
      <c r="B22" t="s">
        <v>216</v>
      </c>
    </row>
    <row r="23" spans="1:2" customFormat="1" ht="18" customHeight="1"/>
    <row r="24" spans="1:2" customFormat="1" ht="18" hidden="1" customHeight="1">
      <c r="B24" s="245" t="s">
        <v>314</v>
      </c>
    </row>
    <row r="25" spans="1:2" customFormat="1" ht="18.75" hidden="1" customHeight="1">
      <c r="A25">
        <v>1</v>
      </c>
      <c r="B25" t="s">
        <v>261</v>
      </c>
    </row>
    <row r="26" spans="1:2" customFormat="1" ht="18" hidden="1" customHeight="1">
      <c r="B26" t="s">
        <v>259</v>
      </c>
    </row>
    <row r="27" spans="1:2" customFormat="1" ht="18" hidden="1" customHeight="1">
      <c r="B27" t="s">
        <v>260</v>
      </c>
    </row>
    <row r="28" spans="1:2" customFormat="1" ht="18" hidden="1" customHeight="1">
      <c r="A28">
        <v>2</v>
      </c>
      <c r="B28" t="s">
        <v>318</v>
      </c>
    </row>
    <row r="29" spans="1:2" customFormat="1" ht="18" hidden="1" customHeight="1">
      <c r="A29">
        <v>3</v>
      </c>
      <c r="B29" t="s">
        <v>262</v>
      </c>
    </row>
    <row r="30" spans="1:2" customFormat="1" ht="18" hidden="1" customHeight="1">
      <c r="B30" t="s">
        <v>263</v>
      </c>
    </row>
    <row r="31" spans="1:2" customFormat="1" ht="18" hidden="1" customHeight="1">
      <c r="A31">
        <v>4</v>
      </c>
      <c r="B31" t="s">
        <v>264</v>
      </c>
    </row>
    <row r="32" spans="1: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</sheetData>
  <mergeCells count="1">
    <mergeCell ref="B1:K1"/>
  </mergeCells>
  <phoneticPr fontId="2"/>
  <dataValidations count="1">
    <dataValidation type="list" allowBlank="1" showInputMessage="1" showErrorMessage="1" sqref="B1:K1">
      <formula1>契約金額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4" orientation="portrait" cellComments="asDisplayed" r:id="rId1"/>
  <headerFooter>
    <oddFooter>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K36"/>
  <sheetViews>
    <sheetView showGridLines="0" view="pageBreakPreview" zoomScaleNormal="100" zoomScaleSheetLayoutView="100" workbookViewId="0">
      <selection activeCell="L14" sqref="L14"/>
    </sheetView>
  </sheetViews>
  <sheetFormatPr defaultRowHeight="14.25"/>
  <cols>
    <col min="1" max="1" width="5.5" style="6" customWidth="1"/>
    <col min="2" max="2" width="14.5" style="6" customWidth="1"/>
    <col min="3" max="3" width="8.75" style="5" customWidth="1"/>
    <col min="4" max="4" width="9" style="6"/>
    <col min="5" max="5" width="16.5" style="6" customWidth="1"/>
    <col min="6" max="6" width="7" style="6" customWidth="1"/>
    <col min="7" max="7" width="17.875" style="5" customWidth="1"/>
    <col min="8" max="8" width="3.625" style="6" customWidth="1"/>
    <col min="9" max="16384" width="9" style="6"/>
  </cols>
  <sheetData>
    <row r="1" spans="1:11" ht="24.75" customHeight="1">
      <c r="G1" s="294" t="str">
        <f>IF(様式1!$B$5="見積金額内訳書",様式1!$R$5,"")</f>
        <v>様式２</v>
      </c>
    </row>
    <row r="2" spans="1:11">
      <c r="A2" s="103" t="s">
        <v>138</v>
      </c>
      <c r="B2" s="103" t="s">
        <v>21</v>
      </c>
    </row>
    <row r="3" spans="1:11">
      <c r="A3" s="93"/>
      <c r="B3" s="8"/>
      <c r="E3" s="186"/>
    </row>
    <row r="4" spans="1:11" ht="15" thickBot="1">
      <c r="A4" s="153" t="s">
        <v>98</v>
      </c>
      <c r="B4" s="128" t="s">
        <v>111</v>
      </c>
      <c r="C4" s="154"/>
      <c r="D4" s="155"/>
      <c r="E4" s="217">
        <f>E6+E22</f>
        <v>937000</v>
      </c>
      <c r="F4" s="128" t="s">
        <v>1</v>
      </c>
      <c r="G4" s="157"/>
      <c r="H4" s="128"/>
      <c r="K4" s="5"/>
    </row>
    <row r="5" spans="1:11" ht="15" thickTop="1">
      <c r="A5" s="153"/>
      <c r="B5" s="128"/>
      <c r="C5" s="154"/>
      <c r="D5" s="155"/>
      <c r="E5" s="154"/>
      <c r="F5" s="128"/>
      <c r="G5" s="157"/>
      <c r="H5" s="128"/>
      <c r="K5" s="5"/>
    </row>
    <row r="6" spans="1:11" ht="24" customHeight="1">
      <c r="A6" s="153"/>
      <c r="B6" s="158" t="s">
        <v>131</v>
      </c>
      <c r="C6" s="154"/>
      <c r="D6" s="155"/>
      <c r="E6" s="220">
        <f>G20</f>
        <v>560000</v>
      </c>
      <c r="F6" s="128" t="s">
        <v>1</v>
      </c>
      <c r="G6" s="157"/>
      <c r="H6" s="128"/>
      <c r="K6" s="5"/>
    </row>
    <row r="7" spans="1:11" ht="9" customHeight="1">
      <c r="A7" s="128"/>
      <c r="B7" s="128"/>
      <c r="C7" s="157"/>
      <c r="D7" s="128"/>
      <c r="E7" s="128"/>
      <c r="F7" s="128"/>
      <c r="G7" s="157"/>
      <c r="H7" s="128"/>
    </row>
    <row r="8" spans="1:11" ht="30" customHeight="1">
      <c r="A8" s="128"/>
      <c r="B8" s="447" t="s">
        <v>132</v>
      </c>
      <c r="C8" s="447"/>
      <c r="D8" s="133" t="s">
        <v>32</v>
      </c>
      <c r="E8" s="452" t="s">
        <v>33</v>
      </c>
      <c r="F8" s="453"/>
      <c r="G8" s="159" t="s">
        <v>34</v>
      </c>
      <c r="H8" s="128"/>
    </row>
    <row r="9" spans="1:11" ht="30" customHeight="1">
      <c r="A9" s="128"/>
      <c r="B9" s="448"/>
      <c r="C9" s="449"/>
      <c r="D9" s="160">
        <v>5</v>
      </c>
      <c r="E9" s="450">
        <v>112000</v>
      </c>
      <c r="F9" s="451"/>
      <c r="G9" s="161">
        <f>D9*E9</f>
        <v>560000</v>
      </c>
      <c r="H9" s="128"/>
    </row>
    <row r="10" spans="1:11" ht="30" customHeight="1">
      <c r="A10" s="128"/>
      <c r="B10" s="448"/>
      <c r="C10" s="449"/>
      <c r="D10" s="160"/>
      <c r="E10" s="450"/>
      <c r="F10" s="451"/>
      <c r="G10" s="161">
        <f t="shared" ref="G10:G18" si="0">D10*E10</f>
        <v>0</v>
      </c>
      <c r="H10" s="128"/>
    </row>
    <row r="11" spans="1:11" ht="30" customHeight="1">
      <c r="A11" s="128"/>
      <c r="B11" s="448"/>
      <c r="C11" s="449"/>
      <c r="D11" s="160"/>
      <c r="E11" s="450"/>
      <c r="F11" s="451"/>
      <c r="G11" s="161">
        <f t="shared" si="0"/>
        <v>0</v>
      </c>
      <c r="H11" s="128"/>
    </row>
    <row r="12" spans="1:11" ht="30" customHeight="1">
      <c r="A12" s="128"/>
      <c r="B12" s="448"/>
      <c r="C12" s="449"/>
      <c r="D12" s="160"/>
      <c r="E12" s="450"/>
      <c r="F12" s="451"/>
      <c r="G12" s="161">
        <f t="shared" si="0"/>
        <v>0</v>
      </c>
      <c r="H12" s="128"/>
    </row>
    <row r="13" spans="1:11" ht="30" customHeight="1">
      <c r="A13" s="128"/>
      <c r="B13" s="448"/>
      <c r="C13" s="449"/>
      <c r="D13" s="160"/>
      <c r="E13" s="450"/>
      <c r="F13" s="451"/>
      <c r="G13" s="161">
        <f t="shared" si="0"/>
        <v>0</v>
      </c>
      <c r="H13" s="128"/>
    </row>
    <row r="14" spans="1:11" ht="30" customHeight="1">
      <c r="A14" s="128"/>
      <c r="B14" s="448"/>
      <c r="C14" s="449"/>
      <c r="D14" s="160"/>
      <c r="E14" s="450"/>
      <c r="F14" s="451"/>
      <c r="G14" s="161">
        <f t="shared" si="0"/>
        <v>0</v>
      </c>
      <c r="H14" s="128"/>
    </row>
    <row r="15" spans="1:11" ht="30" customHeight="1">
      <c r="A15" s="128"/>
      <c r="B15" s="448"/>
      <c r="C15" s="449"/>
      <c r="D15" s="160"/>
      <c r="E15" s="450"/>
      <c r="F15" s="451"/>
      <c r="G15" s="161">
        <f t="shared" si="0"/>
        <v>0</v>
      </c>
      <c r="H15" s="128"/>
    </row>
    <row r="16" spans="1:11" ht="30" customHeight="1">
      <c r="A16" s="128"/>
      <c r="B16" s="448"/>
      <c r="C16" s="449"/>
      <c r="D16" s="160"/>
      <c r="E16" s="450"/>
      <c r="F16" s="451"/>
      <c r="G16" s="161">
        <f t="shared" si="0"/>
        <v>0</v>
      </c>
      <c r="H16" s="128"/>
    </row>
    <row r="17" spans="1:11" ht="30" customHeight="1">
      <c r="A17" s="128"/>
      <c r="B17" s="448"/>
      <c r="C17" s="449"/>
      <c r="D17" s="160"/>
      <c r="E17" s="450"/>
      <c r="F17" s="451"/>
      <c r="G17" s="161">
        <f t="shared" si="0"/>
        <v>0</v>
      </c>
      <c r="H17" s="128"/>
    </row>
    <row r="18" spans="1:11" ht="30" customHeight="1" thickBot="1">
      <c r="A18" s="128"/>
      <c r="B18" s="458"/>
      <c r="C18" s="459"/>
      <c r="D18" s="162"/>
      <c r="E18" s="460"/>
      <c r="F18" s="461"/>
      <c r="G18" s="161">
        <f t="shared" si="0"/>
        <v>0</v>
      </c>
      <c r="H18" s="128"/>
    </row>
    <row r="19" spans="1:11" ht="30" customHeight="1" thickBot="1">
      <c r="A19" s="128"/>
      <c r="B19" s="456" t="s">
        <v>29</v>
      </c>
      <c r="C19" s="457"/>
      <c r="D19" s="457"/>
      <c r="E19" s="457"/>
      <c r="F19" s="457"/>
      <c r="G19" s="156">
        <f>SUM(G9:G18)</f>
        <v>560000</v>
      </c>
      <c r="H19" s="128"/>
    </row>
    <row r="20" spans="1:11" ht="30" customHeight="1" thickBot="1">
      <c r="A20" s="128"/>
      <c r="B20" s="163"/>
      <c r="C20" s="163"/>
      <c r="D20" s="164"/>
      <c r="E20" s="165"/>
      <c r="F20" s="137" t="s">
        <v>222</v>
      </c>
      <c r="G20" s="211">
        <f>ROUNDDOWN(G19,-3)</f>
        <v>560000</v>
      </c>
      <c r="H20" s="128"/>
    </row>
    <row r="21" spans="1:11" ht="15" thickBot="1">
      <c r="A21" s="128"/>
      <c r="B21" s="128"/>
      <c r="C21" s="157"/>
      <c r="D21" s="128"/>
      <c r="E21" s="128"/>
      <c r="F21" s="128"/>
      <c r="G21" s="157"/>
      <c r="H21" s="128"/>
    </row>
    <row r="22" spans="1:11" ht="20.25" customHeight="1" thickBot="1">
      <c r="A22" s="153"/>
      <c r="B22" s="158" t="s">
        <v>133</v>
      </c>
      <c r="C22" s="154"/>
      <c r="D22" s="155"/>
      <c r="E22" s="219">
        <f>G25</f>
        <v>377000</v>
      </c>
      <c r="F22" s="128" t="s">
        <v>1</v>
      </c>
      <c r="G22" s="157"/>
      <c r="H22" s="128"/>
      <c r="K22" s="5"/>
    </row>
    <row r="23" spans="1:11" customFormat="1" ht="11.25" customHeight="1">
      <c r="A23" s="166"/>
      <c r="B23" s="166"/>
      <c r="C23" s="166"/>
      <c r="D23" s="166"/>
      <c r="E23" s="166"/>
      <c r="F23" s="166"/>
      <c r="G23" s="166"/>
      <c r="H23" s="166"/>
    </row>
    <row r="24" spans="1:11" ht="18" customHeight="1" thickBot="1">
      <c r="A24" s="153"/>
      <c r="B24" s="187">
        <v>75500</v>
      </c>
      <c r="C24" s="167" t="s">
        <v>1</v>
      </c>
      <c r="D24" s="168" t="s">
        <v>55</v>
      </c>
      <c r="E24" s="187">
        <v>5</v>
      </c>
      <c r="F24" s="158" t="s">
        <v>104</v>
      </c>
      <c r="G24" s="212">
        <f>B24*E24</f>
        <v>377500</v>
      </c>
      <c r="H24" s="128" t="s">
        <v>1</v>
      </c>
      <c r="K24" s="5"/>
    </row>
    <row r="25" spans="1:11" ht="20.25" customHeight="1" thickBot="1">
      <c r="A25" s="153"/>
      <c r="B25" s="169"/>
      <c r="C25" s="170"/>
      <c r="D25" s="171"/>
      <c r="E25" s="454" t="s">
        <v>222</v>
      </c>
      <c r="F25" s="454"/>
      <c r="G25" s="211">
        <f>ROUNDDOWN(G24,-3)</f>
        <v>377000</v>
      </c>
      <c r="H25" s="128" t="s">
        <v>1</v>
      </c>
      <c r="K25" s="5"/>
    </row>
    <row r="26" spans="1:11" ht="20.25" customHeight="1">
      <c r="A26" s="153"/>
      <c r="B26" s="169"/>
      <c r="C26" s="170"/>
      <c r="D26" s="171"/>
      <c r="E26" s="172"/>
      <c r="F26" s="171"/>
      <c r="G26" s="171"/>
      <c r="H26" s="128"/>
      <c r="K26" s="5"/>
    </row>
    <row r="27" spans="1:11" ht="20.25" customHeight="1">
      <c r="A27" s="153"/>
      <c r="B27" s="169"/>
      <c r="C27" s="170"/>
      <c r="D27" s="171"/>
      <c r="E27" s="172"/>
      <c r="F27" s="171"/>
      <c r="G27" s="171"/>
      <c r="H27" s="128"/>
      <c r="K27" s="5"/>
    </row>
    <row r="28" spans="1:11" customFormat="1" ht="15" thickBot="1">
      <c r="A28" s="166"/>
      <c r="B28" s="166"/>
      <c r="C28" s="166"/>
      <c r="D28" s="166"/>
      <c r="E28" s="166"/>
      <c r="F28" s="166"/>
      <c r="G28" s="166"/>
      <c r="H28" s="166"/>
    </row>
    <row r="29" spans="1:11" ht="21" customHeight="1" thickBot="1">
      <c r="A29" s="103" t="s">
        <v>115</v>
      </c>
      <c r="B29" s="103" t="s">
        <v>64</v>
      </c>
      <c r="C29" s="157"/>
      <c r="D29" s="128"/>
      <c r="E29" s="219">
        <f>G34</f>
        <v>949000</v>
      </c>
      <c r="F29" s="173" t="s">
        <v>1</v>
      </c>
      <c r="G29" s="157"/>
      <c r="H29" s="128"/>
    </row>
    <row r="30" spans="1:11" ht="30" customHeight="1">
      <c r="A30" s="7"/>
      <c r="B30" s="8"/>
      <c r="C30" s="157"/>
      <c r="D30" s="128"/>
      <c r="E30" s="128"/>
      <c r="F30" s="128"/>
      <c r="G30" s="157"/>
      <c r="H30" s="128"/>
    </row>
    <row r="31" spans="1:11" ht="30" customHeight="1">
      <c r="A31" s="128"/>
      <c r="B31" s="128"/>
      <c r="C31" s="157"/>
      <c r="D31" s="128"/>
      <c r="E31" s="128"/>
      <c r="F31" s="128"/>
      <c r="G31" s="157"/>
      <c r="H31" s="128"/>
    </row>
    <row r="32" spans="1:11" ht="34.5" customHeight="1">
      <c r="A32" s="128"/>
      <c r="B32" s="128" t="s">
        <v>36</v>
      </c>
      <c r="C32" s="213" t="s">
        <v>181</v>
      </c>
      <c r="D32" s="128"/>
      <c r="E32" s="128" t="s">
        <v>67</v>
      </c>
      <c r="F32" s="128"/>
      <c r="G32" s="157"/>
      <c r="H32" s="128"/>
    </row>
    <row r="33" spans="1:8" ht="30" customHeight="1" thickBot="1">
      <c r="A33" s="128"/>
      <c r="B33" s="455">
        <f>様式2_3機材!F4</f>
        <v>9497000</v>
      </c>
      <c r="C33" s="455"/>
      <c r="D33" s="128" t="s">
        <v>37</v>
      </c>
      <c r="E33" s="174">
        <v>10</v>
      </c>
      <c r="F33" s="175" t="s">
        <v>63</v>
      </c>
      <c r="G33" s="216">
        <f>ROUNDDOWN(B33*E33/100,0)</f>
        <v>949700</v>
      </c>
      <c r="H33" s="128" t="s">
        <v>1</v>
      </c>
    </row>
    <row r="34" spans="1:8" ht="30" customHeight="1" thickBot="1">
      <c r="A34" s="128"/>
      <c r="B34" s="128"/>
      <c r="C34" s="157"/>
      <c r="D34" s="128"/>
      <c r="E34" s="454" t="s">
        <v>222</v>
      </c>
      <c r="F34" s="454"/>
      <c r="G34" s="218">
        <f>ROUNDDOWN(G33,-3)</f>
        <v>949000</v>
      </c>
      <c r="H34" s="173" t="s">
        <v>90</v>
      </c>
    </row>
    <row r="35" spans="1:8">
      <c r="A35" s="128"/>
      <c r="B35" s="128"/>
      <c r="C35" s="157"/>
      <c r="D35" s="128"/>
      <c r="E35" s="128"/>
      <c r="F35" s="128"/>
      <c r="G35" s="157"/>
      <c r="H35" s="128"/>
    </row>
    <row r="36" spans="1:8">
      <c r="B36" s="27"/>
    </row>
  </sheetData>
  <mergeCells count="26">
    <mergeCell ref="E34:F34"/>
    <mergeCell ref="B33:C33"/>
    <mergeCell ref="B19:F19"/>
    <mergeCell ref="B16:C16"/>
    <mergeCell ref="E16:F16"/>
    <mergeCell ref="B17:C17"/>
    <mergeCell ref="E17:F17"/>
    <mergeCell ref="B18:C18"/>
    <mergeCell ref="E18:F18"/>
    <mergeCell ref="E25:F25"/>
    <mergeCell ref="B13:C13"/>
    <mergeCell ref="E13:F13"/>
    <mergeCell ref="B14:C14"/>
    <mergeCell ref="E14:F14"/>
    <mergeCell ref="B15:C15"/>
    <mergeCell ref="E15:F15"/>
    <mergeCell ref="E12:F12"/>
    <mergeCell ref="E11:F11"/>
    <mergeCell ref="E10:F10"/>
    <mergeCell ref="E9:F9"/>
    <mergeCell ref="E8:F8"/>
    <mergeCell ref="B8:C8"/>
    <mergeCell ref="B12:C12"/>
    <mergeCell ref="B11:C11"/>
    <mergeCell ref="B10:C10"/>
    <mergeCell ref="B9:C9"/>
  </mergeCells>
  <phoneticPr fontId="2"/>
  <conditionalFormatting sqref="E33">
    <cfRule type="cellIs" dxfId="1" priority="1" stopIfTrue="1" operator="greaterThan">
      <formula>10</formula>
    </cfRule>
    <cfRule type="cellIs" dxfId="0" priority="2" stopIfTrue="1" operator="greaterThan">
      <formula>10</formula>
    </cfRule>
  </conditionalFormatting>
  <dataValidations count="1">
    <dataValidation type="whole" operator="notEqual" allowBlank="1" showInputMessage="1" showErrorMessage="1" sqref="D9:F18 D20:E20">
      <formula1>0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9" orientation="portrait" cellComments="asDisplayed" r:id="rId1"/>
  <headerFooter>
    <oddFooter>&amp;P / &amp;N 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3"/>
  <sheetViews>
    <sheetView showGridLines="0" view="pageBreakPreview" zoomScale="90" zoomScaleNormal="100" zoomScaleSheetLayoutView="90" workbookViewId="0">
      <selection activeCell="L14" sqref="L14"/>
    </sheetView>
  </sheetViews>
  <sheetFormatPr defaultRowHeight="14.25"/>
  <cols>
    <col min="1" max="1" width="6.125" style="166" customWidth="1"/>
    <col min="2" max="2" width="14.375" style="166" customWidth="1"/>
    <col min="3" max="3" width="14.25" style="166" customWidth="1"/>
    <col min="4" max="4" width="21.5" style="166" customWidth="1"/>
    <col min="5" max="5" width="9" style="166"/>
    <col min="6" max="6" width="14" style="166" customWidth="1"/>
    <col min="7" max="7" width="13.5" style="166" customWidth="1"/>
    <col min="8" max="8" width="9" style="166"/>
    <col min="9" max="9" width="12.875" style="166" customWidth="1"/>
    <col min="10" max="10" width="13.125" style="166" customWidth="1"/>
    <col min="11" max="16384" width="9" style="166"/>
  </cols>
  <sheetData>
    <row r="1" spans="1:11">
      <c r="A1" s="58" t="s">
        <v>70</v>
      </c>
      <c r="B1" s="190"/>
      <c r="C1" s="58"/>
      <c r="D1" s="58"/>
      <c r="E1" s="58"/>
      <c r="F1" s="58"/>
      <c r="G1" s="58"/>
      <c r="H1" s="58"/>
      <c r="I1" s="58"/>
      <c r="J1" s="58"/>
      <c r="K1" s="294" t="str">
        <f>IF(様式1!$B$5="見積金額内訳書",様式1!$R$5,"")</f>
        <v>様式２</v>
      </c>
    </row>
    <row r="2" spans="1:11">
      <c r="A2" s="58"/>
      <c r="B2" s="64"/>
      <c r="C2" s="64"/>
      <c r="D2" s="64"/>
      <c r="E2" s="58"/>
      <c r="F2" s="203"/>
      <c r="G2" s="112"/>
      <c r="H2" s="58"/>
      <c r="I2" s="58"/>
      <c r="J2" s="58"/>
      <c r="K2" s="58"/>
    </row>
    <row r="3" spans="1:11">
      <c r="A3" s="58"/>
      <c r="B3" s="64"/>
      <c r="C3" s="64"/>
      <c r="D3" s="64"/>
      <c r="E3" s="58"/>
      <c r="F3" s="192"/>
      <c r="G3" s="58"/>
      <c r="H3" s="58"/>
      <c r="I3" s="58"/>
      <c r="J3" s="58"/>
      <c r="K3" s="58"/>
    </row>
    <row r="4" spans="1:11" ht="15" thickBot="1">
      <c r="A4" s="58" t="s">
        <v>149</v>
      </c>
      <c r="B4" s="64"/>
      <c r="C4" s="64"/>
      <c r="D4" s="191">
        <f>H13</f>
        <v>3000000</v>
      </c>
      <c r="E4" s="58" t="s">
        <v>12</v>
      </c>
      <c r="F4" s="58"/>
      <c r="G4" s="58" t="s">
        <v>116</v>
      </c>
      <c r="H4" s="58"/>
      <c r="I4" s="58"/>
      <c r="J4" s="58"/>
      <c r="K4" s="58"/>
    </row>
    <row r="5" spans="1:11" ht="20.25" customHeight="1">
      <c r="A5" s="58"/>
      <c r="B5" s="403" t="s">
        <v>71</v>
      </c>
      <c r="C5" s="405"/>
      <c r="D5" s="60" t="s">
        <v>72</v>
      </c>
      <c r="E5" s="404" t="s">
        <v>73</v>
      </c>
      <c r="F5" s="404"/>
      <c r="G5" s="60" t="s">
        <v>79</v>
      </c>
      <c r="H5" s="467" t="s">
        <v>74</v>
      </c>
      <c r="I5" s="405"/>
      <c r="J5" s="478" t="s">
        <v>75</v>
      </c>
      <c r="K5" s="468"/>
    </row>
    <row r="6" spans="1:11" ht="20.25" customHeight="1">
      <c r="A6" s="58"/>
      <c r="B6" s="465"/>
      <c r="C6" s="466"/>
      <c r="D6" s="193"/>
      <c r="E6" s="483">
        <v>3000000</v>
      </c>
      <c r="F6" s="484"/>
      <c r="G6" s="194">
        <v>1</v>
      </c>
      <c r="H6" s="475">
        <f>E6*G6</f>
        <v>3000000</v>
      </c>
      <c r="I6" s="476"/>
      <c r="J6" s="479"/>
      <c r="K6" s="480"/>
    </row>
    <row r="7" spans="1:11" ht="20.25" customHeight="1">
      <c r="A7" s="58"/>
      <c r="B7" s="465"/>
      <c r="C7" s="466"/>
      <c r="D7" s="193"/>
      <c r="E7" s="481"/>
      <c r="F7" s="482"/>
      <c r="G7" s="195"/>
      <c r="H7" s="475">
        <f t="shared" ref="H7:H12" si="0">E7*G7</f>
        <v>0</v>
      </c>
      <c r="I7" s="476"/>
      <c r="J7" s="317"/>
      <c r="K7" s="318"/>
    </row>
    <row r="8" spans="1:11" ht="20.25" customHeight="1">
      <c r="A8" s="58"/>
      <c r="B8" s="465"/>
      <c r="C8" s="466"/>
      <c r="D8" s="193"/>
      <c r="E8" s="481"/>
      <c r="F8" s="482"/>
      <c r="G8" s="195"/>
      <c r="H8" s="475">
        <f t="shared" si="0"/>
        <v>0</v>
      </c>
      <c r="I8" s="476"/>
      <c r="J8" s="317"/>
      <c r="K8" s="318"/>
    </row>
    <row r="9" spans="1:11" ht="20.25" customHeight="1">
      <c r="A9" s="58"/>
      <c r="B9" s="465"/>
      <c r="C9" s="466"/>
      <c r="D9" s="193"/>
      <c r="E9" s="481"/>
      <c r="F9" s="482"/>
      <c r="G9" s="195"/>
      <c r="H9" s="475">
        <f t="shared" si="0"/>
        <v>0</v>
      </c>
      <c r="I9" s="476"/>
      <c r="J9" s="317"/>
      <c r="K9" s="318"/>
    </row>
    <row r="10" spans="1:11" ht="20.25" customHeight="1">
      <c r="A10" s="58"/>
      <c r="B10" s="465"/>
      <c r="C10" s="466"/>
      <c r="D10" s="193"/>
      <c r="E10" s="483"/>
      <c r="F10" s="484"/>
      <c r="G10" s="195"/>
      <c r="H10" s="475">
        <f t="shared" si="0"/>
        <v>0</v>
      </c>
      <c r="I10" s="476"/>
      <c r="J10" s="479"/>
      <c r="K10" s="480"/>
    </row>
    <row r="11" spans="1:11" ht="20.25" customHeight="1">
      <c r="A11" s="58"/>
      <c r="B11" s="465"/>
      <c r="C11" s="466"/>
      <c r="D11" s="193"/>
      <c r="E11" s="483"/>
      <c r="F11" s="484"/>
      <c r="G11" s="195"/>
      <c r="H11" s="475">
        <f t="shared" si="0"/>
        <v>0</v>
      </c>
      <c r="I11" s="476"/>
      <c r="J11" s="479"/>
      <c r="K11" s="480"/>
    </row>
    <row r="12" spans="1:11" ht="20.25" customHeight="1">
      <c r="A12" s="58"/>
      <c r="B12" s="465"/>
      <c r="C12" s="466"/>
      <c r="D12" s="193"/>
      <c r="E12" s="483"/>
      <c r="F12" s="484"/>
      <c r="G12" s="195"/>
      <c r="H12" s="475">
        <f t="shared" si="0"/>
        <v>0</v>
      </c>
      <c r="I12" s="476"/>
      <c r="J12" s="479"/>
      <c r="K12" s="480"/>
    </row>
    <row r="13" spans="1:11" ht="20.25" customHeight="1" thickBot="1">
      <c r="A13" s="58"/>
      <c r="B13" s="498" t="s">
        <v>152</v>
      </c>
      <c r="C13" s="499"/>
      <c r="D13" s="500"/>
      <c r="E13" s="492"/>
      <c r="F13" s="493"/>
      <c r="G13" s="202"/>
      <c r="H13" s="488">
        <f>SUM(H6:I12)</f>
        <v>3000000</v>
      </c>
      <c r="I13" s="489"/>
      <c r="J13" s="490"/>
      <c r="K13" s="491"/>
    </row>
    <row r="14" spans="1:11">
      <c r="D14" s="201"/>
      <c r="E14" s="201"/>
      <c r="F14" s="201"/>
    </row>
    <row r="15" spans="1:11">
      <c r="A15" s="58"/>
      <c r="B15" s="190"/>
      <c r="C15" s="58"/>
      <c r="D15" s="58"/>
      <c r="E15" s="58"/>
      <c r="F15" s="58"/>
      <c r="G15" s="58"/>
      <c r="H15" s="62"/>
      <c r="I15" s="64"/>
      <c r="J15" s="58"/>
      <c r="K15" s="58"/>
    </row>
    <row r="16" spans="1:11" ht="15" thickBot="1">
      <c r="A16" s="58" t="s">
        <v>150</v>
      </c>
      <c r="B16" s="196"/>
      <c r="C16" s="197"/>
      <c r="D16" s="191">
        <f>H21</f>
        <v>1000000</v>
      </c>
      <c r="E16" s="58" t="s">
        <v>12</v>
      </c>
      <c r="F16" s="64"/>
      <c r="G16" s="64"/>
      <c r="H16" s="64"/>
      <c r="I16" s="64"/>
      <c r="J16" s="64"/>
      <c r="K16" s="64"/>
    </row>
    <row r="17" spans="1:11" ht="20.25" customHeight="1">
      <c r="A17" s="190"/>
      <c r="B17" s="403" t="s">
        <v>71</v>
      </c>
      <c r="C17" s="405"/>
      <c r="D17" s="60" t="s">
        <v>72</v>
      </c>
      <c r="E17" s="404" t="s">
        <v>73</v>
      </c>
      <c r="F17" s="404"/>
      <c r="G17" s="60" t="s">
        <v>79</v>
      </c>
      <c r="H17" s="467" t="s">
        <v>74</v>
      </c>
      <c r="I17" s="405"/>
      <c r="J17" s="478" t="s">
        <v>75</v>
      </c>
      <c r="K17" s="468"/>
    </row>
    <row r="18" spans="1:11" ht="20.25" customHeight="1">
      <c r="A18" s="58"/>
      <c r="B18" s="465"/>
      <c r="C18" s="466"/>
      <c r="D18" s="193"/>
      <c r="E18" s="483">
        <v>1000000</v>
      </c>
      <c r="F18" s="484"/>
      <c r="G18" s="194">
        <v>1</v>
      </c>
      <c r="H18" s="475">
        <f>E18*G18</f>
        <v>1000000</v>
      </c>
      <c r="I18" s="476"/>
      <c r="J18" s="479"/>
      <c r="K18" s="480"/>
    </row>
    <row r="19" spans="1:11" ht="20.25" customHeight="1">
      <c r="A19" s="58"/>
      <c r="B19" s="465"/>
      <c r="C19" s="466"/>
      <c r="D19" s="193"/>
      <c r="E19" s="481"/>
      <c r="F19" s="482"/>
      <c r="G19" s="195"/>
      <c r="H19" s="475">
        <f>E19*G19</f>
        <v>0</v>
      </c>
      <c r="I19" s="476"/>
      <c r="J19" s="317"/>
      <c r="K19" s="318"/>
    </row>
    <row r="20" spans="1:11" ht="20.25" customHeight="1">
      <c r="A20" s="58"/>
      <c r="B20" s="465"/>
      <c r="C20" s="466"/>
      <c r="D20" s="193"/>
      <c r="E20" s="481"/>
      <c r="F20" s="482"/>
      <c r="G20" s="195"/>
      <c r="H20" s="475">
        <f>E20*G20</f>
        <v>0</v>
      </c>
      <c r="I20" s="476"/>
      <c r="J20" s="317"/>
      <c r="K20" s="318"/>
    </row>
    <row r="21" spans="1:11" ht="20.25" customHeight="1" thickBot="1">
      <c r="A21" s="58"/>
      <c r="B21" s="406" t="s">
        <v>153</v>
      </c>
      <c r="C21" s="419"/>
      <c r="D21" s="464"/>
      <c r="E21" s="494"/>
      <c r="F21" s="495"/>
      <c r="G21" s="198"/>
      <c r="H21" s="488">
        <f>SUM(H18:I20)</f>
        <v>1000000</v>
      </c>
      <c r="I21" s="489"/>
      <c r="J21" s="490"/>
      <c r="K21" s="491"/>
    </row>
    <row r="22" spans="1:11" ht="20.25" customHeight="1">
      <c r="A22" s="58"/>
      <c r="B22" s="312"/>
      <c r="C22" s="314"/>
      <c r="D22" s="314"/>
      <c r="E22" s="485"/>
      <c r="F22" s="485"/>
      <c r="G22" s="199"/>
      <c r="H22" s="497"/>
      <c r="I22" s="497"/>
      <c r="J22" s="477"/>
      <c r="K22" s="477"/>
    </row>
    <row r="24" spans="1:11" ht="15" thickBot="1">
      <c r="A24" s="166" t="s">
        <v>151</v>
      </c>
      <c r="D24" s="191">
        <f>H29</f>
        <v>0</v>
      </c>
      <c r="E24" s="58" t="s">
        <v>12</v>
      </c>
    </row>
    <row r="25" spans="1:11">
      <c r="B25" s="403" t="s">
        <v>76</v>
      </c>
      <c r="C25" s="405"/>
      <c r="D25" s="60" t="s">
        <v>24</v>
      </c>
      <c r="E25" s="404" t="s">
        <v>123</v>
      </c>
      <c r="F25" s="405"/>
      <c r="G25" s="60" t="s">
        <v>124</v>
      </c>
      <c r="H25" s="404" t="s">
        <v>125</v>
      </c>
      <c r="I25" s="405"/>
      <c r="J25" s="467" t="s">
        <v>78</v>
      </c>
      <c r="K25" s="468"/>
    </row>
    <row r="26" spans="1:11">
      <c r="B26" s="89"/>
      <c r="C26" s="85"/>
      <c r="D26" s="78"/>
      <c r="E26" s="473">
        <v>0</v>
      </c>
      <c r="F26" s="474"/>
      <c r="G26" s="78">
        <v>1</v>
      </c>
      <c r="H26" s="475">
        <f>E26*G26</f>
        <v>0</v>
      </c>
      <c r="I26" s="476"/>
      <c r="J26" s="469"/>
      <c r="K26" s="470"/>
    </row>
    <row r="27" spans="1:11">
      <c r="B27" s="89"/>
      <c r="C27" s="85"/>
      <c r="D27" s="78"/>
      <c r="E27" s="473"/>
      <c r="F27" s="474"/>
      <c r="G27" s="78"/>
      <c r="H27" s="475">
        <f>E27*G27</f>
        <v>0</v>
      </c>
      <c r="I27" s="476"/>
      <c r="J27" s="469"/>
      <c r="K27" s="470"/>
    </row>
    <row r="28" spans="1:11">
      <c r="B28" s="89"/>
      <c r="C28" s="85"/>
      <c r="D28" s="78"/>
      <c r="E28" s="473"/>
      <c r="F28" s="474"/>
      <c r="G28" s="78"/>
      <c r="H28" s="475">
        <f>E28*G28</f>
        <v>0</v>
      </c>
      <c r="I28" s="476"/>
      <c r="J28" s="469"/>
      <c r="K28" s="470"/>
    </row>
    <row r="29" spans="1:11" ht="15" thickBot="1">
      <c r="B29" s="406" t="s">
        <v>154</v>
      </c>
      <c r="C29" s="419"/>
      <c r="D29" s="464"/>
      <c r="E29" s="492"/>
      <c r="F29" s="493"/>
      <c r="G29" s="205"/>
      <c r="H29" s="471">
        <f>SUM(H26:I28)</f>
        <v>0</v>
      </c>
      <c r="I29" s="472"/>
      <c r="J29" s="462"/>
      <c r="K29" s="463"/>
    </row>
    <row r="30" spans="1:11">
      <c r="B30" s="312"/>
      <c r="C30" s="312"/>
      <c r="D30" s="312"/>
      <c r="E30" s="314"/>
      <c r="F30" s="314"/>
      <c r="G30" s="314"/>
      <c r="H30" s="314"/>
      <c r="I30" s="314"/>
      <c r="J30" s="312"/>
      <c r="K30" s="312"/>
    </row>
    <row r="32" spans="1:11">
      <c r="A32" s="58"/>
      <c r="B32" s="486"/>
      <c r="C32" s="486"/>
      <c r="D32" s="486"/>
      <c r="E32" s="496"/>
      <c r="F32" s="496"/>
      <c r="G32" s="204"/>
      <c r="H32" s="487"/>
      <c r="I32" s="487"/>
      <c r="J32" s="496"/>
      <c r="K32" s="496"/>
    </row>
    <row r="33" ht="20.25" customHeight="1"/>
  </sheetData>
  <mergeCells count="75">
    <mergeCell ref="B32:D32"/>
    <mergeCell ref="H32:I32"/>
    <mergeCell ref="H13:I13"/>
    <mergeCell ref="J13:K13"/>
    <mergeCell ref="E13:F13"/>
    <mergeCell ref="B20:C20"/>
    <mergeCell ref="B21:D21"/>
    <mergeCell ref="H21:I21"/>
    <mergeCell ref="J21:K21"/>
    <mergeCell ref="E21:F21"/>
    <mergeCell ref="J32:K32"/>
    <mergeCell ref="H22:I22"/>
    <mergeCell ref="E32:F32"/>
    <mergeCell ref="E29:F29"/>
    <mergeCell ref="B25:C25"/>
    <mergeCell ref="B13:D13"/>
    <mergeCell ref="E5:F5"/>
    <mergeCell ref="H5:I5"/>
    <mergeCell ref="J5:K5"/>
    <mergeCell ref="E6:F6"/>
    <mergeCell ref="H6:I6"/>
    <mergeCell ref="J6:K6"/>
    <mergeCell ref="H8:I8"/>
    <mergeCell ref="H9:I9"/>
    <mergeCell ref="E11:F11"/>
    <mergeCell ref="H11:I11"/>
    <mergeCell ref="E7:F7"/>
    <mergeCell ref="E8:F8"/>
    <mergeCell ref="E9:F9"/>
    <mergeCell ref="H7:I7"/>
    <mergeCell ref="E10:F10"/>
    <mergeCell ref="H10:I10"/>
    <mergeCell ref="H28:I28"/>
    <mergeCell ref="E17:F17"/>
    <mergeCell ref="H17:I17"/>
    <mergeCell ref="E18:F18"/>
    <mergeCell ref="H18:I18"/>
    <mergeCell ref="E19:F19"/>
    <mergeCell ref="H20:I20"/>
    <mergeCell ref="E22:F22"/>
    <mergeCell ref="B10:C10"/>
    <mergeCell ref="B11:C11"/>
    <mergeCell ref="B12:C12"/>
    <mergeCell ref="B17:C17"/>
    <mergeCell ref="J22:K22"/>
    <mergeCell ref="J17:K17"/>
    <mergeCell ref="J18:K18"/>
    <mergeCell ref="H19:I19"/>
    <mergeCell ref="E20:F20"/>
    <mergeCell ref="J12:K12"/>
    <mergeCell ref="J10:K10"/>
    <mergeCell ref="J11:K11"/>
    <mergeCell ref="E12:F12"/>
    <mergeCell ref="H12:I12"/>
    <mergeCell ref="B5:C5"/>
    <mergeCell ref="B6:C6"/>
    <mergeCell ref="B7:C7"/>
    <mergeCell ref="B8:C8"/>
    <mergeCell ref="B9:C9"/>
    <mergeCell ref="J29:K29"/>
    <mergeCell ref="B29:D29"/>
    <mergeCell ref="B18:C18"/>
    <mergeCell ref="B19:C19"/>
    <mergeCell ref="J25:K25"/>
    <mergeCell ref="J26:K26"/>
    <mergeCell ref="J27:K27"/>
    <mergeCell ref="J28:K28"/>
    <mergeCell ref="H29:I29"/>
    <mergeCell ref="E26:F26"/>
    <mergeCell ref="E25:F25"/>
    <mergeCell ref="H25:I25"/>
    <mergeCell ref="E27:F27"/>
    <mergeCell ref="E28:F28"/>
    <mergeCell ref="H26:I26"/>
    <mergeCell ref="H27:I27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90" orientation="landscape" cellComments="asDisplayed" r:id="rId1"/>
  <headerFooter>
    <oddFooter>&amp;P / &amp;N 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CC"/>
    <pageSetUpPr fitToPage="1"/>
  </sheetPr>
  <dimension ref="A1:Q29"/>
  <sheetViews>
    <sheetView view="pageBreakPreview" zoomScaleNormal="100" zoomScaleSheetLayoutView="100" workbookViewId="0">
      <selection activeCell="L14" sqref="L14"/>
    </sheetView>
  </sheetViews>
  <sheetFormatPr defaultRowHeight="14.25"/>
  <cols>
    <col min="1" max="1" width="4.125" customWidth="1"/>
    <col min="2" max="2" width="22.625" customWidth="1"/>
    <col min="3" max="3" width="19.25" customWidth="1"/>
    <col min="4" max="4" width="18.875" bestFit="1" customWidth="1"/>
    <col min="5" max="5" width="5.5" style="232" bestFit="1" customWidth="1"/>
    <col min="6" max="6" width="9" style="232"/>
    <col min="7" max="7" width="16.625" hidden="1" customWidth="1"/>
    <col min="8" max="8" width="21" bestFit="1" customWidth="1"/>
    <col min="9" max="9" width="14.375" bestFit="1" customWidth="1"/>
  </cols>
  <sheetData>
    <row r="1" spans="1:17">
      <c r="B1" s="503" t="str">
        <f>IF(様式1!B5="見積金額内訳書",Q4,IF(様式1!B5="最終見積金額内訳書","",Q5))</f>
        <v>【別添資料2-1】</v>
      </c>
      <c r="C1" s="503"/>
      <c r="D1" s="503"/>
      <c r="I1" s="225"/>
    </row>
    <row r="2" spans="1:17" ht="17.25">
      <c r="B2" s="501" t="s">
        <v>183</v>
      </c>
      <c r="C2" s="501"/>
      <c r="D2" s="501"/>
      <c r="E2" s="501"/>
      <c r="F2" s="501"/>
      <c r="G2" s="501"/>
      <c r="H2" s="501"/>
      <c r="I2" s="501"/>
    </row>
    <row r="3" spans="1:17" ht="18" thickBot="1">
      <c r="B3" s="502"/>
      <c r="C3" s="502"/>
      <c r="D3" s="502"/>
      <c r="E3" s="502"/>
      <c r="F3" s="502"/>
      <c r="G3" s="502"/>
      <c r="H3" s="502"/>
      <c r="I3" s="502"/>
    </row>
    <row r="4" spans="1:17" ht="30" customHeight="1" thickBot="1">
      <c r="A4" s="364" t="s">
        <v>156</v>
      </c>
      <c r="B4" s="365" t="s">
        <v>294</v>
      </c>
      <c r="C4" s="226" t="s">
        <v>184</v>
      </c>
      <c r="D4" s="226" t="s">
        <v>185</v>
      </c>
      <c r="E4" s="226" t="s">
        <v>159</v>
      </c>
      <c r="F4" s="226" t="s">
        <v>186</v>
      </c>
      <c r="G4" s="226" t="s">
        <v>187</v>
      </c>
      <c r="H4" s="226" t="s">
        <v>315</v>
      </c>
      <c r="I4" s="227" t="s">
        <v>316</v>
      </c>
      <c r="Q4" t="s">
        <v>317</v>
      </c>
    </row>
    <row r="5" spans="1:17" ht="30" customHeight="1" thickTop="1">
      <c r="A5" s="362">
        <v>1</v>
      </c>
      <c r="B5" s="363" t="str">
        <f>IF($A5="","",VLOOKUP($A5,従事者明細!$A$3:$I$40,2))</f>
        <v>田中　正樹 (日本）</v>
      </c>
      <c r="C5" s="210" t="str">
        <f>IF($A5="","",VLOOKUP($A5,従事者明細!$A$3:$I$40,3))</f>
        <v>業務主任/施工管理</v>
      </c>
      <c r="D5" s="210" t="str">
        <f>IF($A5="","",VLOOKUP($A5,従事者明細!$A$3:$I$40,4))</f>
        <v>㈱YXZホールティングス</v>
      </c>
      <c r="E5" s="233" t="str">
        <f>IF($A5="","",VLOOKUP($A5,従事者明細!$A$3:$I$40,5))</f>
        <v>Z</v>
      </c>
      <c r="F5" s="234">
        <f>IF($A5="","",VLOOKUP($A5,従事者明細!$A$3:$I$40,6))</f>
        <v>2</v>
      </c>
      <c r="G5" s="248">
        <f>IF($A5="","",VLOOKUP($A5,従事者明細!$A$3:$I$40,7))</f>
        <v>20372</v>
      </c>
      <c r="H5" s="240" t="str">
        <f>IF($A5="","",VLOOKUP($A5,従事者明細!$A$3:$I$40,8))</f>
        <v>　○○工業大学卒
　△△△大学院修了</v>
      </c>
      <c r="I5" s="353" t="str">
        <f>IF($A5="","",VLOOKUP($A5,従事者明細!$A$3:$I$40,9))</f>
        <v>19**年3月
19**年9月</v>
      </c>
      <c r="Q5" t="s">
        <v>295</v>
      </c>
    </row>
    <row r="6" spans="1:17" ht="30" customHeight="1">
      <c r="A6" s="352">
        <v>2</v>
      </c>
      <c r="B6" s="241" t="str">
        <f>IF($A6="","",VLOOKUP($A6,従事者明細!$A$3:$I$40,2))</f>
        <v>本田　慶介（日本）</v>
      </c>
      <c r="C6" s="210" t="str">
        <f>IF($A6="","",VLOOKUP($A6,従事者明細!$A$3:$I$40,3))</f>
        <v>開発課題担当/市長調査・渉外担当</v>
      </c>
      <c r="D6" s="210" t="str">
        <f>IF($A6="","",VLOOKUP($A6,従事者明細!$A$3:$I$40,4))</f>
        <v>㈱YXZホールティングス</v>
      </c>
      <c r="E6" s="233" t="str">
        <f>IF($A6="","",VLOOKUP($A6,従事者明細!$A$3:$I$40,5))</f>
        <v>Z</v>
      </c>
      <c r="F6" s="234">
        <f>IF($A6="","",VLOOKUP($A6,従事者明細!$A$3:$I$40,6))</f>
        <v>4</v>
      </c>
      <c r="G6" s="248">
        <f>IF($A6="","",VLOOKUP($A6,従事者明細!$A$3:$I$40,7))</f>
        <v>26155</v>
      </c>
      <c r="H6" s="240" t="str">
        <f>IF($A6="","",VLOOKUP($A6,従事者明細!$A$3:$I$40,8))</f>
        <v>　○○工業高校卒</v>
      </c>
      <c r="I6" s="353" t="str">
        <f>IF($A6="","",VLOOKUP($A6,従事者明細!$A$3:$I$40,9))</f>
        <v>200*年3月</v>
      </c>
    </row>
    <row r="7" spans="1:17" ht="30" customHeight="1">
      <c r="A7" s="352">
        <v>3</v>
      </c>
      <c r="B7" s="241" t="str">
        <f>IF($A7="","",VLOOKUP($A7,従事者明細!$A$3:$I$40,2))</f>
        <v>阿部　一朗（日本）</v>
      </c>
      <c r="C7" s="210" t="str">
        <f>IF($A7="","",VLOOKUP($A7,従事者明細!$A$3:$I$40,3))</f>
        <v>チーフアドバイザー</v>
      </c>
      <c r="D7" s="210" t="str">
        <f>IF($A7="","",VLOOKUP($A7,従事者明細!$A$3:$I$40,4))</f>
        <v>㈱FIFAコンサルタント</v>
      </c>
      <c r="E7" s="233" t="str">
        <f>IF($A7="","",VLOOKUP($A7,従事者明細!$A$3:$I$40,5))</f>
        <v>A</v>
      </c>
      <c r="F7" s="234">
        <f>IF($A7="","",VLOOKUP($A7,従事者明細!$A$3:$I$40,6))</f>
        <v>3</v>
      </c>
      <c r="G7" s="248">
        <f>IF($A7="","",VLOOKUP($A7,従事者明細!$A$3:$I$40,7))</f>
        <v>24422</v>
      </c>
      <c r="H7" s="240" t="str">
        <f>IF($A7="","",VLOOKUP($A7,従事者明細!$A$3:$I$40,8))</f>
        <v xml:space="preserve"> ○○○○○大学卒</v>
      </c>
      <c r="I7" s="353" t="str">
        <f>IF($A7="","",VLOOKUP($A7,従事者明細!$A$3:$I$40,9))</f>
        <v>19**年3月</v>
      </c>
    </row>
    <row r="8" spans="1:17" ht="30" customHeight="1">
      <c r="A8" s="352">
        <v>4</v>
      </c>
      <c r="B8" s="241" t="str">
        <f>IF($A8="","",VLOOKUP($A8,従事者明細!$A$3:$I$40,2))</f>
        <v>半沢　直樹（日本）</v>
      </c>
      <c r="C8" s="210" t="str">
        <f>IF($A8="","",VLOOKUP($A8,従事者明細!$A$3:$I$40,3))</f>
        <v>アドバイザー</v>
      </c>
      <c r="D8" s="210" t="str">
        <f>IF($A8="","",VLOOKUP($A8,従事者明細!$A$3:$I$40,4))</f>
        <v>㈱FIFAコンサルタント</v>
      </c>
      <c r="E8" s="233" t="str">
        <f>IF($A8="","",VLOOKUP($A8,従事者明細!$A$3:$I$40,5))</f>
        <v>A</v>
      </c>
      <c r="F8" s="234">
        <f>IF($A8="","",VLOOKUP($A8,従事者明細!$A$3:$I$40,6))</f>
        <v>3</v>
      </c>
      <c r="G8" s="248">
        <f>IF($A8="","",VLOOKUP($A8,従事者明細!$A$3:$I$40,7))</f>
        <v>24100</v>
      </c>
      <c r="H8" s="240" t="str">
        <f>IF($A8="","",VLOOKUP($A8,従事者明細!$A$3:$I$40,8))</f>
        <v xml:space="preserve"> ○○○○○大学卒</v>
      </c>
      <c r="I8" s="353" t="str">
        <f>IF($A8="","",VLOOKUP($A8,従事者明細!$A$3:$I$40,9))</f>
        <v>19**年3月</v>
      </c>
    </row>
    <row r="9" spans="1:17" ht="30" customHeight="1">
      <c r="A9" s="352">
        <v>5</v>
      </c>
      <c r="B9" s="241" t="str">
        <f>IF($A9="","",VLOOKUP($A9,従事者明細!$A$3:$I$40,2))</f>
        <v>国際　太郎（日本）</v>
      </c>
      <c r="C9" s="210" t="str">
        <f>IF($A9="","",VLOOKUP($A9,従事者明細!$A$3:$I$40,3))</f>
        <v>現地調査員・電気計装担当</v>
      </c>
      <c r="D9" s="210" t="str">
        <f>IF($A9="","",VLOOKUP($A9,従事者明細!$A$3:$I$40,4))</f>
        <v>㈱ABCコンサルタンツ</v>
      </c>
      <c r="E9" s="233" t="str">
        <f>IF($A9="","",VLOOKUP($A9,従事者明細!$A$3:$I$40,5))</f>
        <v>B</v>
      </c>
      <c r="F9" s="234">
        <f>IF($A9="","",VLOOKUP($A9,従事者明細!$A$3:$I$40,6))</f>
        <v>4</v>
      </c>
      <c r="G9" s="248">
        <f>IF($A9="","",VLOOKUP($A9,従事者明細!$A$3:$I$40,7))</f>
        <v>25729</v>
      </c>
      <c r="H9" s="240" t="str">
        <f>IF($A9="","",VLOOKUP($A9,従事者明細!$A$3:$I$40,8))</f>
        <v xml:space="preserve"> ○○○○○大学卒</v>
      </c>
      <c r="I9" s="353" t="str">
        <f>IF($A9="","",VLOOKUP($A9,従事者明細!$A$3:$I$40,9))</f>
        <v>19**年3月</v>
      </c>
    </row>
    <row r="10" spans="1:17" ht="30" customHeight="1">
      <c r="A10" s="352">
        <v>6</v>
      </c>
      <c r="B10" s="241" t="str">
        <f>IF($A10="","",VLOOKUP($A10,従事者明細!$A$3:$I$40,2))</f>
        <v>鈴木　花子（日本）</v>
      </c>
      <c r="C10" s="210" t="str">
        <f>IF($A10="","",VLOOKUP($A10,従事者明細!$A$3:$I$40,3))</f>
        <v>社会配慮調査及び対応</v>
      </c>
      <c r="D10" s="210" t="str">
        <f>IF($A10="","",VLOOKUP($A10,従事者明細!$A$3:$I$40,4))</f>
        <v>㈱OPQ貿易</v>
      </c>
      <c r="E10" s="233" t="str">
        <f>IF($A10="","",VLOOKUP($A10,従事者明細!$A$3:$I$40,5))</f>
        <v>C</v>
      </c>
      <c r="F10" s="234">
        <f>IF($A10="","",VLOOKUP($A10,従事者明細!$A$3:$I$40,6))</f>
        <v>5</v>
      </c>
      <c r="G10" s="248">
        <f>IF($A10="","",VLOOKUP($A10,従事者明細!$A$3:$I$40,7))</f>
        <v>29423</v>
      </c>
      <c r="H10" s="240" t="str">
        <f>IF($A10="","",VLOOKUP($A10,従事者明細!$A$3:$I$40,8))</f>
        <v xml:space="preserve"> ○○○○○大学卒</v>
      </c>
      <c r="I10" s="353" t="str">
        <f>IF($A10="","",VLOOKUP($A10,従事者明細!$A$3:$I$40,9))</f>
        <v>200*年3月</v>
      </c>
    </row>
    <row r="11" spans="1:17" ht="30" customHeight="1">
      <c r="A11" s="352">
        <v>7</v>
      </c>
      <c r="B11" s="241" t="str">
        <f>IF($A11="","",VLOOKUP($A11,従事者明細!$A$3:$I$40,2))</f>
        <v>佐藤　理香（ベトナム）</v>
      </c>
      <c r="C11" s="210" t="str">
        <f>IF($A11="","",VLOOKUP($A11,従事者明細!$A$3:$I$40,3))</f>
        <v>現地調査活動</v>
      </c>
      <c r="D11" s="210" t="str">
        <f>IF($A11="","",VLOOKUP($A11,従事者明細!$A$3:$I$40,4))</f>
        <v>DDDコンサル㈱</v>
      </c>
      <c r="E11" s="233" t="str">
        <f>IF($A11="","",VLOOKUP($A11,従事者明細!$A$3:$I$40,5))</f>
        <v>B</v>
      </c>
      <c r="F11" s="234">
        <f>IF($A11="","",VLOOKUP($A11,従事者明細!$A$3:$I$40,6))</f>
        <v>6</v>
      </c>
      <c r="G11" s="248">
        <f>IF($A11="","",VLOOKUP($A11,従事者明細!$A$3:$I$40,7))</f>
        <v>29423</v>
      </c>
      <c r="H11" s="240" t="str">
        <f>IF($A11="","",VLOOKUP($A11,従事者明細!$A$3:$I$40,8))</f>
        <v xml:space="preserve"> ○○○○○大学卒</v>
      </c>
      <c r="I11" s="353" t="str">
        <f>IF($A11="","",VLOOKUP($A11,従事者明細!$A$3:$I$40,9))</f>
        <v>200*年3月</v>
      </c>
    </row>
    <row r="12" spans="1:17" ht="30" hidden="1" customHeight="1">
      <c r="A12" s="352"/>
      <c r="B12" s="241" t="str">
        <f>IF($A12="","",VLOOKUP($A12,従事者明細!$A$3:$I$40,2))</f>
        <v/>
      </c>
      <c r="C12" s="210" t="str">
        <f>IF($A12="","",VLOOKUP($A12,従事者明細!$A$3:$I$40,3))</f>
        <v/>
      </c>
      <c r="D12" s="210" t="str">
        <f>IF($A12="","",VLOOKUP($A12,従事者明細!$A$3:$I$40,4))</f>
        <v/>
      </c>
      <c r="E12" s="233" t="str">
        <f>IF($A12="","",VLOOKUP($A12,従事者明細!$A$3:$I$40,5))</f>
        <v/>
      </c>
      <c r="F12" s="234" t="str">
        <f>IF($A12="","",VLOOKUP($A12,従事者明細!$A$3:$I$40,6))</f>
        <v/>
      </c>
      <c r="G12" s="248" t="str">
        <f>IF($A12="","",VLOOKUP($A12,従事者明細!$A$3:$I$40,7))</f>
        <v/>
      </c>
      <c r="H12" s="240" t="str">
        <f>IF($A12="","",VLOOKUP($A12,従事者明細!$A$3:$I$40,8))</f>
        <v/>
      </c>
      <c r="I12" s="353" t="str">
        <f>IF($A12="","",VLOOKUP($A12,従事者明細!$A$3:$I$40,9))</f>
        <v/>
      </c>
    </row>
    <row r="13" spans="1:17" ht="30" hidden="1" customHeight="1">
      <c r="A13" s="352"/>
      <c r="B13" s="241" t="str">
        <f>IF($A13="","",VLOOKUP($A13,従事者明細!$A$3:$I$40,2))</f>
        <v/>
      </c>
      <c r="C13" s="210" t="str">
        <f>IF($A13="","",VLOOKUP($A13,従事者明細!$A$3:$I$40,3))</f>
        <v/>
      </c>
      <c r="D13" s="210" t="str">
        <f>IF($A13="","",VLOOKUP($A13,従事者明細!$A$3:$I$40,4))</f>
        <v/>
      </c>
      <c r="E13" s="233" t="str">
        <f>IF($A13="","",VLOOKUP($A13,従事者明細!$A$3:$I$40,5))</f>
        <v/>
      </c>
      <c r="F13" s="234" t="str">
        <f>IF($A13="","",VLOOKUP($A13,従事者明細!$A$3:$I$40,6))</f>
        <v/>
      </c>
      <c r="G13" s="248" t="str">
        <f>IF($A13="","",VLOOKUP($A13,従事者明細!$A$3:$I$40,7))</f>
        <v/>
      </c>
      <c r="H13" s="240" t="str">
        <f>IF($A13="","",VLOOKUP($A13,従事者明細!$A$3:$I$40,8))</f>
        <v/>
      </c>
      <c r="I13" s="353" t="str">
        <f>IF($A13="","",VLOOKUP($A13,従事者明細!$A$3:$I$40,9))</f>
        <v/>
      </c>
    </row>
    <row r="14" spans="1:17" ht="30" hidden="1" customHeight="1">
      <c r="A14" s="352"/>
      <c r="B14" s="241" t="str">
        <f>IF($A14="","",VLOOKUP($A14,従事者明細!$A$3:$I$40,2))</f>
        <v/>
      </c>
      <c r="C14" s="210" t="str">
        <f>IF($A14="","",VLOOKUP($A14,従事者明細!$A$3:$I$40,3))</f>
        <v/>
      </c>
      <c r="D14" s="210" t="str">
        <f>IF($A14="","",VLOOKUP($A14,従事者明細!$A$3:$I$40,4))</f>
        <v/>
      </c>
      <c r="E14" s="233" t="str">
        <f>IF($A14="","",VLOOKUP($A14,従事者明細!$A$3:$I$40,5))</f>
        <v/>
      </c>
      <c r="F14" s="234" t="str">
        <f>IF($A14="","",VLOOKUP($A14,従事者明細!$A$3:$I$40,6))</f>
        <v/>
      </c>
      <c r="G14" s="248" t="str">
        <f>IF($A14="","",VLOOKUP($A14,従事者明細!$A$3:$I$40,7))</f>
        <v/>
      </c>
      <c r="H14" s="240" t="str">
        <f>IF($A14="","",VLOOKUP($A14,従事者明細!$A$3:$I$40,8))</f>
        <v/>
      </c>
      <c r="I14" s="353" t="str">
        <f>IF($A14="","",VLOOKUP($A14,従事者明細!$A$3:$I$40,9))</f>
        <v/>
      </c>
    </row>
    <row r="15" spans="1:17" ht="30" hidden="1" customHeight="1">
      <c r="A15" s="352"/>
      <c r="B15" s="241" t="str">
        <f>IF($A15="","",VLOOKUP($A15,従事者明細!$A$3:$I$40,2))</f>
        <v/>
      </c>
      <c r="C15" s="210" t="str">
        <f>IF($A15="","",VLOOKUP($A15,従事者明細!$A$3:$I$40,3))</f>
        <v/>
      </c>
      <c r="D15" s="210" t="str">
        <f>IF($A15="","",VLOOKUP($A15,従事者明細!$A$3:$I$40,4))</f>
        <v/>
      </c>
      <c r="E15" s="233" t="str">
        <f>IF($A15="","",VLOOKUP($A15,従事者明細!$A$3:$I$40,5))</f>
        <v/>
      </c>
      <c r="F15" s="234" t="str">
        <f>IF($A15="","",VLOOKUP($A15,従事者明細!$A$3:$I$40,6))</f>
        <v/>
      </c>
      <c r="G15" s="248" t="str">
        <f>IF($A15="","",VLOOKUP($A15,従事者明細!$A$3:$I$40,7))</f>
        <v/>
      </c>
      <c r="H15" s="240" t="str">
        <f>IF($A15="","",VLOOKUP($A15,従事者明細!$A$3:$I$40,8))</f>
        <v/>
      </c>
      <c r="I15" s="353" t="str">
        <f>IF($A15="","",VLOOKUP($A15,従事者明細!$A$3:$I$40,9))</f>
        <v/>
      </c>
    </row>
    <row r="16" spans="1:17" ht="30" hidden="1" customHeight="1">
      <c r="A16" s="352"/>
      <c r="B16" s="241" t="str">
        <f>IF($A16="","",VLOOKUP($A16,従事者明細!$A$3:$I$40,2))</f>
        <v/>
      </c>
      <c r="C16" s="210" t="str">
        <f>IF($A16="","",VLOOKUP($A16,従事者明細!$A$3:$I$40,3))</f>
        <v/>
      </c>
      <c r="D16" s="210" t="str">
        <f>IF($A16="","",VLOOKUP($A16,従事者明細!$A$3:$I$40,4))</f>
        <v/>
      </c>
      <c r="E16" s="233" t="str">
        <f>IF($A16="","",VLOOKUP($A16,従事者明細!$A$3:$I$40,5))</f>
        <v/>
      </c>
      <c r="F16" s="234" t="str">
        <f>IF($A16="","",VLOOKUP($A16,従事者明細!$A$3:$I$40,6))</f>
        <v/>
      </c>
      <c r="G16" s="248" t="str">
        <f>IF($A16="","",VLOOKUP($A16,従事者明細!$A$3:$I$40,7))</f>
        <v/>
      </c>
      <c r="H16" s="240" t="str">
        <f>IF($A16="","",VLOOKUP($A16,従事者明細!$A$3:$I$40,8))</f>
        <v/>
      </c>
      <c r="I16" s="353" t="str">
        <f>IF($A16="","",VLOOKUP($A16,従事者明細!$A$3:$I$40,9))</f>
        <v/>
      </c>
    </row>
    <row r="17" spans="1:10" ht="30" hidden="1" customHeight="1">
      <c r="A17" s="352"/>
      <c r="B17" s="241" t="str">
        <f>IF($A17="","",VLOOKUP($A17,従事者明細!$A$3:$I$40,2))</f>
        <v/>
      </c>
      <c r="C17" s="210" t="str">
        <f>IF($A17="","",VLOOKUP($A17,従事者明細!$A$3:$I$40,3))</f>
        <v/>
      </c>
      <c r="D17" s="210" t="str">
        <f>IF($A17="","",VLOOKUP($A17,従事者明細!$A$3:$I$40,4))</f>
        <v/>
      </c>
      <c r="E17" s="233" t="str">
        <f>IF($A17="","",VLOOKUP($A17,従事者明細!$A$3:$I$40,5))</f>
        <v/>
      </c>
      <c r="F17" s="234" t="str">
        <f>IF($A17="","",VLOOKUP($A17,従事者明細!$A$3:$I$40,6))</f>
        <v/>
      </c>
      <c r="G17" s="248" t="str">
        <f>IF($A17="","",VLOOKUP($A17,従事者明細!$A$3:$I$40,7))</f>
        <v/>
      </c>
      <c r="H17" s="240" t="str">
        <f>IF($A17="","",VLOOKUP($A17,従事者明細!$A$3:$I$40,8))</f>
        <v/>
      </c>
      <c r="I17" s="353" t="str">
        <f>IF($A17="","",VLOOKUP($A17,従事者明細!$A$3:$I$40,9))</f>
        <v/>
      </c>
    </row>
    <row r="18" spans="1:10" ht="30" hidden="1" customHeight="1">
      <c r="A18" s="352"/>
      <c r="B18" s="241" t="str">
        <f>IF($A18="","",VLOOKUP($A18,従事者明細!$A$3:$I$40,2))</f>
        <v/>
      </c>
      <c r="C18" s="210" t="str">
        <f>IF($A18="","",VLOOKUP($A18,従事者明細!$A$3:$I$40,3))</f>
        <v/>
      </c>
      <c r="D18" s="210" t="str">
        <f>IF($A18="","",VLOOKUP($A18,従事者明細!$A$3:$I$40,4))</f>
        <v/>
      </c>
      <c r="E18" s="233" t="str">
        <f>IF($A18="","",VLOOKUP($A18,従事者明細!$A$3:$I$40,5))</f>
        <v/>
      </c>
      <c r="F18" s="234" t="str">
        <f>IF($A18="","",VLOOKUP($A18,従事者明細!$A$3:$I$40,6))</f>
        <v/>
      </c>
      <c r="G18" s="248" t="str">
        <f>IF($A18="","",VLOOKUP($A18,従事者明細!$A$3:$I$40,7))</f>
        <v/>
      </c>
      <c r="H18" s="240" t="str">
        <f>IF($A18="","",VLOOKUP($A18,従事者明細!$A$3:$I$40,8))</f>
        <v/>
      </c>
      <c r="I18" s="353" t="str">
        <f>IF($A18="","",VLOOKUP($A18,従事者明細!$A$3:$I$40,9))</f>
        <v/>
      </c>
    </row>
    <row r="19" spans="1:10" ht="30" hidden="1" customHeight="1">
      <c r="A19" s="352"/>
      <c r="B19" s="241" t="str">
        <f>IF($A19="","",VLOOKUP($A19,従事者明細!$A$3:$I$40,2))</f>
        <v/>
      </c>
      <c r="C19" s="210" t="str">
        <f>IF($A19="","",VLOOKUP($A19,従事者明細!$A$3:$I$40,3))</f>
        <v/>
      </c>
      <c r="D19" s="210" t="str">
        <f>IF($A19="","",VLOOKUP($A19,従事者明細!$A$3:$I$40,4))</f>
        <v/>
      </c>
      <c r="E19" s="233" t="str">
        <f>IF($A19="","",VLOOKUP($A19,従事者明細!$A$3:$I$40,5))</f>
        <v/>
      </c>
      <c r="F19" s="234" t="str">
        <f>IF($A19="","",VLOOKUP($A19,従事者明細!$A$3:$I$40,6))</f>
        <v/>
      </c>
      <c r="G19" s="248" t="str">
        <f>IF($A19="","",VLOOKUP($A19,従事者明細!$A$3:$I$40,7))</f>
        <v/>
      </c>
      <c r="H19" s="240" t="str">
        <f>IF($A19="","",VLOOKUP($A19,従事者明細!$A$3:$I$40,8))</f>
        <v/>
      </c>
      <c r="I19" s="353" t="str">
        <f>IF($A19="","",VLOOKUP($A19,従事者明細!$A$3:$I$40,9))</f>
        <v/>
      </c>
    </row>
    <row r="20" spans="1:10" ht="30" hidden="1" customHeight="1">
      <c r="A20" s="352"/>
      <c r="B20" s="241" t="str">
        <f>IF($A20="","",VLOOKUP($A20,従事者明細!$A$3:$I$40,2))</f>
        <v/>
      </c>
      <c r="C20" s="210" t="str">
        <f>IF($A20="","",VLOOKUP($A20,従事者明細!$A$3:$I$40,3))</f>
        <v/>
      </c>
      <c r="D20" s="210" t="str">
        <f>IF($A20="","",VLOOKUP($A20,従事者明細!$A$3:$I$40,4))</f>
        <v/>
      </c>
      <c r="E20" s="233" t="str">
        <f>IF($A20="","",VLOOKUP($A20,従事者明細!$A$3:$I$40,5))</f>
        <v/>
      </c>
      <c r="F20" s="234" t="str">
        <f>IF($A20="","",VLOOKUP($A20,従事者明細!$A$3:$I$40,6))</f>
        <v/>
      </c>
      <c r="G20" s="248" t="str">
        <f>IF($A20="","",VLOOKUP($A20,従事者明細!$A$3:$I$40,7))</f>
        <v/>
      </c>
      <c r="H20" s="240" t="str">
        <f>IF($A20="","",VLOOKUP($A20,従事者明細!$A$3:$I$40,8))</f>
        <v/>
      </c>
      <c r="I20" s="353" t="str">
        <f>IF($A20="","",VLOOKUP($A20,従事者明細!$A$3:$I$40,9))</f>
        <v/>
      </c>
    </row>
    <row r="21" spans="1:10" ht="30" hidden="1" customHeight="1">
      <c r="A21" s="352"/>
      <c r="B21" s="241" t="str">
        <f>IF($A21="","",VLOOKUP($A21,従事者明細!$A$3:$I$40,2))</f>
        <v/>
      </c>
      <c r="C21" s="210" t="str">
        <f>IF($A21="","",VLOOKUP($A21,従事者明細!$A$3:$I$40,3))</f>
        <v/>
      </c>
      <c r="D21" s="210" t="str">
        <f>IF($A21="","",VLOOKUP($A21,従事者明細!$A$3:$I$40,4))</f>
        <v/>
      </c>
      <c r="E21" s="233" t="str">
        <f>IF($A21="","",VLOOKUP($A21,従事者明細!$A$3:$I$40,5))</f>
        <v/>
      </c>
      <c r="F21" s="234" t="str">
        <f>IF($A21="","",VLOOKUP($A21,従事者明細!$A$3:$I$40,6))</f>
        <v/>
      </c>
      <c r="G21" s="248" t="str">
        <f>IF($A21="","",VLOOKUP($A21,従事者明細!$A$3:$I$40,7))</f>
        <v/>
      </c>
      <c r="H21" s="240" t="str">
        <f>IF($A21="","",VLOOKUP($A21,従事者明細!$A$3:$I$40,8))</f>
        <v/>
      </c>
      <c r="I21" s="353" t="str">
        <f>IF($A21="","",VLOOKUP($A21,従事者明細!$A$3:$I$40,9))</f>
        <v/>
      </c>
    </row>
    <row r="22" spans="1:10" ht="30" hidden="1" customHeight="1">
      <c r="A22" s="352"/>
      <c r="B22" s="241" t="str">
        <f>IF($A22="","",VLOOKUP($A22,従事者明細!$A$3:$I$40,2))</f>
        <v/>
      </c>
      <c r="C22" s="210" t="str">
        <f>IF($A22="","",VLOOKUP($A22,従事者明細!$A$3:$I$40,3))</f>
        <v/>
      </c>
      <c r="D22" s="210" t="str">
        <f>IF($A22="","",VLOOKUP($A22,従事者明細!$A$3:$I$40,4))</f>
        <v/>
      </c>
      <c r="E22" s="233" t="str">
        <f>IF($A22="","",VLOOKUP($A22,従事者明細!$A$3:$I$40,5))</f>
        <v/>
      </c>
      <c r="F22" s="234" t="str">
        <f>IF($A22="","",VLOOKUP($A22,従事者明細!$A$3:$I$40,6))</f>
        <v/>
      </c>
      <c r="G22" s="248" t="str">
        <f>IF($A22="","",VLOOKUP($A22,従事者明細!$A$3:$I$40,7))</f>
        <v/>
      </c>
      <c r="H22" s="240" t="str">
        <f>IF($A22="","",VLOOKUP($A22,従事者明細!$A$3:$I$40,8))</f>
        <v/>
      </c>
      <c r="I22" s="353" t="str">
        <f>IF($A22="","",VLOOKUP($A22,従事者明細!$A$3:$I$40,9))</f>
        <v/>
      </c>
    </row>
    <row r="23" spans="1:10" ht="30" hidden="1" customHeight="1">
      <c r="A23" s="352"/>
      <c r="B23" s="241" t="str">
        <f>IF($A23="","",VLOOKUP($A23,従事者明細!$A$3:$I$40,2))</f>
        <v/>
      </c>
      <c r="C23" s="210" t="str">
        <f>IF($A23="","",VLOOKUP($A23,従事者明細!$A$3:$I$40,3))</f>
        <v/>
      </c>
      <c r="D23" s="210" t="str">
        <f>IF($A23="","",VLOOKUP($A23,従事者明細!$A$3:$I$40,4))</f>
        <v/>
      </c>
      <c r="E23" s="233" t="str">
        <f>IF($A23="","",VLOOKUP($A23,従事者明細!$A$3:$I$40,5))</f>
        <v/>
      </c>
      <c r="F23" s="234" t="str">
        <f>IF($A23="","",VLOOKUP($A23,従事者明細!$A$3:$I$40,6))</f>
        <v/>
      </c>
      <c r="G23" s="248" t="str">
        <f>IF($A23="","",VLOOKUP($A23,従事者明細!$A$3:$I$40,7))</f>
        <v/>
      </c>
      <c r="H23" s="240" t="str">
        <f>IF($A23="","",VLOOKUP($A23,従事者明細!$A$3:$I$40,8))</f>
        <v/>
      </c>
      <c r="I23" s="353" t="str">
        <f>IF($A23="","",VLOOKUP($A23,従事者明細!$A$3:$I$40,9))</f>
        <v/>
      </c>
    </row>
    <row r="24" spans="1:10" ht="30" customHeight="1" thickBot="1">
      <c r="A24" s="354"/>
      <c r="B24" s="355" t="str">
        <f>IF($A24="","",VLOOKUP($A24,従事者明細!$A$3:$I$40,2))</f>
        <v/>
      </c>
      <c r="C24" s="356" t="str">
        <f>IF($A24="","",VLOOKUP($A24,従事者明細!$A$3:$I$40,3))</f>
        <v/>
      </c>
      <c r="D24" s="356" t="str">
        <f>IF($A24="","",VLOOKUP($A24,従事者明細!$A$3:$I$40,4))</f>
        <v/>
      </c>
      <c r="E24" s="357" t="str">
        <f>IF($A24="","",VLOOKUP($A24,従事者明細!$A$3:$I$40,5))</f>
        <v/>
      </c>
      <c r="F24" s="358" t="str">
        <f>IF($A24="","",VLOOKUP($A24,従事者明細!$A$3:$I$40,6))</f>
        <v/>
      </c>
      <c r="G24" s="359" t="str">
        <f>IF($A24="","",VLOOKUP($A24,従事者明細!$A$3:$I$40,7))</f>
        <v/>
      </c>
      <c r="H24" s="360" t="str">
        <f>IF($A24="","",VLOOKUP($A24,従事者明細!$A$3:$I$40,8))</f>
        <v/>
      </c>
      <c r="I24" s="361" t="str">
        <f>IF($A24="","",VLOOKUP($A24,従事者明細!$A$3:$I$40,9))</f>
        <v/>
      </c>
    </row>
    <row r="25" spans="1:10">
      <c r="B25" s="229"/>
      <c r="C25" s="229"/>
      <c r="D25" s="229"/>
      <c r="E25" s="229"/>
      <c r="F25" s="229"/>
      <c r="G25" s="229"/>
      <c r="H25" s="229"/>
      <c r="I25" s="229"/>
      <c r="J25" s="231"/>
    </row>
    <row r="26" spans="1:10">
      <c r="B26" s="228"/>
      <c r="C26" s="228"/>
      <c r="D26" s="228"/>
      <c r="E26" s="229"/>
      <c r="F26" s="229"/>
      <c r="G26" s="228"/>
      <c r="H26" s="228"/>
      <c r="I26" s="229"/>
    </row>
    <row r="27" spans="1:10">
      <c r="B27" s="367"/>
      <c r="C27" s="367"/>
      <c r="D27" s="367"/>
      <c r="E27" s="367"/>
      <c r="F27" s="367"/>
      <c r="G27" s="367"/>
      <c r="H27" s="367"/>
      <c r="I27" s="367"/>
    </row>
    <row r="28" spans="1:10">
      <c r="B28" s="230"/>
    </row>
    <row r="29" spans="1:10">
      <c r="B29" s="230"/>
    </row>
  </sheetData>
  <mergeCells count="4">
    <mergeCell ref="B2:I2"/>
    <mergeCell ref="B3:I3"/>
    <mergeCell ref="B27:I27"/>
    <mergeCell ref="B1:D1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orientation="landscape" cellComments="asDisplayed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H26"/>
  <sheetViews>
    <sheetView showGridLines="0" view="pageBreakPreview" zoomScaleNormal="100" zoomScaleSheetLayoutView="100" workbookViewId="0">
      <selection activeCell="L14" sqref="L14"/>
    </sheetView>
  </sheetViews>
  <sheetFormatPr defaultRowHeight="12"/>
  <cols>
    <col min="1" max="1" width="7.5" style="249" customWidth="1"/>
    <col min="2" max="2" width="8.25" style="249" customWidth="1"/>
    <col min="3" max="3" width="4.875" style="249" customWidth="1"/>
    <col min="4" max="4" width="32.125" style="249" customWidth="1"/>
    <col min="5" max="8" width="17" style="249" customWidth="1"/>
    <col min="9" max="9" width="6.375" style="249" customWidth="1"/>
    <col min="10" max="256" width="9" style="249"/>
    <col min="257" max="257" width="7.5" style="249" customWidth="1"/>
    <col min="258" max="258" width="8.25" style="249" customWidth="1"/>
    <col min="259" max="259" width="4.875" style="249" customWidth="1"/>
    <col min="260" max="260" width="32.125" style="249" customWidth="1"/>
    <col min="261" max="264" width="17" style="249" customWidth="1"/>
    <col min="265" max="265" width="6.375" style="249" customWidth="1"/>
    <col min="266" max="512" width="9" style="249"/>
    <col min="513" max="513" width="7.5" style="249" customWidth="1"/>
    <col min="514" max="514" width="8.25" style="249" customWidth="1"/>
    <col min="515" max="515" width="4.875" style="249" customWidth="1"/>
    <col min="516" max="516" width="32.125" style="249" customWidth="1"/>
    <col min="517" max="520" width="17" style="249" customWidth="1"/>
    <col min="521" max="521" width="6.375" style="249" customWidth="1"/>
    <col min="522" max="768" width="9" style="249"/>
    <col min="769" max="769" width="7.5" style="249" customWidth="1"/>
    <col min="770" max="770" width="8.25" style="249" customWidth="1"/>
    <col min="771" max="771" width="4.875" style="249" customWidth="1"/>
    <col min="772" max="772" width="32.125" style="249" customWidth="1"/>
    <col min="773" max="776" width="17" style="249" customWidth="1"/>
    <col min="777" max="777" width="6.375" style="249" customWidth="1"/>
    <col min="778" max="1024" width="9" style="249"/>
    <col min="1025" max="1025" width="7.5" style="249" customWidth="1"/>
    <col min="1026" max="1026" width="8.25" style="249" customWidth="1"/>
    <col min="1027" max="1027" width="4.875" style="249" customWidth="1"/>
    <col min="1028" max="1028" width="32.125" style="249" customWidth="1"/>
    <col min="1029" max="1032" width="17" style="249" customWidth="1"/>
    <col min="1033" max="1033" width="6.375" style="249" customWidth="1"/>
    <col min="1034" max="1280" width="9" style="249"/>
    <col min="1281" max="1281" width="7.5" style="249" customWidth="1"/>
    <col min="1282" max="1282" width="8.25" style="249" customWidth="1"/>
    <col min="1283" max="1283" width="4.875" style="249" customWidth="1"/>
    <col min="1284" max="1284" width="32.125" style="249" customWidth="1"/>
    <col min="1285" max="1288" width="17" style="249" customWidth="1"/>
    <col min="1289" max="1289" width="6.375" style="249" customWidth="1"/>
    <col min="1290" max="1536" width="9" style="249"/>
    <col min="1537" max="1537" width="7.5" style="249" customWidth="1"/>
    <col min="1538" max="1538" width="8.25" style="249" customWidth="1"/>
    <col min="1539" max="1539" width="4.875" style="249" customWidth="1"/>
    <col min="1540" max="1540" width="32.125" style="249" customWidth="1"/>
    <col min="1541" max="1544" width="17" style="249" customWidth="1"/>
    <col min="1545" max="1545" width="6.375" style="249" customWidth="1"/>
    <col min="1546" max="1792" width="9" style="249"/>
    <col min="1793" max="1793" width="7.5" style="249" customWidth="1"/>
    <col min="1794" max="1794" width="8.25" style="249" customWidth="1"/>
    <col min="1795" max="1795" width="4.875" style="249" customWidth="1"/>
    <col min="1796" max="1796" width="32.125" style="249" customWidth="1"/>
    <col min="1797" max="1800" width="17" style="249" customWidth="1"/>
    <col min="1801" max="1801" width="6.375" style="249" customWidth="1"/>
    <col min="1802" max="2048" width="9" style="249"/>
    <col min="2049" max="2049" width="7.5" style="249" customWidth="1"/>
    <col min="2050" max="2050" width="8.25" style="249" customWidth="1"/>
    <col min="2051" max="2051" width="4.875" style="249" customWidth="1"/>
    <col min="2052" max="2052" width="32.125" style="249" customWidth="1"/>
    <col min="2053" max="2056" width="17" style="249" customWidth="1"/>
    <col min="2057" max="2057" width="6.375" style="249" customWidth="1"/>
    <col min="2058" max="2304" width="9" style="249"/>
    <col min="2305" max="2305" width="7.5" style="249" customWidth="1"/>
    <col min="2306" max="2306" width="8.25" style="249" customWidth="1"/>
    <col min="2307" max="2307" width="4.875" style="249" customWidth="1"/>
    <col min="2308" max="2308" width="32.125" style="249" customWidth="1"/>
    <col min="2309" max="2312" width="17" style="249" customWidth="1"/>
    <col min="2313" max="2313" width="6.375" style="249" customWidth="1"/>
    <col min="2314" max="2560" width="9" style="249"/>
    <col min="2561" max="2561" width="7.5" style="249" customWidth="1"/>
    <col min="2562" max="2562" width="8.25" style="249" customWidth="1"/>
    <col min="2563" max="2563" width="4.875" style="249" customWidth="1"/>
    <col min="2564" max="2564" width="32.125" style="249" customWidth="1"/>
    <col min="2565" max="2568" width="17" style="249" customWidth="1"/>
    <col min="2569" max="2569" width="6.375" style="249" customWidth="1"/>
    <col min="2570" max="2816" width="9" style="249"/>
    <col min="2817" max="2817" width="7.5" style="249" customWidth="1"/>
    <col min="2818" max="2818" width="8.25" style="249" customWidth="1"/>
    <col min="2819" max="2819" width="4.875" style="249" customWidth="1"/>
    <col min="2820" max="2820" width="32.125" style="249" customWidth="1"/>
    <col min="2821" max="2824" width="17" style="249" customWidth="1"/>
    <col min="2825" max="2825" width="6.375" style="249" customWidth="1"/>
    <col min="2826" max="3072" width="9" style="249"/>
    <col min="3073" max="3073" width="7.5" style="249" customWidth="1"/>
    <col min="3074" max="3074" width="8.25" style="249" customWidth="1"/>
    <col min="3075" max="3075" width="4.875" style="249" customWidth="1"/>
    <col min="3076" max="3076" width="32.125" style="249" customWidth="1"/>
    <col min="3077" max="3080" width="17" style="249" customWidth="1"/>
    <col min="3081" max="3081" width="6.375" style="249" customWidth="1"/>
    <col min="3082" max="3328" width="9" style="249"/>
    <col min="3329" max="3329" width="7.5" style="249" customWidth="1"/>
    <col min="3330" max="3330" width="8.25" style="249" customWidth="1"/>
    <col min="3331" max="3331" width="4.875" style="249" customWidth="1"/>
    <col min="3332" max="3332" width="32.125" style="249" customWidth="1"/>
    <col min="3333" max="3336" width="17" style="249" customWidth="1"/>
    <col min="3337" max="3337" width="6.375" style="249" customWidth="1"/>
    <col min="3338" max="3584" width="9" style="249"/>
    <col min="3585" max="3585" width="7.5" style="249" customWidth="1"/>
    <col min="3586" max="3586" width="8.25" style="249" customWidth="1"/>
    <col min="3587" max="3587" width="4.875" style="249" customWidth="1"/>
    <col min="3588" max="3588" width="32.125" style="249" customWidth="1"/>
    <col min="3589" max="3592" width="17" style="249" customWidth="1"/>
    <col min="3593" max="3593" width="6.375" style="249" customWidth="1"/>
    <col min="3594" max="3840" width="9" style="249"/>
    <col min="3841" max="3841" width="7.5" style="249" customWidth="1"/>
    <col min="3842" max="3842" width="8.25" style="249" customWidth="1"/>
    <col min="3843" max="3843" width="4.875" style="249" customWidth="1"/>
    <col min="3844" max="3844" width="32.125" style="249" customWidth="1"/>
    <col min="3845" max="3848" width="17" style="249" customWidth="1"/>
    <col min="3849" max="3849" width="6.375" style="249" customWidth="1"/>
    <col min="3850" max="4096" width="9" style="249"/>
    <col min="4097" max="4097" width="7.5" style="249" customWidth="1"/>
    <col min="4098" max="4098" width="8.25" style="249" customWidth="1"/>
    <col min="4099" max="4099" width="4.875" style="249" customWidth="1"/>
    <col min="4100" max="4100" width="32.125" style="249" customWidth="1"/>
    <col min="4101" max="4104" width="17" style="249" customWidth="1"/>
    <col min="4105" max="4105" width="6.375" style="249" customWidth="1"/>
    <col min="4106" max="4352" width="9" style="249"/>
    <col min="4353" max="4353" width="7.5" style="249" customWidth="1"/>
    <col min="4354" max="4354" width="8.25" style="249" customWidth="1"/>
    <col min="4355" max="4355" width="4.875" style="249" customWidth="1"/>
    <col min="4356" max="4356" width="32.125" style="249" customWidth="1"/>
    <col min="4357" max="4360" width="17" style="249" customWidth="1"/>
    <col min="4361" max="4361" width="6.375" style="249" customWidth="1"/>
    <col min="4362" max="4608" width="9" style="249"/>
    <col min="4609" max="4609" width="7.5" style="249" customWidth="1"/>
    <col min="4610" max="4610" width="8.25" style="249" customWidth="1"/>
    <col min="4611" max="4611" width="4.875" style="249" customWidth="1"/>
    <col min="4612" max="4612" width="32.125" style="249" customWidth="1"/>
    <col min="4613" max="4616" width="17" style="249" customWidth="1"/>
    <col min="4617" max="4617" width="6.375" style="249" customWidth="1"/>
    <col min="4618" max="4864" width="9" style="249"/>
    <col min="4865" max="4865" width="7.5" style="249" customWidth="1"/>
    <col min="4866" max="4866" width="8.25" style="249" customWidth="1"/>
    <col min="4867" max="4867" width="4.875" style="249" customWidth="1"/>
    <col min="4868" max="4868" width="32.125" style="249" customWidth="1"/>
    <col min="4869" max="4872" width="17" style="249" customWidth="1"/>
    <col min="4873" max="4873" width="6.375" style="249" customWidth="1"/>
    <col min="4874" max="5120" width="9" style="249"/>
    <col min="5121" max="5121" width="7.5" style="249" customWidth="1"/>
    <col min="5122" max="5122" width="8.25" style="249" customWidth="1"/>
    <col min="5123" max="5123" width="4.875" style="249" customWidth="1"/>
    <col min="5124" max="5124" width="32.125" style="249" customWidth="1"/>
    <col min="5125" max="5128" width="17" style="249" customWidth="1"/>
    <col min="5129" max="5129" width="6.375" style="249" customWidth="1"/>
    <col min="5130" max="5376" width="9" style="249"/>
    <col min="5377" max="5377" width="7.5" style="249" customWidth="1"/>
    <col min="5378" max="5378" width="8.25" style="249" customWidth="1"/>
    <col min="5379" max="5379" width="4.875" style="249" customWidth="1"/>
    <col min="5380" max="5380" width="32.125" style="249" customWidth="1"/>
    <col min="5381" max="5384" width="17" style="249" customWidth="1"/>
    <col min="5385" max="5385" width="6.375" style="249" customWidth="1"/>
    <col min="5386" max="5632" width="9" style="249"/>
    <col min="5633" max="5633" width="7.5" style="249" customWidth="1"/>
    <col min="5634" max="5634" width="8.25" style="249" customWidth="1"/>
    <col min="5635" max="5635" width="4.875" style="249" customWidth="1"/>
    <col min="5636" max="5636" width="32.125" style="249" customWidth="1"/>
    <col min="5637" max="5640" width="17" style="249" customWidth="1"/>
    <col min="5641" max="5641" width="6.375" style="249" customWidth="1"/>
    <col min="5642" max="5888" width="9" style="249"/>
    <col min="5889" max="5889" width="7.5" style="249" customWidth="1"/>
    <col min="5890" max="5890" width="8.25" style="249" customWidth="1"/>
    <col min="5891" max="5891" width="4.875" style="249" customWidth="1"/>
    <col min="5892" max="5892" width="32.125" style="249" customWidth="1"/>
    <col min="5893" max="5896" width="17" style="249" customWidth="1"/>
    <col min="5897" max="5897" width="6.375" style="249" customWidth="1"/>
    <col min="5898" max="6144" width="9" style="249"/>
    <col min="6145" max="6145" width="7.5" style="249" customWidth="1"/>
    <col min="6146" max="6146" width="8.25" style="249" customWidth="1"/>
    <col min="6147" max="6147" width="4.875" style="249" customWidth="1"/>
    <col min="6148" max="6148" width="32.125" style="249" customWidth="1"/>
    <col min="6149" max="6152" width="17" style="249" customWidth="1"/>
    <col min="6153" max="6153" width="6.375" style="249" customWidth="1"/>
    <col min="6154" max="6400" width="9" style="249"/>
    <col min="6401" max="6401" width="7.5" style="249" customWidth="1"/>
    <col min="6402" max="6402" width="8.25" style="249" customWidth="1"/>
    <col min="6403" max="6403" width="4.875" style="249" customWidth="1"/>
    <col min="6404" max="6404" width="32.125" style="249" customWidth="1"/>
    <col min="6405" max="6408" width="17" style="249" customWidth="1"/>
    <col min="6409" max="6409" width="6.375" style="249" customWidth="1"/>
    <col min="6410" max="6656" width="9" style="249"/>
    <col min="6657" max="6657" width="7.5" style="249" customWidth="1"/>
    <col min="6658" max="6658" width="8.25" style="249" customWidth="1"/>
    <col min="6659" max="6659" width="4.875" style="249" customWidth="1"/>
    <col min="6660" max="6660" width="32.125" style="249" customWidth="1"/>
    <col min="6661" max="6664" width="17" style="249" customWidth="1"/>
    <col min="6665" max="6665" width="6.375" style="249" customWidth="1"/>
    <col min="6666" max="6912" width="9" style="249"/>
    <col min="6913" max="6913" width="7.5" style="249" customWidth="1"/>
    <col min="6914" max="6914" width="8.25" style="249" customWidth="1"/>
    <col min="6915" max="6915" width="4.875" style="249" customWidth="1"/>
    <col min="6916" max="6916" width="32.125" style="249" customWidth="1"/>
    <col min="6917" max="6920" width="17" style="249" customWidth="1"/>
    <col min="6921" max="6921" width="6.375" style="249" customWidth="1"/>
    <col min="6922" max="7168" width="9" style="249"/>
    <col min="7169" max="7169" width="7.5" style="249" customWidth="1"/>
    <col min="7170" max="7170" width="8.25" style="249" customWidth="1"/>
    <col min="7171" max="7171" width="4.875" style="249" customWidth="1"/>
    <col min="7172" max="7172" width="32.125" style="249" customWidth="1"/>
    <col min="7173" max="7176" width="17" style="249" customWidth="1"/>
    <col min="7177" max="7177" width="6.375" style="249" customWidth="1"/>
    <col min="7178" max="7424" width="9" style="249"/>
    <col min="7425" max="7425" width="7.5" style="249" customWidth="1"/>
    <col min="7426" max="7426" width="8.25" style="249" customWidth="1"/>
    <col min="7427" max="7427" width="4.875" style="249" customWidth="1"/>
    <col min="7428" max="7428" width="32.125" style="249" customWidth="1"/>
    <col min="7429" max="7432" width="17" style="249" customWidth="1"/>
    <col min="7433" max="7433" width="6.375" style="249" customWidth="1"/>
    <col min="7434" max="7680" width="9" style="249"/>
    <col min="7681" max="7681" width="7.5" style="249" customWidth="1"/>
    <col min="7682" max="7682" width="8.25" style="249" customWidth="1"/>
    <col min="7683" max="7683" width="4.875" style="249" customWidth="1"/>
    <col min="7684" max="7684" width="32.125" style="249" customWidth="1"/>
    <col min="7685" max="7688" width="17" style="249" customWidth="1"/>
    <col min="7689" max="7689" width="6.375" style="249" customWidth="1"/>
    <col min="7690" max="7936" width="9" style="249"/>
    <col min="7937" max="7937" width="7.5" style="249" customWidth="1"/>
    <col min="7938" max="7938" width="8.25" style="249" customWidth="1"/>
    <col min="7939" max="7939" width="4.875" style="249" customWidth="1"/>
    <col min="7940" max="7940" width="32.125" style="249" customWidth="1"/>
    <col min="7941" max="7944" width="17" style="249" customWidth="1"/>
    <col min="7945" max="7945" width="6.375" style="249" customWidth="1"/>
    <col min="7946" max="8192" width="9" style="249"/>
    <col min="8193" max="8193" width="7.5" style="249" customWidth="1"/>
    <col min="8194" max="8194" width="8.25" style="249" customWidth="1"/>
    <col min="8195" max="8195" width="4.875" style="249" customWidth="1"/>
    <col min="8196" max="8196" width="32.125" style="249" customWidth="1"/>
    <col min="8197" max="8200" width="17" style="249" customWidth="1"/>
    <col min="8201" max="8201" width="6.375" style="249" customWidth="1"/>
    <col min="8202" max="8448" width="9" style="249"/>
    <col min="8449" max="8449" width="7.5" style="249" customWidth="1"/>
    <col min="8450" max="8450" width="8.25" style="249" customWidth="1"/>
    <col min="8451" max="8451" width="4.875" style="249" customWidth="1"/>
    <col min="8452" max="8452" width="32.125" style="249" customWidth="1"/>
    <col min="8453" max="8456" width="17" style="249" customWidth="1"/>
    <col min="8457" max="8457" width="6.375" style="249" customWidth="1"/>
    <col min="8458" max="8704" width="9" style="249"/>
    <col min="8705" max="8705" width="7.5" style="249" customWidth="1"/>
    <col min="8706" max="8706" width="8.25" style="249" customWidth="1"/>
    <col min="8707" max="8707" width="4.875" style="249" customWidth="1"/>
    <col min="8708" max="8708" width="32.125" style="249" customWidth="1"/>
    <col min="8709" max="8712" width="17" style="249" customWidth="1"/>
    <col min="8713" max="8713" width="6.375" style="249" customWidth="1"/>
    <col min="8714" max="8960" width="9" style="249"/>
    <col min="8961" max="8961" width="7.5" style="249" customWidth="1"/>
    <col min="8962" max="8962" width="8.25" style="249" customWidth="1"/>
    <col min="8963" max="8963" width="4.875" style="249" customWidth="1"/>
    <col min="8964" max="8964" width="32.125" style="249" customWidth="1"/>
    <col min="8965" max="8968" width="17" style="249" customWidth="1"/>
    <col min="8969" max="8969" width="6.375" style="249" customWidth="1"/>
    <col min="8970" max="9216" width="9" style="249"/>
    <col min="9217" max="9217" width="7.5" style="249" customWidth="1"/>
    <col min="9218" max="9218" width="8.25" style="249" customWidth="1"/>
    <col min="9219" max="9219" width="4.875" style="249" customWidth="1"/>
    <col min="9220" max="9220" width="32.125" style="249" customWidth="1"/>
    <col min="9221" max="9224" width="17" style="249" customWidth="1"/>
    <col min="9225" max="9225" width="6.375" style="249" customWidth="1"/>
    <col min="9226" max="9472" width="9" style="249"/>
    <col min="9473" max="9473" width="7.5" style="249" customWidth="1"/>
    <col min="9474" max="9474" width="8.25" style="249" customWidth="1"/>
    <col min="9475" max="9475" width="4.875" style="249" customWidth="1"/>
    <col min="9476" max="9476" width="32.125" style="249" customWidth="1"/>
    <col min="9477" max="9480" width="17" style="249" customWidth="1"/>
    <col min="9481" max="9481" width="6.375" style="249" customWidth="1"/>
    <col min="9482" max="9728" width="9" style="249"/>
    <col min="9729" max="9729" width="7.5" style="249" customWidth="1"/>
    <col min="9730" max="9730" width="8.25" style="249" customWidth="1"/>
    <col min="9731" max="9731" width="4.875" style="249" customWidth="1"/>
    <col min="9732" max="9732" width="32.125" style="249" customWidth="1"/>
    <col min="9733" max="9736" width="17" style="249" customWidth="1"/>
    <col min="9737" max="9737" width="6.375" style="249" customWidth="1"/>
    <col min="9738" max="9984" width="9" style="249"/>
    <col min="9985" max="9985" width="7.5" style="249" customWidth="1"/>
    <col min="9986" max="9986" width="8.25" style="249" customWidth="1"/>
    <col min="9987" max="9987" width="4.875" style="249" customWidth="1"/>
    <col min="9988" max="9988" width="32.125" style="249" customWidth="1"/>
    <col min="9989" max="9992" width="17" style="249" customWidth="1"/>
    <col min="9993" max="9993" width="6.375" style="249" customWidth="1"/>
    <col min="9994" max="10240" width="9" style="249"/>
    <col min="10241" max="10241" width="7.5" style="249" customWidth="1"/>
    <col min="10242" max="10242" width="8.25" style="249" customWidth="1"/>
    <col min="10243" max="10243" width="4.875" style="249" customWidth="1"/>
    <col min="10244" max="10244" width="32.125" style="249" customWidth="1"/>
    <col min="10245" max="10248" width="17" style="249" customWidth="1"/>
    <col min="10249" max="10249" width="6.375" style="249" customWidth="1"/>
    <col min="10250" max="10496" width="9" style="249"/>
    <col min="10497" max="10497" width="7.5" style="249" customWidth="1"/>
    <col min="10498" max="10498" width="8.25" style="249" customWidth="1"/>
    <col min="10499" max="10499" width="4.875" style="249" customWidth="1"/>
    <col min="10500" max="10500" width="32.125" style="249" customWidth="1"/>
    <col min="10501" max="10504" width="17" style="249" customWidth="1"/>
    <col min="10505" max="10505" width="6.375" style="249" customWidth="1"/>
    <col min="10506" max="10752" width="9" style="249"/>
    <col min="10753" max="10753" width="7.5" style="249" customWidth="1"/>
    <col min="10754" max="10754" width="8.25" style="249" customWidth="1"/>
    <col min="10755" max="10755" width="4.875" style="249" customWidth="1"/>
    <col min="10756" max="10756" width="32.125" style="249" customWidth="1"/>
    <col min="10757" max="10760" width="17" style="249" customWidth="1"/>
    <col min="10761" max="10761" width="6.375" style="249" customWidth="1"/>
    <col min="10762" max="11008" width="9" style="249"/>
    <col min="11009" max="11009" width="7.5" style="249" customWidth="1"/>
    <col min="11010" max="11010" width="8.25" style="249" customWidth="1"/>
    <col min="11011" max="11011" width="4.875" style="249" customWidth="1"/>
    <col min="11012" max="11012" width="32.125" style="249" customWidth="1"/>
    <col min="11013" max="11016" width="17" style="249" customWidth="1"/>
    <col min="11017" max="11017" width="6.375" style="249" customWidth="1"/>
    <col min="11018" max="11264" width="9" style="249"/>
    <col min="11265" max="11265" width="7.5" style="249" customWidth="1"/>
    <col min="11266" max="11266" width="8.25" style="249" customWidth="1"/>
    <col min="11267" max="11267" width="4.875" style="249" customWidth="1"/>
    <col min="11268" max="11268" width="32.125" style="249" customWidth="1"/>
    <col min="11269" max="11272" width="17" style="249" customWidth="1"/>
    <col min="11273" max="11273" width="6.375" style="249" customWidth="1"/>
    <col min="11274" max="11520" width="9" style="249"/>
    <col min="11521" max="11521" width="7.5" style="249" customWidth="1"/>
    <col min="11522" max="11522" width="8.25" style="249" customWidth="1"/>
    <col min="11523" max="11523" width="4.875" style="249" customWidth="1"/>
    <col min="11524" max="11524" width="32.125" style="249" customWidth="1"/>
    <col min="11525" max="11528" width="17" style="249" customWidth="1"/>
    <col min="11529" max="11529" width="6.375" style="249" customWidth="1"/>
    <col min="11530" max="11776" width="9" style="249"/>
    <col min="11777" max="11777" width="7.5" style="249" customWidth="1"/>
    <col min="11778" max="11778" width="8.25" style="249" customWidth="1"/>
    <col min="11779" max="11779" width="4.875" style="249" customWidth="1"/>
    <col min="11780" max="11780" width="32.125" style="249" customWidth="1"/>
    <col min="11781" max="11784" width="17" style="249" customWidth="1"/>
    <col min="11785" max="11785" width="6.375" style="249" customWidth="1"/>
    <col min="11786" max="12032" width="9" style="249"/>
    <col min="12033" max="12033" width="7.5" style="249" customWidth="1"/>
    <col min="12034" max="12034" width="8.25" style="249" customWidth="1"/>
    <col min="12035" max="12035" width="4.875" style="249" customWidth="1"/>
    <col min="12036" max="12036" width="32.125" style="249" customWidth="1"/>
    <col min="12037" max="12040" width="17" style="249" customWidth="1"/>
    <col min="12041" max="12041" width="6.375" style="249" customWidth="1"/>
    <col min="12042" max="12288" width="9" style="249"/>
    <col min="12289" max="12289" width="7.5" style="249" customWidth="1"/>
    <col min="12290" max="12290" width="8.25" style="249" customWidth="1"/>
    <col min="12291" max="12291" width="4.875" style="249" customWidth="1"/>
    <col min="12292" max="12292" width="32.125" style="249" customWidth="1"/>
    <col min="12293" max="12296" width="17" style="249" customWidth="1"/>
    <col min="12297" max="12297" width="6.375" style="249" customWidth="1"/>
    <col min="12298" max="12544" width="9" style="249"/>
    <col min="12545" max="12545" width="7.5" style="249" customWidth="1"/>
    <col min="12546" max="12546" width="8.25" style="249" customWidth="1"/>
    <col min="12547" max="12547" width="4.875" style="249" customWidth="1"/>
    <col min="12548" max="12548" width="32.125" style="249" customWidth="1"/>
    <col min="12549" max="12552" width="17" style="249" customWidth="1"/>
    <col min="12553" max="12553" width="6.375" style="249" customWidth="1"/>
    <col min="12554" max="12800" width="9" style="249"/>
    <col min="12801" max="12801" width="7.5" style="249" customWidth="1"/>
    <col min="12802" max="12802" width="8.25" style="249" customWidth="1"/>
    <col min="12803" max="12803" width="4.875" style="249" customWidth="1"/>
    <col min="12804" max="12804" width="32.125" style="249" customWidth="1"/>
    <col min="12805" max="12808" width="17" style="249" customWidth="1"/>
    <col min="12809" max="12809" width="6.375" style="249" customWidth="1"/>
    <col min="12810" max="13056" width="9" style="249"/>
    <col min="13057" max="13057" width="7.5" style="249" customWidth="1"/>
    <col min="13058" max="13058" width="8.25" style="249" customWidth="1"/>
    <col min="13059" max="13059" width="4.875" style="249" customWidth="1"/>
    <col min="13060" max="13060" width="32.125" style="249" customWidth="1"/>
    <col min="13061" max="13064" width="17" style="249" customWidth="1"/>
    <col min="13065" max="13065" width="6.375" style="249" customWidth="1"/>
    <col min="13066" max="13312" width="9" style="249"/>
    <col min="13313" max="13313" width="7.5" style="249" customWidth="1"/>
    <col min="13314" max="13314" width="8.25" style="249" customWidth="1"/>
    <col min="13315" max="13315" width="4.875" style="249" customWidth="1"/>
    <col min="13316" max="13316" width="32.125" style="249" customWidth="1"/>
    <col min="13317" max="13320" width="17" style="249" customWidth="1"/>
    <col min="13321" max="13321" width="6.375" style="249" customWidth="1"/>
    <col min="13322" max="13568" width="9" style="249"/>
    <col min="13569" max="13569" width="7.5" style="249" customWidth="1"/>
    <col min="13570" max="13570" width="8.25" style="249" customWidth="1"/>
    <col min="13571" max="13571" width="4.875" style="249" customWidth="1"/>
    <col min="13572" max="13572" width="32.125" style="249" customWidth="1"/>
    <col min="13573" max="13576" width="17" style="249" customWidth="1"/>
    <col min="13577" max="13577" width="6.375" style="249" customWidth="1"/>
    <col min="13578" max="13824" width="9" style="249"/>
    <col min="13825" max="13825" width="7.5" style="249" customWidth="1"/>
    <col min="13826" max="13826" width="8.25" style="249" customWidth="1"/>
    <col min="13827" max="13827" width="4.875" style="249" customWidth="1"/>
    <col min="13828" max="13828" width="32.125" style="249" customWidth="1"/>
    <col min="13829" max="13832" width="17" style="249" customWidth="1"/>
    <col min="13833" max="13833" width="6.375" style="249" customWidth="1"/>
    <col min="13834" max="14080" width="9" style="249"/>
    <col min="14081" max="14081" width="7.5" style="249" customWidth="1"/>
    <col min="14082" max="14082" width="8.25" style="249" customWidth="1"/>
    <col min="14083" max="14083" width="4.875" style="249" customWidth="1"/>
    <col min="14084" max="14084" width="32.125" style="249" customWidth="1"/>
    <col min="14085" max="14088" width="17" style="249" customWidth="1"/>
    <col min="14089" max="14089" width="6.375" style="249" customWidth="1"/>
    <col min="14090" max="14336" width="9" style="249"/>
    <col min="14337" max="14337" width="7.5" style="249" customWidth="1"/>
    <col min="14338" max="14338" width="8.25" style="249" customWidth="1"/>
    <col min="14339" max="14339" width="4.875" style="249" customWidth="1"/>
    <col min="14340" max="14340" width="32.125" style="249" customWidth="1"/>
    <col min="14341" max="14344" width="17" style="249" customWidth="1"/>
    <col min="14345" max="14345" width="6.375" style="249" customWidth="1"/>
    <col min="14346" max="14592" width="9" style="249"/>
    <col min="14593" max="14593" width="7.5" style="249" customWidth="1"/>
    <col min="14594" max="14594" width="8.25" style="249" customWidth="1"/>
    <col min="14595" max="14595" width="4.875" style="249" customWidth="1"/>
    <col min="14596" max="14596" width="32.125" style="249" customWidth="1"/>
    <col min="14597" max="14600" width="17" style="249" customWidth="1"/>
    <col min="14601" max="14601" width="6.375" style="249" customWidth="1"/>
    <col min="14602" max="14848" width="9" style="249"/>
    <col min="14849" max="14849" width="7.5" style="249" customWidth="1"/>
    <col min="14850" max="14850" width="8.25" style="249" customWidth="1"/>
    <col min="14851" max="14851" width="4.875" style="249" customWidth="1"/>
    <col min="14852" max="14852" width="32.125" style="249" customWidth="1"/>
    <col min="14853" max="14856" width="17" style="249" customWidth="1"/>
    <col min="14857" max="14857" width="6.375" style="249" customWidth="1"/>
    <col min="14858" max="15104" width="9" style="249"/>
    <col min="15105" max="15105" width="7.5" style="249" customWidth="1"/>
    <col min="15106" max="15106" width="8.25" style="249" customWidth="1"/>
    <col min="15107" max="15107" width="4.875" style="249" customWidth="1"/>
    <col min="15108" max="15108" width="32.125" style="249" customWidth="1"/>
    <col min="15109" max="15112" width="17" style="249" customWidth="1"/>
    <col min="15113" max="15113" width="6.375" style="249" customWidth="1"/>
    <col min="15114" max="15360" width="9" style="249"/>
    <col min="15361" max="15361" width="7.5" style="249" customWidth="1"/>
    <col min="15362" max="15362" width="8.25" style="249" customWidth="1"/>
    <col min="15363" max="15363" width="4.875" style="249" customWidth="1"/>
    <col min="15364" max="15364" width="32.125" style="249" customWidth="1"/>
    <col min="15365" max="15368" width="17" style="249" customWidth="1"/>
    <col min="15369" max="15369" width="6.375" style="249" customWidth="1"/>
    <col min="15370" max="15616" width="9" style="249"/>
    <col min="15617" max="15617" width="7.5" style="249" customWidth="1"/>
    <col min="15618" max="15618" width="8.25" style="249" customWidth="1"/>
    <col min="15619" max="15619" width="4.875" style="249" customWidth="1"/>
    <col min="15620" max="15620" width="32.125" style="249" customWidth="1"/>
    <col min="15621" max="15624" width="17" style="249" customWidth="1"/>
    <col min="15625" max="15625" width="6.375" style="249" customWidth="1"/>
    <col min="15626" max="15872" width="9" style="249"/>
    <col min="15873" max="15873" width="7.5" style="249" customWidth="1"/>
    <col min="15874" max="15874" width="8.25" style="249" customWidth="1"/>
    <col min="15875" max="15875" width="4.875" style="249" customWidth="1"/>
    <col min="15876" max="15876" width="32.125" style="249" customWidth="1"/>
    <col min="15877" max="15880" width="17" style="249" customWidth="1"/>
    <col min="15881" max="15881" width="6.375" style="249" customWidth="1"/>
    <col min="15882" max="16128" width="9" style="249"/>
    <col min="16129" max="16129" width="7.5" style="249" customWidth="1"/>
    <col min="16130" max="16130" width="8.25" style="249" customWidth="1"/>
    <col min="16131" max="16131" width="4.875" style="249" customWidth="1"/>
    <col min="16132" max="16132" width="32.125" style="249" customWidth="1"/>
    <col min="16133" max="16136" width="17" style="249" customWidth="1"/>
    <col min="16137" max="16137" width="6.375" style="249" customWidth="1"/>
    <col min="16138" max="16384" width="9" style="249"/>
  </cols>
  <sheetData>
    <row r="1" spans="1:8" ht="21.75" customHeight="1">
      <c r="A1" s="513" t="s">
        <v>293</v>
      </c>
      <c r="B1" s="513"/>
      <c r="C1" s="513"/>
      <c r="D1" s="513"/>
      <c r="E1" s="513"/>
      <c r="F1" s="513"/>
      <c r="G1" s="513"/>
      <c r="H1" s="513"/>
    </row>
    <row r="2" spans="1:8" ht="21.75" customHeight="1">
      <c r="A2" s="513"/>
      <c r="B2" s="513"/>
      <c r="C2" s="513"/>
      <c r="D2" s="513"/>
      <c r="E2" s="513"/>
      <c r="F2" s="513"/>
      <c r="G2" s="513"/>
      <c r="H2" s="513"/>
    </row>
    <row r="3" spans="1:8" ht="21.75" customHeight="1">
      <c r="B3" s="250"/>
      <c r="C3" s="250"/>
      <c r="D3" s="250"/>
      <c r="E3" s="250"/>
      <c r="F3" s="250"/>
      <c r="G3" s="250"/>
    </row>
    <row r="4" spans="1:8" ht="21.75" customHeight="1">
      <c r="A4" s="514" t="s">
        <v>226</v>
      </c>
      <c r="B4" s="514"/>
      <c r="C4" s="296" t="str">
        <f>様式1!E7</f>
        <v>○○○国○○○○○○○○○普及促進事業</v>
      </c>
      <c r="D4" s="251"/>
      <c r="E4" s="252"/>
      <c r="F4" s="253"/>
      <c r="G4" s="250"/>
    </row>
    <row r="5" spans="1:8" ht="21.75" customHeight="1">
      <c r="A5" s="514" t="s">
        <v>227</v>
      </c>
      <c r="B5" s="514"/>
      <c r="C5" s="296" t="str">
        <f>様式1!E8</f>
        <v>（事業提案者名）</v>
      </c>
      <c r="D5" s="251"/>
      <c r="E5" s="253"/>
      <c r="F5" s="253"/>
      <c r="G5" s="250"/>
    </row>
    <row r="6" spans="1:8" ht="21.75" customHeight="1">
      <c r="A6" s="254"/>
      <c r="B6" s="250"/>
      <c r="C6" s="254"/>
      <c r="D6" s="255"/>
      <c r="E6" s="250"/>
      <c r="F6" s="250"/>
      <c r="G6" s="250"/>
      <c r="H6" s="256" t="s">
        <v>228</v>
      </c>
    </row>
    <row r="7" spans="1:8" ht="21.75" customHeight="1">
      <c r="A7" s="515"/>
      <c r="B7" s="516"/>
      <c r="C7" s="516"/>
      <c r="D7" s="516"/>
      <c r="E7" s="257" t="s">
        <v>290</v>
      </c>
      <c r="F7" s="257" t="s">
        <v>291</v>
      </c>
      <c r="G7" s="257" t="s">
        <v>292</v>
      </c>
      <c r="H7" s="258" t="s">
        <v>34</v>
      </c>
    </row>
    <row r="8" spans="1:8" ht="21.75" customHeight="1">
      <c r="A8" s="271" t="s">
        <v>270</v>
      </c>
      <c r="B8" s="510" t="s">
        <v>134</v>
      </c>
      <c r="C8" s="510"/>
      <c r="D8" s="510"/>
      <c r="E8" s="260">
        <f>E9+E10+E11</f>
        <v>0</v>
      </c>
      <c r="F8" s="260">
        <f t="shared" ref="F8:G8" si="0">F9+F10+F11</f>
        <v>0</v>
      </c>
      <c r="G8" s="260">
        <f t="shared" si="0"/>
        <v>0</v>
      </c>
      <c r="H8" s="260">
        <f>E8+F8+G8</f>
        <v>0</v>
      </c>
    </row>
    <row r="9" spans="1:8" ht="21.75" customHeight="1">
      <c r="A9" s="272"/>
      <c r="B9" s="262" t="s">
        <v>271</v>
      </c>
      <c r="C9" s="508" t="s">
        <v>7</v>
      </c>
      <c r="D9" s="508"/>
      <c r="E9" s="266"/>
      <c r="F9" s="266"/>
      <c r="G9" s="266"/>
      <c r="H9" s="260">
        <f t="shared" ref="H9:H21" si="1">E9+F9+G9</f>
        <v>0</v>
      </c>
    </row>
    <row r="10" spans="1:8" ht="21.75" customHeight="1">
      <c r="A10" s="272"/>
      <c r="B10" s="262" t="s">
        <v>4</v>
      </c>
      <c r="C10" s="508" t="s">
        <v>127</v>
      </c>
      <c r="D10" s="508"/>
      <c r="E10" s="266"/>
      <c r="F10" s="266"/>
      <c r="G10" s="266"/>
      <c r="H10" s="260">
        <f t="shared" si="1"/>
        <v>0</v>
      </c>
    </row>
    <row r="11" spans="1:8" ht="21.75" customHeight="1">
      <c r="A11" s="268"/>
      <c r="B11" s="262" t="s">
        <v>8</v>
      </c>
      <c r="C11" s="509" t="s">
        <v>9</v>
      </c>
      <c r="D11" s="509"/>
      <c r="E11" s="266"/>
      <c r="F11" s="266"/>
      <c r="G11" s="266"/>
      <c r="H11" s="260">
        <f t="shared" si="1"/>
        <v>0</v>
      </c>
    </row>
    <row r="12" spans="1:8" ht="21.75" customHeight="1">
      <c r="A12" s="259" t="s">
        <v>272</v>
      </c>
      <c r="B12" s="510" t="s">
        <v>3</v>
      </c>
      <c r="C12" s="510"/>
      <c r="D12" s="511"/>
      <c r="E12" s="260">
        <f>E13+E14+E15+E16+E17+E18</f>
        <v>0</v>
      </c>
      <c r="F12" s="260">
        <f t="shared" ref="F12:G12" si="2">F13+F14+F15+F16+F17+F18</f>
        <v>0</v>
      </c>
      <c r="G12" s="260">
        <f t="shared" si="2"/>
        <v>0</v>
      </c>
      <c r="H12" s="260">
        <f t="shared" si="1"/>
        <v>0</v>
      </c>
    </row>
    <row r="13" spans="1:8" ht="21.75" customHeight="1">
      <c r="A13" s="261"/>
      <c r="B13" s="262" t="s">
        <v>273</v>
      </c>
      <c r="C13" s="512" t="s">
        <v>274</v>
      </c>
      <c r="D13" s="512"/>
      <c r="E13" s="263"/>
      <c r="F13" s="263"/>
      <c r="G13" s="263"/>
      <c r="H13" s="260">
        <f t="shared" si="1"/>
        <v>0</v>
      </c>
    </row>
    <row r="14" spans="1:8" ht="21.75" customHeight="1">
      <c r="A14" s="261"/>
      <c r="B14" s="262" t="s">
        <v>4</v>
      </c>
      <c r="C14" s="320" t="s">
        <v>231</v>
      </c>
      <c r="D14" s="264"/>
      <c r="E14" s="265"/>
      <c r="F14" s="265"/>
      <c r="G14" s="265"/>
      <c r="H14" s="260">
        <f t="shared" si="1"/>
        <v>0</v>
      </c>
    </row>
    <row r="15" spans="1:8" ht="21.75" customHeight="1">
      <c r="A15" s="261"/>
      <c r="B15" s="262"/>
      <c r="C15" s="262" t="s">
        <v>275</v>
      </c>
      <c r="D15" s="264" t="s">
        <v>33</v>
      </c>
      <c r="E15" s="266"/>
      <c r="F15" s="266"/>
      <c r="G15" s="266"/>
      <c r="H15" s="260">
        <f t="shared" si="1"/>
        <v>0</v>
      </c>
    </row>
    <row r="16" spans="1:8" ht="21.75" customHeight="1">
      <c r="A16" s="267"/>
      <c r="B16" s="264"/>
      <c r="C16" s="262" t="s">
        <v>276</v>
      </c>
      <c r="D16" s="264" t="s">
        <v>229</v>
      </c>
      <c r="E16" s="266"/>
      <c r="F16" s="266"/>
      <c r="G16" s="266"/>
      <c r="H16" s="260">
        <f t="shared" si="1"/>
        <v>0</v>
      </c>
    </row>
    <row r="17" spans="1:8" ht="21.75" customHeight="1">
      <c r="A17" s="268"/>
      <c r="B17" s="269" t="s">
        <v>277</v>
      </c>
      <c r="C17" s="320" t="s">
        <v>232</v>
      </c>
      <c r="D17" s="270"/>
      <c r="E17" s="266"/>
      <c r="F17" s="266"/>
      <c r="G17" s="266"/>
      <c r="H17" s="260">
        <f t="shared" si="1"/>
        <v>0</v>
      </c>
    </row>
    <row r="18" spans="1:8" ht="21.75" customHeight="1">
      <c r="A18" s="267"/>
      <c r="B18" s="269" t="s">
        <v>110</v>
      </c>
      <c r="C18" s="509" t="s">
        <v>111</v>
      </c>
      <c r="D18" s="509"/>
      <c r="E18" s="263"/>
      <c r="F18" s="263"/>
      <c r="G18" s="263"/>
      <c r="H18" s="260">
        <f t="shared" si="1"/>
        <v>0</v>
      </c>
    </row>
    <row r="19" spans="1:8" ht="21.75" customHeight="1">
      <c r="A19" s="297" t="s">
        <v>278</v>
      </c>
      <c r="B19" s="298" t="s">
        <v>230</v>
      </c>
      <c r="C19" s="320"/>
      <c r="D19" s="320"/>
      <c r="E19" s="299"/>
      <c r="F19" s="299"/>
      <c r="G19" s="299"/>
      <c r="H19" s="260">
        <f t="shared" si="1"/>
        <v>0</v>
      </c>
    </row>
    <row r="20" spans="1:8" ht="21.75" customHeight="1">
      <c r="A20" s="259" t="s">
        <v>279</v>
      </c>
      <c r="B20" s="504" t="s">
        <v>29</v>
      </c>
      <c r="C20" s="504"/>
      <c r="D20" s="504"/>
      <c r="E20" s="260">
        <f>E8+E12+E19</f>
        <v>0</v>
      </c>
      <c r="F20" s="260">
        <f t="shared" ref="F20:G20" si="3">F8+F12+F19</f>
        <v>0</v>
      </c>
      <c r="G20" s="260">
        <f t="shared" si="3"/>
        <v>0</v>
      </c>
      <c r="H20" s="260">
        <f t="shared" si="1"/>
        <v>0</v>
      </c>
    </row>
    <row r="21" spans="1:8" ht="21.75" customHeight="1">
      <c r="A21" s="259" t="s">
        <v>280</v>
      </c>
      <c r="B21" s="319" t="s">
        <v>281</v>
      </c>
      <c r="C21" s="273"/>
      <c r="D21" s="273"/>
      <c r="E21" s="274">
        <f>E20*0.08</f>
        <v>0</v>
      </c>
      <c r="F21" s="274">
        <f t="shared" ref="F21:G21" si="4">F20*0.08</f>
        <v>0</v>
      </c>
      <c r="G21" s="274">
        <f t="shared" si="4"/>
        <v>0</v>
      </c>
      <c r="H21" s="260">
        <f t="shared" si="1"/>
        <v>0</v>
      </c>
    </row>
    <row r="22" spans="1:8" ht="21.75" customHeight="1">
      <c r="A22" s="275" t="s">
        <v>282</v>
      </c>
      <c r="B22" s="504" t="s">
        <v>283</v>
      </c>
      <c r="C22" s="504"/>
      <c r="D22" s="504"/>
      <c r="E22" s="260">
        <f>SUM(E20:E21)</f>
        <v>0</v>
      </c>
      <c r="F22" s="260">
        <f t="shared" ref="F22:G22" si="5">SUM(F20:F21)</f>
        <v>0</v>
      </c>
      <c r="G22" s="260">
        <f t="shared" si="5"/>
        <v>0</v>
      </c>
      <c r="H22" s="260">
        <f>SUM(H8:H21)</f>
        <v>0</v>
      </c>
    </row>
    <row r="23" spans="1:8">
      <c r="A23" s="505"/>
      <c r="B23" s="505"/>
      <c r="C23" s="505"/>
      <c r="D23" s="506"/>
    </row>
    <row r="24" spans="1:8" ht="14.25" customHeight="1">
      <c r="A24" s="507"/>
      <c r="B24" s="507"/>
      <c r="C24" s="507"/>
      <c r="D24" s="507"/>
      <c r="E24" s="507"/>
    </row>
    <row r="25" spans="1:8">
      <c r="A25" s="276"/>
      <c r="B25" s="276"/>
      <c r="C25" s="276"/>
      <c r="D25" s="276"/>
      <c r="E25" s="276"/>
      <c r="F25" s="276"/>
      <c r="G25" s="276"/>
    </row>
    <row r="26" spans="1:8">
      <c r="A26" s="276"/>
      <c r="B26" s="276"/>
      <c r="C26" s="276"/>
      <c r="D26" s="276"/>
      <c r="E26" s="276"/>
      <c r="F26" s="276"/>
      <c r="G26" s="276"/>
    </row>
  </sheetData>
  <sheetProtection formatRows="0"/>
  <mergeCells count="15">
    <mergeCell ref="C9:D9"/>
    <mergeCell ref="A1:H2"/>
    <mergeCell ref="A4:B4"/>
    <mergeCell ref="A5:B5"/>
    <mergeCell ref="A7:D7"/>
    <mergeCell ref="B8:D8"/>
    <mergeCell ref="B22:D22"/>
    <mergeCell ref="A23:D23"/>
    <mergeCell ref="A24:E24"/>
    <mergeCell ref="C10:D10"/>
    <mergeCell ref="C11:D11"/>
    <mergeCell ref="B12:D12"/>
    <mergeCell ref="C13:D13"/>
    <mergeCell ref="C18:D18"/>
    <mergeCell ref="B20:D20"/>
  </mergeCells>
  <phoneticPr fontId="2"/>
  <dataValidations count="1">
    <dataValidation type="list" allowBlank="1" showInputMessage="1" showErrorMessage="1" sqref="D27:D28 IZ27:IZ28 SV27:SV28 ACR27:ACR28 AMN27:AMN28 AWJ27:AWJ28 BGF27:BGF28 BQB27:BQB28 BZX27:BZX28 CJT27:CJT28 CTP27:CTP28 DDL27:DDL28 DNH27:DNH28 DXD27:DXD28 EGZ27:EGZ28 EQV27:EQV28 FAR27:FAR28 FKN27:FKN28 FUJ27:FUJ28 GEF27:GEF28 GOB27:GOB28 GXX27:GXX28 HHT27:HHT28 HRP27:HRP28 IBL27:IBL28 ILH27:ILH28 IVD27:IVD28 JEZ27:JEZ28 JOV27:JOV28 JYR27:JYR28 KIN27:KIN28 KSJ27:KSJ28 LCF27:LCF28 LMB27:LMB28 LVX27:LVX28 MFT27:MFT28 MPP27:MPP28 MZL27:MZL28 NJH27:NJH28 NTD27:NTD28 OCZ27:OCZ28 OMV27:OMV28 OWR27:OWR28 PGN27:PGN28 PQJ27:PQJ28 QAF27:QAF28 QKB27:QKB28 QTX27:QTX28 RDT27:RDT28 RNP27:RNP28 RXL27:RXL28 SHH27:SHH28 SRD27:SRD28 TAZ27:TAZ28 TKV27:TKV28 TUR27:TUR28 UEN27:UEN28 UOJ27:UOJ28 UYF27:UYF28 VIB27:VIB28 VRX27:VRX28 WBT27:WBT28 WLP27:WLP28 WVL27:WVL28 D65563:D65564 IZ65563:IZ65564 SV65563:SV65564 ACR65563:ACR65564 AMN65563:AMN65564 AWJ65563:AWJ65564 BGF65563:BGF65564 BQB65563:BQB65564 BZX65563:BZX65564 CJT65563:CJT65564 CTP65563:CTP65564 DDL65563:DDL65564 DNH65563:DNH65564 DXD65563:DXD65564 EGZ65563:EGZ65564 EQV65563:EQV65564 FAR65563:FAR65564 FKN65563:FKN65564 FUJ65563:FUJ65564 GEF65563:GEF65564 GOB65563:GOB65564 GXX65563:GXX65564 HHT65563:HHT65564 HRP65563:HRP65564 IBL65563:IBL65564 ILH65563:ILH65564 IVD65563:IVD65564 JEZ65563:JEZ65564 JOV65563:JOV65564 JYR65563:JYR65564 KIN65563:KIN65564 KSJ65563:KSJ65564 LCF65563:LCF65564 LMB65563:LMB65564 LVX65563:LVX65564 MFT65563:MFT65564 MPP65563:MPP65564 MZL65563:MZL65564 NJH65563:NJH65564 NTD65563:NTD65564 OCZ65563:OCZ65564 OMV65563:OMV65564 OWR65563:OWR65564 PGN65563:PGN65564 PQJ65563:PQJ65564 QAF65563:QAF65564 QKB65563:QKB65564 QTX65563:QTX65564 RDT65563:RDT65564 RNP65563:RNP65564 RXL65563:RXL65564 SHH65563:SHH65564 SRD65563:SRD65564 TAZ65563:TAZ65564 TKV65563:TKV65564 TUR65563:TUR65564 UEN65563:UEN65564 UOJ65563:UOJ65564 UYF65563:UYF65564 VIB65563:VIB65564 VRX65563:VRX65564 WBT65563:WBT65564 WLP65563:WLP65564 WVL65563:WVL65564 D131099:D131100 IZ131099:IZ131100 SV131099:SV131100 ACR131099:ACR131100 AMN131099:AMN131100 AWJ131099:AWJ131100 BGF131099:BGF131100 BQB131099:BQB131100 BZX131099:BZX131100 CJT131099:CJT131100 CTP131099:CTP131100 DDL131099:DDL131100 DNH131099:DNH131100 DXD131099:DXD131100 EGZ131099:EGZ131100 EQV131099:EQV131100 FAR131099:FAR131100 FKN131099:FKN131100 FUJ131099:FUJ131100 GEF131099:GEF131100 GOB131099:GOB131100 GXX131099:GXX131100 HHT131099:HHT131100 HRP131099:HRP131100 IBL131099:IBL131100 ILH131099:ILH131100 IVD131099:IVD131100 JEZ131099:JEZ131100 JOV131099:JOV131100 JYR131099:JYR131100 KIN131099:KIN131100 KSJ131099:KSJ131100 LCF131099:LCF131100 LMB131099:LMB131100 LVX131099:LVX131100 MFT131099:MFT131100 MPP131099:MPP131100 MZL131099:MZL131100 NJH131099:NJH131100 NTD131099:NTD131100 OCZ131099:OCZ131100 OMV131099:OMV131100 OWR131099:OWR131100 PGN131099:PGN131100 PQJ131099:PQJ131100 QAF131099:QAF131100 QKB131099:QKB131100 QTX131099:QTX131100 RDT131099:RDT131100 RNP131099:RNP131100 RXL131099:RXL131100 SHH131099:SHH131100 SRD131099:SRD131100 TAZ131099:TAZ131100 TKV131099:TKV131100 TUR131099:TUR131100 UEN131099:UEN131100 UOJ131099:UOJ131100 UYF131099:UYF131100 VIB131099:VIB131100 VRX131099:VRX131100 WBT131099:WBT131100 WLP131099:WLP131100 WVL131099:WVL131100 D196635:D196636 IZ196635:IZ196636 SV196635:SV196636 ACR196635:ACR196636 AMN196635:AMN196636 AWJ196635:AWJ196636 BGF196635:BGF196636 BQB196635:BQB196636 BZX196635:BZX196636 CJT196635:CJT196636 CTP196635:CTP196636 DDL196635:DDL196636 DNH196635:DNH196636 DXD196635:DXD196636 EGZ196635:EGZ196636 EQV196635:EQV196636 FAR196635:FAR196636 FKN196635:FKN196636 FUJ196635:FUJ196636 GEF196635:GEF196636 GOB196635:GOB196636 GXX196635:GXX196636 HHT196635:HHT196636 HRP196635:HRP196636 IBL196635:IBL196636 ILH196635:ILH196636 IVD196635:IVD196636 JEZ196635:JEZ196636 JOV196635:JOV196636 JYR196635:JYR196636 KIN196635:KIN196636 KSJ196635:KSJ196636 LCF196635:LCF196636 LMB196635:LMB196636 LVX196635:LVX196636 MFT196635:MFT196636 MPP196635:MPP196636 MZL196635:MZL196636 NJH196635:NJH196636 NTD196635:NTD196636 OCZ196635:OCZ196636 OMV196635:OMV196636 OWR196635:OWR196636 PGN196635:PGN196636 PQJ196635:PQJ196636 QAF196635:QAF196636 QKB196635:QKB196636 QTX196635:QTX196636 RDT196635:RDT196636 RNP196635:RNP196636 RXL196635:RXL196636 SHH196635:SHH196636 SRD196635:SRD196636 TAZ196635:TAZ196636 TKV196635:TKV196636 TUR196635:TUR196636 UEN196635:UEN196636 UOJ196635:UOJ196636 UYF196635:UYF196636 VIB196635:VIB196636 VRX196635:VRX196636 WBT196635:WBT196636 WLP196635:WLP196636 WVL196635:WVL196636 D262171:D262172 IZ262171:IZ262172 SV262171:SV262172 ACR262171:ACR262172 AMN262171:AMN262172 AWJ262171:AWJ262172 BGF262171:BGF262172 BQB262171:BQB262172 BZX262171:BZX262172 CJT262171:CJT262172 CTP262171:CTP262172 DDL262171:DDL262172 DNH262171:DNH262172 DXD262171:DXD262172 EGZ262171:EGZ262172 EQV262171:EQV262172 FAR262171:FAR262172 FKN262171:FKN262172 FUJ262171:FUJ262172 GEF262171:GEF262172 GOB262171:GOB262172 GXX262171:GXX262172 HHT262171:HHT262172 HRP262171:HRP262172 IBL262171:IBL262172 ILH262171:ILH262172 IVD262171:IVD262172 JEZ262171:JEZ262172 JOV262171:JOV262172 JYR262171:JYR262172 KIN262171:KIN262172 KSJ262171:KSJ262172 LCF262171:LCF262172 LMB262171:LMB262172 LVX262171:LVX262172 MFT262171:MFT262172 MPP262171:MPP262172 MZL262171:MZL262172 NJH262171:NJH262172 NTD262171:NTD262172 OCZ262171:OCZ262172 OMV262171:OMV262172 OWR262171:OWR262172 PGN262171:PGN262172 PQJ262171:PQJ262172 QAF262171:QAF262172 QKB262171:QKB262172 QTX262171:QTX262172 RDT262171:RDT262172 RNP262171:RNP262172 RXL262171:RXL262172 SHH262171:SHH262172 SRD262171:SRD262172 TAZ262171:TAZ262172 TKV262171:TKV262172 TUR262171:TUR262172 UEN262171:UEN262172 UOJ262171:UOJ262172 UYF262171:UYF262172 VIB262171:VIB262172 VRX262171:VRX262172 WBT262171:WBT262172 WLP262171:WLP262172 WVL262171:WVL262172 D327707:D327708 IZ327707:IZ327708 SV327707:SV327708 ACR327707:ACR327708 AMN327707:AMN327708 AWJ327707:AWJ327708 BGF327707:BGF327708 BQB327707:BQB327708 BZX327707:BZX327708 CJT327707:CJT327708 CTP327707:CTP327708 DDL327707:DDL327708 DNH327707:DNH327708 DXD327707:DXD327708 EGZ327707:EGZ327708 EQV327707:EQV327708 FAR327707:FAR327708 FKN327707:FKN327708 FUJ327707:FUJ327708 GEF327707:GEF327708 GOB327707:GOB327708 GXX327707:GXX327708 HHT327707:HHT327708 HRP327707:HRP327708 IBL327707:IBL327708 ILH327707:ILH327708 IVD327707:IVD327708 JEZ327707:JEZ327708 JOV327707:JOV327708 JYR327707:JYR327708 KIN327707:KIN327708 KSJ327707:KSJ327708 LCF327707:LCF327708 LMB327707:LMB327708 LVX327707:LVX327708 MFT327707:MFT327708 MPP327707:MPP327708 MZL327707:MZL327708 NJH327707:NJH327708 NTD327707:NTD327708 OCZ327707:OCZ327708 OMV327707:OMV327708 OWR327707:OWR327708 PGN327707:PGN327708 PQJ327707:PQJ327708 QAF327707:QAF327708 QKB327707:QKB327708 QTX327707:QTX327708 RDT327707:RDT327708 RNP327707:RNP327708 RXL327707:RXL327708 SHH327707:SHH327708 SRD327707:SRD327708 TAZ327707:TAZ327708 TKV327707:TKV327708 TUR327707:TUR327708 UEN327707:UEN327708 UOJ327707:UOJ327708 UYF327707:UYF327708 VIB327707:VIB327708 VRX327707:VRX327708 WBT327707:WBT327708 WLP327707:WLP327708 WVL327707:WVL327708 D393243:D393244 IZ393243:IZ393244 SV393243:SV393244 ACR393243:ACR393244 AMN393243:AMN393244 AWJ393243:AWJ393244 BGF393243:BGF393244 BQB393243:BQB393244 BZX393243:BZX393244 CJT393243:CJT393244 CTP393243:CTP393244 DDL393243:DDL393244 DNH393243:DNH393244 DXD393243:DXD393244 EGZ393243:EGZ393244 EQV393243:EQV393244 FAR393243:FAR393244 FKN393243:FKN393244 FUJ393243:FUJ393244 GEF393243:GEF393244 GOB393243:GOB393244 GXX393243:GXX393244 HHT393243:HHT393244 HRP393243:HRP393244 IBL393243:IBL393244 ILH393243:ILH393244 IVD393243:IVD393244 JEZ393243:JEZ393244 JOV393243:JOV393244 JYR393243:JYR393244 KIN393243:KIN393244 KSJ393243:KSJ393244 LCF393243:LCF393244 LMB393243:LMB393244 LVX393243:LVX393244 MFT393243:MFT393244 MPP393243:MPP393244 MZL393243:MZL393244 NJH393243:NJH393244 NTD393243:NTD393244 OCZ393243:OCZ393244 OMV393243:OMV393244 OWR393243:OWR393244 PGN393243:PGN393244 PQJ393243:PQJ393244 QAF393243:QAF393244 QKB393243:QKB393244 QTX393243:QTX393244 RDT393243:RDT393244 RNP393243:RNP393244 RXL393243:RXL393244 SHH393243:SHH393244 SRD393243:SRD393244 TAZ393243:TAZ393244 TKV393243:TKV393244 TUR393243:TUR393244 UEN393243:UEN393244 UOJ393243:UOJ393244 UYF393243:UYF393244 VIB393243:VIB393244 VRX393243:VRX393244 WBT393243:WBT393244 WLP393243:WLP393244 WVL393243:WVL393244 D458779:D458780 IZ458779:IZ458780 SV458779:SV458780 ACR458779:ACR458780 AMN458779:AMN458780 AWJ458779:AWJ458780 BGF458779:BGF458780 BQB458779:BQB458780 BZX458779:BZX458780 CJT458779:CJT458780 CTP458779:CTP458780 DDL458779:DDL458780 DNH458779:DNH458780 DXD458779:DXD458780 EGZ458779:EGZ458780 EQV458779:EQV458780 FAR458779:FAR458780 FKN458779:FKN458780 FUJ458779:FUJ458780 GEF458779:GEF458780 GOB458779:GOB458780 GXX458779:GXX458780 HHT458779:HHT458780 HRP458779:HRP458780 IBL458779:IBL458780 ILH458779:ILH458780 IVD458779:IVD458780 JEZ458779:JEZ458780 JOV458779:JOV458780 JYR458779:JYR458780 KIN458779:KIN458780 KSJ458779:KSJ458780 LCF458779:LCF458780 LMB458779:LMB458780 LVX458779:LVX458780 MFT458779:MFT458780 MPP458779:MPP458780 MZL458779:MZL458780 NJH458779:NJH458780 NTD458779:NTD458780 OCZ458779:OCZ458780 OMV458779:OMV458780 OWR458779:OWR458780 PGN458779:PGN458780 PQJ458779:PQJ458780 QAF458779:QAF458780 QKB458779:QKB458780 QTX458779:QTX458780 RDT458779:RDT458780 RNP458779:RNP458780 RXL458779:RXL458780 SHH458779:SHH458780 SRD458779:SRD458780 TAZ458779:TAZ458780 TKV458779:TKV458780 TUR458779:TUR458780 UEN458779:UEN458780 UOJ458779:UOJ458780 UYF458779:UYF458780 VIB458779:VIB458780 VRX458779:VRX458780 WBT458779:WBT458780 WLP458779:WLP458780 WVL458779:WVL458780 D524315:D524316 IZ524315:IZ524316 SV524315:SV524316 ACR524315:ACR524316 AMN524315:AMN524316 AWJ524315:AWJ524316 BGF524315:BGF524316 BQB524315:BQB524316 BZX524315:BZX524316 CJT524315:CJT524316 CTP524315:CTP524316 DDL524315:DDL524316 DNH524315:DNH524316 DXD524315:DXD524316 EGZ524315:EGZ524316 EQV524315:EQV524316 FAR524315:FAR524316 FKN524315:FKN524316 FUJ524315:FUJ524316 GEF524315:GEF524316 GOB524315:GOB524316 GXX524315:GXX524316 HHT524315:HHT524316 HRP524315:HRP524316 IBL524315:IBL524316 ILH524315:ILH524316 IVD524315:IVD524316 JEZ524315:JEZ524316 JOV524315:JOV524316 JYR524315:JYR524316 KIN524315:KIN524316 KSJ524315:KSJ524316 LCF524315:LCF524316 LMB524315:LMB524316 LVX524315:LVX524316 MFT524315:MFT524316 MPP524315:MPP524316 MZL524315:MZL524316 NJH524315:NJH524316 NTD524315:NTD524316 OCZ524315:OCZ524316 OMV524315:OMV524316 OWR524315:OWR524316 PGN524315:PGN524316 PQJ524315:PQJ524316 QAF524315:QAF524316 QKB524315:QKB524316 QTX524315:QTX524316 RDT524315:RDT524316 RNP524315:RNP524316 RXL524315:RXL524316 SHH524315:SHH524316 SRD524315:SRD524316 TAZ524315:TAZ524316 TKV524315:TKV524316 TUR524315:TUR524316 UEN524315:UEN524316 UOJ524315:UOJ524316 UYF524315:UYF524316 VIB524315:VIB524316 VRX524315:VRX524316 WBT524315:WBT524316 WLP524315:WLP524316 WVL524315:WVL524316 D589851:D589852 IZ589851:IZ589852 SV589851:SV589852 ACR589851:ACR589852 AMN589851:AMN589852 AWJ589851:AWJ589852 BGF589851:BGF589852 BQB589851:BQB589852 BZX589851:BZX589852 CJT589851:CJT589852 CTP589851:CTP589852 DDL589851:DDL589852 DNH589851:DNH589852 DXD589851:DXD589852 EGZ589851:EGZ589852 EQV589851:EQV589852 FAR589851:FAR589852 FKN589851:FKN589852 FUJ589851:FUJ589852 GEF589851:GEF589852 GOB589851:GOB589852 GXX589851:GXX589852 HHT589851:HHT589852 HRP589851:HRP589852 IBL589851:IBL589852 ILH589851:ILH589852 IVD589851:IVD589852 JEZ589851:JEZ589852 JOV589851:JOV589852 JYR589851:JYR589852 KIN589851:KIN589852 KSJ589851:KSJ589852 LCF589851:LCF589852 LMB589851:LMB589852 LVX589851:LVX589852 MFT589851:MFT589852 MPP589851:MPP589852 MZL589851:MZL589852 NJH589851:NJH589852 NTD589851:NTD589852 OCZ589851:OCZ589852 OMV589851:OMV589852 OWR589851:OWR589852 PGN589851:PGN589852 PQJ589851:PQJ589852 QAF589851:QAF589852 QKB589851:QKB589852 QTX589851:QTX589852 RDT589851:RDT589852 RNP589851:RNP589852 RXL589851:RXL589852 SHH589851:SHH589852 SRD589851:SRD589852 TAZ589851:TAZ589852 TKV589851:TKV589852 TUR589851:TUR589852 UEN589851:UEN589852 UOJ589851:UOJ589852 UYF589851:UYF589852 VIB589851:VIB589852 VRX589851:VRX589852 WBT589851:WBT589852 WLP589851:WLP589852 WVL589851:WVL589852 D655387:D655388 IZ655387:IZ655388 SV655387:SV655388 ACR655387:ACR655388 AMN655387:AMN655388 AWJ655387:AWJ655388 BGF655387:BGF655388 BQB655387:BQB655388 BZX655387:BZX655388 CJT655387:CJT655388 CTP655387:CTP655388 DDL655387:DDL655388 DNH655387:DNH655388 DXD655387:DXD655388 EGZ655387:EGZ655388 EQV655387:EQV655388 FAR655387:FAR655388 FKN655387:FKN655388 FUJ655387:FUJ655388 GEF655387:GEF655388 GOB655387:GOB655388 GXX655387:GXX655388 HHT655387:HHT655388 HRP655387:HRP655388 IBL655387:IBL655388 ILH655387:ILH655388 IVD655387:IVD655388 JEZ655387:JEZ655388 JOV655387:JOV655388 JYR655387:JYR655388 KIN655387:KIN655388 KSJ655387:KSJ655388 LCF655387:LCF655388 LMB655387:LMB655388 LVX655387:LVX655388 MFT655387:MFT655388 MPP655387:MPP655388 MZL655387:MZL655388 NJH655387:NJH655388 NTD655387:NTD655388 OCZ655387:OCZ655388 OMV655387:OMV655388 OWR655387:OWR655388 PGN655387:PGN655388 PQJ655387:PQJ655388 QAF655387:QAF655388 QKB655387:QKB655388 QTX655387:QTX655388 RDT655387:RDT655388 RNP655387:RNP655388 RXL655387:RXL655388 SHH655387:SHH655388 SRD655387:SRD655388 TAZ655387:TAZ655388 TKV655387:TKV655388 TUR655387:TUR655388 UEN655387:UEN655388 UOJ655387:UOJ655388 UYF655387:UYF655388 VIB655387:VIB655388 VRX655387:VRX655388 WBT655387:WBT655388 WLP655387:WLP655388 WVL655387:WVL655388 D720923:D720924 IZ720923:IZ720924 SV720923:SV720924 ACR720923:ACR720924 AMN720923:AMN720924 AWJ720923:AWJ720924 BGF720923:BGF720924 BQB720923:BQB720924 BZX720923:BZX720924 CJT720923:CJT720924 CTP720923:CTP720924 DDL720923:DDL720924 DNH720923:DNH720924 DXD720923:DXD720924 EGZ720923:EGZ720924 EQV720923:EQV720924 FAR720923:FAR720924 FKN720923:FKN720924 FUJ720923:FUJ720924 GEF720923:GEF720924 GOB720923:GOB720924 GXX720923:GXX720924 HHT720923:HHT720924 HRP720923:HRP720924 IBL720923:IBL720924 ILH720923:ILH720924 IVD720923:IVD720924 JEZ720923:JEZ720924 JOV720923:JOV720924 JYR720923:JYR720924 KIN720923:KIN720924 KSJ720923:KSJ720924 LCF720923:LCF720924 LMB720923:LMB720924 LVX720923:LVX720924 MFT720923:MFT720924 MPP720923:MPP720924 MZL720923:MZL720924 NJH720923:NJH720924 NTD720923:NTD720924 OCZ720923:OCZ720924 OMV720923:OMV720924 OWR720923:OWR720924 PGN720923:PGN720924 PQJ720923:PQJ720924 QAF720923:QAF720924 QKB720923:QKB720924 QTX720923:QTX720924 RDT720923:RDT720924 RNP720923:RNP720924 RXL720923:RXL720924 SHH720923:SHH720924 SRD720923:SRD720924 TAZ720923:TAZ720924 TKV720923:TKV720924 TUR720923:TUR720924 UEN720923:UEN720924 UOJ720923:UOJ720924 UYF720923:UYF720924 VIB720923:VIB720924 VRX720923:VRX720924 WBT720923:WBT720924 WLP720923:WLP720924 WVL720923:WVL720924 D786459:D786460 IZ786459:IZ786460 SV786459:SV786460 ACR786459:ACR786460 AMN786459:AMN786460 AWJ786459:AWJ786460 BGF786459:BGF786460 BQB786459:BQB786460 BZX786459:BZX786460 CJT786459:CJT786460 CTP786459:CTP786460 DDL786459:DDL786460 DNH786459:DNH786460 DXD786459:DXD786460 EGZ786459:EGZ786460 EQV786459:EQV786460 FAR786459:FAR786460 FKN786459:FKN786460 FUJ786459:FUJ786460 GEF786459:GEF786460 GOB786459:GOB786460 GXX786459:GXX786460 HHT786459:HHT786460 HRP786459:HRP786460 IBL786459:IBL786460 ILH786459:ILH786460 IVD786459:IVD786460 JEZ786459:JEZ786460 JOV786459:JOV786460 JYR786459:JYR786460 KIN786459:KIN786460 KSJ786459:KSJ786460 LCF786459:LCF786460 LMB786459:LMB786460 LVX786459:LVX786460 MFT786459:MFT786460 MPP786459:MPP786460 MZL786459:MZL786460 NJH786459:NJH786460 NTD786459:NTD786460 OCZ786459:OCZ786460 OMV786459:OMV786460 OWR786459:OWR786460 PGN786459:PGN786460 PQJ786459:PQJ786460 QAF786459:QAF786460 QKB786459:QKB786460 QTX786459:QTX786460 RDT786459:RDT786460 RNP786459:RNP786460 RXL786459:RXL786460 SHH786459:SHH786460 SRD786459:SRD786460 TAZ786459:TAZ786460 TKV786459:TKV786460 TUR786459:TUR786460 UEN786459:UEN786460 UOJ786459:UOJ786460 UYF786459:UYF786460 VIB786459:VIB786460 VRX786459:VRX786460 WBT786459:WBT786460 WLP786459:WLP786460 WVL786459:WVL786460 D851995:D851996 IZ851995:IZ851996 SV851995:SV851996 ACR851995:ACR851996 AMN851995:AMN851996 AWJ851995:AWJ851996 BGF851995:BGF851996 BQB851995:BQB851996 BZX851995:BZX851996 CJT851995:CJT851996 CTP851995:CTP851996 DDL851995:DDL851996 DNH851995:DNH851996 DXD851995:DXD851996 EGZ851995:EGZ851996 EQV851995:EQV851996 FAR851995:FAR851996 FKN851995:FKN851996 FUJ851995:FUJ851996 GEF851995:GEF851996 GOB851995:GOB851996 GXX851995:GXX851996 HHT851995:HHT851996 HRP851995:HRP851996 IBL851995:IBL851996 ILH851995:ILH851996 IVD851995:IVD851996 JEZ851995:JEZ851996 JOV851995:JOV851996 JYR851995:JYR851996 KIN851995:KIN851996 KSJ851995:KSJ851996 LCF851995:LCF851996 LMB851995:LMB851996 LVX851995:LVX851996 MFT851995:MFT851996 MPP851995:MPP851996 MZL851995:MZL851996 NJH851995:NJH851996 NTD851995:NTD851996 OCZ851995:OCZ851996 OMV851995:OMV851996 OWR851995:OWR851996 PGN851995:PGN851996 PQJ851995:PQJ851996 QAF851995:QAF851996 QKB851995:QKB851996 QTX851995:QTX851996 RDT851995:RDT851996 RNP851995:RNP851996 RXL851995:RXL851996 SHH851995:SHH851996 SRD851995:SRD851996 TAZ851995:TAZ851996 TKV851995:TKV851996 TUR851995:TUR851996 UEN851995:UEN851996 UOJ851995:UOJ851996 UYF851995:UYF851996 VIB851995:VIB851996 VRX851995:VRX851996 WBT851995:WBT851996 WLP851995:WLP851996 WVL851995:WVL851996 D917531:D917532 IZ917531:IZ917532 SV917531:SV917532 ACR917531:ACR917532 AMN917531:AMN917532 AWJ917531:AWJ917532 BGF917531:BGF917532 BQB917531:BQB917532 BZX917531:BZX917532 CJT917531:CJT917532 CTP917531:CTP917532 DDL917531:DDL917532 DNH917531:DNH917532 DXD917531:DXD917532 EGZ917531:EGZ917532 EQV917531:EQV917532 FAR917531:FAR917532 FKN917531:FKN917532 FUJ917531:FUJ917532 GEF917531:GEF917532 GOB917531:GOB917532 GXX917531:GXX917532 HHT917531:HHT917532 HRP917531:HRP917532 IBL917531:IBL917532 ILH917531:ILH917532 IVD917531:IVD917532 JEZ917531:JEZ917532 JOV917531:JOV917532 JYR917531:JYR917532 KIN917531:KIN917532 KSJ917531:KSJ917532 LCF917531:LCF917532 LMB917531:LMB917532 LVX917531:LVX917532 MFT917531:MFT917532 MPP917531:MPP917532 MZL917531:MZL917532 NJH917531:NJH917532 NTD917531:NTD917532 OCZ917531:OCZ917532 OMV917531:OMV917532 OWR917531:OWR917532 PGN917531:PGN917532 PQJ917531:PQJ917532 QAF917531:QAF917532 QKB917531:QKB917532 QTX917531:QTX917532 RDT917531:RDT917532 RNP917531:RNP917532 RXL917531:RXL917532 SHH917531:SHH917532 SRD917531:SRD917532 TAZ917531:TAZ917532 TKV917531:TKV917532 TUR917531:TUR917532 UEN917531:UEN917532 UOJ917531:UOJ917532 UYF917531:UYF917532 VIB917531:VIB917532 VRX917531:VRX917532 WBT917531:WBT917532 WLP917531:WLP917532 WVL917531:WVL917532 D983067:D983068 IZ983067:IZ983068 SV983067:SV983068 ACR983067:ACR983068 AMN983067:AMN983068 AWJ983067:AWJ983068 BGF983067:BGF983068 BQB983067:BQB983068 BZX983067:BZX983068 CJT983067:CJT983068 CTP983067:CTP983068 DDL983067:DDL983068 DNH983067:DNH983068 DXD983067:DXD983068 EGZ983067:EGZ983068 EQV983067:EQV983068 FAR983067:FAR983068 FKN983067:FKN983068 FUJ983067:FUJ983068 GEF983067:GEF983068 GOB983067:GOB983068 GXX983067:GXX983068 HHT983067:HHT983068 HRP983067:HRP983068 IBL983067:IBL983068 ILH983067:ILH983068 IVD983067:IVD983068 JEZ983067:JEZ983068 JOV983067:JOV983068 JYR983067:JYR983068 KIN983067:KIN983068 KSJ983067:KSJ983068 LCF983067:LCF983068 LMB983067:LMB983068 LVX983067:LVX983068 MFT983067:MFT983068 MPP983067:MPP983068 MZL983067:MZL983068 NJH983067:NJH983068 NTD983067:NTD983068 OCZ983067:OCZ983068 OMV983067:OMV983068 OWR983067:OWR983068 PGN983067:PGN983068 PQJ983067:PQJ983068 QAF983067:QAF983068 QKB983067:QKB983068 QTX983067:QTX983068 RDT983067:RDT983068 RNP983067:RNP983068 RXL983067:RXL983068 SHH983067:SHH983068 SRD983067:SRD983068 TAZ983067:TAZ983068 TKV983067:TKV983068 TUR983067:TUR983068 UEN983067:UEN983068 UOJ983067:UOJ983068 UYF983067:UYF983068 VIB983067:VIB983068 VRX983067:VRX983068 WBT983067:WBT983068 WLP983067:WLP983068 WVL983067:WVL983068">
      <formula1>#REF!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orientation="landscape" cellComments="asDisplayed" r:id="rId1"/>
  <headerFooter>
    <oddFooter>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37" sqref="P37:Q37"/>
    </sheetView>
  </sheetViews>
  <sheetFormatPr defaultRowHeight="14.25"/>
  <sheetData/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27"/>
  <sheetViews>
    <sheetView zoomScaleNormal="100" workbookViewId="0">
      <selection activeCell="L14" sqref="L14"/>
    </sheetView>
  </sheetViews>
  <sheetFormatPr defaultRowHeight="14.25"/>
  <cols>
    <col min="1" max="1" width="10.625" style="324" customWidth="1"/>
    <col min="2" max="2" width="23.875" style="324" customWidth="1"/>
    <col min="3" max="3" width="30.625" style="324" bestFit="1" customWidth="1"/>
    <col min="4" max="4" width="21" style="324" bestFit="1" customWidth="1"/>
    <col min="5" max="5" width="14.375" style="324" customWidth="1"/>
    <col min="6" max="6" width="5.5" style="324" bestFit="1" customWidth="1"/>
    <col min="7" max="7" width="14.125" style="324" hidden="1" customWidth="1"/>
    <col min="8" max="8" width="16.75" style="324" customWidth="1"/>
    <col min="9" max="9" width="18" style="324" bestFit="1" customWidth="1"/>
    <col min="10" max="16384" width="9" style="324"/>
  </cols>
  <sheetData>
    <row r="1" spans="1:12">
      <c r="A1" s="321" t="s">
        <v>155</v>
      </c>
      <c r="B1" s="322"/>
      <c r="C1" s="322"/>
      <c r="D1" s="322"/>
      <c r="E1" s="323"/>
      <c r="F1" s="323"/>
      <c r="G1" s="323"/>
      <c r="H1" s="323"/>
      <c r="I1" s="323"/>
    </row>
    <row r="2" spans="1:12">
      <c r="A2" s="325" t="s">
        <v>156</v>
      </c>
      <c r="B2" s="326" t="s">
        <v>320</v>
      </c>
      <c r="C2" s="325" t="s">
        <v>157</v>
      </c>
      <c r="D2" s="325" t="s">
        <v>158</v>
      </c>
      <c r="E2" s="326" t="s">
        <v>321</v>
      </c>
      <c r="F2" s="326" t="s">
        <v>160</v>
      </c>
      <c r="G2" s="326" t="s">
        <v>200</v>
      </c>
      <c r="H2" s="326" t="s">
        <v>201</v>
      </c>
      <c r="I2" s="326" t="s">
        <v>319</v>
      </c>
      <c r="K2" s="327" t="s">
        <v>159</v>
      </c>
      <c r="L2" s="327" t="s">
        <v>179</v>
      </c>
    </row>
    <row r="3" spans="1:12" ht="24">
      <c r="A3" s="324">
        <v>1</v>
      </c>
      <c r="B3" s="349" t="s">
        <v>300</v>
      </c>
      <c r="C3" s="206" t="s">
        <v>161</v>
      </c>
      <c r="D3" s="206" t="s">
        <v>162</v>
      </c>
      <c r="E3" s="207" t="s">
        <v>191</v>
      </c>
      <c r="F3" s="207">
        <v>2</v>
      </c>
      <c r="G3" s="239">
        <v>20372</v>
      </c>
      <c r="H3" s="238" t="s">
        <v>188</v>
      </c>
      <c r="I3" s="238" t="s">
        <v>202</v>
      </c>
      <c r="K3" s="329" t="s">
        <v>176</v>
      </c>
      <c r="L3" s="327" t="s">
        <v>180</v>
      </c>
    </row>
    <row r="4" spans="1:12">
      <c r="A4" s="324">
        <v>2</v>
      </c>
      <c r="B4" s="349" t="s">
        <v>301</v>
      </c>
      <c r="C4" s="206" t="s">
        <v>163</v>
      </c>
      <c r="D4" s="206" t="s">
        <v>162</v>
      </c>
      <c r="E4" s="207" t="s">
        <v>191</v>
      </c>
      <c r="F4" s="207">
        <v>4</v>
      </c>
      <c r="G4" s="239">
        <v>26155</v>
      </c>
      <c r="H4" s="238" t="s">
        <v>189</v>
      </c>
      <c r="I4" s="207" t="s">
        <v>204</v>
      </c>
      <c r="K4" s="329" t="s">
        <v>177</v>
      </c>
      <c r="L4" s="327" t="s">
        <v>178</v>
      </c>
    </row>
    <row r="5" spans="1:12">
      <c r="A5" s="324">
        <v>3</v>
      </c>
      <c r="B5" s="349" t="s">
        <v>302</v>
      </c>
      <c r="C5" s="206" t="s">
        <v>164</v>
      </c>
      <c r="D5" s="206" t="s">
        <v>165</v>
      </c>
      <c r="E5" s="207" t="s">
        <v>166</v>
      </c>
      <c r="F5" s="207">
        <v>3</v>
      </c>
      <c r="G5" s="239">
        <v>24422</v>
      </c>
      <c r="H5" s="238" t="s">
        <v>199</v>
      </c>
      <c r="I5" s="207" t="s">
        <v>190</v>
      </c>
      <c r="K5" s="329" t="s">
        <v>178</v>
      </c>
    </row>
    <row r="6" spans="1:12">
      <c r="A6" s="324">
        <v>4</v>
      </c>
      <c r="B6" s="349" t="s">
        <v>303</v>
      </c>
      <c r="C6" s="206" t="s">
        <v>310</v>
      </c>
      <c r="D6" s="206" t="s">
        <v>311</v>
      </c>
      <c r="E6" s="207" t="s">
        <v>166</v>
      </c>
      <c r="F6" s="207">
        <v>3</v>
      </c>
      <c r="G6" s="239">
        <v>24100</v>
      </c>
      <c r="H6" s="238" t="s">
        <v>199</v>
      </c>
      <c r="I6" s="207" t="s">
        <v>190</v>
      </c>
      <c r="K6" s="329" t="s">
        <v>192</v>
      </c>
    </row>
    <row r="7" spans="1:12" ht="21.75" customHeight="1">
      <c r="A7" s="324">
        <v>5</v>
      </c>
      <c r="B7" s="349" t="s">
        <v>304</v>
      </c>
      <c r="C7" s="206" t="s">
        <v>312</v>
      </c>
      <c r="D7" s="206" t="s">
        <v>313</v>
      </c>
      <c r="E7" s="207" t="s">
        <v>168</v>
      </c>
      <c r="F7" s="207">
        <v>4</v>
      </c>
      <c r="G7" s="239">
        <v>25729</v>
      </c>
      <c r="H7" s="238" t="s">
        <v>199</v>
      </c>
      <c r="I7" s="207" t="s">
        <v>190</v>
      </c>
    </row>
    <row r="8" spans="1:12" ht="19.5" customHeight="1">
      <c r="A8" s="324">
        <v>6</v>
      </c>
      <c r="B8" s="349" t="s">
        <v>305</v>
      </c>
      <c r="C8" s="206" t="s">
        <v>169</v>
      </c>
      <c r="D8" s="206" t="s">
        <v>167</v>
      </c>
      <c r="E8" s="207" t="s">
        <v>170</v>
      </c>
      <c r="F8" s="207">
        <v>5</v>
      </c>
      <c r="G8" s="239">
        <v>29423</v>
      </c>
      <c r="H8" s="238" t="s">
        <v>199</v>
      </c>
      <c r="I8" s="207" t="s">
        <v>203</v>
      </c>
    </row>
    <row r="9" spans="1:12">
      <c r="A9" s="324">
        <v>7</v>
      </c>
      <c r="B9" s="349" t="s">
        <v>306</v>
      </c>
      <c r="C9" s="206" t="s">
        <v>307</v>
      </c>
      <c r="D9" s="206" t="s">
        <v>308</v>
      </c>
      <c r="E9" s="207" t="s">
        <v>168</v>
      </c>
      <c r="F9" s="207">
        <v>6</v>
      </c>
      <c r="G9" s="239">
        <v>29423</v>
      </c>
      <c r="H9" s="238" t="s">
        <v>309</v>
      </c>
      <c r="I9" s="207" t="s">
        <v>203</v>
      </c>
    </row>
    <row r="10" spans="1:12">
      <c r="A10" s="324">
        <v>8</v>
      </c>
      <c r="B10" s="328"/>
      <c r="C10" s="206"/>
      <c r="D10" s="206"/>
      <c r="E10" s="207"/>
      <c r="F10" s="207"/>
      <c r="G10" s="239"/>
      <c r="H10" s="238"/>
      <c r="I10" s="207"/>
    </row>
    <row r="11" spans="1:12">
      <c r="A11" s="324">
        <v>9</v>
      </c>
      <c r="B11" s="328"/>
      <c r="C11" s="206"/>
      <c r="D11" s="206"/>
      <c r="E11" s="207"/>
      <c r="F11" s="207"/>
      <c r="G11" s="239"/>
      <c r="H11" s="238"/>
      <c r="I11" s="207"/>
    </row>
    <row r="12" spans="1:12">
      <c r="A12" s="324">
        <v>10</v>
      </c>
      <c r="B12" s="328"/>
      <c r="C12" s="206"/>
      <c r="D12" s="206"/>
      <c r="E12" s="207"/>
      <c r="F12" s="207"/>
      <c r="G12" s="239"/>
      <c r="H12" s="238"/>
      <c r="I12" s="207"/>
    </row>
    <row r="13" spans="1:12">
      <c r="A13" s="324">
        <v>11</v>
      </c>
      <c r="B13" s="328"/>
      <c r="C13" s="206"/>
      <c r="D13" s="206"/>
      <c r="E13" s="207"/>
      <c r="F13" s="207"/>
      <c r="G13" s="239"/>
      <c r="H13" s="238"/>
      <c r="I13" s="207"/>
    </row>
    <row r="14" spans="1:12">
      <c r="A14" s="324">
        <v>12</v>
      </c>
      <c r="B14" s="328"/>
      <c r="C14" s="206"/>
      <c r="D14" s="206"/>
      <c r="E14" s="207"/>
      <c r="F14" s="207"/>
      <c r="G14" s="239"/>
      <c r="H14" s="238"/>
      <c r="I14" s="207"/>
    </row>
    <row r="15" spans="1:12">
      <c r="A15" s="324">
        <v>13</v>
      </c>
      <c r="B15" s="328"/>
      <c r="C15" s="206"/>
      <c r="D15" s="206"/>
      <c r="E15" s="207"/>
      <c r="F15" s="207"/>
      <c r="G15" s="239"/>
      <c r="H15" s="238"/>
      <c r="I15" s="207"/>
    </row>
    <row r="16" spans="1:12">
      <c r="A16" s="324">
        <v>14</v>
      </c>
      <c r="B16" s="328"/>
      <c r="C16" s="206"/>
      <c r="D16" s="206"/>
      <c r="E16" s="207"/>
      <c r="F16" s="207"/>
      <c r="G16" s="239"/>
      <c r="H16" s="238"/>
      <c r="I16" s="207"/>
    </row>
    <row r="17" spans="1:9">
      <c r="A17" s="324">
        <v>15</v>
      </c>
      <c r="B17" s="328"/>
      <c r="C17" s="206"/>
      <c r="D17" s="206"/>
      <c r="E17" s="207"/>
      <c r="F17" s="207"/>
      <c r="G17" s="239"/>
      <c r="H17" s="238"/>
      <c r="I17" s="207"/>
    </row>
    <row r="18" spans="1:9">
      <c r="A18" s="324">
        <v>16</v>
      </c>
      <c r="B18" s="328"/>
      <c r="C18" s="206"/>
      <c r="D18" s="206"/>
      <c r="E18" s="207"/>
      <c r="F18" s="207"/>
      <c r="G18" s="239"/>
      <c r="H18" s="238"/>
      <c r="I18" s="207"/>
    </row>
    <row r="19" spans="1:9">
      <c r="A19" s="324">
        <v>17</v>
      </c>
      <c r="B19" s="328"/>
      <c r="C19" s="206"/>
      <c r="D19" s="206"/>
      <c r="E19" s="207"/>
      <c r="F19" s="207"/>
      <c r="G19" s="239"/>
      <c r="H19" s="238"/>
      <c r="I19" s="207"/>
    </row>
    <row r="20" spans="1:9">
      <c r="A20" s="324">
        <v>18</v>
      </c>
      <c r="B20" s="328"/>
      <c r="C20" s="206"/>
      <c r="D20" s="206"/>
      <c r="E20" s="207"/>
      <c r="F20" s="207"/>
      <c r="G20" s="239"/>
      <c r="H20" s="238"/>
      <c r="I20" s="207"/>
    </row>
    <row r="21" spans="1:9">
      <c r="A21" s="324">
        <v>19</v>
      </c>
      <c r="B21" s="328"/>
      <c r="C21" s="206"/>
      <c r="D21" s="206"/>
      <c r="E21" s="207"/>
      <c r="F21" s="207"/>
      <c r="G21" s="239"/>
      <c r="H21" s="238"/>
      <c r="I21" s="207"/>
    </row>
    <row r="22" spans="1:9">
      <c r="A22" s="324">
        <v>20</v>
      </c>
      <c r="B22" s="328"/>
      <c r="C22" s="206"/>
      <c r="D22" s="206"/>
      <c r="E22" s="207"/>
      <c r="F22" s="207"/>
      <c r="G22" s="239"/>
      <c r="H22" s="238"/>
      <c r="I22" s="207"/>
    </row>
    <row r="24" spans="1:9">
      <c r="B24" s="230" t="s">
        <v>297</v>
      </c>
    </row>
    <row r="25" spans="1:9">
      <c r="B25" s="230" t="s">
        <v>298</v>
      </c>
    </row>
    <row r="26" spans="1:9">
      <c r="B26" s="367" t="s">
        <v>299</v>
      </c>
      <c r="C26" s="367"/>
      <c r="D26" s="367"/>
      <c r="E26" s="367"/>
      <c r="F26" s="367"/>
      <c r="G26" s="367"/>
      <c r="H26" s="367"/>
      <c r="I26" s="367"/>
    </row>
    <row r="27" spans="1:9">
      <c r="B27" s="347" t="s">
        <v>296</v>
      </c>
    </row>
  </sheetData>
  <mergeCells count="1">
    <mergeCell ref="B26:I26"/>
  </mergeCells>
  <phoneticPr fontId="2"/>
  <dataValidations count="1">
    <dataValidation type="list" allowBlank="1" showInputMessage="1" showErrorMessage="1" sqref="E3:E22">
      <formula1>分類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2" orientation="landscape" cellComments="asDisplayed" r:id="rId1"/>
  <headerFooter>
    <oddFooter>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view="pageBreakPreview" zoomScaleNormal="100" zoomScaleSheetLayoutView="100" workbookViewId="0">
      <selection activeCell="F26" sqref="F26"/>
    </sheetView>
  </sheetViews>
  <sheetFormatPr defaultRowHeight="14.25"/>
  <cols>
    <col min="1" max="2" width="9" style="279"/>
    <col min="3" max="3" width="13.375" style="279" customWidth="1"/>
    <col min="4" max="6" width="9" style="279"/>
    <col min="7" max="7" width="8.375" style="279" customWidth="1"/>
    <col min="8" max="8" width="13.25" style="279" customWidth="1"/>
    <col min="9" max="9" width="11.125" style="279" customWidth="1"/>
    <col min="10" max="262" width="9" style="279"/>
    <col min="263" max="263" width="8.375" style="279" customWidth="1"/>
    <col min="264" max="264" width="16" style="279" customWidth="1"/>
    <col min="265" max="518" width="9" style="279"/>
    <col min="519" max="519" width="8.375" style="279" customWidth="1"/>
    <col min="520" max="520" width="16" style="279" customWidth="1"/>
    <col min="521" max="774" width="9" style="279"/>
    <col min="775" max="775" width="8.375" style="279" customWidth="1"/>
    <col min="776" max="776" width="16" style="279" customWidth="1"/>
    <col min="777" max="1030" width="9" style="279"/>
    <col min="1031" max="1031" width="8.375" style="279" customWidth="1"/>
    <col min="1032" max="1032" width="16" style="279" customWidth="1"/>
    <col min="1033" max="1286" width="9" style="279"/>
    <col min="1287" max="1287" width="8.375" style="279" customWidth="1"/>
    <col min="1288" max="1288" width="16" style="279" customWidth="1"/>
    <col min="1289" max="1542" width="9" style="279"/>
    <col min="1543" max="1543" width="8.375" style="279" customWidth="1"/>
    <col min="1544" max="1544" width="16" style="279" customWidth="1"/>
    <col min="1545" max="1798" width="9" style="279"/>
    <col min="1799" max="1799" width="8.375" style="279" customWidth="1"/>
    <col min="1800" max="1800" width="16" style="279" customWidth="1"/>
    <col min="1801" max="2054" width="9" style="279"/>
    <col min="2055" max="2055" width="8.375" style="279" customWidth="1"/>
    <col min="2056" max="2056" width="16" style="279" customWidth="1"/>
    <col min="2057" max="2310" width="9" style="279"/>
    <col min="2311" max="2311" width="8.375" style="279" customWidth="1"/>
    <col min="2312" max="2312" width="16" style="279" customWidth="1"/>
    <col min="2313" max="2566" width="9" style="279"/>
    <col min="2567" max="2567" width="8.375" style="279" customWidth="1"/>
    <col min="2568" max="2568" width="16" style="279" customWidth="1"/>
    <col min="2569" max="2822" width="9" style="279"/>
    <col min="2823" max="2823" width="8.375" style="279" customWidth="1"/>
    <col min="2824" max="2824" width="16" style="279" customWidth="1"/>
    <col min="2825" max="3078" width="9" style="279"/>
    <col min="3079" max="3079" width="8.375" style="279" customWidth="1"/>
    <col min="3080" max="3080" width="16" style="279" customWidth="1"/>
    <col min="3081" max="3334" width="9" style="279"/>
    <col min="3335" max="3335" width="8.375" style="279" customWidth="1"/>
    <col min="3336" max="3336" width="16" style="279" customWidth="1"/>
    <col min="3337" max="3590" width="9" style="279"/>
    <col min="3591" max="3591" width="8.375" style="279" customWidth="1"/>
    <col min="3592" max="3592" width="16" style="279" customWidth="1"/>
    <col min="3593" max="3846" width="9" style="279"/>
    <col min="3847" max="3847" width="8.375" style="279" customWidth="1"/>
    <col min="3848" max="3848" width="16" style="279" customWidth="1"/>
    <col min="3849" max="4102" width="9" style="279"/>
    <col min="4103" max="4103" width="8.375" style="279" customWidth="1"/>
    <col min="4104" max="4104" width="16" style="279" customWidth="1"/>
    <col min="4105" max="4358" width="9" style="279"/>
    <col min="4359" max="4359" width="8.375" style="279" customWidth="1"/>
    <col min="4360" max="4360" width="16" style="279" customWidth="1"/>
    <col min="4361" max="4614" width="9" style="279"/>
    <col min="4615" max="4615" width="8.375" style="279" customWidth="1"/>
    <col min="4616" max="4616" width="16" style="279" customWidth="1"/>
    <col min="4617" max="4870" width="9" style="279"/>
    <col min="4871" max="4871" width="8.375" style="279" customWidth="1"/>
    <col min="4872" max="4872" width="16" style="279" customWidth="1"/>
    <col min="4873" max="5126" width="9" style="279"/>
    <col min="5127" max="5127" width="8.375" style="279" customWidth="1"/>
    <col min="5128" max="5128" width="16" style="279" customWidth="1"/>
    <col min="5129" max="5382" width="9" style="279"/>
    <col min="5383" max="5383" width="8.375" style="279" customWidth="1"/>
    <col min="5384" max="5384" width="16" style="279" customWidth="1"/>
    <col min="5385" max="5638" width="9" style="279"/>
    <col min="5639" max="5639" width="8.375" style="279" customWidth="1"/>
    <col min="5640" max="5640" width="16" style="279" customWidth="1"/>
    <col min="5641" max="5894" width="9" style="279"/>
    <col min="5895" max="5895" width="8.375" style="279" customWidth="1"/>
    <col min="5896" max="5896" width="16" style="279" customWidth="1"/>
    <col min="5897" max="6150" width="9" style="279"/>
    <col min="6151" max="6151" width="8.375" style="279" customWidth="1"/>
    <col min="6152" max="6152" width="16" style="279" customWidth="1"/>
    <col min="6153" max="6406" width="9" style="279"/>
    <col min="6407" max="6407" width="8.375" style="279" customWidth="1"/>
    <col min="6408" max="6408" width="16" style="279" customWidth="1"/>
    <col min="6409" max="6662" width="9" style="279"/>
    <col min="6663" max="6663" width="8.375" style="279" customWidth="1"/>
    <col min="6664" max="6664" width="16" style="279" customWidth="1"/>
    <col min="6665" max="6918" width="9" style="279"/>
    <col min="6919" max="6919" width="8.375" style="279" customWidth="1"/>
    <col min="6920" max="6920" width="16" style="279" customWidth="1"/>
    <col min="6921" max="7174" width="9" style="279"/>
    <col min="7175" max="7175" width="8.375" style="279" customWidth="1"/>
    <col min="7176" max="7176" width="16" style="279" customWidth="1"/>
    <col min="7177" max="7430" width="9" style="279"/>
    <col min="7431" max="7431" width="8.375" style="279" customWidth="1"/>
    <col min="7432" max="7432" width="16" style="279" customWidth="1"/>
    <col min="7433" max="7686" width="9" style="279"/>
    <col min="7687" max="7687" width="8.375" style="279" customWidth="1"/>
    <col min="7688" max="7688" width="16" style="279" customWidth="1"/>
    <col min="7689" max="7942" width="9" style="279"/>
    <col min="7943" max="7943" width="8.375" style="279" customWidth="1"/>
    <col min="7944" max="7944" width="16" style="279" customWidth="1"/>
    <col min="7945" max="8198" width="9" style="279"/>
    <col min="8199" max="8199" width="8.375" style="279" customWidth="1"/>
    <col min="8200" max="8200" width="16" style="279" customWidth="1"/>
    <col min="8201" max="8454" width="9" style="279"/>
    <col min="8455" max="8455" width="8.375" style="279" customWidth="1"/>
    <col min="8456" max="8456" width="16" style="279" customWidth="1"/>
    <col min="8457" max="8710" width="9" style="279"/>
    <col min="8711" max="8711" width="8.375" style="279" customWidth="1"/>
    <col min="8712" max="8712" width="16" style="279" customWidth="1"/>
    <col min="8713" max="8966" width="9" style="279"/>
    <col min="8967" max="8967" width="8.375" style="279" customWidth="1"/>
    <col min="8968" max="8968" width="16" style="279" customWidth="1"/>
    <col min="8969" max="9222" width="9" style="279"/>
    <col min="9223" max="9223" width="8.375" style="279" customWidth="1"/>
    <col min="9224" max="9224" width="16" style="279" customWidth="1"/>
    <col min="9225" max="9478" width="9" style="279"/>
    <col min="9479" max="9479" width="8.375" style="279" customWidth="1"/>
    <col min="9480" max="9480" width="16" style="279" customWidth="1"/>
    <col min="9481" max="9734" width="9" style="279"/>
    <col min="9735" max="9735" width="8.375" style="279" customWidth="1"/>
    <col min="9736" max="9736" width="16" style="279" customWidth="1"/>
    <col min="9737" max="9990" width="9" style="279"/>
    <col min="9991" max="9991" width="8.375" style="279" customWidth="1"/>
    <col min="9992" max="9992" width="16" style="279" customWidth="1"/>
    <col min="9993" max="10246" width="9" style="279"/>
    <col min="10247" max="10247" width="8.375" style="279" customWidth="1"/>
    <col min="10248" max="10248" width="16" style="279" customWidth="1"/>
    <col min="10249" max="10502" width="9" style="279"/>
    <col min="10503" max="10503" width="8.375" style="279" customWidth="1"/>
    <col min="10504" max="10504" width="16" style="279" customWidth="1"/>
    <col min="10505" max="10758" width="9" style="279"/>
    <col min="10759" max="10759" width="8.375" style="279" customWidth="1"/>
    <col min="10760" max="10760" width="16" style="279" customWidth="1"/>
    <col min="10761" max="11014" width="9" style="279"/>
    <col min="11015" max="11015" width="8.375" style="279" customWidth="1"/>
    <col min="11016" max="11016" width="16" style="279" customWidth="1"/>
    <col min="11017" max="11270" width="9" style="279"/>
    <col min="11271" max="11271" width="8.375" style="279" customWidth="1"/>
    <col min="11272" max="11272" width="16" style="279" customWidth="1"/>
    <col min="11273" max="11526" width="9" style="279"/>
    <col min="11527" max="11527" width="8.375" style="279" customWidth="1"/>
    <col min="11528" max="11528" width="16" style="279" customWidth="1"/>
    <col min="11529" max="11782" width="9" style="279"/>
    <col min="11783" max="11783" width="8.375" style="279" customWidth="1"/>
    <col min="11784" max="11784" width="16" style="279" customWidth="1"/>
    <col min="11785" max="12038" width="9" style="279"/>
    <col min="12039" max="12039" width="8.375" style="279" customWidth="1"/>
    <col min="12040" max="12040" width="16" style="279" customWidth="1"/>
    <col min="12041" max="12294" width="9" style="279"/>
    <col min="12295" max="12295" width="8.375" style="279" customWidth="1"/>
    <col min="12296" max="12296" width="16" style="279" customWidth="1"/>
    <col min="12297" max="12550" width="9" style="279"/>
    <col min="12551" max="12551" width="8.375" style="279" customWidth="1"/>
    <col min="12552" max="12552" width="16" style="279" customWidth="1"/>
    <col min="12553" max="12806" width="9" style="279"/>
    <col min="12807" max="12807" width="8.375" style="279" customWidth="1"/>
    <col min="12808" max="12808" width="16" style="279" customWidth="1"/>
    <col min="12809" max="13062" width="9" style="279"/>
    <col min="13063" max="13063" width="8.375" style="279" customWidth="1"/>
    <col min="13064" max="13064" width="16" style="279" customWidth="1"/>
    <col min="13065" max="13318" width="9" style="279"/>
    <col min="13319" max="13319" width="8.375" style="279" customWidth="1"/>
    <col min="13320" max="13320" width="16" style="279" customWidth="1"/>
    <col min="13321" max="13574" width="9" style="279"/>
    <col min="13575" max="13575" width="8.375" style="279" customWidth="1"/>
    <col min="13576" max="13576" width="16" style="279" customWidth="1"/>
    <col min="13577" max="13830" width="9" style="279"/>
    <col min="13831" max="13831" width="8.375" style="279" customWidth="1"/>
    <col min="13832" max="13832" width="16" style="279" customWidth="1"/>
    <col min="13833" max="14086" width="9" style="279"/>
    <col min="14087" max="14087" width="8.375" style="279" customWidth="1"/>
    <col min="14088" max="14088" width="16" style="279" customWidth="1"/>
    <col min="14089" max="14342" width="9" style="279"/>
    <col min="14343" max="14343" width="8.375" style="279" customWidth="1"/>
    <col min="14344" max="14344" width="16" style="279" customWidth="1"/>
    <col min="14345" max="14598" width="9" style="279"/>
    <col min="14599" max="14599" width="8.375" style="279" customWidth="1"/>
    <col min="14600" max="14600" width="16" style="279" customWidth="1"/>
    <col min="14601" max="14854" width="9" style="279"/>
    <col min="14855" max="14855" width="8.375" style="279" customWidth="1"/>
    <col min="14856" max="14856" width="16" style="279" customWidth="1"/>
    <col min="14857" max="15110" width="9" style="279"/>
    <col min="15111" max="15111" width="8.375" style="279" customWidth="1"/>
    <col min="15112" max="15112" width="16" style="279" customWidth="1"/>
    <col min="15113" max="15366" width="9" style="279"/>
    <col min="15367" max="15367" width="8.375" style="279" customWidth="1"/>
    <col min="15368" max="15368" width="16" style="279" customWidth="1"/>
    <col min="15369" max="15622" width="9" style="279"/>
    <col min="15623" max="15623" width="8.375" style="279" customWidth="1"/>
    <col min="15624" max="15624" width="16" style="279" customWidth="1"/>
    <col min="15625" max="15878" width="9" style="279"/>
    <col min="15879" max="15879" width="8.375" style="279" customWidth="1"/>
    <col min="15880" max="15880" width="16" style="279" customWidth="1"/>
    <col min="15881" max="16134" width="9" style="279"/>
    <col min="16135" max="16135" width="8.375" style="279" customWidth="1"/>
    <col min="16136" max="16136" width="16" style="279" customWidth="1"/>
    <col min="16137" max="16384" width="9" style="279"/>
  </cols>
  <sheetData>
    <row r="1" spans="1:8">
      <c r="A1" s="278"/>
      <c r="H1" s="278"/>
    </row>
    <row r="2" spans="1:8" s="280" customFormat="1" ht="13.5"/>
    <row r="3" spans="1:8" s="280" customFormat="1" ht="13.5">
      <c r="H3" s="281" t="s">
        <v>239</v>
      </c>
    </row>
    <row r="4" spans="1:8" s="280" customFormat="1" ht="13.5"/>
    <row r="5" spans="1:8" s="280" customFormat="1" ht="13.5">
      <c r="A5" s="369" t="s">
        <v>240</v>
      </c>
      <c r="B5" s="369"/>
      <c r="C5" s="369"/>
    </row>
    <row r="6" spans="1:8" s="280" customFormat="1" ht="13.5">
      <c r="A6" s="369" t="s">
        <v>241</v>
      </c>
      <c r="B6" s="369"/>
      <c r="C6" s="369"/>
    </row>
    <row r="7" spans="1:8" s="280" customFormat="1" ht="13.5">
      <c r="A7" s="369" t="s">
        <v>254</v>
      </c>
      <c r="B7" s="369"/>
      <c r="C7" s="369"/>
    </row>
    <row r="8" spans="1:8" s="280" customFormat="1" ht="13.5">
      <c r="A8" s="282"/>
      <c r="B8" s="282"/>
      <c r="C8" s="282"/>
    </row>
    <row r="9" spans="1:8" s="280" customFormat="1" ht="13.5">
      <c r="A9" s="282"/>
      <c r="B9" s="282"/>
      <c r="C9" s="282"/>
    </row>
    <row r="10" spans="1:8" s="280" customFormat="1" ht="13.5"/>
    <row r="11" spans="1:8" s="280" customFormat="1" ht="13.5">
      <c r="E11" s="282"/>
    </row>
    <row r="12" spans="1:8" s="280" customFormat="1" ht="13.5">
      <c r="E12" s="282"/>
      <c r="F12" s="280" t="s">
        <v>242</v>
      </c>
    </row>
    <row r="13" spans="1:8" s="280" customFormat="1" ht="13.5">
      <c r="E13" s="282"/>
      <c r="F13" s="280" t="s">
        <v>243</v>
      </c>
    </row>
    <row r="14" spans="1:8" s="280" customFormat="1" ht="13.5">
      <c r="E14" s="283"/>
    </row>
    <row r="15" spans="1:8" s="280" customFormat="1" ht="13.5"/>
    <row r="16" spans="1:8" s="280" customFormat="1" ht="13.5"/>
    <row r="17" spans="1:9" s="280" customFormat="1" ht="13.5"/>
    <row r="18" spans="1:9" s="280" customFormat="1" ht="13.5"/>
    <row r="19" spans="1:9" ht="14.25" customHeight="1">
      <c r="A19" s="371" t="str">
        <f>様式1!E7</f>
        <v>○○○国○○○○○○○○○普及促進事業</v>
      </c>
      <c r="B19" s="371"/>
      <c r="C19" s="371"/>
      <c r="D19" s="371"/>
      <c r="E19" s="371"/>
      <c r="F19" s="371"/>
      <c r="G19" s="371"/>
      <c r="H19" s="371"/>
      <c r="I19" s="371"/>
    </row>
    <row r="20" spans="1:9">
      <c r="A20" s="371"/>
      <c r="B20" s="371"/>
      <c r="C20" s="371"/>
      <c r="D20" s="371"/>
      <c r="E20" s="371"/>
      <c r="F20" s="371"/>
      <c r="G20" s="371"/>
      <c r="H20" s="371"/>
      <c r="I20" s="371"/>
    </row>
    <row r="21" spans="1:9">
      <c r="A21" s="372" t="s">
        <v>253</v>
      </c>
      <c r="B21" s="372"/>
      <c r="C21" s="372"/>
      <c r="D21" s="372"/>
      <c r="E21" s="372"/>
      <c r="F21" s="372"/>
      <c r="G21" s="372"/>
      <c r="H21" s="372"/>
      <c r="I21" s="372"/>
    </row>
    <row r="22" spans="1:9">
      <c r="A22" s="284"/>
      <c r="B22" s="284"/>
      <c r="C22" s="284"/>
      <c r="D22" s="284"/>
      <c r="E22" s="284"/>
      <c r="F22" s="284"/>
      <c r="G22" s="284"/>
      <c r="H22" s="284"/>
    </row>
    <row r="23" spans="1:9">
      <c r="A23" s="284"/>
      <c r="B23" s="284"/>
      <c r="C23" s="284"/>
      <c r="D23" s="284"/>
      <c r="E23" s="284"/>
      <c r="F23" s="284"/>
      <c r="G23" s="284"/>
      <c r="H23" s="284"/>
    </row>
    <row r="24" spans="1:9">
      <c r="A24" s="370" t="s">
        <v>244</v>
      </c>
      <c r="B24" s="370"/>
      <c r="C24" s="370"/>
      <c r="D24" s="370"/>
      <c r="E24" s="370"/>
      <c r="F24" s="370"/>
      <c r="G24" s="370"/>
      <c r="H24" s="370"/>
    </row>
    <row r="28" spans="1:9">
      <c r="A28" s="368" t="s">
        <v>245</v>
      </c>
      <c r="B28" s="368"/>
      <c r="C28" s="368"/>
      <c r="D28" s="368"/>
      <c r="E28" s="368"/>
      <c r="F28" s="368"/>
      <c r="G28" s="368"/>
      <c r="H28" s="368"/>
    </row>
    <row r="30" spans="1:9">
      <c r="A30" s="279" t="s">
        <v>246</v>
      </c>
      <c r="C30" s="289">
        <f ca="1">様式1!G35</f>
        <v>16791840</v>
      </c>
      <c r="D30" s="288" t="s">
        <v>12</v>
      </c>
      <c r="E30" s="286" t="s">
        <v>256</v>
      </c>
      <c r="F30" s="286"/>
      <c r="G30" s="286"/>
      <c r="H30" s="289">
        <f ca="1">様式1!G34</f>
        <v>1243840</v>
      </c>
      <c r="I30" s="279" t="s">
        <v>255</v>
      </c>
    </row>
    <row r="33" spans="1:8">
      <c r="A33" s="279" t="s">
        <v>247</v>
      </c>
    </row>
    <row r="43" spans="1:8">
      <c r="H43" s="285" t="s">
        <v>248</v>
      </c>
    </row>
  </sheetData>
  <mergeCells count="7">
    <mergeCell ref="A28:H28"/>
    <mergeCell ref="A5:C5"/>
    <mergeCell ref="A6:C6"/>
    <mergeCell ref="A7:C7"/>
    <mergeCell ref="A24:H24"/>
    <mergeCell ref="A19:I20"/>
    <mergeCell ref="A21:I21"/>
  </mergeCells>
  <phoneticPr fontId="2"/>
  <pageMargins left="0.7" right="0.7" top="0.75" bottom="0.75" header="0.3" footer="0.3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  <pageSetUpPr fitToPage="1"/>
  </sheetPr>
  <dimension ref="A1:R40"/>
  <sheetViews>
    <sheetView showGridLines="0" view="pageBreakPreview" zoomScaleNormal="100" zoomScaleSheetLayoutView="100" workbookViewId="0">
      <selection activeCell="L14" sqref="L14"/>
    </sheetView>
  </sheetViews>
  <sheetFormatPr defaultRowHeight="14.25"/>
  <cols>
    <col min="1" max="1" width="3.625" style="36" customWidth="1"/>
    <col min="2" max="4" width="4.875" style="36" customWidth="1"/>
    <col min="5" max="5" width="37.75" style="36" customWidth="1"/>
    <col min="6" max="6" width="15.625" style="36" customWidth="1"/>
    <col min="7" max="7" width="27.625" style="36" customWidth="1"/>
    <col min="8" max="8" width="3.75" style="36" customWidth="1"/>
    <col min="9" max="9" width="9" style="36" customWidth="1"/>
    <col min="10" max="16" width="9" style="36"/>
    <col min="17" max="17" width="11" style="36" customWidth="1"/>
    <col min="18" max="16384" width="9" style="36"/>
  </cols>
  <sheetData>
    <row r="1" spans="1:18" ht="23.25" customHeight="1">
      <c r="A1" s="378" t="str">
        <f>IF(B5="見積金額内訳書","",IF(B5="最終見積金額内訳書","",Q6))</f>
        <v/>
      </c>
      <c r="B1" s="378"/>
      <c r="C1" s="378"/>
      <c r="F1" s="120"/>
      <c r="G1" s="293" t="str">
        <f>IF(B5="見積金額内訳書",R4,"")</f>
        <v>様式１</v>
      </c>
      <c r="H1" s="37"/>
      <c r="I1" s="37"/>
      <c r="J1" s="37"/>
      <c r="K1" s="37"/>
      <c r="L1" s="37"/>
    </row>
    <row r="2" spans="1:18" ht="15" customHeight="1">
      <c r="A2" s="378"/>
      <c r="B2" s="378"/>
      <c r="C2" s="37"/>
      <c r="D2" s="37"/>
      <c r="E2" s="37"/>
      <c r="F2" s="37"/>
      <c r="G2" s="38"/>
      <c r="H2" s="37"/>
      <c r="I2" s="37"/>
      <c r="J2" s="37"/>
      <c r="K2" s="37"/>
      <c r="L2" s="37"/>
      <c r="M2" s="37"/>
    </row>
    <row r="3" spans="1:18" ht="67.5" customHeight="1">
      <c r="A3" s="37"/>
      <c r="B3" s="37"/>
      <c r="C3" s="37"/>
      <c r="D3" s="37"/>
      <c r="E3" s="37"/>
      <c r="F3" s="37"/>
      <c r="G3" s="39"/>
      <c r="H3" s="37"/>
      <c r="I3" s="37"/>
      <c r="J3" s="37"/>
      <c r="K3" s="37"/>
      <c r="L3" s="37"/>
      <c r="M3" s="37"/>
    </row>
    <row r="4" spans="1:18" ht="15" customHeight="1">
      <c r="A4" s="37"/>
      <c r="B4" s="380" t="s">
        <v>288</v>
      </c>
      <c r="C4" s="381"/>
      <c r="D4" s="381"/>
      <c r="E4" s="381"/>
      <c r="F4" s="381"/>
      <c r="G4" s="381"/>
      <c r="H4" s="52"/>
      <c r="I4" s="40"/>
      <c r="J4" s="40"/>
      <c r="K4" s="40"/>
      <c r="L4" s="40"/>
      <c r="M4" s="37"/>
      <c r="O4" s="36" t="s">
        <v>234</v>
      </c>
      <c r="Q4" s="36" t="s">
        <v>236</v>
      </c>
      <c r="R4" s="293" t="s">
        <v>267</v>
      </c>
    </row>
    <row r="5" spans="1:18" ht="15" customHeight="1">
      <c r="A5" s="37"/>
      <c r="B5" s="381" t="s">
        <v>234</v>
      </c>
      <c r="C5" s="381"/>
      <c r="D5" s="381"/>
      <c r="E5" s="381"/>
      <c r="F5" s="381"/>
      <c r="G5" s="381"/>
      <c r="H5" s="52"/>
      <c r="I5" s="40"/>
      <c r="J5" s="40"/>
      <c r="K5" s="40"/>
      <c r="L5" s="40"/>
      <c r="M5" s="37"/>
      <c r="O5" s="36" t="s">
        <v>235</v>
      </c>
      <c r="Q5" s="36" t="s">
        <v>237</v>
      </c>
      <c r="R5" s="294" t="s">
        <v>268</v>
      </c>
    </row>
    <row r="6" spans="1:18" ht="15" customHeight="1">
      <c r="A6" s="37"/>
      <c r="C6" s="121"/>
      <c r="D6" s="121"/>
      <c r="E6" s="121"/>
      <c r="F6" s="121"/>
      <c r="G6" s="121"/>
      <c r="H6" s="121"/>
      <c r="I6" s="122"/>
      <c r="J6" s="122"/>
      <c r="K6" s="122"/>
      <c r="L6" s="122"/>
      <c r="M6" s="122"/>
      <c r="N6" s="122"/>
      <c r="O6" s="36" t="s">
        <v>251</v>
      </c>
      <c r="P6" s="122"/>
      <c r="Q6" s="122" t="s">
        <v>238</v>
      </c>
    </row>
    <row r="7" spans="1:18" ht="15" customHeight="1">
      <c r="A7" s="37"/>
      <c r="B7" s="123" t="s">
        <v>105</v>
      </c>
      <c r="C7" s="123"/>
      <c r="D7" s="123"/>
      <c r="E7" s="124" t="s">
        <v>223</v>
      </c>
      <c r="F7" s="124"/>
      <c r="G7" s="124"/>
      <c r="H7" s="121"/>
      <c r="I7" s="122"/>
      <c r="J7" s="122"/>
      <c r="K7" s="122"/>
      <c r="L7" s="122"/>
      <c r="M7" s="122"/>
      <c r="N7" s="122"/>
      <c r="O7" s="122"/>
      <c r="P7" s="122"/>
      <c r="Q7" s="287" t="s">
        <v>252</v>
      </c>
    </row>
    <row r="8" spans="1:18" ht="15" customHeight="1">
      <c r="A8" s="37"/>
      <c r="B8" s="123" t="s">
        <v>106</v>
      </c>
      <c r="C8" s="123"/>
      <c r="D8" s="123"/>
      <c r="E8" s="125" t="s">
        <v>289</v>
      </c>
      <c r="F8" s="125"/>
      <c r="G8" s="125"/>
      <c r="H8" s="121"/>
      <c r="I8" s="122"/>
      <c r="J8" s="122"/>
      <c r="K8" s="122"/>
      <c r="L8" s="122"/>
      <c r="M8" s="122"/>
      <c r="N8" s="122"/>
      <c r="O8" s="122"/>
      <c r="P8" s="122"/>
      <c r="Q8" s="122"/>
    </row>
    <row r="9" spans="1:18" ht="15" customHeight="1">
      <c r="A9" s="37"/>
      <c r="B9" s="9"/>
      <c r="C9" s="121"/>
      <c r="D9" s="126"/>
      <c r="E9" s="127"/>
      <c r="F9" s="127"/>
      <c r="G9" s="127"/>
      <c r="H9" s="121"/>
      <c r="I9" s="122"/>
      <c r="J9" s="122"/>
      <c r="K9" s="122"/>
      <c r="L9" s="122"/>
      <c r="M9" s="122"/>
      <c r="N9" s="122"/>
      <c r="O9" s="122"/>
      <c r="P9" s="122"/>
      <c r="Q9" s="122"/>
    </row>
    <row r="10" spans="1:18" ht="15" customHeight="1">
      <c r="A10" s="37"/>
      <c r="B10" s="37"/>
      <c r="C10" s="37"/>
      <c r="D10" s="37"/>
      <c r="E10" s="37"/>
      <c r="F10" s="37"/>
      <c r="G10" s="37"/>
      <c r="H10" s="37"/>
      <c r="I10" s="122"/>
      <c r="J10" s="122"/>
      <c r="K10" s="122"/>
      <c r="L10" s="122"/>
      <c r="M10" s="122"/>
      <c r="N10" s="122"/>
      <c r="O10" s="122"/>
      <c r="P10" s="122"/>
      <c r="Q10" s="122"/>
    </row>
    <row r="11" spans="1:18" ht="15" customHeight="1" thickBot="1">
      <c r="A11" s="37"/>
      <c r="B11" s="52" t="str">
        <f>IF(B5="見積金額内訳書",Q4,IF(B5="契約金額内訳書",Q5,Q7))</f>
        <v>見積金額</v>
      </c>
      <c r="C11" s="37"/>
      <c r="D11" s="41"/>
      <c r="E11" s="53">
        <f ca="1">G35</f>
        <v>16791840</v>
      </c>
      <c r="F11" s="54" t="s">
        <v>1</v>
      </c>
      <c r="G11" s="37"/>
      <c r="H11" s="37"/>
      <c r="I11" s="122"/>
      <c r="J11" s="122"/>
      <c r="K11" s="122"/>
      <c r="L11" s="122"/>
      <c r="M11" s="122"/>
      <c r="N11" s="122"/>
      <c r="O11" s="122"/>
      <c r="P11" s="122"/>
      <c r="Q11" s="122"/>
    </row>
    <row r="12" spans="1:18" ht="8.25" customHeight="1">
      <c r="A12" s="37"/>
      <c r="B12" s="37"/>
      <c r="C12" s="37"/>
      <c r="D12" s="37"/>
      <c r="E12" s="37"/>
      <c r="F12" s="37"/>
      <c r="G12" s="37"/>
      <c r="H12" s="37"/>
      <c r="I12" s="122"/>
      <c r="J12" s="122"/>
      <c r="K12" s="122"/>
      <c r="L12" s="122"/>
      <c r="M12" s="122"/>
      <c r="N12" s="122"/>
      <c r="O12" s="122"/>
      <c r="P12" s="122"/>
      <c r="Q12" s="122"/>
    </row>
    <row r="13" spans="1:18" ht="8.25" customHeight="1">
      <c r="A13" s="37"/>
      <c r="B13" s="37"/>
      <c r="C13" s="37"/>
      <c r="D13" s="37"/>
      <c r="E13" s="37"/>
      <c r="F13" s="37"/>
      <c r="G13" s="37"/>
      <c r="H13" s="37"/>
      <c r="I13" s="122"/>
      <c r="J13" s="122"/>
      <c r="K13" s="122"/>
      <c r="L13" s="122"/>
      <c r="M13" s="122"/>
      <c r="N13" s="122"/>
      <c r="O13" s="122"/>
      <c r="P13" s="122"/>
      <c r="Q13" s="122"/>
    </row>
    <row r="14" spans="1:18" ht="8.25" customHeight="1">
      <c r="A14" s="37"/>
      <c r="B14" s="37"/>
      <c r="C14" s="37"/>
      <c r="D14" s="37"/>
      <c r="E14" s="37"/>
      <c r="F14" s="37"/>
      <c r="G14" s="37"/>
      <c r="H14" s="37"/>
      <c r="I14" s="122"/>
      <c r="J14" s="122"/>
      <c r="K14" s="122"/>
      <c r="L14" s="122"/>
      <c r="M14" s="122"/>
      <c r="N14" s="122"/>
      <c r="O14" s="122"/>
      <c r="P14" s="122"/>
      <c r="Q14" s="122"/>
    </row>
    <row r="15" spans="1:18" ht="8.25" customHeight="1">
      <c r="A15" s="37"/>
      <c r="B15" s="37"/>
      <c r="C15" s="37"/>
      <c r="D15" s="37"/>
      <c r="E15" s="37"/>
      <c r="F15" s="37"/>
      <c r="G15" s="37"/>
      <c r="H15" s="37"/>
      <c r="I15" s="122"/>
      <c r="J15" s="122"/>
      <c r="K15" s="122"/>
      <c r="L15" s="122"/>
      <c r="M15" s="122"/>
      <c r="N15" s="122"/>
      <c r="O15" s="122"/>
      <c r="P15" s="122"/>
      <c r="Q15" s="122"/>
    </row>
    <row r="16" spans="1:18" ht="8.25" customHeight="1">
      <c r="A16" s="37"/>
      <c r="B16" s="37"/>
      <c r="C16" s="37"/>
      <c r="D16" s="37"/>
      <c r="E16" s="37"/>
      <c r="F16" s="37"/>
      <c r="G16" s="37"/>
      <c r="H16" s="37"/>
      <c r="I16" s="122"/>
      <c r="J16" s="122"/>
      <c r="K16" s="122"/>
      <c r="L16" s="122"/>
      <c r="M16" s="122"/>
      <c r="N16" s="122"/>
      <c r="O16" s="122"/>
      <c r="P16" s="122"/>
      <c r="Q16" s="122"/>
    </row>
    <row r="17" spans="1:17" ht="8.25" customHeight="1">
      <c r="A17" s="37"/>
      <c r="B17" s="37"/>
      <c r="C17" s="37"/>
      <c r="D17" s="37"/>
      <c r="E17" s="37"/>
      <c r="F17" s="37"/>
      <c r="G17" s="37"/>
      <c r="H17" s="37"/>
      <c r="I17" s="122"/>
      <c r="J17" s="122"/>
      <c r="K17" s="122"/>
      <c r="L17" s="122"/>
      <c r="M17" s="122"/>
      <c r="N17" s="122"/>
      <c r="O17" s="122"/>
      <c r="P17" s="122"/>
      <c r="Q17" s="122"/>
    </row>
    <row r="18" spans="1:17" ht="8.25" customHeight="1">
      <c r="A18" s="37"/>
      <c r="B18" s="37"/>
      <c r="C18" s="37"/>
      <c r="D18" s="37"/>
      <c r="E18" s="37"/>
      <c r="F18" s="37"/>
      <c r="G18" s="37"/>
      <c r="H18" s="37"/>
      <c r="I18" s="122"/>
      <c r="J18" s="122"/>
      <c r="K18" s="122"/>
      <c r="L18" s="122"/>
      <c r="M18" s="122"/>
      <c r="N18" s="122"/>
      <c r="O18" s="122"/>
      <c r="P18" s="122"/>
      <c r="Q18" s="122"/>
    </row>
    <row r="19" spans="1:17" ht="8.25" customHeight="1">
      <c r="A19" s="37"/>
      <c r="B19" s="37"/>
      <c r="C19" s="37"/>
      <c r="D19" s="37"/>
      <c r="E19" s="37"/>
      <c r="F19" s="37"/>
      <c r="G19" s="37"/>
      <c r="H19" s="37"/>
      <c r="I19" s="122"/>
      <c r="J19" s="122"/>
      <c r="K19" s="122"/>
      <c r="L19" s="122"/>
      <c r="M19" s="122"/>
      <c r="N19" s="122"/>
      <c r="O19" s="122"/>
      <c r="P19" s="122"/>
      <c r="Q19" s="122"/>
    </row>
    <row r="20" spans="1:17" ht="30" customHeight="1" thickBot="1">
      <c r="A20" s="37"/>
      <c r="B20" s="42" t="s">
        <v>108</v>
      </c>
      <c r="C20" s="379" t="s">
        <v>134</v>
      </c>
      <c r="D20" s="379"/>
      <c r="E20" s="379"/>
      <c r="F20" s="301"/>
      <c r="G20" s="44">
        <f ca="1">G21+G22+G23</f>
        <v>4725000</v>
      </c>
      <c r="H20" s="44" t="s">
        <v>1</v>
      </c>
    </row>
    <row r="21" spans="1:17" ht="21" customHeight="1" thickTop="1">
      <c r="A21" s="37"/>
      <c r="B21" s="37"/>
      <c r="C21" s="45" t="s">
        <v>2</v>
      </c>
      <c r="D21" s="376" t="s">
        <v>7</v>
      </c>
      <c r="E21" s="376"/>
      <c r="F21" s="304"/>
      <c r="G21" s="47">
        <f>様式2_1人件費!E11</f>
        <v>2309000</v>
      </c>
      <c r="H21" s="47" t="s">
        <v>1</v>
      </c>
    </row>
    <row r="22" spans="1:17" ht="21" customHeight="1">
      <c r="A22" s="37"/>
      <c r="B22" s="37"/>
      <c r="C22" s="45" t="s">
        <v>4</v>
      </c>
      <c r="D22" s="376" t="s">
        <v>127</v>
      </c>
      <c r="E22" s="376"/>
      <c r="F22" s="304"/>
      <c r="G22" s="49">
        <f ca="1">様式2_2その他原価・一般管理費!I4</f>
        <v>1519000</v>
      </c>
      <c r="H22" s="49" t="s">
        <v>1</v>
      </c>
    </row>
    <row r="23" spans="1:17" ht="21" customHeight="1">
      <c r="A23" s="37"/>
      <c r="B23" s="50"/>
      <c r="C23" s="45" t="s">
        <v>8</v>
      </c>
      <c r="D23" s="375" t="s">
        <v>9</v>
      </c>
      <c r="E23" s="375"/>
      <c r="F23" s="303"/>
      <c r="G23" s="49">
        <f ca="1">様式2_2その他原価・一般管理費!I26</f>
        <v>897000</v>
      </c>
      <c r="H23" s="49" t="s">
        <v>1</v>
      </c>
    </row>
    <row r="24" spans="1:17" ht="30" customHeight="1" thickBot="1">
      <c r="A24" s="37"/>
      <c r="B24" s="42" t="s">
        <v>113</v>
      </c>
      <c r="C24" s="43" t="s">
        <v>3</v>
      </c>
      <c r="D24" s="43"/>
      <c r="E24" s="43"/>
      <c r="F24" s="43"/>
      <c r="G24" s="44">
        <f>G25+G27+G28+G29+G30</f>
        <v>9874000</v>
      </c>
      <c r="H24" s="44" t="s">
        <v>1</v>
      </c>
      <c r="I24" s="122"/>
      <c r="J24" s="122"/>
      <c r="K24" s="122"/>
      <c r="L24" s="122"/>
      <c r="M24" s="122"/>
      <c r="N24" s="122"/>
      <c r="O24" s="122"/>
      <c r="P24" s="122"/>
      <c r="Q24" s="122"/>
    </row>
    <row r="25" spans="1:17" ht="21" customHeight="1" thickTop="1">
      <c r="A25" s="37"/>
      <c r="B25" s="45"/>
      <c r="C25" s="45" t="s">
        <v>2</v>
      </c>
      <c r="D25" s="46" t="s">
        <v>284</v>
      </c>
      <c r="E25" s="46"/>
      <c r="F25" s="46"/>
      <c r="G25" s="47">
        <f>様式2_3機材!E5</f>
        <v>4250000</v>
      </c>
      <c r="H25" s="47" t="s">
        <v>1</v>
      </c>
      <c r="I25" s="122"/>
      <c r="J25" s="122"/>
      <c r="K25" s="122"/>
      <c r="L25" s="122"/>
      <c r="M25" s="122"/>
      <c r="N25" s="122"/>
      <c r="O25" s="122"/>
      <c r="P25" s="122"/>
      <c r="Q25" s="122"/>
    </row>
    <row r="26" spans="1:17" ht="21" customHeight="1">
      <c r="A26" s="37"/>
      <c r="B26" s="45"/>
      <c r="C26" s="45" t="s">
        <v>5</v>
      </c>
      <c r="D26" s="48" t="s">
        <v>109</v>
      </c>
      <c r="F26" s="48"/>
      <c r="G26" s="184"/>
      <c r="H26" s="184"/>
    </row>
    <row r="27" spans="1:17" ht="21" customHeight="1">
      <c r="A27" s="37"/>
      <c r="B27" s="48"/>
      <c r="C27" s="48"/>
      <c r="D27" s="45"/>
      <c r="E27" s="48" t="s">
        <v>141</v>
      </c>
      <c r="F27" s="48"/>
      <c r="G27" s="49">
        <f>様式2_4旅費!F4</f>
        <v>670000</v>
      </c>
      <c r="H27" s="49" t="s">
        <v>1</v>
      </c>
    </row>
    <row r="28" spans="1:17" ht="21" customHeight="1">
      <c r="A28" s="37"/>
      <c r="B28" s="48"/>
      <c r="C28" s="48"/>
      <c r="D28" s="45"/>
      <c r="E28" s="48" t="s">
        <v>135</v>
      </c>
      <c r="F28" s="48"/>
      <c r="G28" s="49">
        <f>様式2_4旅費!F6</f>
        <v>1867000</v>
      </c>
      <c r="H28" s="49" t="s">
        <v>1</v>
      </c>
    </row>
    <row r="29" spans="1:17" ht="21" customHeight="1">
      <c r="A29" s="37"/>
      <c r="B29" s="48"/>
      <c r="C29" s="113" t="s">
        <v>97</v>
      </c>
      <c r="D29" s="46" t="s">
        <v>136</v>
      </c>
      <c r="E29" s="48"/>
      <c r="F29" s="48"/>
      <c r="G29" s="49">
        <f>様式2_5現地活動費!E3</f>
        <v>2150000</v>
      </c>
      <c r="H29" s="49" t="s">
        <v>1</v>
      </c>
    </row>
    <row r="30" spans="1:17" ht="21" customHeight="1">
      <c r="A30" s="37"/>
      <c r="B30" s="48"/>
      <c r="C30" s="113" t="s">
        <v>110</v>
      </c>
      <c r="D30" s="36" t="s">
        <v>111</v>
      </c>
      <c r="F30" s="48"/>
      <c r="G30" s="49">
        <f>様式2_6本邦受入活動費!E4</f>
        <v>937000</v>
      </c>
      <c r="H30" s="49" t="s">
        <v>1</v>
      </c>
    </row>
    <row r="31" spans="1:17" ht="21" customHeight="1">
      <c r="A31" s="37"/>
      <c r="B31" s="50"/>
      <c r="C31" s="50"/>
      <c r="D31" s="46"/>
      <c r="E31" s="37"/>
      <c r="F31" s="37"/>
      <c r="G31" s="92"/>
      <c r="H31" s="92"/>
    </row>
    <row r="32" spans="1:17" ht="21" customHeight="1" thickBot="1">
      <c r="A32" s="37"/>
      <c r="B32" s="177" t="s">
        <v>114</v>
      </c>
      <c r="C32" s="379" t="s">
        <v>6</v>
      </c>
      <c r="D32" s="379"/>
      <c r="E32" s="379"/>
      <c r="F32" s="303"/>
      <c r="G32" s="44">
        <f>様式2_6本邦受入活動費!E29</f>
        <v>949000</v>
      </c>
      <c r="H32" s="91" t="s">
        <v>1</v>
      </c>
    </row>
    <row r="33" spans="1:8" ht="30" customHeight="1" thickTop="1" thickBot="1">
      <c r="A33" s="37"/>
      <c r="B33" s="42" t="s">
        <v>0</v>
      </c>
      <c r="C33" s="377" t="s">
        <v>10</v>
      </c>
      <c r="D33" s="377"/>
      <c r="E33" s="377"/>
      <c r="F33" s="302"/>
      <c r="G33" s="51">
        <f ca="1">G20+G24+G32</f>
        <v>15548000</v>
      </c>
      <c r="H33" s="51" t="s">
        <v>1</v>
      </c>
    </row>
    <row r="34" spans="1:8" ht="30" customHeight="1" thickTop="1" thickBot="1">
      <c r="A34" s="37"/>
      <c r="B34" s="42" t="s">
        <v>69</v>
      </c>
      <c r="C34" s="377" t="s">
        <v>112</v>
      </c>
      <c r="D34" s="377"/>
      <c r="E34" s="377"/>
      <c r="F34" s="30"/>
      <c r="G34" s="51">
        <f ca="1">G33*0.08</f>
        <v>1243840</v>
      </c>
      <c r="H34" s="51" t="s">
        <v>1</v>
      </c>
    </row>
    <row r="35" spans="1:8" ht="24" customHeight="1" thickTop="1" thickBot="1">
      <c r="A35" s="37"/>
      <c r="B35" s="42" t="s">
        <v>99</v>
      </c>
      <c r="C35" s="377" t="s">
        <v>11</v>
      </c>
      <c r="D35" s="377"/>
      <c r="E35" s="377"/>
      <c r="F35" s="377"/>
      <c r="G35" s="51">
        <f ca="1">G33+G34</f>
        <v>16791840</v>
      </c>
      <c r="H35" s="51" t="s">
        <v>1</v>
      </c>
    </row>
    <row r="36" spans="1:8" ht="51" customHeight="1" thickTop="1">
      <c r="A36" s="37"/>
      <c r="B36" s="373" t="s">
        <v>145</v>
      </c>
      <c r="C36" s="373"/>
      <c r="D36" s="373"/>
      <c r="E36" s="374"/>
      <c r="F36" s="374"/>
      <c r="G36" s="374"/>
      <c r="H36" s="374"/>
    </row>
    <row r="37" spans="1:8">
      <c r="A37" s="37"/>
    </row>
    <row r="38" spans="1:8">
      <c r="A38" s="37"/>
    </row>
    <row r="39" spans="1:8">
      <c r="A39" s="37"/>
    </row>
    <row r="40" spans="1:8">
      <c r="A40" s="37"/>
    </row>
  </sheetData>
  <mergeCells count="13">
    <mergeCell ref="A1:C1"/>
    <mergeCell ref="C32:E32"/>
    <mergeCell ref="A2:B2"/>
    <mergeCell ref="C34:E34"/>
    <mergeCell ref="C33:E33"/>
    <mergeCell ref="C20:E20"/>
    <mergeCell ref="B4:G4"/>
    <mergeCell ref="B5:G5"/>
    <mergeCell ref="B36:H36"/>
    <mergeCell ref="D23:E23"/>
    <mergeCell ref="D22:E22"/>
    <mergeCell ref="D21:E21"/>
    <mergeCell ref="C35:F35"/>
  </mergeCells>
  <phoneticPr fontId="2"/>
  <dataValidations count="1">
    <dataValidation type="list" allowBlank="1" showInputMessage="1" showErrorMessage="1" sqref="B5:G5">
      <formula1>契約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8" orientation="portrait" cellComments="asDisplayed" r:id="rId1"/>
  <headerFooter>
    <oddFooter>&amp;P / &amp;N ページ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Q62"/>
  <sheetViews>
    <sheetView showGridLines="0" view="pageBreakPreview" zoomScale="90" zoomScaleNormal="75" zoomScaleSheetLayoutView="90" workbookViewId="0">
      <selection activeCell="L14" sqref="L14"/>
    </sheetView>
  </sheetViews>
  <sheetFormatPr defaultRowHeight="14.25"/>
  <cols>
    <col min="1" max="1" width="4.75" style="128" customWidth="1"/>
    <col min="2" max="2" width="15.25" style="128" customWidth="1"/>
    <col min="3" max="3" width="11.375" style="128" customWidth="1"/>
    <col min="4" max="4" width="7.5" style="128" customWidth="1"/>
    <col min="5" max="5" width="15" style="128" customWidth="1"/>
    <col min="6" max="6" width="10.625" style="128" customWidth="1"/>
    <col min="7" max="7" width="15.125" style="128" customWidth="1"/>
    <col min="8" max="8" width="10" style="128" customWidth="1"/>
    <col min="9" max="9" width="9.75" style="128" customWidth="1"/>
    <col min="10" max="10" width="11.125" style="128" customWidth="1"/>
    <col min="11" max="16384" width="9" style="128"/>
  </cols>
  <sheetData>
    <row r="1" spans="1:17">
      <c r="J1" s="294" t="str">
        <f>IF(様式1!$B$5="見積金額内訳書",様式1!$R$5,"")</f>
        <v>様式２</v>
      </c>
    </row>
    <row r="2" spans="1:17" ht="24.75" customHeight="1">
      <c r="B2" s="390" t="str">
        <f>IF(様式1!B5="見積金額内訳書",様式2_1人件費!Q2,IF(様式1!B5="契約金額内訳書",様式2_1人件費!Q3,様式2_1人件費!Q4))</f>
        <v>見積金額内訳明細</v>
      </c>
      <c r="C2" s="390"/>
      <c r="D2" s="390"/>
      <c r="E2" s="390"/>
      <c r="F2" s="390"/>
      <c r="G2" s="390"/>
      <c r="H2" s="390"/>
      <c r="I2" s="390"/>
      <c r="J2" s="390"/>
      <c r="Q2" s="128" t="s">
        <v>221</v>
      </c>
    </row>
    <row r="3" spans="1:17">
      <c r="A3" s="307"/>
      <c r="B3" s="309"/>
      <c r="C3" s="309"/>
      <c r="D3" s="309"/>
      <c r="E3" s="309"/>
      <c r="F3" s="309"/>
      <c r="G3" s="309"/>
      <c r="H3" s="309"/>
      <c r="I3" s="309"/>
      <c r="J3" s="309"/>
      <c r="Q3" s="128" t="s">
        <v>249</v>
      </c>
    </row>
    <row r="4" spans="1:17">
      <c r="B4" s="388" t="s">
        <v>139</v>
      </c>
      <c r="C4" s="388"/>
      <c r="D4" s="389"/>
      <c r="E4" s="389"/>
      <c r="Q4" s="128" t="s">
        <v>250</v>
      </c>
    </row>
    <row r="5" spans="1:17">
      <c r="B5" s="129"/>
      <c r="C5" s="129"/>
      <c r="D5" s="34"/>
      <c r="E5" s="34"/>
    </row>
    <row r="6" spans="1:17" ht="15" thickBot="1">
      <c r="B6" s="129"/>
      <c r="C6" s="129"/>
      <c r="D6" s="34"/>
      <c r="E6" s="34"/>
    </row>
    <row r="7" spans="1:17" ht="16.5" customHeight="1" thickBot="1">
      <c r="D7" s="130"/>
      <c r="E7" s="384">
        <f ca="1">E11+様式2_2その他原価・一般管理費!I4+様式2_2その他原価・一般管理費!I26</f>
        <v>4725000</v>
      </c>
      <c r="F7" s="385"/>
      <c r="G7" s="128" t="s">
        <v>1</v>
      </c>
    </row>
    <row r="8" spans="1:17">
      <c r="B8" s="130"/>
      <c r="C8" s="130"/>
      <c r="D8" s="130"/>
    </row>
    <row r="9" spans="1:17">
      <c r="B9" s="130"/>
      <c r="C9" s="130"/>
      <c r="D9" s="130"/>
      <c r="E9" s="386"/>
      <c r="F9" s="387"/>
    </row>
    <row r="10" spans="1:17">
      <c r="B10" s="130"/>
      <c r="C10" s="130"/>
      <c r="D10" s="130"/>
    </row>
    <row r="11" spans="1:17" ht="15" thickBot="1">
      <c r="B11" s="128" t="s">
        <v>38</v>
      </c>
      <c r="E11" s="382">
        <f>G32+G56</f>
        <v>2309000</v>
      </c>
      <c r="F11" s="383"/>
      <c r="G11" s="128" t="s">
        <v>1</v>
      </c>
    </row>
    <row r="12" spans="1:17" ht="15" thickTop="1">
      <c r="E12" s="305"/>
      <c r="F12" s="306"/>
    </row>
    <row r="13" spans="1:17">
      <c r="E13" s="131"/>
      <c r="F13" s="306"/>
    </row>
    <row r="14" spans="1:17">
      <c r="B14" s="128" t="s">
        <v>39</v>
      </c>
    </row>
    <row r="15" spans="1:17" ht="30" customHeight="1">
      <c r="A15" s="208" t="s">
        <v>172</v>
      </c>
      <c r="B15" s="348" t="s">
        <v>294</v>
      </c>
      <c r="C15" s="132" t="s">
        <v>171</v>
      </c>
      <c r="D15" s="132" t="s">
        <v>40</v>
      </c>
      <c r="E15" s="132" t="s">
        <v>41</v>
      </c>
      <c r="F15" s="132" t="s">
        <v>42</v>
      </c>
      <c r="G15" s="132" t="s">
        <v>43</v>
      </c>
      <c r="H15" s="311" t="s">
        <v>44</v>
      </c>
      <c r="J15" s="134" t="s">
        <v>91</v>
      </c>
      <c r="M15" s="135" t="s">
        <v>44</v>
      </c>
      <c r="N15" s="135" t="s">
        <v>86</v>
      </c>
      <c r="O15" s="135" t="s">
        <v>87</v>
      </c>
    </row>
    <row r="16" spans="1:17" ht="30" customHeight="1">
      <c r="A16" s="247">
        <v>5</v>
      </c>
      <c r="B16" s="350" t="str">
        <f>IF($A16="","",VLOOKUP($A16,従事者明細!$A$3:$F$40,2))</f>
        <v>国際　太郎（日本）</v>
      </c>
      <c r="C16" s="210" t="str">
        <f>IF($A16="","",VLOOKUP($A16,従事者明細!$A$3:$F$40,3))</f>
        <v>現地調査員・電気計装担当</v>
      </c>
      <c r="D16" s="330">
        <f>IF($A16="","",VLOOKUP($A16,従事者明細!$A$3:$F$40,6))</f>
        <v>4</v>
      </c>
      <c r="E16" s="331">
        <f>IF(D16="","",VLOOKUP(D16,$N$16:$O$20,2,FALSE))</f>
        <v>668000</v>
      </c>
      <c r="F16" s="332">
        <f>ROUND(J16/30,2)</f>
        <v>0.83</v>
      </c>
      <c r="G16" s="333">
        <f>IF(D16="","",E16*ROUND(F16,2))</f>
        <v>554440</v>
      </c>
      <c r="H16" s="330" t="str">
        <f>IF($A16="","",VLOOKUP($A16,従事者明細!$A$3:$F$40,5))</f>
        <v>B</v>
      </c>
      <c r="J16" s="135">
        <v>25</v>
      </c>
      <c r="M16" s="311" t="s">
        <v>45</v>
      </c>
      <c r="N16" s="311">
        <v>2</v>
      </c>
      <c r="O16" s="236">
        <v>940000</v>
      </c>
    </row>
    <row r="17" spans="1:15" ht="30" customHeight="1">
      <c r="A17" s="247">
        <v>6</v>
      </c>
      <c r="B17" s="350" t="str">
        <f>IF($A17="","",VLOOKUP($A17,従事者明細!$A$3:$F$40,2))</f>
        <v>鈴木　花子（日本）</v>
      </c>
      <c r="C17" s="210" t="str">
        <f>IF($A17="","",VLOOKUP($A17,従事者明細!$A$3:$F$40,3))</f>
        <v>社会配慮調査及び対応</v>
      </c>
      <c r="D17" s="330">
        <f>IF($A17="","",VLOOKUP($A17,従事者明細!$A$3:$F$40,6))</f>
        <v>5</v>
      </c>
      <c r="E17" s="331">
        <f t="shared" ref="E17:E30" si="0">IF(D17="","",VLOOKUP(D17,$N$16:$O$20,2,FALSE))</f>
        <v>542000</v>
      </c>
      <c r="F17" s="332">
        <f t="shared" ref="F17:F30" si="1">ROUND(J17/30,2)</f>
        <v>0.83</v>
      </c>
      <c r="G17" s="333">
        <f t="shared" ref="G17:G30" si="2">IF(D17="","",E17*ROUND(F17,2))</f>
        <v>449860</v>
      </c>
      <c r="H17" s="330" t="str">
        <f>IF($A17="","",VLOOKUP($A17,従事者明細!$A$3:$F$40,5))</f>
        <v>C</v>
      </c>
      <c r="J17" s="135">
        <v>25</v>
      </c>
      <c r="M17" s="311" t="s">
        <v>46</v>
      </c>
      <c r="N17" s="311">
        <v>3</v>
      </c>
      <c r="O17" s="236">
        <v>820000</v>
      </c>
    </row>
    <row r="18" spans="1:15" ht="30" customHeight="1">
      <c r="A18" s="247">
        <v>4</v>
      </c>
      <c r="B18" s="350" t="str">
        <f>IF($A18="","",VLOOKUP($A18,従事者明細!$A$3:$F$40,2))</f>
        <v>半沢　直樹（日本）</v>
      </c>
      <c r="C18" s="210" t="str">
        <f>IF($A18="","",VLOOKUP($A18,従事者明細!$A$3:$F$40,3))</f>
        <v>アドバイザー</v>
      </c>
      <c r="D18" s="330">
        <f>IF($A18="","",VLOOKUP($A18,従事者明細!$A$3:$F$40,6))</f>
        <v>3</v>
      </c>
      <c r="E18" s="331">
        <f t="shared" si="0"/>
        <v>820000</v>
      </c>
      <c r="F18" s="332">
        <f t="shared" si="1"/>
        <v>0.67</v>
      </c>
      <c r="G18" s="333">
        <f t="shared" si="2"/>
        <v>549400</v>
      </c>
      <c r="H18" s="330" t="str">
        <f>IF($A18="","",VLOOKUP($A18,従事者明細!$A$3:$F$40,5))</f>
        <v>A</v>
      </c>
      <c r="J18" s="135">
        <v>20</v>
      </c>
      <c r="M18" s="311" t="s">
        <v>47</v>
      </c>
      <c r="N18" s="311">
        <v>4</v>
      </c>
      <c r="O18" s="236">
        <v>668000</v>
      </c>
    </row>
    <row r="19" spans="1:15" ht="30" customHeight="1">
      <c r="A19" s="247"/>
      <c r="B19" s="350" t="str">
        <f>IF($A19="","",VLOOKUP($A19,従事者明細!$A$3:$F$40,2))</f>
        <v/>
      </c>
      <c r="C19" s="210" t="str">
        <f>IF($A19="","",VLOOKUP($A19,従事者明細!$A$3:$F$40,3))</f>
        <v/>
      </c>
      <c r="D19" s="330" t="str">
        <f>IF($A19="","",VLOOKUP($A19,従事者明細!$A$3:$F$40,6))</f>
        <v/>
      </c>
      <c r="E19" s="331" t="str">
        <f t="shared" si="0"/>
        <v/>
      </c>
      <c r="F19" s="332">
        <f t="shared" si="1"/>
        <v>0</v>
      </c>
      <c r="G19" s="333" t="str">
        <f t="shared" si="2"/>
        <v/>
      </c>
      <c r="H19" s="330" t="str">
        <f>IF($A19="","",VLOOKUP($A19,従事者明細!$A$3:$F$40,5))</f>
        <v/>
      </c>
      <c r="J19" s="135"/>
      <c r="N19" s="136">
        <v>5</v>
      </c>
      <c r="O19" s="237">
        <v>542000</v>
      </c>
    </row>
    <row r="20" spans="1:15" ht="30" customHeight="1">
      <c r="A20" s="247"/>
      <c r="B20" s="350" t="str">
        <f>IF($A20="","",VLOOKUP($A20,従事者明細!$A$3:$F$40,2))</f>
        <v/>
      </c>
      <c r="C20" s="210" t="str">
        <f>IF($A20="","",VLOOKUP($A20,従事者明細!$A$3:$F$40,3))</f>
        <v/>
      </c>
      <c r="D20" s="330" t="str">
        <f>IF($A20="","",VLOOKUP($A20,従事者明細!$A$3:$F$40,6))</f>
        <v/>
      </c>
      <c r="E20" s="331" t="str">
        <f t="shared" si="0"/>
        <v/>
      </c>
      <c r="F20" s="332">
        <f t="shared" si="1"/>
        <v>0</v>
      </c>
      <c r="G20" s="333" t="str">
        <f t="shared" si="2"/>
        <v/>
      </c>
      <c r="H20" s="330" t="str">
        <f>IF($A20="","",VLOOKUP($A20,従事者明細!$A$3:$F$40,5))</f>
        <v/>
      </c>
      <c r="J20" s="135"/>
      <c r="N20" s="311">
        <v>6</v>
      </c>
      <c r="O20" s="237">
        <v>452000</v>
      </c>
    </row>
    <row r="21" spans="1:15" ht="30" customHeight="1">
      <c r="A21" s="247"/>
      <c r="B21" s="350" t="str">
        <f>IF($A21="","",VLOOKUP($A21,従事者明細!$A$3:$F$40,2))</f>
        <v/>
      </c>
      <c r="C21" s="210" t="str">
        <f>IF($A21="","",VLOOKUP($A21,従事者明細!$A$3:$F$40,3))</f>
        <v/>
      </c>
      <c r="D21" s="330" t="str">
        <f>IF($A21="","",VLOOKUP($A21,従事者明細!$A$3:$F$40,6))</f>
        <v/>
      </c>
      <c r="E21" s="331" t="str">
        <f t="shared" si="0"/>
        <v/>
      </c>
      <c r="F21" s="332">
        <f t="shared" si="1"/>
        <v>0</v>
      </c>
      <c r="G21" s="333" t="str">
        <f t="shared" si="2"/>
        <v/>
      </c>
      <c r="H21" s="330" t="str">
        <f>IF($A21="","",VLOOKUP($A21,従事者明細!$A$3:$F$40,5))</f>
        <v/>
      </c>
      <c r="J21" s="135"/>
    </row>
    <row r="22" spans="1:15" ht="30" customHeight="1">
      <c r="A22" s="247"/>
      <c r="B22" s="350" t="str">
        <f>IF($A22="","",VLOOKUP($A22,従事者明細!$A$3:$F$40,2))</f>
        <v/>
      </c>
      <c r="C22" s="210" t="str">
        <f>IF($A22="","",VLOOKUP($A22,従事者明細!$A$3:$F$40,3))</f>
        <v/>
      </c>
      <c r="D22" s="330" t="str">
        <f>IF($A22="","",VLOOKUP($A22,従事者明細!$A$3:$F$40,6))</f>
        <v/>
      </c>
      <c r="E22" s="331" t="str">
        <f t="shared" si="0"/>
        <v/>
      </c>
      <c r="F22" s="332">
        <f t="shared" si="1"/>
        <v>0</v>
      </c>
      <c r="G22" s="333" t="str">
        <f t="shared" si="2"/>
        <v/>
      </c>
      <c r="H22" s="330" t="str">
        <f>IF($A22="","",VLOOKUP($A22,従事者明細!$A$3:$F$40,5))</f>
        <v/>
      </c>
      <c r="J22" s="135"/>
      <c r="N22" s="224"/>
    </row>
    <row r="23" spans="1:15" ht="30" hidden="1" customHeight="1">
      <c r="A23" s="247"/>
      <c r="B23" s="350" t="str">
        <f>IF($A23="","",VLOOKUP($A23,従事者明細!$A$3:$F$40,2))</f>
        <v/>
      </c>
      <c r="C23" s="210" t="str">
        <f>IF($A23="","",VLOOKUP($A23,従事者明細!$A$3:$F$40,3))</f>
        <v/>
      </c>
      <c r="D23" s="330" t="str">
        <f>IF($A23="","",VLOOKUP($A23,従事者明細!$A$3:$F$40,6))</f>
        <v/>
      </c>
      <c r="E23" s="331" t="str">
        <f t="shared" si="0"/>
        <v/>
      </c>
      <c r="F23" s="332">
        <f t="shared" si="1"/>
        <v>0</v>
      </c>
      <c r="G23" s="333" t="str">
        <f t="shared" si="2"/>
        <v/>
      </c>
      <c r="H23" s="330" t="str">
        <f>IF($A23="","",VLOOKUP($A23,従事者明細!$A$3:$F$40,5))</f>
        <v/>
      </c>
      <c r="J23" s="135"/>
    </row>
    <row r="24" spans="1:15" ht="30" hidden="1" customHeight="1">
      <c r="A24" s="247"/>
      <c r="B24" s="350" t="str">
        <f>IF($A24="","",VLOOKUP($A24,従事者明細!$A$3:$F$40,2))</f>
        <v/>
      </c>
      <c r="C24" s="210" t="str">
        <f>IF($A24="","",VLOOKUP($A24,従事者明細!$A$3:$F$40,3))</f>
        <v/>
      </c>
      <c r="D24" s="330" t="str">
        <f>IF($A24="","",VLOOKUP($A24,従事者明細!$A$3:$F$40,6))</f>
        <v/>
      </c>
      <c r="E24" s="331" t="str">
        <f t="shared" si="0"/>
        <v/>
      </c>
      <c r="F24" s="332">
        <f t="shared" si="1"/>
        <v>0</v>
      </c>
      <c r="G24" s="333" t="str">
        <f t="shared" si="2"/>
        <v/>
      </c>
      <c r="H24" s="330" t="str">
        <f>IF($A24="","",VLOOKUP($A24,従事者明細!$A$3:$F$40,5))</f>
        <v/>
      </c>
      <c r="J24" s="135"/>
    </row>
    <row r="25" spans="1:15" ht="30" hidden="1" customHeight="1">
      <c r="A25" s="247"/>
      <c r="B25" s="350" t="str">
        <f>IF($A25="","",VLOOKUP($A25,従事者明細!$A$3:$F$40,2))</f>
        <v/>
      </c>
      <c r="C25" s="210" t="str">
        <f>IF($A25="","",VLOOKUP($A25,従事者明細!$A$3:$F$40,3))</f>
        <v/>
      </c>
      <c r="D25" s="330" t="str">
        <f>IF($A25="","",VLOOKUP($A25,従事者明細!$A$3:$F$40,6))</f>
        <v/>
      </c>
      <c r="E25" s="331" t="str">
        <f t="shared" si="0"/>
        <v/>
      </c>
      <c r="F25" s="332">
        <f t="shared" si="1"/>
        <v>0</v>
      </c>
      <c r="G25" s="333" t="str">
        <f t="shared" si="2"/>
        <v/>
      </c>
      <c r="H25" s="330" t="str">
        <f>IF($A25="","",VLOOKUP($A25,従事者明細!$A$3:$F$40,5))</f>
        <v/>
      </c>
      <c r="J25" s="135"/>
    </row>
    <row r="26" spans="1:15" ht="30" hidden="1" customHeight="1">
      <c r="A26" s="247"/>
      <c r="B26" s="350" t="str">
        <f>IF($A26="","",VLOOKUP($A26,従事者明細!$A$3:$F$40,2))</f>
        <v/>
      </c>
      <c r="C26" s="210" t="str">
        <f>IF($A26="","",VLOOKUP($A26,従事者明細!$A$3:$F$40,3))</f>
        <v/>
      </c>
      <c r="D26" s="330" t="str">
        <f>IF($A26="","",VLOOKUP($A26,従事者明細!$A$3:$F$40,6))</f>
        <v/>
      </c>
      <c r="E26" s="331" t="str">
        <f t="shared" si="0"/>
        <v/>
      </c>
      <c r="F26" s="332">
        <f t="shared" si="1"/>
        <v>0</v>
      </c>
      <c r="G26" s="333" t="str">
        <f t="shared" si="2"/>
        <v/>
      </c>
      <c r="H26" s="330" t="str">
        <f>IF($A26="","",VLOOKUP($A26,従事者明細!$A$3:$F$40,5))</f>
        <v/>
      </c>
      <c r="J26" s="135"/>
    </row>
    <row r="27" spans="1:15" ht="30" hidden="1" customHeight="1">
      <c r="A27" s="247"/>
      <c r="B27" s="350" t="str">
        <f>IF($A27="","",VLOOKUP($A27,従事者明細!$A$3:$F$40,2))</f>
        <v/>
      </c>
      <c r="C27" s="210" t="str">
        <f>IF($A27="","",VLOOKUP($A27,従事者明細!$A$3:$F$40,3))</f>
        <v/>
      </c>
      <c r="D27" s="330" t="str">
        <f>IF($A27="","",VLOOKUP($A27,従事者明細!$A$3:$F$40,6))</f>
        <v/>
      </c>
      <c r="E27" s="331" t="str">
        <f t="shared" si="0"/>
        <v/>
      </c>
      <c r="F27" s="332">
        <f t="shared" si="1"/>
        <v>0</v>
      </c>
      <c r="G27" s="333" t="str">
        <f t="shared" si="2"/>
        <v/>
      </c>
      <c r="H27" s="330" t="str">
        <f>IF($A27="","",VLOOKUP($A27,従事者明細!$A$3:$F$40,5))</f>
        <v/>
      </c>
      <c r="J27" s="135"/>
    </row>
    <row r="28" spans="1:15" ht="30" hidden="1" customHeight="1">
      <c r="A28" s="247"/>
      <c r="B28" s="350" t="str">
        <f>IF($A28="","",VLOOKUP($A28,従事者明細!$A$3:$F$40,2))</f>
        <v/>
      </c>
      <c r="C28" s="210" t="str">
        <f>IF($A28="","",VLOOKUP($A28,従事者明細!$A$3:$F$40,3))</f>
        <v/>
      </c>
      <c r="D28" s="330" t="str">
        <f>IF($A28="","",VLOOKUP($A28,従事者明細!$A$3:$F$40,6))</f>
        <v/>
      </c>
      <c r="E28" s="331" t="str">
        <f t="shared" si="0"/>
        <v/>
      </c>
      <c r="F28" s="332">
        <f t="shared" si="1"/>
        <v>0</v>
      </c>
      <c r="G28" s="333" t="str">
        <f t="shared" si="2"/>
        <v/>
      </c>
      <c r="H28" s="330" t="str">
        <f>IF($A28="","",VLOOKUP($A28,従事者明細!$A$3:$F$40,5))</f>
        <v/>
      </c>
      <c r="J28" s="135"/>
    </row>
    <row r="29" spans="1:15" ht="30" hidden="1" customHeight="1">
      <c r="A29" s="247"/>
      <c r="B29" s="350" t="str">
        <f>IF($A29="","",VLOOKUP($A29,従事者明細!$A$3:$F$40,2))</f>
        <v/>
      </c>
      <c r="C29" s="210" t="str">
        <f>IF($A29="","",VLOOKUP($A29,従事者明細!$A$3:$F$40,3))</f>
        <v/>
      </c>
      <c r="D29" s="330" t="str">
        <f>IF($A29="","",VLOOKUP($A29,従事者明細!$A$3:$F$40,6))</f>
        <v/>
      </c>
      <c r="E29" s="331" t="str">
        <f t="shared" si="0"/>
        <v/>
      </c>
      <c r="F29" s="332">
        <f t="shared" si="1"/>
        <v>0</v>
      </c>
      <c r="G29" s="333" t="str">
        <f t="shared" si="2"/>
        <v/>
      </c>
      <c r="H29" s="330" t="str">
        <f>IF($A29="","",VLOOKUP($A29,従事者明細!$A$3:$F$40,5))</f>
        <v/>
      </c>
      <c r="J29" s="135"/>
    </row>
    <row r="30" spans="1:15" ht="30" customHeight="1" thickBot="1">
      <c r="A30" s="247"/>
      <c r="B30" s="350" t="str">
        <f>IF($A30="","",VLOOKUP($A30,従事者明細!$A$3:$F$40,2))</f>
        <v/>
      </c>
      <c r="C30" s="210" t="str">
        <f>IF($A30="","",VLOOKUP($A30,従事者明細!$A$3:$F$40,3))</f>
        <v/>
      </c>
      <c r="D30" s="330" t="str">
        <f>IF($A30="","",VLOOKUP($A30,従事者明細!$A$3:$F$40,6))</f>
        <v/>
      </c>
      <c r="E30" s="331" t="str">
        <f t="shared" si="0"/>
        <v/>
      </c>
      <c r="F30" s="334">
        <f t="shared" si="1"/>
        <v>0</v>
      </c>
      <c r="G30" s="335" t="str">
        <f t="shared" si="2"/>
        <v/>
      </c>
      <c r="H30" s="330" t="str">
        <f>IF($A30="","",VLOOKUP($A30,従事者明細!$A$3:$F$40,5))</f>
        <v/>
      </c>
      <c r="J30" s="135"/>
    </row>
    <row r="31" spans="1:15" ht="30" customHeight="1" thickBot="1">
      <c r="E31" s="137" t="s">
        <v>48</v>
      </c>
      <c r="F31" s="138"/>
      <c r="G31" s="139">
        <f>SUM(G16:G30)</f>
        <v>1553700</v>
      </c>
    </row>
    <row r="32" spans="1:15" ht="30" customHeight="1" thickBot="1">
      <c r="B32" s="140"/>
      <c r="C32" s="140"/>
      <c r="F32" s="137" t="s">
        <v>220</v>
      </c>
      <c r="G32" s="211">
        <f>ROUNDDOWN(G31,-3)</f>
        <v>1553000</v>
      </c>
    </row>
    <row r="33" spans="1:10">
      <c r="B33" s="141" t="s">
        <v>49</v>
      </c>
      <c r="C33" s="141"/>
    </row>
    <row r="34" spans="1:10">
      <c r="B34" s="141" t="s">
        <v>50</v>
      </c>
      <c r="C34" s="141"/>
      <c r="F34" s="209" t="s">
        <v>173</v>
      </c>
      <c r="G34" s="333">
        <f>SUMIF(H16:H30,"A",G16:G30)</f>
        <v>549400</v>
      </c>
      <c r="H34" s="292"/>
    </row>
    <row r="35" spans="1:10" ht="14.25" customHeight="1">
      <c r="B35" s="141" t="s">
        <v>51</v>
      </c>
      <c r="C35" s="141"/>
      <c r="F35" s="209" t="s">
        <v>174</v>
      </c>
      <c r="G35" s="333">
        <f ca="1">SUMIF(H16:IH30,"B",G16:G30)</f>
        <v>554440</v>
      </c>
      <c r="H35" s="292"/>
    </row>
    <row r="36" spans="1:10">
      <c r="B36" s="141" t="s">
        <v>52</v>
      </c>
      <c r="C36" s="141"/>
      <c r="F36" s="209" t="s">
        <v>175</v>
      </c>
      <c r="G36" s="333">
        <f>SUMIF(H16:H30,"C",G16:G30)</f>
        <v>449860</v>
      </c>
      <c r="H36" s="292"/>
    </row>
    <row r="37" spans="1:10">
      <c r="B37" s="141"/>
      <c r="C37" s="141"/>
      <c r="G37" s="333">
        <f ca="1">SUM(G34:G36)</f>
        <v>1553700</v>
      </c>
      <c r="H37" s="336"/>
    </row>
    <row r="38" spans="1:10">
      <c r="B38" s="128" t="s">
        <v>68</v>
      </c>
    </row>
    <row r="39" spans="1:10" ht="30" customHeight="1">
      <c r="A39" s="208" t="s">
        <v>172</v>
      </c>
      <c r="B39" s="348" t="s">
        <v>294</v>
      </c>
      <c r="C39" s="132" t="s">
        <v>171</v>
      </c>
      <c r="D39" s="132" t="s">
        <v>40</v>
      </c>
      <c r="E39" s="132" t="s">
        <v>41</v>
      </c>
      <c r="F39" s="132" t="s">
        <v>42</v>
      </c>
      <c r="G39" s="132" t="s">
        <v>43</v>
      </c>
      <c r="H39" s="311" t="s">
        <v>44</v>
      </c>
      <c r="J39" s="134" t="s">
        <v>92</v>
      </c>
    </row>
    <row r="40" spans="1:10" ht="30" customHeight="1">
      <c r="A40" s="247">
        <v>4</v>
      </c>
      <c r="B40" s="350" t="str">
        <f>IF($A40="","",VLOOKUP($A40,従事者明細!$A$3:$F$40,2))</f>
        <v>半沢　直樹（日本）</v>
      </c>
      <c r="C40" s="210" t="str">
        <f>IF($A40="","",VLOOKUP($A40,従事者明細!$A$3:$F$40,3))</f>
        <v>アドバイザー</v>
      </c>
      <c r="D40" s="330">
        <f>IF($A40="","",VLOOKUP($A40,従事者明細!$A$3:$F$40,6))</f>
        <v>3</v>
      </c>
      <c r="E40" s="331">
        <f>IF(D40="","",VLOOKUP(D40,$N$16:$O$20,2,FALSE))</f>
        <v>820000</v>
      </c>
      <c r="F40" s="332">
        <f>ROUND(J40/20,2)</f>
        <v>0.4</v>
      </c>
      <c r="G40" s="333">
        <f>IF(D40="","",E40*ROUND(F40,2))</f>
        <v>328000</v>
      </c>
      <c r="H40" s="330" t="str">
        <f>IF($A40="","",VLOOKUP($A40,従事者明細!$A$3:$F$40,5))</f>
        <v>A</v>
      </c>
      <c r="J40" s="142">
        <v>8</v>
      </c>
    </row>
    <row r="41" spans="1:10" ht="30" customHeight="1">
      <c r="A41" s="247">
        <v>5</v>
      </c>
      <c r="B41" s="350" t="str">
        <f>IF($A41="","",VLOOKUP($A41,従事者明細!$A$3:$F$40,2))</f>
        <v>国際　太郎（日本）</v>
      </c>
      <c r="C41" s="210" t="str">
        <f>IF($A41="","",VLOOKUP($A41,従事者明細!$A$3:$F$40,3))</f>
        <v>現地調査員・電気計装担当</v>
      </c>
      <c r="D41" s="330">
        <f>IF($A41="","",VLOOKUP($A41,従事者明細!$A$3:$F$40,6))</f>
        <v>4</v>
      </c>
      <c r="E41" s="331">
        <f t="shared" ref="E41:E54" si="3">IF(D41="","",VLOOKUP(D41,$N$16:$O$20,2,FALSE))</f>
        <v>668000</v>
      </c>
      <c r="F41" s="332">
        <f t="shared" ref="F41:F54" si="4">ROUND(J41/20,2)</f>
        <v>0.35</v>
      </c>
      <c r="G41" s="333">
        <f t="shared" ref="G41:G54" si="5">IF(D41="","",E41*ROUND(F41,2))</f>
        <v>233799.99999999997</v>
      </c>
      <c r="H41" s="330" t="str">
        <f>IF($A41="","",VLOOKUP($A41,従事者明細!$A$3:$F$40,5))</f>
        <v>B</v>
      </c>
      <c r="J41" s="142">
        <v>7</v>
      </c>
    </row>
    <row r="42" spans="1:10" ht="30" customHeight="1">
      <c r="A42" s="247">
        <v>6</v>
      </c>
      <c r="B42" s="350" t="str">
        <f>IF($A42="","",VLOOKUP($A42,従事者明細!$A$3:$F$40,2))</f>
        <v>鈴木　花子（日本）</v>
      </c>
      <c r="C42" s="210" t="str">
        <f>IF($A42="","",VLOOKUP($A42,従事者明細!$A$3:$F$40,3))</f>
        <v>社会配慮調査及び対応</v>
      </c>
      <c r="D42" s="330">
        <f>IF($A42="","",VLOOKUP($A42,従事者明細!$A$3:$F$40,6))</f>
        <v>5</v>
      </c>
      <c r="E42" s="331">
        <f t="shared" si="3"/>
        <v>542000</v>
      </c>
      <c r="F42" s="332">
        <f t="shared" si="4"/>
        <v>0.15</v>
      </c>
      <c r="G42" s="333">
        <f t="shared" si="5"/>
        <v>81300</v>
      </c>
      <c r="H42" s="330" t="str">
        <f>IF($A42="","",VLOOKUP($A42,従事者明細!$A$3:$F$40,5))</f>
        <v>C</v>
      </c>
      <c r="J42" s="142">
        <v>3</v>
      </c>
    </row>
    <row r="43" spans="1:10" ht="30" customHeight="1">
      <c r="A43" s="247">
        <v>7</v>
      </c>
      <c r="B43" s="350" t="str">
        <f>IF($A43="","",VLOOKUP($A43,従事者明細!$A$3:$F$40,2))</f>
        <v>佐藤　理香（ベトナム）</v>
      </c>
      <c r="C43" s="210" t="str">
        <f>IF($A43="","",VLOOKUP($A43,従事者明細!$A$3:$F$40,3))</f>
        <v>現地調査活動</v>
      </c>
      <c r="D43" s="330">
        <f>IF($A43="","",VLOOKUP($A43,従事者明細!$A$3:$F$40,6))</f>
        <v>6</v>
      </c>
      <c r="E43" s="331">
        <f t="shared" si="3"/>
        <v>452000</v>
      </c>
      <c r="F43" s="332">
        <f t="shared" si="4"/>
        <v>0.25</v>
      </c>
      <c r="G43" s="333">
        <f t="shared" si="5"/>
        <v>113000</v>
      </c>
      <c r="H43" s="330" t="str">
        <f>IF($A43="","",VLOOKUP($A43,従事者明細!$A$3:$F$40,5))</f>
        <v>B</v>
      </c>
      <c r="J43" s="142">
        <v>5</v>
      </c>
    </row>
    <row r="44" spans="1:10" ht="30" customHeight="1">
      <c r="A44" s="247"/>
      <c r="B44" s="350" t="str">
        <f>IF($A44="","",VLOOKUP($A44,従事者明細!$A$3:$F$40,2))</f>
        <v/>
      </c>
      <c r="C44" s="210" t="str">
        <f>IF($A44="","",VLOOKUP($A44,従事者明細!$A$3:$F$40,3))</f>
        <v/>
      </c>
      <c r="D44" s="330" t="str">
        <f>IF($A44="","",VLOOKUP($A44,従事者明細!$A$3:$F$40,6))</f>
        <v/>
      </c>
      <c r="E44" s="331" t="str">
        <f t="shared" si="3"/>
        <v/>
      </c>
      <c r="F44" s="332">
        <f t="shared" si="4"/>
        <v>0</v>
      </c>
      <c r="G44" s="333" t="str">
        <f t="shared" si="5"/>
        <v/>
      </c>
      <c r="H44" s="330" t="str">
        <f>IF($A44="","",VLOOKUP($A44,従事者明細!$A$3:$F$40,5))</f>
        <v/>
      </c>
      <c r="J44" s="142"/>
    </row>
    <row r="45" spans="1:10" ht="30" customHeight="1">
      <c r="A45" s="247"/>
      <c r="B45" s="350" t="str">
        <f>IF($A45="","",VLOOKUP($A45,従事者明細!$A$3:$F$40,2))</f>
        <v/>
      </c>
      <c r="C45" s="210" t="str">
        <f>IF($A45="","",VLOOKUP($A45,従事者明細!$A$3:$F$40,3))</f>
        <v/>
      </c>
      <c r="D45" s="330" t="str">
        <f>IF($A45="","",VLOOKUP($A45,従事者明細!$A$3:$F$40,6))</f>
        <v/>
      </c>
      <c r="E45" s="331" t="str">
        <f t="shared" si="3"/>
        <v/>
      </c>
      <c r="F45" s="332">
        <f t="shared" si="4"/>
        <v>0</v>
      </c>
      <c r="G45" s="333" t="str">
        <f t="shared" si="5"/>
        <v/>
      </c>
      <c r="H45" s="330" t="str">
        <f>IF($A45="","",VLOOKUP($A45,従事者明細!$A$3:$F$40,5))</f>
        <v/>
      </c>
      <c r="J45" s="142"/>
    </row>
    <row r="46" spans="1:10" ht="30" hidden="1" customHeight="1">
      <c r="A46" s="247"/>
      <c r="B46" s="350" t="str">
        <f>IF($A46="","",VLOOKUP($A46,従事者明細!$A$3:$F$40,2))</f>
        <v/>
      </c>
      <c r="C46" s="210" t="str">
        <f>IF($A46="","",VLOOKUP($A46,従事者明細!$A$3:$F$40,3))</f>
        <v/>
      </c>
      <c r="D46" s="330" t="str">
        <f>IF($A46="","",VLOOKUP($A46,従事者明細!$A$3:$F$40,6))</f>
        <v/>
      </c>
      <c r="E46" s="331" t="str">
        <f t="shared" si="3"/>
        <v/>
      </c>
      <c r="F46" s="332">
        <f t="shared" si="4"/>
        <v>0</v>
      </c>
      <c r="G46" s="333" t="str">
        <f t="shared" si="5"/>
        <v/>
      </c>
      <c r="H46" s="330" t="str">
        <f>IF($A46="","",VLOOKUP($A46,従事者明細!$A$3:$F$40,5))</f>
        <v/>
      </c>
      <c r="J46" s="142"/>
    </row>
    <row r="47" spans="1:10" ht="30" hidden="1" customHeight="1">
      <c r="A47" s="247"/>
      <c r="B47" s="350" t="str">
        <f>IF($A47="","",VLOOKUP($A47,従事者明細!$A$3:$F$40,2))</f>
        <v/>
      </c>
      <c r="C47" s="210" t="str">
        <f>IF($A47="","",VLOOKUP($A47,従事者明細!$A$3:$F$40,3))</f>
        <v/>
      </c>
      <c r="D47" s="330" t="str">
        <f>IF($A47="","",VLOOKUP($A47,従事者明細!$A$3:$F$40,6))</f>
        <v/>
      </c>
      <c r="E47" s="331" t="str">
        <f t="shared" si="3"/>
        <v/>
      </c>
      <c r="F47" s="332">
        <f t="shared" si="4"/>
        <v>0</v>
      </c>
      <c r="G47" s="333" t="str">
        <f t="shared" si="5"/>
        <v/>
      </c>
      <c r="H47" s="330" t="str">
        <f>IF($A47="","",VLOOKUP($A47,従事者明細!$A$3:$F$40,5))</f>
        <v/>
      </c>
      <c r="J47" s="142"/>
    </row>
    <row r="48" spans="1:10" ht="30" hidden="1" customHeight="1">
      <c r="A48" s="247"/>
      <c r="B48" s="350" t="str">
        <f>IF($A48="","",VLOOKUP($A48,従事者明細!$A$3:$F$40,2))</f>
        <v/>
      </c>
      <c r="C48" s="210" t="str">
        <f>IF($A48="","",VLOOKUP($A48,従事者明細!$A$3:$F$40,3))</f>
        <v/>
      </c>
      <c r="D48" s="330" t="str">
        <f>IF($A48="","",VLOOKUP($A48,従事者明細!$A$3:$F$40,6))</f>
        <v/>
      </c>
      <c r="E48" s="331" t="str">
        <f t="shared" si="3"/>
        <v/>
      </c>
      <c r="F48" s="332">
        <f t="shared" si="4"/>
        <v>0</v>
      </c>
      <c r="G48" s="333" t="str">
        <f t="shared" si="5"/>
        <v/>
      </c>
      <c r="H48" s="330" t="str">
        <f>IF($A48="","",VLOOKUP($A48,従事者明細!$A$3:$F$40,5))</f>
        <v/>
      </c>
      <c r="J48" s="142"/>
    </row>
    <row r="49" spans="1:10" ht="30" hidden="1" customHeight="1">
      <c r="A49" s="247"/>
      <c r="B49" s="350" t="str">
        <f>IF($A49="","",VLOOKUP($A49,従事者明細!$A$3:$F$40,2))</f>
        <v/>
      </c>
      <c r="C49" s="210" t="str">
        <f>IF($A49="","",VLOOKUP($A49,従事者明細!$A$3:$F$40,3))</f>
        <v/>
      </c>
      <c r="D49" s="330" t="str">
        <f>IF($A49="","",VLOOKUP($A49,従事者明細!$A$3:$F$40,6))</f>
        <v/>
      </c>
      <c r="E49" s="331" t="str">
        <f t="shared" si="3"/>
        <v/>
      </c>
      <c r="F49" s="332">
        <f t="shared" si="4"/>
        <v>0</v>
      </c>
      <c r="G49" s="333" t="str">
        <f t="shared" si="5"/>
        <v/>
      </c>
      <c r="H49" s="330" t="str">
        <f>IF($A49="","",VLOOKUP($A49,従事者明細!$A$3:$F$40,5))</f>
        <v/>
      </c>
      <c r="J49" s="142"/>
    </row>
    <row r="50" spans="1:10" ht="30" hidden="1" customHeight="1">
      <c r="A50" s="247"/>
      <c r="B50" s="350" t="str">
        <f>IF($A50="","",VLOOKUP($A50,従事者明細!$A$3:$F$40,2))</f>
        <v/>
      </c>
      <c r="C50" s="210" t="str">
        <f>IF($A50="","",VLOOKUP($A50,従事者明細!$A$3:$F$40,3))</f>
        <v/>
      </c>
      <c r="D50" s="330" t="str">
        <f>IF($A50="","",VLOOKUP($A50,従事者明細!$A$3:$F$40,6))</f>
        <v/>
      </c>
      <c r="E50" s="331" t="str">
        <f t="shared" si="3"/>
        <v/>
      </c>
      <c r="F50" s="332">
        <f t="shared" si="4"/>
        <v>0</v>
      </c>
      <c r="G50" s="333" t="str">
        <f t="shared" si="5"/>
        <v/>
      </c>
      <c r="H50" s="330" t="str">
        <f>IF($A50="","",VLOOKUP($A50,従事者明細!$A$3:$F$40,5))</f>
        <v/>
      </c>
      <c r="J50" s="142"/>
    </row>
    <row r="51" spans="1:10" ht="30" hidden="1" customHeight="1">
      <c r="A51" s="247"/>
      <c r="B51" s="350" t="str">
        <f>IF($A51="","",VLOOKUP($A51,従事者明細!$A$3:$F$40,2))</f>
        <v/>
      </c>
      <c r="C51" s="210" t="str">
        <f>IF($A51="","",VLOOKUP($A51,従事者明細!$A$3:$F$40,3))</f>
        <v/>
      </c>
      <c r="D51" s="330" t="str">
        <f>IF($A51="","",VLOOKUP($A51,従事者明細!$A$3:$F$40,6))</f>
        <v/>
      </c>
      <c r="E51" s="331" t="str">
        <f t="shared" si="3"/>
        <v/>
      </c>
      <c r="F51" s="332">
        <f t="shared" si="4"/>
        <v>0</v>
      </c>
      <c r="G51" s="333" t="str">
        <f t="shared" si="5"/>
        <v/>
      </c>
      <c r="H51" s="330" t="str">
        <f>IF($A51="","",VLOOKUP($A51,従事者明細!$A$3:$F$40,5))</f>
        <v/>
      </c>
      <c r="J51" s="142"/>
    </row>
    <row r="52" spans="1:10" ht="30" hidden="1" customHeight="1">
      <c r="A52" s="247"/>
      <c r="B52" s="350" t="str">
        <f>IF($A52="","",VLOOKUP($A52,従事者明細!$A$3:$F$40,2))</f>
        <v/>
      </c>
      <c r="C52" s="210" t="str">
        <f>IF($A52="","",VLOOKUP($A52,従事者明細!$A$3:$F$40,3))</f>
        <v/>
      </c>
      <c r="D52" s="330" t="str">
        <f>IF($A52="","",VLOOKUP($A52,従事者明細!$A$3:$F$40,6))</f>
        <v/>
      </c>
      <c r="E52" s="331" t="str">
        <f t="shared" si="3"/>
        <v/>
      </c>
      <c r="F52" s="332">
        <f t="shared" si="4"/>
        <v>0</v>
      </c>
      <c r="G52" s="333" t="str">
        <f t="shared" si="5"/>
        <v/>
      </c>
      <c r="H52" s="330" t="str">
        <f>IF($A52="","",VLOOKUP($A52,従事者明細!$A$3:$F$40,5))</f>
        <v/>
      </c>
      <c r="J52" s="142"/>
    </row>
    <row r="53" spans="1:10" ht="30" customHeight="1">
      <c r="A53" s="247"/>
      <c r="B53" s="350" t="str">
        <f>IF($A53="","",VLOOKUP($A53,従事者明細!$A$3:$F$40,2))</f>
        <v/>
      </c>
      <c r="C53" s="210" t="str">
        <f>IF($A53="","",VLOOKUP($A53,従事者明細!$A$3:$F$40,3))</f>
        <v/>
      </c>
      <c r="D53" s="330" t="str">
        <f>IF($A53="","",VLOOKUP($A53,従事者明細!$A$3:$F$40,6))</f>
        <v/>
      </c>
      <c r="E53" s="331" t="str">
        <f t="shared" si="3"/>
        <v/>
      </c>
      <c r="F53" s="332">
        <f t="shared" si="4"/>
        <v>0</v>
      </c>
      <c r="G53" s="333" t="str">
        <f t="shared" si="5"/>
        <v/>
      </c>
      <c r="H53" s="330" t="str">
        <f>IF($A53="","",VLOOKUP($A53,従事者明細!$A$3:$F$40,5))</f>
        <v/>
      </c>
      <c r="J53" s="142"/>
    </row>
    <row r="54" spans="1:10" ht="30" customHeight="1" thickBot="1">
      <c r="A54" s="247"/>
      <c r="B54" s="350" t="str">
        <f>IF($A54="","",VLOOKUP($A54,従事者明細!$A$3:$F$40,2))</f>
        <v/>
      </c>
      <c r="C54" s="210" t="str">
        <f>IF($A54="","",VLOOKUP($A54,従事者明細!$A$3:$F$40,3))</f>
        <v/>
      </c>
      <c r="D54" s="330" t="str">
        <f>IF($A54="","",VLOOKUP($A54,従事者明細!$A$3:$F$40,6))</f>
        <v/>
      </c>
      <c r="E54" s="331" t="str">
        <f t="shared" si="3"/>
        <v/>
      </c>
      <c r="F54" s="332">
        <f t="shared" si="4"/>
        <v>0</v>
      </c>
      <c r="G54" s="333" t="str">
        <f t="shared" si="5"/>
        <v/>
      </c>
      <c r="H54" s="330" t="str">
        <f>IF($A54="","",VLOOKUP($A54,従事者明細!$A$3:$F$40,5))</f>
        <v/>
      </c>
      <c r="J54" s="142"/>
    </row>
    <row r="55" spans="1:10" ht="30" customHeight="1" thickBot="1">
      <c r="E55" s="137" t="s">
        <v>48</v>
      </c>
      <c r="F55" s="138"/>
      <c r="G55" s="139">
        <f>SUM(G40:G54)</f>
        <v>756100</v>
      </c>
    </row>
    <row r="56" spans="1:10" ht="29.25" customHeight="1" thickBot="1">
      <c r="B56" s="140"/>
      <c r="C56" s="140"/>
      <c r="F56" s="137" t="s">
        <v>220</v>
      </c>
      <c r="G56" s="211">
        <f>ROUNDDOWN(G55,-3)</f>
        <v>756000</v>
      </c>
      <c r="I56" s="337">
        <f>G31+G55</f>
        <v>2309800</v>
      </c>
    </row>
    <row r="57" spans="1:10" ht="17.25" customHeight="1">
      <c r="B57" s="140"/>
      <c r="C57" s="140"/>
      <c r="F57" s="137"/>
      <c r="G57" s="291"/>
      <c r="H57" s="158"/>
      <c r="I57" s="338"/>
    </row>
    <row r="58" spans="1:10">
      <c r="B58" s="141" t="s">
        <v>49</v>
      </c>
      <c r="C58" s="141"/>
      <c r="H58" s="135" t="s">
        <v>265</v>
      </c>
    </row>
    <row r="59" spans="1:10">
      <c r="B59" s="141" t="s">
        <v>50</v>
      </c>
      <c r="C59" s="141"/>
      <c r="F59" s="209" t="s">
        <v>173</v>
      </c>
      <c r="G59" s="333">
        <f>SUMIF(H40:H54,"A",G40:G54)</f>
        <v>328000</v>
      </c>
      <c r="H59" s="290">
        <f>G34+G59</f>
        <v>877400</v>
      </c>
      <c r="I59" s="209" t="s">
        <v>173</v>
      </c>
      <c r="J59" s="333">
        <f>ROUNDDOWN(H59,-3)</f>
        <v>877000</v>
      </c>
    </row>
    <row r="60" spans="1:10">
      <c r="B60" s="141" t="s">
        <v>51</v>
      </c>
      <c r="C60" s="141"/>
      <c r="F60" s="209" t="s">
        <v>174</v>
      </c>
      <c r="G60" s="333">
        <f>SUMIF(H40:H54,"B",G40:G54)</f>
        <v>346800</v>
      </c>
      <c r="H60" s="290">
        <f ca="1">G35+G60</f>
        <v>901240</v>
      </c>
      <c r="I60" s="209" t="s">
        <v>174</v>
      </c>
      <c r="J60" s="333">
        <f t="shared" ref="J60:J61" ca="1" si="6">ROUNDDOWN(H60,-3)</f>
        <v>901000</v>
      </c>
    </row>
    <row r="61" spans="1:10">
      <c r="B61" s="141" t="s">
        <v>52</v>
      </c>
      <c r="C61" s="141"/>
      <c r="F61" s="209" t="s">
        <v>175</v>
      </c>
      <c r="G61" s="333">
        <f>SUMIF(H40:H54,"C",G40:G54)</f>
        <v>81300</v>
      </c>
      <c r="H61" s="290">
        <f>G36+G61</f>
        <v>531160</v>
      </c>
      <c r="I61" s="209" t="s">
        <v>175</v>
      </c>
      <c r="J61" s="333">
        <f t="shared" si="6"/>
        <v>531000</v>
      </c>
    </row>
    <row r="62" spans="1:10">
      <c r="B62" s="141"/>
      <c r="C62" s="141"/>
      <c r="F62" s="135"/>
      <c r="G62" s="339">
        <f>SUM(G59:G61)</f>
        <v>756100</v>
      </c>
      <c r="H62" s="333">
        <f ca="1">SUM(H59:H61)</f>
        <v>2309800</v>
      </c>
      <c r="I62" s="340" t="s">
        <v>266</v>
      </c>
      <c r="J62" s="339">
        <f ca="1">SUM(J59:J61)</f>
        <v>2309000</v>
      </c>
    </row>
  </sheetData>
  <mergeCells count="5">
    <mergeCell ref="E11:F11"/>
    <mergeCell ref="E7:F7"/>
    <mergeCell ref="E9:F9"/>
    <mergeCell ref="B4:E4"/>
    <mergeCell ref="B2:J2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77" orientation="portrait" cellComments="asDisplayed" r:id="rId1"/>
  <headerFooter>
    <oddFooter>&amp;P / &amp;N 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33"/>
    <pageSetUpPr fitToPage="1"/>
  </sheetPr>
  <dimension ref="B1:V46"/>
  <sheetViews>
    <sheetView showGridLines="0" view="pageBreakPreview" zoomScale="115" zoomScaleNormal="75" zoomScaleSheetLayoutView="115" workbookViewId="0">
      <selection activeCell="L14" sqref="L14"/>
    </sheetView>
  </sheetViews>
  <sheetFormatPr defaultRowHeight="14.25"/>
  <cols>
    <col min="1" max="1" width="1.75" style="20" customWidth="1"/>
    <col min="2" max="2" width="10" style="128" customWidth="1"/>
    <col min="3" max="3" width="10.25" style="128" customWidth="1"/>
    <col min="4" max="7" width="3" style="128" customWidth="1"/>
    <col min="8" max="8" width="9" style="128"/>
    <col min="9" max="9" width="3" style="128" customWidth="1"/>
    <col min="10" max="10" width="7.125" style="128" customWidth="1"/>
    <col min="11" max="12" width="11.75" style="20" customWidth="1"/>
    <col min="13" max="13" width="9" style="20"/>
    <col min="14" max="14" width="5.125" style="20" customWidth="1"/>
    <col min="15" max="19" width="9" style="20"/>
    <col min="20" max="20" width="14.875" style="20" customWidth="1"/>
    <col min="21" max="16384" width="9" style="20"/>
  </cols>
  <sheetData>
    <row r="1" spans="2:22" ht="27.75" customHeight="1">
      <c r="M1" s="294" t="str">
        <f>IF(様式1!$B$5="見積金額内訳書",様式1!$R$5,"")</f>
        <v>様式２</v>
      </c>
    </row>
    <row r="2" spans="2:22">
      <c r="B2" s="399" t="s">
        <v>139</v>
      </c>
      <c r="C2" s="399"/>
      <c r="D2" s="399"/>
      <c r="E2" s="399"/>
      <c r="F2" s="399"/>
      <c r="G2" s="399"/>
      <c r="H2" s="399"/>
      <c r="I2" s="399"/>
    </row>
    <row r="3" spans="2:22" s="341" customFormat="1">
      <c r="B3" s="277"/>
      <c r="C3" s="277"/>
      <c r="D3" s="277"/>
      <c r="E3" s="277"/>
      <c r="F3" s="277"/>
      <c r="G3" s="277"/>
      <c r="H3" s="277"/>
      <c r="I3" s="158"/>
      <c r="J3" s="158"/>
    </row>
    <row r="4" spans="2:22" ht="15" thickBot="1">
      <c r="B4" s="128" t="s">
        <v>142</v>
      </c>
      <c r="I4" s="393">
        <f ca="1">K23</f>
        <v>1519000</v>
      </c>
      <c r="J4" s="393"/>
      <c r="K4" s="393"/>
      <c r="L4" s="20" t="s">
        <v>1</v>
      </c>
    </row>
    <row r="5" spans="2:22" ht="15" thickTop="1"/>
    <row r="6" spans="2:22">
      <c r="B6" s="128" t="s">
        <v>53</v>
      </c>
    </row>
    <row r="7" spans="2:22">
      <c r="B7" s="394" t="s">
        <v>54</v>
      </c>
      <c r="C7" s="394"/>
      <c r="H7" s="128" t="s">
        <v>143</v>
      </c>
    </row>
    <row r="9" spans="2:22">
      <c r="B9" s="391">
        <f>様式2_1人件費!J59</f>
        <v>877000</v>
      </c>
      <c r="C9" s="391"/>
      <c r="D9" s="178" t="s">
        <v>1</v>
      </c>
      <c r="E9" s="173"/>
      <c r="F9" s="173" t="s">
        <v>55</v>
      </c>
      <c r="H9" s="179">
        <v>120</v>
      </c>
      <c r="I9" s="128" t="s">
        <v>56</v>
      </c>
      <c r="J9" s="309" t="s">
        <v>57</v>
      </c>
      <c r="K9" s="392">
        <f>ROUNDDOWN(B9*H9/100,0)</f>
        <v>1052400</v>
      </c>
      <c r="L9" s="392"/>
      <c r="M9" s="20" t="s">
        <v>1</v>
      </c>
    </row>
    <row r="11" spans="2:22">
      <c r="B11" s="128" t="s">
        <v>58</v>
      </c>
    </row>
    <row r="12" spans="2:22">
      <c r="B12" s="394" t="s">
        <v>54</v>
      </c>
      <c r="C12" s="394"/>
      <c r="D12" s="394"/>
      <c r="H12" s="128" t="s">
        <v>143</v>
      </c>
    </row>
    <row r="14" spans="2:22">
      <c r="B14" s="391">
        <f ca="1">様式2_1人件費!J60</f>
        <v>901000</v>
      </c>
      <c r="C14" s="391"/>
      <c r="D14" s="178" t="s">
        <v>1</v>
      </c>
      <c r="E14" s="173"/>
      <c r="F14" s="173" t="s">
        <v>55</v>
      </c>
      <c r="H14" s="179">
        <v>40</v>
      </c>
      <c r="I14" s="128" t="s">
        <v>56</v>
      </c>
      <c r="J14" s="309" t="s">
        <v>57</v>
      </c>
      <c r="K14" s="392">
        <f ca="1">ROUNDDOWN(B14*H14/100,0)</f>
        <v>360400</v>
      </c>
      <c r="L14" s="392"/>
      <c r="M14" s="20" t="s">
        <v>1</v>
      </c>
    </row>
    <row r="16" spans="2:22">
      <c r="B16" s="128" t="s">
        <v>59</v>
      </c>
      <c r="P16" s="27"/>
      <c r="Q16" s="27"/>
      <c r="R16" s="27"/>
      <c r="S16" s="27"/>
      <c r="T16" s="27"/>
      <c r="U16" s="27"/>
      <c r="V16" s="27"/>
    </row>
    <row r="17" spans="2:22">
      <c r="B17" s="394" t="s">
        <v>54</v>
      </c>
      <c r="C17" s="394"/>
      <c r="D17" s="394"/>
      <c r="H17" s="128" t="s">
        <v>143</v>
      </c>
      <c r="P17" s="27"/>
      <c r="Q17" s="27"/>
      <c r="R17" s="27"/>
      <c r="S17" s="27"/>
      <c r="T17" s="31"/>
      <c r="U17" s="27"/>
      <c r="V17" s="27"/>
    </row>
    <row r="18" spans="2:22">
      <c r="P18" s="27"/>
      <c r="Q18" s="27"/>
      <c r="R18" s="27"/>
      <c r="S18" s="27"/>
      <c r="T18" s="32"/>
      <c r="U18" s="27"/>
      <c r="V18" s="27"/>
    </row>
    <row r="19" spans="2:22">
      <c r="B19" s="391">
        <f>様式2_1人件費!J61</f>
        <v>531000</v>
      </c>
      <c r="C19" s="391"/>
      <c r="D19" s="178" t="s">
        <v>1</v>
      </c>
      <c r="E19" s="173"/>
      <c r="F19" s="173" t="s">
        <v>55</v>
      </c>
      <c r="H19" s="179">
        <v>20</v>
      </c>
      <c r="I19" s="128" t="s">
        <v>56</v>
      </c>
      <c r="J19" s="309" t="s">
        <v>57</v>
      </c>
      <c r="K19" s="392">
        <f>ROUNDDOWN(B19*H19/100,0)</f>
        <v>106200</v>
      </c>
      <c r="L19" s="392"/>
      <c r="M19" s="20" t="s">
        <v>1</v>
      </c>
      <c r="P19" s="27"/>
      <c r="Q19" s="27"/>
      <c r="R19" s="27"/>
      <c r="S19" s="27"/>
      <c r="T19" s="27"/>
      <c r="U19" s="27"/>
      <c r="V19" s="27"/>
    </row>
    <row r="22" spans="2:22">
      <c r="B22" s="128" t="s">
        <v>88</v>
      </c>
      <c r="J22" s="309" t="s">
        <v>57</v>
      </c>
      <c r="K22" s="396">
        <f ca="1">K9+K14+K19</f>
        <v>1519000</v>
      </c>
      <c r="L22" s="397"/>
      <c r="M22" s="20" t="s">
        <v>1</v>
      </c>
    </row>
    <row r="23" spans="2:22" ht="27.75" customHeight="1">
      <c r="H23" s="128" t="s">
        <v>222</v>
      </c>
      <c r="J23" s="309"/>
      <c r="K23" s="398">
        <f ca="1">ROUNDDOWN(K22,-3)</f>
        <v>1519000</v>
      </c>
      <c r="L23" s="398"/>
      <c r="M23" s="20" t="s">
        <v>1</v>
      </c>
    </row>
    <row r="26" spans="2:22" ht="15" thickBot="1">
      <c r="B26" s="128" t="s">
        <v>60</v>
      </c>
      <c r="I26" s="395">
        <f ca="1">K46</f>
        <v>897000</v>
      </c>
      <c r="J26" s="395"/>
      <c r="K26" s="395"/>
      <c r="L26" s="20" t="s">
        <v>1</v>
      </c>
    </row>
    <row r="27" spans="2:22" ht="15" thickTop="1"/>
    <row r="28" spans="2:22">
      <c r="I28" s="180"/>
      <c r="J28" s="306"/>
      <c r="K28" s="342"/>
    </row>
    <row r="29" spans="2:22">
      <c r="B29" s="128" t="s">
        <v>53</v>
      </c>
    </row>
    <row r="30" spans="2:22">
      <c r="B30" s="394" t="s">
        <v>144</v>
      </c>
      <c r="C30" s="394"/>
      <c r="D30" s="394"/>
      <c r="G30" s="394" t="s">
        <v>61</v>
      </c>
      <c r="H30" s="394"/>
      <c r="I30" s="394"/>
    </row>
    <row r="31" spans="2:22">
      <c r="L31" s="244"/>
    </row>
    <row r="32" spans="2:22">
      <c r="B32" s="402">
        <f>B9+K9</f>
        <v>1929400</v>
      </c>
      <c r="C32" s="402"/>
      <c r="D32" s="188" t="s">
        <v>1</v>
      </c>
      <c r="E32" s="173"/>
      <c r="F32" s="173" t="s">
        <v>55</v>
      </c>
      <c r="H32" s="179">
        <v>40</v>
      </c>
      <c r="I32" s="128" t="s">
        <v>56</v>
      </c>
      <c r="J32" s="309" t="s">
        <v>57</v>
      </c>
      <c r="K32" s="392">
        <f>ROUNDDOWN(B32*H32/100,0)</f>
        <v>771760</v>
      </c>
      <c r="L32" s="392"/>
      <c r="M32" s="20" t="s">
        <v>1</v>
      </c>
    </row>
    <row r="33" spans="2:13">
      <c r="B33" s="158"/>
      <c r="C33" s="158"/>
      <c r="D33" s="158"/>
    </row>
    <row r="34" spans="2:13">
      <c r="B34" s="158" t="s">
        <v>58</v>
      </c>
      <c r="C34" s="158"/>
      <c r="D34" s="158"/>
    </row>
    <row r="35" spans="2:13">
      <c r="B35" s="401" t="s">
        <v>144</v>
      </c>
      <c r="C35" s="401"/>
      <c r="D35" s="401"/>
      <c r="G35" s="394" t="s">
        <v>61</v>
      </c>
      <c r="H35" s="394"/>
      <c r="I35" s="394"/>
    </row>
    <row r="36" spans="2:13">
      <c r="B36" s="158"/>
      <c r="C36" s="158"/>
      <c r="D36" s="158"/>
    </row>
    <row r="37" spans="2:13">
      <c r="B37" s="402">
        <f ca="1">B14+K14</f>
        <v>1261400</v>
      </c>
      <c r="C37" s="402"/>
      <c r="D37" s="188" t="s">
        <v>1</v>
      </c>
      <c r="E37" s="173"/>
      <c r="F37" s="173" t="s">
        <v>55</v>
      </c>
      <c r="H37" s="179">
        <v>10</v>
      </c>
      <c r="I37" s="128" t="s">
        <v>56</v>
      </c>
      <c r="J37" s="309" t="s">
        <v>57</v>
      </c>
      <c r="K37" s="392">
        <f ca="1">ROUNDDOWN(B37*H37/100,0)</f>
        <v>126140</v>
      </c>
      <c r="L37" s="392"/>
      <c r="M37" s="20" t="s">
        <v>1</v>
      </c>
    </row>
    <row r="38" spans="2:13">
      <c r="B38" s="158"/>
      <c r="C38" s="158"/>
      <c r="D38" s="158"/>
    </row>
    <row r="39" spans="2:13">
      <c r="B39" s="158" t="s">
        <v>59</v>
      </c>
      <c r="C39" s="158"/>
      <c r="D39" s="158"/>
    </row>
    <row r="40" spans="2:13">
      <c r="B40" s="401" t="s">
        <v>144</v>
      </c>
      <c r="C40" s="401"/>
      <c r="D40" s="401"/>
      <c r="G40" s="394" t="s">
        <v>61</v>
      </c>
      <c r="H40" s="394"/>
      <c r="I40" s="394"/>
    </row>
    <row r="41" spans="2:13">
      <c r="B41" s="158"/>
      <c r="C41" s="158"/>
      <c r="D41" s="158"/>
    </row>
    <row r="42" spans="2:13">
      <c r="B42" s="402">
        <f>B19+K19</f>
        <v>637200</v>
      </c>
      <c r="C42" s="402"/>
      <c r="D42" s="188" t="s">
        <v>1</v>
      </c>
      <c r="E42" s="173"/>
      <c r="F42" s="173" t="s">
        <v>55</v>
      </c>
      <c r="H42" s="181">
        <v>0</v>
      </c>
      <c r="I42" s="128" t="s">
        <v>56</v>
      </c>
      <c r="J42" s="309" t="s">
        <v>57</v>
      </c>
      <c r="K42" s="392">
        <f>ROUNDDOWN(B42*H42/100,0)</f>
        <v>0</v>
      </c>
      <c r="L42" s="392"/>
      <c r="M42" s="20" t="s">
        <v>1</v>
      </c>
    </row>
    <row r="43" spans="2:13">
      <c r="B43" s="182"/>
      <c r="C43" s="182"/>
      <c r="D43" s="155"/>
      <c r="E43" s="155"/>
      <c r="F43" s="155"/>
      <c r="G43" s="158"/>
      <c r="H43" s="154"/>
      <c r="I43" s="158"/>
      <c r="J43" s="308"/>
      <c r="K43" s="343"/>
      <c r="L43" s="343"/>
    </row>
    <row r="44" spans="2:13">
      <c r="B44" s="182"/>
      <c r="C44" s="182"/>
      <c r="D44" s="155"/>
      <c r="E44" s="155"/>
      <c r="F44" s="155"/>
      <c r="G44" s="158"/>
      <c r="H44" s="154"/>
      <c r="I44" s="158"/>
      <c r="J44" s="308"/>
      <c r="K44" s="343"/>
      <c r="L44" s="343"/>
    </row>
    <row r="45" spans="2:13">
      <c r="B45" s="183" t="s">
        <v>89</v>
      </c>
      <c r="C45" s="182"/>
      <c r="D45" s="155"/>
      <c r="E45" s="155"/>
      <c r="F45" s="155"/>
      <c r="G45" s="158"/>
      <c r="H45" s="154"/>
      <c r="I45" s="158"/>
      <c r="J45" s="309" t="s">
        <v>57</v>
      </c>
      <c r="K45" s="400">
        <f ca="1">K32+K37+K42</f>
        <v>897900</v>
      </c>
      <c r="L45" s="400"/>
      <c r="M45" s="20" t="s">
        <v>1</v>
      </c>
    </row>
    <row r="46" spans="2:13" ht="28.5" customHeight="1">
      <c r="H46" s="128" t="s">
        <v>222</v>
      </c>
      <c r="K46" s="398">
        <f ca="1">ROUNDDOWN(K45,-3)</f>
        <v>897000</v>
      </c>
      <c r="L46" s="398"/>
      <c r="M46" s="20" t="s">
        <v>1</v>
      </c>
    </row>
  </sheetData>
  <mergeCells count="28">
    <mergeCell ref="B2:I2"/>
    <mergeCell ref="K45:L45"/>
    <mergeCell ref="K46:L46"/>
    <mergeCell ref="B40:D40"/>
    <mergeCell ref="G40:I40"/>
    <mergeCell ref="B42:C42"/>
    <mergeCell ref="K42:L42"/>
    <mergeCell ref="B32:C32"/>
    <mergeCell ref="K32:L32"/>
    <mergeCell ref="B35:D35"/>
    <mergeCell ref="G35:I35"/>
    <mergeCell ref="B37:C37"/>
    <mergeCell ref="K37:L37"/>
    <mergeCell ref="B17:D17"/>
    <mergeCell ref="B19:C19"/>
    <mergeCell ref="K19:L19"/>
    <mergeCell ref="I26:K26"/>
    <mergeCell ref="B30:D30"/>
    <mergeCell ref="G30:I30"/>
    <mergeCell ref="K22:L22"/>
    <mergeCell ref="K23:L23"/>
    <mergeCell ref="B14:C14"/>
    <mergeCell ref="K14:L14"/>
    <mergeCell ref="I4:K4"/>
    <mergeCell ref="B7:C7"/>
    <mergeCell ref="B9:C9"/>
    <mergeCell ref="K9:L9"/>
    <mergeCell ref="B12:D12"/>
  </mergeCells>
  <phoneticPr fontId="2"/>
  <conditionalFormatting sqref="H9">
    <cfRule type="cellIs" dxfId="7" priority="6" stopIfTrue="1" operator="greaterThan">
      <formula>120</formula>
    </cfRule>
  </conditionalFormatting>
  <conditionalFormatting sqref="H14">
    <cfRule type="cellIs" dxfId="6" priority="5" stopIfTrue="1" operator="greaterThan">
      <formula>75</formula>
    </cfRule>
  </conditionalFormatting>
  <conditionalFormatting sqref="H19">
    <cfRule type="cellIs" dxfId="5" priority="4" stopIfTrue="1" operator="greaterThan">
      <formula>65</formula>
    </cfRule>
  </conditionalFormatting>
  <conditionalFormatting sqref="H32">
    <cfRule type="cellIs" dxfId="4" priority="3" stopIfTrue="1" operator="greaterThan">
      <formula>40</formula>
    </cfRule>
  </conditionalFormatting>
  <conditionalFormatting sqref="H37">
    <cfRule type="cellIs" dxfId="3" priority="2" stopIfTrue="1" operator="greaterThan">
      <formula>40</formula>
    </cfRule>
  </conditionalFormatting>
  <conditionalFormatting sqref="H42:H45">
    <cfRule type="cellIs" dxfId="2" priority="1" stopIfTrue="1" operator="greaterThan">
      <formula>0</formula>
    </cfRule>
  </conditionalFormatting>
  <printOptions horizontalCentered="1"/>
  <pageMargins left="0.43307086614173229" right="0.23622047244094491" top="0.43307086614173229" bottom="0.74803149606299213" header="0.31496062992125984" footer="0.31496062992125984"/>
  <pageSetup paperSize="9" orientation="portrait" cellComments="asDisplayed" r:id="rId1"/>
  <headerFooter>
    <oddFooter>&amp;P / &amp;N 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43"/>
  <sheetViews>
    <sheetView showGridLines="0" view="pageBreakPreview" zoomScale="60" zoomScaleNormal="75" workbookViewId="0">
      <selection activeCell="L14" sqref="L14"/>
    </sheetView>
  </sheetViews>
  <sheetFormatPr defaultRowHeight="14.25"/>
  <cols>
    <col min="1" max="1" width="7.875" style="128" customWidth="1"/>
    <col min="2" max="2" width="22.5" style="128" customWidth="1"/>
    <col min="3" max="3" width="11.875" style="149" customWidth="1"/>
    <col min="4" max="4" width="13.375" style="128" customWidth="1"/>
    <col min="5" max="5" width="16" style="149" customWidth="1"/>
    <col min="6" max="6" width="30.875" style="128" customWidth="1"/>
    <col min="7" max="7" width="38.625" style="128" customWidth="1"/>
    <col min="8" max="16384" width="9" style="128"/>
  </cols>
  <sheetData>
    <row r="1" spans="1:8" ht="31.5" customHeight="1">
      <c r="A1" s="295"/>
      <c r="B1" s="295"/>
      <c r="C1" s="295"/>
      <c r="D1" s="295"/>
      <c r="E1" s="295"/>
      <c r="F1" s="295"/>
      <c r="G1" s="294" t="str">
        <f>IF(様式1!$B$5="見積金額内訳書",様式1!$R$5,"")</f>
        <v>様式２</v>
      </c>
    </row>
    <row r="2" spans="1:8" ht="20.100000000000001" customHeight="1" thickBot="1">
      <c r="A2" s="143"/>
      <c r="B2" s="143"/>
      <c r="C2" s="55"/>
      <c r="D2" s="100"/>
      <c r="E2" s="144"/>
      <c r="F2" s="145"/>
      <c r="G2" s="100"/>
    </row>
    <row r="3" spans="1:8" ht="20.100000000000001" customHeight="1" thickBot="1">
      <c r="A3" s="103" t="s">
        <v>113</v>
      </c>
      <c r="B3" s="103" t="s">
        <v>21</v>
      </c>
      <c r="C3" s="55"/>
      <c r="D3" s="100"/>
      <c r="E3" s="223">
        <f>E5+様式2_4旅費!F4+様式2_4旅費!F6+様式2_5現地活動費!E3+様式2_6本邦受入活動費!E4</f>
        <v>9874000</v>
      </c>
      <c r="F3" s="100" t="s">
        <v>1</v>
      </c>
      <c r="G3" s="100"/>
    </row>
    <row r="4" spans="1:8" ht="20.100000000000001" customHeight="1">
      <c r="A4" s="56"/>
      <c r="B4" s="57"/>
      <c r="C4" s="55"/>
      <c r="D4" s="100"/>
      <c r="E4" s="101"/>
      <c r="F4" s="344">
        <f>E5+様式2_4旅費!F4+様式2_4旅費!F6+様式2_5現地活動費!E3+様式2_6本邦受入活動費!E6</f>
        <v>9497000</v>
      </c>
      <c r="G4" s="152" t="s">
        <v>182</v>
      </c>
    </row>
    <row r="5" spans="1:8" ht="20.100000000000001" customHeight="1" thickBot="1">
      <c r="A5" s="111" t="s">
        <v>2</v>
      </c>
      <c r="B5" s="57" t="s">
        <v>285</v>
      </c>
      <c r="C5" s="55"/>
      <c r="D5" s="145"/>
      <c r="E5" s="222">
        <f>F40</f>
        <v>4250000</v>
      </c>
      <c r="F5" s="100" t="s">
        <v>1</v>
      </c>
      <c r="G5" s="100"/>
    </row>
    <row r="6" spans="1:8" ht="20.100000000000001" customHeight="1" thickTop="1">
      <c r="A6" s="100"/>
      <c r="B6" s="100"/>
      <c r="C6" s="101"/>
      <c r="D6" s="100"/>
      <c r="E6" s="101"/>
      <c r="F6" s="100"/>
      <c r="G6" s="100"/>
    </row>
    <row r="7" spans="1:8" s="34" customFormat="1" ht="21" customHeight="1" thickBot="1">
      <c r="A7" s="58" t="s">
        <v>128</v>
      </c>
      <c r="B7" s="59"/>
      <c r="C7" s="59"/>
      <c r="D7" s="74">
        <f>F22</f>
        <v>4000000</v>
      </c>
      <c r="E7" s="58" t="s">
        <v>12</v>
      </c>
      <c r="F7" s="58"/>
      <c r="G7" s="58"/>
    </row>
    <row r="8" spans="1:8" s="34" customFormat="1" ht="21" customHeight="1">
      <c r="A8" s="403" t="s">
        <v>80</v>
      </c>
      <c r="B8" s="404"/>
      <c r="C8" s="405"/>
      <c r="D8" s="60" t="s">
        <v>81</v>
      </c>
      <c r="E8" s="60" t="s">
        <v>82</v>
      </c>
      <c r="F8" s="60" t="s">
        <v>77</v>
      </c>
      <c r="G8" s="315" t="s">
        <v>83</v>
      </c>
      <c r="H8" s="35"/>
    </row>
    <row r="9" spans="1:8" s="34" customFormat="1" ht="26.25" customHeight="1">
      <c r="A9" s="420" t="s">
        <v>129</v>
      </c>
      <c r="B9" s="423"/>
      <c r="C9" s="424"/>
      <c r="D9" s="200"/>
      <c r="E9" s="200"/>
      <c r="F9" s="316">
        <f>'機材様式（別紙明細）'!D4</f>
        <v>3000000</v>
      </c>
      <c r="G9" s="82" t="s">
        <v>96</v>
      </c>
    </row>
    <row r="10" spans="1:8" s="34" customFormat="1" ht="26.25" customHeight="1">
      <c r="A10" s="421"/>
      <c r="B10" s="425"/>
      <c r="C10" s="426"/>
      <c r="D10" s="78"/>
      <c r="E10" s="78"/>
      <c r="F10" s="316">
        <f>D10*E10</f>
        <v>0</v>
      </c>
      <c r="G10" s="82"/>
    </row>
    <row r="11" spans="1:8" s="34" customFormat="1" ht="26.25" customHeight="1">
      <c r="A11" s="422"/>
      <c r="B11" s="118"/>
      <c r="C11" s="119"/>
      <c r="D11" s="78"/>
      <c r="E11" s="78"/>
      <c r="F11" s="316">
        <f>D11*E11</f>
        <v>0</v>
      </c>
      <c r="G11" s="82"/>
    </row>
    <row r="12" spans="1:8" s="34" customFormat="1" ht="26.25" customHeight="1">
      <c r="A12" s="411" t="s">
        <v>84</v>
      </c>
      <c r="B12" s="412"/>
      <c r="C12" s="412"/>
      <c r="D12" s="412"/>
      <c r="E12" s="413"/>
      <c r="F12" s="83">
        <f>SUM(F9:F11)</f>
        <v>3000000</v>
      </c>
      <c r="G12" s="86"/>
    </row>
    <row r="13" spans="1:8" s="34" customFormat="1" ht="26.25" customHeight="1">
      <c r="A13" s="420" t="s">
        <v>130</v>
      </c>
      <c r="B13" s="414"/>
      <c r="C13" s="415"/>
      <c r="D13" s="200"/>
      <c r="E13" s="200"/>
      <c r="F13" s="84">
        <f>'機材様式（別紙明細）'!D16</f>
        <v>1000000</v>
      </c>
      <c r="G13" s="87" t="s">
        <v>117</v>
      </c>
    </row>
    <row r="14" spans="1:8" s="34" customFormat="1" ht="26.25" customHeight="1">
      <c r="A14" s="427"/>
      <c r="B14" s="414"/>
      <c r="C14" s="415"/>
      <c r="D14" s="115"/>
      <c r="E14" s="115"/>
      <c r="F14" s="316">
        <f>D14*E14</f>
        <v>0</v>
      </c>
      <c r="G14" s="87"/>
    </row>
    <row r="15" spans="1:8" s="34" customFormat="1" ht="26.25" customHeight="1">
      <c r="A15" s="428"/>
      <c r="B15" s="414"/>
      <c r="C15" s="415"/>
      <c r="D15" s="78"/>
      <c r="E15" s="78"/>
      <c r="F15" s="316">
        <f>D15*E15</f>
        <v>0</v>
      </c>
      <c r="G15" s="87"/>
    </row>
    <row r="16" spans="1:8" s="34" customFormat="1" ht="26.25" customHeight="1">
      <c r="A16" s="411" t="s">
        <v>84</v>
      </c>
      <c r="B16" s="412"/>
      <c r="C16" s="412"/>
      <c r="D16" s="412"/>
      <c r="E16" s="413"/>
      <c r="F16" s="83">
        <f>SUM(F13:F15)</f>
        <v>1000000</v>
      </c>
      <c r="G16" s="88"/>
    </row>
    <row r="17" spans="1:7" s="34" customFormat="1" ht="26.25" customHeight="1">
      <c r="A17" s="416" t="s">
        <v>126</v>
      </c>
      <c r="B17" s="147"/>
      <c r="C17" s="148"/>
      <c r="D17" s="200"/>
      <c r="E17" s="200"/>
      <c r="F17" s="75">
        <f>'機材様式（別紙明細）'!D24</f>
        <v>0</v>
      </c>
      <c r="G17" s="88" t="s">
        <v>118</v>
      </c>
    </row>
    <row r="18" spans="1:7" s="34" customFormat="1" ht="26.25" customHeight="1">
      <c r="A18" s="417"/>
      <c r="B18" s="147"/>
      <c r="C18" s="148"/>
      <c r="D18" s="116"/>
      <c r="E18" s="114"/>
      <c r="F18" s="316">
        <f>D18*E18</f>
        <v>0</v>
      </c>
      <c r="G18" s="88"/>
    </row>
    <row r="19" spans="1:7" s="34" customFormat="1" ht="26.25" customHeight="1">
      <c r="A19" s="418"/>
      <c r="B19" s="147"/>
      <c r="C19" s="148"/>
      <c r="D19" s="117"/>
      <c r="E19" s="114"/>
      <c r="F19" s="316">
        <f>D19*E19</f>
        <v>0</v>
      </c>
      <c r="G19" s="88"/>
    </row>
    <row r="20" spans="1:7" s="34" customFormat="1" ht="27" customHeight="1">
      <c r="A20" s="409" t="s">
        <v>84</v>
      </c>
      <c r="B20" s="410"/>
      <c r="C20" s="410"/>
      <c r="D20" s="410"/>
      <c r="E20" s="410"/>
      <c r="F20" s="83">
        <f>SUM(F17:F19)</f>
        <v>0</v>
      </c>
      <c r="G20" s="80"/>
    </row>
    <row r="21" spans="1:7" s="34" customFormat="1" ht="27" customHeight="1" thickBot="1">
      <c r="A21" s="406" t="s">
        <v>121</v>
      </c>
      <c r="B21" s="419"/>
      <c r="C21" s="419"/>
      <c r="D21" s="419"/>
      <c r="E21" s="419"/>
      <c r="F21" s="76">
        <f>F12+F16+F20</f>
        <v>4000000</v>
      </c>
      <c r="G21" s="176"/>
    </row>
    <row r="22" spans="1:7" s="34" customFormat="1" ht="27" customHeight="1" thickBot="1">
      <c r="A22" s="58"/>
      <c r="B22" s="58"/>
      <c r="C22" s="58"/>
      <c r="D22" s="58"/>
      <c r="E22" s="128" t="s">
        <v>222</v>
      </c>
      <c r="F22" s="211">
        <f>ROUNDDOWN(F21,-3)</f>
        <v>4000000</v>
      </c>
      <c r="G22" s="58"/>
    </row>
    <row r="23" spans="1:7" s="34" customFormat="1" ht="21" customHeight="1">
      <c r="A23" s="58"/>
      <c r="B23" s="58"/>
      <c r="C23" s="58"/>
      <c r="D23" s="58"/>
      <c r="E23" s="62"/>
      <c r="F23" s="63"/>
      <c r="G23" s="58"/>
    </row>
    <row r="24" spans="1:7" s="34" customFormat="1" ht="21" customHeight="1" thickBot="1">
      <c r="A24" s="64" t="s">
        <v>224</v>
      </c>
      <c r="B24" s="64"/>
      <c r="C24" s="64"/>
      <c r="D24" s="74">
        <f>F30</f>
        <v>100000</v>
      </c>
      <c r="E24" s="58" t="s">
        <v>12</v>
      </c>
      <c r="F24" s="58"/>
      <c r="G24" s="58"/>
    </row>
    <row r="25" spans="1:7" s="34" customFormat="1" ht="20.25" customHeight="1">
      <c r="A25" s="403" t="s">
        <v>80</v>
      </c>
      <c r="B25" s="404"/>
      <c r="C25" s="405"/>
      <c r="D25" s="60" t="s">
        <v>81</v>
      </c>
      <c r="E25" s="60" t="s">
        <v>82</v>
      </c>
      <c r="F25" s="60" t="s">
        <v>77</v>
      </c>
      <c r="G25" s="315" t="s">
        <v>83</v>
      </c>
    </row>
    <row r="26" spans="1:7" s="34" customFormat="1" ht="27" customHeight="1">
      <c r="A26" s="89"/>
      <c r="B26" s="90"/>
      <c r="C26" s="85"/>
      <c r="D26" s="214">
        <v>100000</v>
      </c>
      <c r="E26" s="78">
        <v>1</v>
      </c>
      <c r="F26" s="316">
        <f>D26*E26</f>
        <v>100000</v>
      </c>
      <c r="G26" s="80"/>
    </row>
    <row r="27" spans="1:7" s="34" customFormat="1" ht="27" customHeight="1">
      <c r="A27" s="89"/>
      <c r="B27" s="90"/>
      <c r="C27" s="85"/>
      <c r="D27" s="214"/>
      <c r="E27" s="78"/>
      <c r="F27" s="316">
        <f>D27*E27</f>
        <v>0</v>
      </c>
      <c r="G27" s="80"/>
    </row>
    <row r="28" spans="1:7" s="34" customFormat="1" ht="27" customHeight="1">
      <c r="A28" s="89"/>
      <c r="B28" s="90"/>
      <c r="C28" s="85"/>
      <c r="D28" s="215"/>
      <c r="E28" s="79"/>
      <c r="F28" s="316">
        <f>D28*E28</f>
        <v>0</v>
      </c>
      <c r="G28" s="81"/>
    </row>
    <row r="29" spans="1:7" s="34" customFormat="1" ht="27" customHeight="1" thickBot="1">
      <c r="A29" s="406" t="s">
        <v>85</v>
      </c>
      <c r="B29" s="407"/>
      <c r="C29" s="407"/>
      <c r="D29" s="407"/>
      <c r="E29" s="408"/>
      <c r="F29" s="76">
        <f>SUM(F26:F28)</f>
        <v>100000</v>
      </c>
      <c r="G29" s="61"/>
    </row>
    <row r="30" spans="1:7" s="34" customFormat="1" ht="27" customHeight="1" thickBot="1">
      <c r="A30" s="64"/>
      <c r="B30" s="64"/>
      <c r="C30" s="58"/>
      <c r="D30" s="58"/>
      <c r="E30" s="128" t="s">
        <v>222</v>
      </c>
      <c r="F30" s="211">
        <f>ROUNDDOWN(F29,-3)</f>
        <v>100000</v>
      </c>
      <c r="G30" s="58"/>
    </row>
    <row r="31" spans="1:7" s="34" customFormat="1" ht="20.25" customHeight="1">
      <c r="A31" s="64"/>
      <c r="B31" s="64"/>
      <c r="C31" s="58"/>
      <c r="D31" s="58"/>
      <c r="E31" s="62"/>
      <c r="F31" s="65"/>
      <c r="G31" s="58"/>
    </row>
    <row r="32" spans="1:7" s="34" customFormat="1" ht="20.25" customHeight="1" thickBot="1">
      <c r="A32" s="112" t="s">
        <v>140</v>
      </c>
      <c r="B32" s="112"/>
      <c r="C32" s="64"/>
      <c r="D32" s="74">
        <f>F38</f>
        <v>150000</v>
      </c>
      <c r="E32" s="58" t="s">
        <v>12</v>
      </c>
      <c r="F32" s="58"/>
      <c r="G32" s="58"/>
    </row>
    <row r="33" spans="1:7" s="34" customFormat="1" ht="20.25" customHeight="1">
      <c r="A33" s="403" t="s">
        <v>80</v>
      </c>
      <c r="B33" s="404"/>
      <c r="C33" s="405"/>
      <c r="D33" s="60" t="s">
        <v>81</v>
      </c>
      <c r="E33" s="60" t="s">
        <v>100</v>
      </c>
      <c r="F33" s="60" t="s">
        <v>77</v>
      </c>
      <c r="G33" s="315" t="s">
        <v>83</v>
      </c>
    </row>
    <row r="34" spans="1:7" ht="29.25" customHeight="1">
      <c r="A34" s="313"/>
      <c r="B34" s="94"/>
      <c r="C34" s="95"/>
      <c r="D34" s="214">
        <v>150000</v>
      </c>
      <c r="E34" s="96">
        <v>1</v>
      </c>
      <c r="F34" s="316">
        <f>D34*E34</f>
        <v>150000</v>
      </c>
      <c r="G34" s="97"/>
    </row>
    <row r="35" spans="1:7" ht="29.25" customHeight="1">
      <c r="A35" s="313"/>
      <c r="B35" s="94"/>
      <c r="C35" s="95"/>
      <c r="D35" s="214"/>
      <c r="E35" s="96"/>
      <c r="F35" s="316">
        <f>D35*E35</f>
        <v>0</v>
      </c>
      <c r="G35" s="97"/>
    </row>
    <row r="36" spans="1:7" ht="29.25" customHeight="1">
      <c r="A36" s="313"/>
      <c r="B36" s="94"/>
      <c r="C36" s="95"/>
      <c r="D36" s="215"/>
      <c r="E36" s="98"/>
      <c r="F36" s="316">
        <f>D36*E36</f>
        <v>0</v>
      </c>
      <c r="G36" s="99"/>
    </row>
    <row r="37" spans="1:7" ht="29.25" customHeight="1" thickBot="1">
      <c r="A37" s="406" t="s">
        <v>101</v>
      </c>
      <c r="B37" s="407"/>
      <c r="C37" s="407"/>
      <c r="D37" s="407"/>
      <c r="E37" s="408"/>
      <c r="F37" s="76">
        <f>SUM(F34:F36)</f>
        <v>150000</v>
      </c>
      <c r="G37" s="61"/>
    </row>
    <row r="38" spans="1:7" ht="24" customHeight="1" thickBot="1">
      <c r="A38" s="64"/>
      <c r="B38" s="64"/>
      <c r="C38" s="58"/>
      <c r="D38" s="58"/>
      <c r="E38" s="128" t="s">
        <v>222</v>
      </c>
      <c r="F38" s="211">
        <f>ROUNDDOWN(F37,-3)</f>
        <v>150000</v>
      </c>
      <c r="G38" s="58"/>
    </row>
    <row r="39" spans="1:7" ht="24" customHeight="1">
      <c r="A39" s="64"/>
      <c r="B39" s="64"/>
      <c r="C39" s="58"/>
      <c r="D39" s="58"/>
      <c r="E39" s="62"/>
      <c r="F39" s="65"/>
      <c r="G39" s="58"/>
    </row>
    <row r="40" spans="1:7" ht="27.75" customHeight="1">
      <c r="A40" s="64" t="s">
        <v>122</v>
      </c>
      <c r="B40" s="64"/>
      <c r="C40" s="58"/>
      <c r="E40" s="189"/>
      <c r="F40" s="146">
        <f>D7+D24+D32</f>
        <v>4250000</v>
      </c>
      <c r="G40" s="66" t="s">
        <v>12</v>
      </c>
    </row>
    <row r="41" spans="1:7">
      <c r="A41" s="58"/>
      <c r="B41" s="58"/>
      <c r="C41" s="58"/>
      <c r="D41" s="58"/>
      <c r="E41" s="64"/>
      <c r="F41" s="58"/>
      <c r="G41" s="58"/>
    </row>
    <row r="42" spans="1:7">
      <c r="A42" s="100"/>
      <c r="B42" s="100"/>
      <c r="C42" s="101"/>
      <c r="D42" s="100"/>
      <c r="E42" s="144"/>
      <c r="F42" s="100"/>
      <c r="G42" s="100"/>
    </row>
    <row r="43" spans="1:7">
      <c r="A43" s="102" t="s">
        <v>102</v>
      </c>
      <c r="B43" s="100"/>
      <c r="C43" s="101"/>
      <c r="D43" s="100"/>
      <c r="E43" s="144"/>
      <c r="F43" s="100"/>
      <c r="G43" s="100"/>
    </row>
  </sheetData>
  <mergeCells count="17">
    <mergeCell ref="A33:C33"/>
    <mergeCell ref="A37:E37"/>
    <mergeCell ref="A8:C8"/>
    <mergeCell ref="A29:E29"/>
    <mergeCell ref="A20:E20"/>
    <mergeCell ref="A25:C25"/>
    <mergeCell ref="A12:E12"/>
    <mergeCell ref="A16:E16"/>
    <mergeCell ref="B14:C14"/>
    <mergeCell ref="A17:A19"/>
    <mergeCell ref="A21:E21"/>
    <mergeCell ref="A9:A11"/>
    <mergeCell ref="B9:C9"/>
    <mergeCell ref="B10:C10"/>
    <mergeCell ref="A13:A15"/>
    <mergeCell ref="B15:C15"/>
    <mergeCell ref="B13:C13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64" orientation="portrait" cellComments="asDisplayed" r:id="rId1"/>
  <headerFooter>
    <oddFooter>&amp;P / &amp;N ページ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  <pageSetUpPr fitToPage="1"/>
  </sheetPr>
  <dimension ref="A1:X30"/>
  <sheetViews>
    <sheetView showGridLines="0" view="pageBreakPreview" zoomScale="90" zoomScaleNormal="75" zoomScaleSheetLayoutView="90" workbookViewId="0">
      <selection activeCell="L14" sqref="L14"/>
    </sheetView>
  </sheetViews>
  <sheetFormatPr defaultColWidth="10.625" defaultRowHeight="14.25"/>
  <cols>
    <col min="1" max="1" width="4.25" style="8" customWidth="1"/>
    <col min="2" max="2" width="14.875" style="8" customWidth="1"/>
    <col min="3" max="3" width="13.25" style="8" customWidth="1"/>
    <col min="4" max="4" width="9.75" style="8" customWidth="1"/>
    <col min="5" max="5" width="14.75" style="8" customWidth="1"/>
    <col min="6" max="6" width="7.25" style="8" customWidth="1"/>
    <col min="7" max="7" width="10" style="8" customWidth="1"/>
    <col min="8" max="8" width="4.375" style="8" customWidth="1"/>
    <col min="9" max="9" width="11.625" style="8" customWidth="1"/>
    <col min="10" max="10" width="3" style="8" customWidth="1"/>
    <col min="11" max="11" width="6.625" style="8" customWidth="1"/>
    <col min="12" max="12" width="3.375" style="8" customWidth="1"/>
    <col min="13" max="13" width="2.5" style="8" customWidth="1"/>
    <col min="14" max="14" width="13.625" style="8" customWidth="1"/>
    <col min="15" max="15" width="10" style="8" customWidth="1"/>
    <col min="16" max="16" width="3.125" style="8" customWidth="1"/>
    <col min="17" max="17" width="6.625" style="8" customWidth="1"/>
    <col min="18" max="18" width="3.75" style="8" customWidth="1"/>
    <col min="19" max="19" width="2.625" style="8" customWidth="1"/>
    <col min="20" max="20" width="13.625" style="8" customWidth="1"/>
    <col min="21" max="21" width="9.5" style="8" bestFit="1" customWidth="1"/>
    <col min="22" max="22" width="14.125" style="8" customWidth="1"/>
    <col min="23" max="16384" width="10.625" style="8"/>
  </cols>
  <sheetData>
    <row r="1" spans="1:24" ht="31.5" customHeight="1">
      <c r="V1" s="294" t="str">
        <f>IF(様式1!$B$5="見積金額内訳書",様式1!$R$5,"")</f>
        <v>様式２</v>
      </c>
    </row>
    <row r="2" spans="1:24">
      <c r="A2" s="103" t="s">
        <v>113</v>
      </c>
      <c r="B2" s="103" t="s">
        <v>21</v>
      </c>
      <c r="C2" s="103"/>
    </row>
    <row r="3" spans="1:24">
      <c r="A3" s="93" t="s">
        <v>35</v>
      </c>
      <c r="B3" s="8" t="s">
        <v>109</v>
      </c>
    </row>
    <row r="4" spans="1:24" ht="30" customHeight="1" thickBot="1">
      <c r="B4" s="9"/>
      <c r="C4" s="9"/>
      <c r="D4" s="9" t="s">
        <v>146</v>
      </c>
      <c r="E4" s="9"/>
      <c r="F4" s="435">
        <f>E23</f>
        <v>670000</v>
      </c>
      <c r="G4" s="435"/>
      <c r="H4" s="9" t="s">
        <v>147</v>
      </c>
      <c r="I4" s="14"/>
      <c r="J4" s="14"/>
      <c r="K4" s="14"/>
      <c r="L4" s="14"/>
      <c r="M4" s="14"/>
      <c r="N4" s="15"/>
      <c r="O4" s="14"/>
      <c r="P4" s="14"/>
      <c r="Q4" s="14"/>
      <c r="R4" s="14"/>
      <c r="S4" s="14"/>
      <c r="T4" s="15"/>
      <c r="U4" s="16"/>
      <c r="V4" s="185"/>
    </row>
    <row r="5" spans="1:24" ht="12" customHeight="1" thickTop="1">
      <c r="B5" s="310"/>
      <c r="C5" s="310"/>
      <c r="D5" s="310"/>
      <c r="E5" s="310"/>
      <c r="F5" s="77"/>
      <c r="G5" s="77"/>
      <c r="H5" s="9"/>
      <c r="I5" s="14"/>
      <c r="J5" s="14"/>
      <c r="K5" s="14"/>
      <c r="L5" s="14"/>
      <c r="M5" s="14"/>
      <c r="N5" s="15"/>
      <c r="O5" s="14"/>
      <c r="P5" s="14"/>
      <c r="Q5" s="14"/>
      <c r="R5" s="14"/>
      <c r="S5" s="14"/>
      <c r="T5" s="15"/>
      <c r="U5" s="16"/>
      <c r="V5" s="185"/>
    </row>
    <row r="6" spans="1:24" ht="30" customHeight="1" thickBot="1">
      <c r="B6" s="434" t="s">
        <v>148</v>
      </c>
      <c r="C6" s="434"/>
      <c r="D6" s="434"/>
      <c r="E6" s="434"/>
      <c r="F6" s="435">
        <f>V23</f>
        <v>1867000</v>
      </c>
      <c r="G6" s="435"/>
      <c r="H6" s="9" t="s">
        <v>147</v>
      </c>
      <c r="I6" s="14"/>
      <c r="J6" s="14"/>
      <c r="K6" s="14"/>
      <c r="L6" s="14"/>
      <c r="M6" s="14"/>
      <c r="N6" s="15"/>
      <c r="O6" s="14"/>
      <c r="P6" s="14"/>
      <c r="Q6" s="14"/>
      <c r="R6" s="14"/>
      <c r="S6" s="14"/>
      <c r="T6" s="15"/>
      <c r="U6" s="16"/>
      <c r="V6" s="185"/>
    </row>
    <row r="7" spans="1:24" ht="15" thickTop="1">
      <c r="G7" s="9"/>
      <c r="H7" s="9"/>
    </row>
    <row r="8" spans="1:24" ht="52.5" customHeight="1">
      <c r="A8" s="208" t="s">
        <v>172</v>
      </c>
      <c r="B8" s="348" t="s">
        <v>294</v>
      </c>
      <c r="C8" s="132" t="s">
        <v>171</v>
      </c>
      <c r="D8" s="10" t="s">
        <v>93</v>
      </c>
      <c r="E8" s="10" t="s">
        <v>20</v>
      </c>
      <c r="F8" s="10" t="s">
        <v>95</v>
      </c>
      <c r="G8" s="10" t="s">
        <v>65</v>
      </c>
      <c r="H8" s="11"/>
      <c r="I8" s="429" t="s">
        <v>13</v>
      </c>
      <c r="J8" s="430"/>
      <c r="K8" s="430"/>
      <c r="L8" s="430"/>
      <c r="M8" s="430"/>
      <c r="N8" s="431"/>
      <c r="O8" s="429" t="s">
        <v>14</v>
      </c>
      <c r="P8" s="430"/>
      <c r="Q8" s="430"/>
      <c r="R8" s="430"/>
      <c r="S8" s="430"/>
      <c r="T8" s="431"/>
      <c r="U8" s="10" t="s">
        <v>119</v>
      </c>
      <c r="V8" s="10" t="s">
        <v>19</v>
      </c>
    </row>
    <row r="9" spans="1:24" ht="30" customHeight="1">
      <c r="A9" s="246">
        <v>1</v>
      </c>
      <c r="B9" s="351" t="str">
        <f>IF($A9="","",VLOOKUP($A9,従事者明細!$A$3:$F$40,2))</f>
        <v>田中　正樹 (日本）</v>
      </c>
      <c r="C9" s="210" t="str">
        <f>IF($A9="","",VLOOKUP($A9,従事者明細!$A$3:$F$40,3))</f>
        <v>業務主任/施工管理</v>
      </c>
      <c r="D9" s="3">
        <v>20</v>
      </c>
      <c r="E9" s="150">
        <v>110000</v>
      </c>
      <c r="F9" s="235" t="s">
        <v>198</v>
      </c>
      <c r="G9" s="2" t="s">
        <v>103</v>
      </c>
      <c r="H9" s="12"/>
      <c r="I9" s="29">
        <v>3800</v>
      </c>
      <c r="J9" s="13" t="s">
        <v>15</v>
      </c>
      <c r="K9" s="4">
        <v>20</v>
      </c>
      <c r="L9" s="13" t="s">
        <v>16</v>
      </c>
      <c r="M9" s="13" t="s">
        <v>17</v>
      </c>
      <c r="N9" s="345">
        <f>IF(K9="","",SUM(I9*K9))</f>
        <v>76000</v>
      </c>
      <c r="O9" s="28">
        <v>11600</v>
      </c>
      <c r="P9" s="13" t="s">
        <v>15</v>
      </c>
      <c r="Q9" s="4">
        <v>18</v>
      </c>
      <c r="R9" s="13" t="s">
        <v>18</v>
      </c>
      <c r="S9" s="13" t="s">
        <v>17</v>
      </c>
      <c r="T9" s="345">
        <f>IF(Q9="","",SUM(O9*Q9))</f>
        <v>208800</v>
      </c>
      <c r="U9" s="26">
        <v>4870</v>
      </c>
      <c r="V9" s="346">
        <f>IF(D9="","",SUM(N9+T9+U9))</f>
        <v>289670</v>
      </c>
      <c r="X9" s="8" t="s">
        <v>62</v>
      </c>
    </row>
    <row r="10" spans="1:24" ht="30" customHeight="1">
      <c r="A10" s="246">
        <v>2</v>
      </c>
      <c r="B10" s="351" t="str">
        <f>IF($A10="","",VLOOKUP($A10,従事者明細!$A$3:$F$40,2))</f>
        <v>本田　慶介（日本）</v>
      </c>
      <c r="C10" s="210" t="str">
        <f>IF($A10="","",VLOOKUP($A10,従事者明細!$A$3:$F$40,3))</f>
        <v>開発課題担当/市長調査・渉外担当</v>
      </c>
      <c r="D10" s="3">
        <v>20</v>
      </c>
      <c r="E10" s="150">
        <v>100000</v>
      </c>
      <c r="F10" s="235" t="s">
        <v>194</v>
      </c>
      <c r="G10" s="2" t="s">
        <v>103</v>
      </c>
      <c r="H10" s="9"/>
      <c r="I10" s="29">
        <v>3800</v>
      </c>
      <c r="J10" s="13" t="s">
        <v>15</v>
      </c>
      <c r="K10" s="4">
        <v>20</v>
      </c>
      <c r="L10" s="13" t="s">
        <v>16</v>
      </c>
      <c r="M10" s="13" t="s">
        <v>17</v>
      </c>
      <c r="N10" s="345">
        <f t="shared" ref="N10:N21" si="0">IF(K10="","",SUM(I10*K10))</f>
        <v>76000</v>
      </c>
      <c r="O10" s="28">
        <v>11600</v>
      </c>
      <c r="P10" s="13" t="s">
        <v>15</v>
      </c>
      <c r="Q10" s="4">
        <v>18</v>
      </c>
      <c r="R10" s="13" t="s">
        <v>18</v>
      </c>
      <c r="S10" s="13" t="s">
        <v>17</v>
      </c>
      <c r="T10" s="345">
        <f t="shared" ref="T10:T21" si="1">IF(Q10="","",SUM(O10*Q10))</f>
        <v>208800</v>
      </c>
      <c r="U10" s="26">
        <v>0</v>
      </c>
      <c r="V10" s="346">
        <f t="shared" ref="V10:V21" si="2">IF(D10="","",SUM(N10+T10+U10))</f>
        <v>284800</v>
      </c>
      <c r="X10" s="8" t="s">
        <v>66</v>
      </c>
    </row>
    <row r="11" spans="1:24" ht="30" customHeight="1">
      <c r="A11" s="246">
        <v>3</v>
      </c>
      <c r="B11" s="351" t="str">
        <f>IF($A11="","",VLOOKUP($A11,従事者明細!$A$3:$F$40,2))</f>
        <v>阿部　一朗（日本）</v>
      </c>
      <c r="C11" s="210" t="str">
        <f>IF($A11="","",VLOOKUP($A11,従事者明細!$A$3:$F$40,3))</f>
        <v>チーフアドバイザー</v>
      </c>
      <c r="D11" s="3">
        <v>20</v>
      </c>
      <c r="E11" s="150">
        <v>115000</v>
      </c>
      <c r="F11" s="235" t="s">
        <v>196</v>
      </c>
      <c r="G11" s="2" t="s">
        <v>103</v>
      </c>
      <c r="H11" s="9"/>
      <c r="I11" s="29">
        <v>3800</v>
      </c>
      <c r="J11" s="13" t="s">
        <v>15</v>
      </c>
      <c r="K11" s="4">
        <v>20</v>
      </c>
      <c r="L11" s="13" t="s">
        <v>16</v>
      </c>
      <c r="M11" s="13" t="s">
        <v>17</v>
      </c>
      <c r="N11" s="345">
        <f t="shared" si="0"/>
        <v>76000</v>
      </c>
      <c r="O11" s="28">
        <v>11600</v>
      </c>
      <c r="P11" s="13" t="s">
        <v>15</v>
      </c>
      <c r="Q11" s="4">
        <v>18</v>
      </c>
      <c r="R11" s="13" t="s">
        <v>18</v>
      </c>
      <c r="S11" s="13" t="s">
        <v>17</v>
      </c>
      <c r="T11" s="345">
        <f t="shared" si="1"/>
        <v>208800</v>
      </c>
      <c r="U11" s="26">
        <v>0</v>
      </c>
      <c r="V11" s="346">
        <f t="shared" si="2"/>
        <v>284800</v>
      </c>
    </row>
    <row r="12" spans="1:24" ht="30" customHeight="1">
      <c r="A12" s="246">
        <v>4</v>
      </c>
      <c r="B12" s="351" t="str">
        <f>IF($A12="","",VLOOKUP($A12,従事者明細!$A$3:$F$40,2))</f>
        <v>半沢　直樹（日本）</v>
      </c>
      <c r="C12" s="210" t="str">
        <f>IF($A12="","",VLOOKUP($A12,従事者明細!$A$3:$F$40,3))</f>
        <v>アドバイザー</v>
      </c>
      <c r="D12" s="3">
        <v>20</v>
      </c>
      <c r="E12" s="150">
        <v>115000</v>
      </c>
      <c r="F12" s="235" t="s">
        <v>196</v>
      </c>
      <c r="G12" s="2" t="s">
        <v>103</v>
      </c>
      <c r="H12" s="9"/>
      <c r="I12" s="29">
        <v>3800</v>
      </c>
      <c r="J12" s="13" t="s">
        <v>15</v>
      </c>
      <c r="K12" s="4">
        <v>20</v>
      </c>
      <c r="L12" s="13" t="s">
        <v>16</v>
      </c>
      <c r="M12" s="13" t="s">
        <v>17</v>
      </c>
      <c r="N12" s="345">
        <f t="shared" si="0"/>
        <v>76000</v>
      </c>
      <c r="O12" s="28">
        <v>11600</v>
      </c>
      <c r="P12" s="13" t="s">
        <v>15</v>
      </c>
      <c r="Q12" s="4">
        <v>18</v>
      </c>
      <c r="R12" s="13" t="s">
        <v>18</v>
      </c>
      <c r="S12" s="13" t="s">
        <v>17</v>
      </c>
      <c r="T12" s="345">
        <f t="shared" si="1"/>
        <v>208800</v>
      </c>
      <c r="U12" s="26">
        <v>0</v>
      </c>
      <c r="V12" s="346">
        <f t="shared" si="2"/>
        <v>284800</v>
      </c>
    </row>
    <row r="13" spans="1:24" ht="30" customHeight="1">
      <c r="A13" s="246">
        <v>5</v>
      </c>
      <c r="B13" s="351" t="str">
        <f>IF($A13="","",VLOOKUP($A13,従事者明細!$A$3:$F$40,2))</f>
        <v>国際　太郎（日本）</v>
      </c>
      <c r="C13" s="210" t="str">
        <f>IF($A13="","",VLOOKUP($A13,従事者明細!$A$3:$F$40,3))</f>
        <v>現地調査員・電気計装担当</v>
      </c>
      <c r="D13" s="3">
        <v>25</v>
      </c>
      <c r="E13" s="150">
        <v>115000</v>
      </c>
      <c r="F13" s="235" t="s">
        <v>196</v>
      </c>
      <c r="G13" s="2" t="s">
        <v>103</v>
      </c>
      <c r="H13" s="9"/>
      <c r="I13" s="29">
        <v>3800</v>
      </c>
      <c r="J13" s="13" t="s">
        <v>15</v>
      </c>
      <c r="K13" s="4">
        <v>25</v>
      </c>
      <c r="L13" s="13" t="s">
        <v>16</v>
      </c>
      <c r="M13" s="13" t="s">
        <v>17</v>
      </c>
      <c r="N13" s="345">
        <f t="shared" si="0"/>
        <v>95000</v>
      </c>
      <c r="O13" s="28">
        <v>11600</v>
      </c>
      <c r="P13" s="13" t="s">
        <v>15</v>
      </c>
      <c r="Q13" s="4">
        <v>23</v>
      </c>
      <c r="R13" s="13" t="s">
        <v>18</v>
      </c>
      <c r="S13" s="13" t="s">
        <v>17</v>
      </c>
      <c r="T13" s="345">
        <f t="shared" si="1"/>
        <v>266800</v>
      </c>
      <c r="U13" s="26">
        <v>0</v>
      </c>
      <c r="V13" s="346">
        <f t="shared" si="2"/>
        <v>361800</v>
      </c>
    </row>
    <row r="14" spans="1:24" ht="30" customHeight="1">
      <c r="A14" s="246">
        <v>6</v>
      </c>
      <c r="B14" s="351" t="str">
        <f>IF($A14="","",VLOOKUP($A14,従事者明細!$A$3:$F$40,2))</f>
        <v>鈴木　花子（日本）</v>
      </c>
      <c r="C14" s="210" t="str">
        <f>IF($A14="","",VLOOKUP($A14,従事者明細!$A$3:$F$40,3))</f>
        <v>社会配慮調査及び対応</v>
      </c>
      <c r="D14" s="3">
        <v>25</v>
      </c>
      <c r="E14" s="150">
        <v>115000</v>
      </c>
      <c r="F14" s="235" t="s">
        <v>196</v>
      </c>
      <c r="G14" s="2" t="s">
        <v>103</v>
      </c>
      <c r="H14" s="9"/>
      <c r="I14" s="29">
        <v>3800</v>
      </c>
      <c r="J14" s="13" t="s">
        <v>15</v>
      </c>
      <c r="K14" s="4">
        <v>25</v>
      </c>
      <c r="L14" s="13" t="s">
        <v>16</v>
      </c>
      <c r="M14" s="13" t="s">
        <v>17</v>
      </c>
      <c r="N14" s="345">
        <f t="shared" si="0"/>
        <v>95000</v>
      </c>
      <c r="O14" s="28">
        <v>11600</v>
      </c>
      <c r="P14" s="13" t="s">
        <v>15</v>
      </c>
      <c r="Q14" s="4">
        <v>23</v>
      </c>
      <c r="R14" s="13" t="s">
        <v>18</v>
      </c>
      <c r="S14" s="13" t="s">
        <v>17</v>
      </c>
      <c r="T14" s="345">
        <f t="shared" si="1"/>
        <v>266800</v>
      </c>
      <c r="U14" s="26">
        <v>0</v>
      </c>
      <c r="V14" s="346">
        <f t="shared" si="2"/>
        <v>361800</v>
      </c>
    </row>
    <row r="15" spans="1:24" ht="30" customHeight="1">
      <c r="A15" s="246"/>
      <c r="B15" s="351" t="str">
        <f>IF($A15="","",VLOOKUP($A15,従事者明細!$A$3:$F$40,2))</f>
        <v/>
      </c>
      <c r="C15" s="210" t="str">
        <f>IF($A15="","",VLOOKUP($A15,従事者明細!$A$3:$F$40,3))</f>
        <v/>
      </c>
      <c r="D15" s="3"/>
      <c r="E15" s="150"/>
      <c r="F15" s="235"/>
      <c r="G15" s="2"/>
      <c r="H15" s="9"/>
      <c r="I15" s="29">
        <v>3800</v>
      </c>
      <c r="J15" s="13" t="s">
        <v>15</v>
      </c>
      <c r="K15" s="4"/>
      <c r="L15" s="13" t="s">
        <v>16</v>
      </c>
      <c r="M15" s="13" t="s">
        <v>17</v>
      </c>
      <c r="N15" s="345" t="str">
        <f t="shared" si="0"/>
        <v/>
      </c>
      <c r="O15" s="28">
        <v>11600</v>
      </c>
      <c r="P15" s="13" t="s">
        <v>15</v>
      </c>
      <c r="Q15" s="4"/>
      <c r="R15" s="13" t="s">
        <v>18</v>
      </c>
      <c r="S15" s="13" t="s">
        <v>17</v>
      </c>
      <c r="T15" s="345" t="str">
        <f t="shared" si="1"/>
        <v/>
      </c>
      <c r="U15" s="26"/>
      <c r="V15" s="346" t="str">
        <f t="shared" si="2"/>
        <v/>
      </c>
    </row>
    <row r="16" spans="1:24" ht="30" customHeight="1">
      <c r="A16" s="246"/>
      <c r="B16" s="351" t="str">
        <f>IF($A16="","",VLOOKUP($A16,従事者明細!$A$3:$F$40,2))</f>
        <v/>
      </c>
      <c r="C16" s="210" t="str">
        <f>IF($A16="","",VLOOKUP($A16,従事者明細!$A$3:$F$40,3))</f>
        <v/>
      </c>
      <c r="D16" s="3"/>
      <c r="E16" s="150"/>
      <c r="F16" s="235"/>
      <c r="G16" s="2"/>
      <c r="H16" s="9"/>
      <c r="I16" s="29">
        <v>3800</v>
      </c>
      <c r="J16" s="13" t="s">
        <v>15</v>
      </c>
      <c r="K16" s="4"/>
      <c r="L16" s="13" t="s">
        <v>16</v>
      </c>
      <c r="M16" s="13" t="s">
        <v>17</v>
      </c>
      <c r="N16" s="345" t="str">
        <f t="shared" si="0"/>
        <v/>
      </c>
      <c r="O16" s="28">
        <v>11600</v>
      </c>
      <c r="P16" s="13" t="s">
        <v>15</v>
      </c>
      <c r="Q16" s="4"/>
      <c r="R16" s="13" t="s">
        <v>18</v>
      </c>
      <c r="S16" s="13" t="s">
        <v>17</v>
      </c>
      <c r="T16" s="345" t="str">
        <f t="shared" si="1"/>
        <v/>
      </c>
      <c r="U16" s="26"/>
      <c r="V16" s="346" t="str">
        <f t="shared" si="2"/>
        <v/>
      </c>
    </row>
    <row r="17" spans="1:22" ht="30" customHeight="1">
      <c r="A17" s="246"/>
      <c r="B17" s="351" t="str">
        <f>IF($A17="","",VLOOKUP($A17,従事者明細!$A$3:$F$40,2))</f>
        <v/>
      </c>
      <c r="C17" s="210" t="str">
        <f>IF($A17="","",VLOOKUP($A17,従事者明細!$A$3:$F$40,3))</f>
        <v/>
      </c>
      <c r="D17" s="3"/>
      <c r="E17" s="150"/>
      <c r="F17" s="235"/>
      <c r="G17" s="2"/>
      <c r="H17" s="9"/>
      <c r="I17" s="29">
        <v>3800</v>
      </c>
      <c r="J17" s="13" t="s">
        <v>15</v>
      </c>
      <c r="K17" s="4"/>
      <c r="L17" s="13" t="s">
        <v>16</v>
      </c>
      <c r="M17" s="13" t="s">
        <v>17</v>
      </c>
      <c r="N17" s="345" t="str">
        <f t="shared" si="0"/>
        <v/>
      </c>
      <c r="O17" s="28">
        <v>11600</v>
      </c>
      <c r="P17" s="13" t="s">
        <v>15</v>
      </c>
      <c r="Q17" s="4"/>
      <c r="R17" s="13" t="s">
        <v>18</v>
      </c>
      <c r="S17" s="13" t="s">
        <v>17</v>
      </c>
      <c r="T17" s="345" t="str">
        <f t="shared" si="1"/>
        <v/>
      </c>
      <c r="U17" s="26"/>
      <c r="V17" s="346" t="str">
        <f t="shared" si="2"/>
        <v/>
      </c>
    </row>
    <row r="18" spans="1:22" ht="30" customHeight="1">
      <c r="A18" s="246"/>
      <c r="B18" s="351" t="str">
        <f>IF($A18="","",VLOOKUP($A18,従事者明細!$A$3:$F$40,2))</f>
        <v/>
      </c>
      <c r="C18" s="210" t="str">
        <f>IF($A18="","",VLOOKUP($A18,従事者明細!$A$3:$F$40,3))</f>
        <v/>
      </c>
      <c r="D18" s="3"/>
      <c r="E18" s="150"/>
      <c r="F18" s="235"/>
      <c r="G18" s="2"/>
      <c r="H18" s="9"/>
      <c r="I18" s="29">
        <v>3800</v>
      </c>
      <c r="J18" s="13" t="s">
        <v>15</v>
      </c>
      <c r="K18" s="4"/>
      <c r="L18" s="13" t="s">
        <v>16</v>
      </c>
      <c r="M18" s="13" t="s">
        <v>17</v>
      </c>
      <c r="N18" s="345" t="str">
        <f t="shared" si="0"/>
        <v/>
      </c>
      <c r="O18" s="28">
        <v>11600</v>
      </c>
      <c r="P18" s="13" t="s">
        <v>15</v>
      </c>
      <c r="Q18" s="4"/>
      <c r="R18" s="13" t="s">
        <v>18</v>
      </c>
      <c r="S18" s="13" t="s">
        <v>17</v>
      </c>
      <c r="T18" s="345" t="str">
        <f t="shared" si="1"/>
        <v/>
      </c>
      <c r="U18" s="26"/>
      <c r="V18" s="346" t="str">
        <f t="shared" si="2"/>
        <v/>
      </c>
    </row>
    <row r="19" spans="1:22" ht="30" customHeight="1">
      <c r="A19" s="246"/>
      <c r="B19" s="351" t="str">
        <f>IF($A19="","",VLOOKUP($A19,従事者明細!$A$3:$F$40,2))</f>
        <v/>
      </c>
      <c r="C19" s="210" t="str">
        <f>IF($A19="","",VLOOKUP($A19,従事者明細!$A$3:$F$40,3))</f>
        <v/>
      </c>
      <c r="D19" s="3"/>
      <c r="E19" s="150"/>
      <c r="F19" s="235"/>
      <c r="G19" s="2"/>
      <c r="H19" s="12"/>
      <c r="I19" s="29">
        <v>3800</v>
      </c>
      <c r="J19" s="13" t="s">
        <v>15</v>
      </c>
      <c r="K19" s="4"/>
      <c r="L19" s="13" t="s">
        <v>16</v>
      </c>
      <c r="M19" s="13" t="s">
        <v>17</v>
      </c>
      <c r="N19" s="345" t="str">
        <f t="shared" si="0"/>
        <v/>
      </c>
      <c r="O19" s="28">
        <v>11600</v>
      </c>
      <c r="P19" s="13" t="s">
        <v>15</v>
      </c>
      <c r="Q19" s="4"/>
      <c r="R19" s="13" t="s">
        <v>18</v>
      </c>
      <c r="S19" s="13" t="s">
        <v>17</v>
      </c>
      <c r="T19" s="345" t="str">
        <f t="shared" si="1"/>
        <v/>
      </c>
      <c r="U19" s="26"/>
      <c r="V19" s="346" t="str">
        <f t="shared" si="2"/>
        <v/>
      </c>
    </row>
    <row r="20" spans="1:22" ht="30" customHeight="1">
      <c r="A20" s="246"/>
      <c r="B20" s="351" t="str">
        <f>IF($A20="","",VLOOKUP($A20,従事者明細!$A$3:$F$40,2))</f>
        <v/>
      </c>
      <c r="C20" s="210" t="str">
        <f>IF($A20="","",VLOOKUP($A20,従事者明細!$A$3:$F$40,3))</f>
        <v/>
      </c>
      <c r="D20" s="3"/>
      <c r="E20" s="150"/>
      <c r="F20" s="235"/>
      <c r="G20" s="2"/>
      <c r="H20" s="9"/>
      <c r="I20" s="29">
        <v>3800</v>
      </c>
      <c r="J20" s="13" t="s">
        <v>15</v>
      </c>
      <c r="K20" s="4"/>
      <c r="L20" s="13" t="s">
        <v>16</v>
      </c>
      <c r="M20" s="13" t="s">
        <v>17</v>
      </c>
      <c r="N20" s="345" t="str">
        <f t="shared" si="0"/>
        <v/>
      </c>
      <c r="O20" s="28">
        <v>11600</v>
      </c>
      <c r="P20" s="13" t="s">
        <v>15</v>
      </c>
      <c r="Q20" s="4"/>
      <c r="R20" s="13" t="s">
        <v>18</v>
      </c>
      <c r="S20" s="13" t="s">
        <v>17</v>
      </c>
      <c r="T20" s="345" t="str">
        <f t="shared" si="1"/>
        <v/>
      </c>
      <c r="U20" s="26"/>
      <c r="V20" s="346" t="str">
        <f t="shared" si="2"/>
        <v/>
      </c>
    </row>
    <row r="21" spans="1:22" ht="30" customHeight="1" thickBot="1">
      <c r="A21" s="246"/>
      <c r="B21" s="351" t="str">
        <f>IF($A21="","",VLOOKUP($A21,従事者明細!$A$3:$F$40,2))</f>
        <v/>
      </c>
      <c r="C21" s="210" t="str">
        <f>IF($A21="","",VLOOKUP($A21,従事者明細!$A$3:$F$40,3))</f>
        <v/>
      </c>
      <c r="D21" s="67"/>
      <c r="E21" s="18"/>
      <c r="F21" s="235"/>
      <c r="G21" s="2"/>
      <c r="H21" s="9"/>
      <c r="I21" s="29">
        <v>3800</v>
      </c>
      <c r="J21" s="13" t="s">
        <v>15</v>
      </c>
      <c r="K21" s="4"/>
      <c r="L21" s="13" t="s">
        <v>16</v>
      </c>
      <c r="M21" s="13" t="s">
        <v>17</v>
      </c>
      <c r="N21" s="345" t="str">
        <f t="shared" si="0"/>
        <v/>
      </c>
      <c r="O21" s="28">
        <v>11600</v>
      </c>
      <c r="P21" s="13" t="s">
        <v>15</v>
      </c>
      <c r="Q21" s="4"/>
      <c r="R21" s="13" t="s">
        <v>18</v>
      </c>
      <c r="S21" s="13" t="s">
        <v>17</v>
      </c>
      <c r="T21" s="345" t="str">
        <f t="shared" si="1"/>
        <v/>
      </c>
      <c r="U21" s="26"/>
      <c r="V21" s="346" t="str">
        <f t="shared" si="2"/>
        <v/>
      </c>
    </row>
    <row r="22" spans="1:22" ht="30" customHeight="1" thickBot="1">
      <c r="B22" s="9"/>
      <c r="C22" s="9"/>
      <c r="D22" s="68" t="s">
        <v>22</v>
      </c>
      <c r="E22" s="19">
        <f>SUM(E9:E21)</f>
        <v>670000</v>
      </c>
      <c r="F22" s="77"/>
      <c r="G22" s="9"/>
      <c r="H22" s="9"/>
      <c r="I22" s="14"/>
      <c r="J22" s="14"/>
      <c r="K22" s="14"/>
      <c r="L22" s="14"/>
      <c r="M22" s="14"/>
      <c r="N22" s="15"/>
      <c r="O22" s="14"/>
      <c r="P22" s="14"/>
      <c r="Q22" s="14"/>
      <c r="R22" s="14"/>
      <c r="S22" s="14"/>
      <c r="T22" s="15"/>
      <c r="U22" s="69" t="s">
        <v>22</v>
      </c>
      <c r="V22" s="19">
        <f>SUM(V9:V21)</f>
        <v>1867670</v>
      </c>
    </row>
    <row r="23" spans="1:22" ht="30" customHeight="1" thickBot="1">
      <c r="B23" s="9"/>
      <c r="C23" s="128"/>
      <c r="D23" s="137" t="s">
        <v>222</v>
      </c>
      <c r="E23" s="211">
        <f>ROUNDDOWN(E22,-3)</f>
        <v>670000</v>
      </c>
      <c r="F23" s="73"/>
      <c r="G23" s="9"/>
      <c r="H23" s="9"/>
      <c r="I23" s="14"/>
      <c r="J23" s="14"/>
      <c r="K23" s="14"/>
      <c r="L23" s="14"/>
      <c r="M23" s="14"/>
      <c r="N23" s="15"/>
      <c r="O23" s="14"/>
      <c r="P23" s="14"/>
      <c r="Q23" s="14"/>
      <c r="R23" s="14"/>
      <c r="S23" s="14"/>
      <c r="T23" s="15"/>
      <c r="U23" s="137" t="s">
        <v>222</v>
      </c>
      <c r="V23" s="211">
        <f>ROUNDDOWN(V22,-3)</f>
        <v>1867000</v>
      </c>
    </row>
    <row r="24" spans="1:22" ht="30" customHeight="1">
      <c r="B24" s="9"/>
      <c r="C24" s="9"/>
      <c r="D24" s="310"/>
      <c r="E24" s="77"/>
      <c r="F24" s="73"/>
      <c r="G24" s="9"/>
      <c r="H24" s="9"/>
      <c r="I24" s="14"/>
      <c r="J24" s="14"/>
      <c r="K24" s="14"/>
      <c r="L24" s="14"/>
      <c r="M24" s="14"/>
      <c r="N24" s="15"/>
      <c r="O24" s="14"/>
      <c r="P24" s="14"/>
      <c r="Q24" s="14"/>
      <c r="R24" s="14"/>
      <c r="S24" s="14"/>
      <c r="T24" s="15"/>
      <c r="U24" s="16"/>
      <c r="V24" s="185"/>
    </row>
    <row r="25" spans="1:22" ht="13.5" customHeight="1"/>
    <row r="26" spans="1:22" ht="17.100000000000001" customHeight="1">
      <c r="B26" s="436" t="s">
        <v>23</v>
      </c>
      <c r="C26" s="2" t="s">
        <v>193</v>
      </c>
      <c r="D26" s="433"/>
      <c r="E26" s="433"/>
      <c r="F26" s="433"/>
      <c r="G26" s="433"/>
      <c r="H26" s="433"/>
      <c r="I26" s="433"/>
      <c r="J26" s="433"/>
      <c r="K26" s="433"/>
      <c r="L26" s="433"/>
      <c r="M26" s="433"/>
      <c r="N26" s="433"/>
    </row>
    <row r="27" spans="1:22" ht="17.100000000000001" customHeight="1">
      <c r="B27" s="437"/>
      <c r="C27" s="2" t="s">
        <v>195</v>
      </c>
      <c r="D27" s="433"/>
      <c r="E27" s="433"/>
      <c r="F27" s="433"/>
      <c r="G27" s="433"/>
      <c r="H27" s="433"/>
      <c r="I27" s="433"/>
      <c r="J27" s="433"/>
      <c r="K27" s="433"/>
      <c r="L27" s="433"/>
      <c r="M27" s="433"/>
      <c r="N27" s="433"/>
    </row>
    <row r="28" spans="1:22" ht="17.100000000000001" customHeight="1">
      <c r="B28" s="438"/>
      <c r="C28" s="2" t="s">
        <v>197</v>
      </c>
      <c r="D28" s="433"/>
      <c r="E28" s="433"/>
      <c r="F28" s="433"/>
      <c r="G28" s="433"/>
      <c r="H28" s="433"/>
      <c r="I28" s="433"/>
      <c r="J28" s="433"/>
      <c r="K28" s="433"/>
      <c r="L28" s="433"/>
      <c r="M28" s="433"/>
      <c r="N28" s="433"/>
    </row>
    <row r="29" spans="1:22" ht="17.100000000000001" customHeight="1">
      <c r="B29" s="151"/>
      <c r="C29" s="151"/>
    </row>
    <row r="30" spans="1:22" ht="30" customHeight="1">
      <c r="B30" s="432" t="s">
        <v>94</v>
      </c>
      <c r="C30" s="432"/>
      <c r="D30" s="432"/>
      <c r="E30" s="432"/>
      <c r="F30" s="432"/>
      <c r="G30" s="432"/>
      <c r="H30" s="432"/>
      <c r="I30" s="432"/>
      <c r="J30" s="432"/>
      <c r="K30" s="432"/>
      <c r="L30" s="432"/>
      <c r="M30" s="432"/>
      <c r="N30" s="432"/>
      <c r="O30" s="432"/>
      <c r="P30" s="432"/>
      <c r="Q30" s="432"/>
      <c r="R30" s="432"/>
      <c r="S30" s="432"/>
      <c r="T30" s="432"/>
      <c r="U30" s="432"/>
      <c r="V30" s="432"/>
    </row>
  </sheetData>
  <mergeCells count="10">
    <mergeCell ref="F4:G4"/>
    <mergeCell ref="F6:G6"/>
    <mergeCell ref="D27:N27"/>
    <mergeCell ref="D28:N28"/>
    <mergeCell ref="B26:B28"/>
    <mergeCell ref="O8:T8"/>
    <mergeCell ref="I8:N8"/>
    <mergeCell ref="B30:V30"/>
    <mergeCell ref="D26:N26"/>
    <mergeCell ref="B6:E6"/>
  </mergeCells>
  <phoneticPr fontId="3"/>
  <dataValidations count="4">
    <dataValidation type="whole" operator="notEqual" allowBlank="1" showInputMessage="1" showErrorMessage="1" sqref="K9:K21 Q9:Q21 E9:E21">
      <formula1>0</formula1>
    </dataValidation>
    <dataValidation type="list" allowBlank="1" showInputMessage="1" showErrorMessage="1" sqref="G9:G21">
      <formula1>$X$9:$X$10</formula1>
    </dataValidation>
    <dataValidation type="list" operator="notEqual" allowBlank="1" showInputMessage="1" showErrorMessage="1" sqref="F9:F21">
      <formula1>経路</formula1>
    </dataValidation>
    <dataValidation operator="greaterThanOrEqual" allowBlank="1" showInputMessage="1" showErrorMessage="1" sqref="U9:U21"/>
  </dataValidations>
  <printOptions horizontalCentered="1" gridLinesSet="0"/>
  <pageMargins left="0.43307086614173229" right="0.23622047244094491" top="0.43307086614173229" bottom="0.74803149606299213" header="0.31496062992125984" footer="0.31496062992125984"/>
  <pageSetup paperSize="9" scale="68" orientation="landscape" cellComments="asDisplayed" r:id="rId1"/>
  <headerFooter>
    <oddFooter>&amp;P / &amp;N ページ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  <pageSetUpPr fitToPage="1"/>
  </sheetPr>
  <dimension ref="A1:F35"/>
  <sheetViews>
    <sheetView showGridLines="0" view="pageBreakPreview" zoomScale="90" zoomScaleNormal="75" zoomScaleSheetLayoutView="90" workbookViewId="0">
      <selection activeCell="L14" sqref="L14"/>
    </sheetView>
  </sheetViews>
  <sheetFormatPr defaultRowHeight="14.25"/>
  <cols>
    <col min="1" max="1" width="9" style="244"/>
    <col min="2" max="2" width="20" style="244" customWidth="1"/>
    <col min="3" max="3" width="21.25" style="244" customWidth="1"/>
    <col min="4" max="4" width="21.375" style="244" customWidth="1"/>
    <col min="5" max="5" width="20.875" style="244" customWidth="1"/>
    <col min="6" max="6" width="27" style="244" customWidth="1"/>
    <col min="7" max="16384" width="9" style="244"/>
  </cols>
  <sheetData>
    <row r="1" spans="1:6" ht="35.25" customHeight="1">
      <c r="F1" s="294" t="str">
        <f>IF(様式1!$B$5="見積金額内訳書",様式1!$R$5,"")</f>
        <v>様式２</v>
      </c>
    </row>
    <row r="2" spans="1:6" s="20" customFormat="1" ht="15" customHeight="1">
      <c r="A2" s="103" t="s">
        <v>107</v>
      </c>
      <c r="B2" s="103" t="s">
        <v>21</v>
      </c>
      <c r="C2" s="21"/>
      <c r="E2" s="21"/>
    </row>
    <row r="3" spans="1:6" s="20" customFormat="1" ht="20.100000000000001" customHeight="1" thickBot="1">
      <c r="A3" s="93" t="s">
        <v>97</v>
      </c>
      <c r="B3" s="100" t="s">
        <v>136</v>
      </c>
      <c r="C3" s="21"/>
      <c r="D3" s="22"/>
      <c r="E3" s="221">
        <f>E35</f>
        <v>2150000</v>
      </c>
      <c r="F3" s="20" t="s">
        <v>1</v>
      </c>
    </row>
    <row r="4" spans="1:6" s="20" customFormat="1" ht="20.100000000000001" customHeight="1" thickTop="1">
      <c r="B4" s="152"/>
      <c r="C4" s="21"/>
      <c r="E4" s="21"/>
    </row>
    <row r="5" spans="1:6" s="20" customFormat="1" ht="24.95" customHeight="1">
      <c r="A5" s="23"/>
      <c r="B5" s="33" t="s">
        <v>24</v>
      </c>
      <c r="C5" s="24" t="s">
        <v>31</v>
      </c>
      <c r="D5" s="33" t="s">
        <v>25</v>
      </c>
      <c r="E5" s="24" t="s">
        <v>26</v>
      </c>
      <c r="F5" s="33" t="s">
        <v>27</v>
      </c>
    </row>
    <row r="6" spans="1:6" s="20" customFormat="1" ht="24.95" customHeight="1">
      <c r="A6" s="445" t="s">
        <v>28</v>
      </c>
      <c r="B6" s="1"/>
      <c r="C6" s="17">
        <v>50000</v>
      </c>
      <c r="D6" s="17">
        <v>18</v>
      </c>
      <c r="E6" s="25">
        <f>C6*D6</f>
        <v>900000</v>
      </c>
      <c r="F6" s="1"/>
    </row>
    <row r="7" spans="1:6" s="20" customFormat="1" ht="24.95" customHeight="1">
      <c r="A7" s="445"/>
      <c r="B7" s="1"/>
      <c r="C7" s="17"/>
      <c r="D7" s="17"/>
      <c r="E7" s="25">
        <f t="shared" ref="E7:E32" si="0">C7*D7</f>
        <v>0</v>
      </c>
      <c r="F7" s="1"/>
    </row>
    <row r="8" spans="1:6" s="20" customFormat="1" ht="24.95" customHeight="1">
      <c r="A8" s="445"/>
      <c r="B8" s="1"/>
      <c r="C8" s="17"/>
      <c r="D8" s="17"/>
      <c r="E8" s="25">
        <f t="shared" si="0"/>
        <v>0</v>
      </c>
      <c r="F8" s="1"/>
    </row>
    <row r="9" spans="1:6" s="20" customFormat="1" ht="24.95" customHeight="1">
      <c r="A9" s="445"/>
      <c r="B9" s="1"/>
      <c r="C9" s="17"/>
      <c r="D9" s="17"/>
      <c r="E9" s="25">
        <f t="shared" si="0"/>
        <v>0</v>
      </c>
      <c r="F9" s="1"/>
    </row>
    <row r="10" spans="1:6" s="20" customFormat="1" ht="24.95" customHeight="1">
      <c r="A10" s="445"/>
      <c r="B10" s="1"/>
      <c r="C10" s="17"/>
      <c r="D10" s="17"/>
      <c r="E10" s="25">
        <f t="shared" si="0"/>
        <v>0</v>
      </c>
      <c r="F10" s="1"/>
    </row>
    <row r="11" spans="1:6" s="20" customFormat="1" ht="24.95" customHeight="1" thickBot="1">
      <c r="A11" s="445"/>
      <c r="B11" s="106"/>
      <c r="C11" s="107"/>
      <c r="D11" s="107"/>
      <c r="E11" s="25">
        <f t="shared" si="0"/>
        <v>0</v>
      </c>
      <c r="F11" s="1"/>
    </row>
    <row r="12" spans="1:6" s="20" customFormat="1" ht="24.95" customHeight="1" thickBot="1">
      <c r="A12" s="446"/>
      <c r="B12" s="442" t="s">
        <v>29</v>
      </c>
      <c r="C12" s="443"/>
      <c r="D12" s="444"/>
      <c r="E12" s="105">
        <f>SUM(E6:E11)</f>
        <v>900000</v>
      </c>
      <c r="F12" s="104"/>
    </row>
    <row r="13" spans="1:6" s="20" customFormat="1" ht="24.95" customHeight="1">
      <c r="A13" s="445" t="s">
        <v>30</v>
      </c>
      <c r="B13" s="109"/>
      <c r="C13" s="110">
        <v>300000</v>
      </c>
      <c r="D13" s="110">
        <v>1</v>
      </c>
      <c r="E13" s="25">
        <f t="shared" si="0"/>
        <v>300000</v>
      </c>
      <c r="F13" s="1"/>
    </row>
    <row r="14" spans="1:6" s="20" customFormat="1" ht="24.95" customHeight="1">
      <c r="A14" s="445"/>
      <c r="B14" s="1"/>
      <c r="C14" s="17"/>
      <c r="D14" s="17"/>
      <c r="E14" s="25">
        <f t="shared" si="0"/>
        <v>0</v>
      </c>
      <c r="F14" s="1"/>
    </row>
    <row r="15" spans="1:6" s="20" customFormat="1" ht="24.95" customHeight="1">
      <c r="A15" s="445"/>
      <c r="B15" s="1"/>
      <c r="C15" s="17"/>
      <c r="D15" s="17"/>
      <c r="E15" s="25">
        <f t="shared" si="0"/>
        <v>0</v>
      </c>
      <c r="F15" s="1"/>
    </row>
    <row r="16" spans="1:6" s="20" customFormat="1" ht="24.95" customHeight="1">
      <c r="A16" s="445"/>
      <c r="B16" s="1"/>
      <c r="C16" s="17"/>
      <c r="D16" s="17"/>
      <c r="E16" s="25">
        <f t="shared" si="0"/>
        <v>0</v>
      </c>
      <c r="F16" s="1"/>
    </row>
    <row r="17" spans="1:6" s="20" customFormat="1" ht="24.95" customHeight="1">
      <c r="A17" s="445"/>
      <c r="B17" s="1"/>
      <c r="C17" s="17"/>
      <c r="D17" s="17"/>
      <c r="E17" s="25">
        <f t="shared" si="0"/>
        <v>0</v>
      </c>
      <c r="F17" s="1"/>
    </row>
    <row r="18" spans="1:6" s="20" customFormat="1" ht="24.95" customHeight="1" thickBot="1">
      <c r="A18" s="445"/>
      <c r="B18" s="106"/>
      <c r="C18" s="107"/>
      <c r="D18" s="107"/>
      <c r="E18" s="25">
        <f t="shared" si="0"/>
        <v>0</v>
      </c>
      <c r="F18" s="1"/>
    </row>
    <row r="19" spans="1:6" s="20" customFormat="1" ht="24.95" customHeight="1" thickBot="1">
      <c r="A19" s="446"/>
      <c r="B19" s="442" t="s">
        <v>29</v>
      </c>
      <c r="C19" s="443"/>
      <c r="D19" s="444"/>
      <c r="E19" s="105">
        <f>SUM(E13:E18)</f>
        <v>300000</v>
      </c>
      <c r="F19" s="104"/>
    </row>
    <row r="20" spans="1:6" s="20" customFormat="1" ht="24.95" customHeight="1">
      <c r="A20" s="439" t="s">
        <v>120</v>
      </c>
      <c r="B20" s="109"/>
      <c r="C20" s="110">
        <v>50000</v>
      </c>
      <c r="D20" s="110">
        <v>3</v>
      </c>
      <c r="E20" s="25">
        <f t="shared" si="0"/>
        <v>150000</v>
      </c>
      <c r="F20" s="1"/>
    </row>
    <row r="21" spans="1:6" s="20" customFormat="1" ht="24.95" customHeight="1">
      <c r="A21" s="440"/>
      <c r="B21" s="1"/>
      <c r="C21" s="17"/>
      <c r="D21" s="17"/>
      <c r="E21" s="25">
        <f t="shared" si="0"/>
        <v>0</v>
      </c>
      <c r="F21" s="1"/>
    </row>
    <row r="22" spans="1:6" s="20" customFormat="1" ht="24.95" customHeight="1">
      <c r="A22" s="440"/>
      <c r="B22" s="1"/>
      <c r="C22" s="17"/>
      <c r="D22" s="17"/>
      <c r="E22" s="25">
        <f t="shared" si="0"/>
        <v>0</v>
      </c>
      <c r="F22" s="1"/>
    </row>
    <row r="23" spans="1:6" s="20" customFormat="1" ht="24.95" customHeight="1">
      <c r="A23" s="440"/>
      <c r="B23" s="1"/>
      <c r="C23" s="17"/>
      <c r="D23" s="17"/>
      <c r="E23" s="25">
        <f t="shared" si="0"/>
        <v>0</v>
      </c>
      <c r="F23" s="1"/>
    </row>
    <row r="24" spans="1:6" s="20" customFormat="1" ht="24.95" customHeight="1" thickBot="1">
      <c r="A24" s="440"/>
      <c r="B24" s="106"/>
      <c r="C24" s="107"/>
      <c r="D24" s="107"/>
      <c r="E24" s="25">
        <f t="shared" si="0"/>
        <v>0</v>
      </c>
      <c r="F24" s="1"/>
    </row>
    <row r="25" spans="1:6" s="20" customFormat="1" ht="24.95" customHeight="1" thickBot="1">
      <c r="A25" s="441"/>
      <c r="B25" s="442" t="s">
        <v>29</v>
      </c>
      <c r="C25" s="443"/>
      <c r="D25" s="444"/>
      <c r="E25" s="105">
        <f>SUM(E20:E24)</f>
        <v>150000</v>
      </c>
      <c r="F25" s="104"/>
    </row>
    <row r="26" spans="1:6" s="20" customFormat="1" ht="24.95" customHeight="1">
      <c r="A26" s="439" t="s">
        <v>137</v>
      </c>
      <c r="B26" s="109"/>
      <c r="C26" s="110">
        <v>300000</v>
      </c>
      <c r="D26" s="110">
        <v>1</v>
      </c>
      <c r="E26" s="25">
        <f t="shared" si="0"/>
        <v>300000</v>
      </c>
      <c r="F26" s="1"/>
    </row>
    <row r="27" spans="1:6" s="20" customFormat="1" ht="24.95" customHeight="1">
      <c r="A27" s="440"/>
      <c r="B27" s="1"/>
      <c r="C27" s="17">
        <v>500000</v>
      </c>
      <c r="D27" s="17">
        <v>1</v>
      </c>
      <c r="E27" s="25">
        <f t="shared" si="0"/>
        <v>500000</v>
      </c>
      <c r="F27" s="1"/>
    </row>
    <row r="28" spans="1:6" s="20" customFormat="1" ht="24.95" customHeight="1">
      <c r="A28" s="440"/>
      <c r="B28" s="1"/>
      <c r="C28" s="17"/>
      <c r="D28" s="17"/>
      <c r="E28" s="25">
        <f t="shared" si="0"/>
        <v>0</v>
      </c>
      <c r="F28" s="1"/>
    </row>
    <row r="29" spans="1:6" s="20" customFormat="1" ht="24.95" customHeight="1">
      <c r="A29" s="440"/>
      <c r="B29" s="1"/>
      <c r="C29" s="17"/>
      <c r="D29" s="17"/>
      <c r="E29" s="25">
        <f t="shared" si="0"/>
        <v>0</v>
      </c>
      <c r="F29" s="1"/>
    </row>
    <row r="30" spans="1:6" s="20" customFormat="1" ht="24.95" customHeight="1">
      <c r="A30" s="440"/>
      <c r="B30" s="1"/>
      <c r="C30" s="17"/>
      <c r="D30" s="17"/>
      <c r="E30" s="25">
        <f t="shared" si="0"/>
        <v>0</v>
      </c>
      <c r="F30" s="1"/>
    </row>
    <row r="31" spans="1:6" s="20" customFormat="1" ht="24.95" customHeight="1">
      <c r="A31" s="440"/>
      <c r="B31" s="1"/>
      <c r="C31" s="17"/>
      <c r="D31" s="17"/>
      <c r="E31" s="25">
        <f t="shared" si="0"/>
        <v>0</v>
      </c>
      <c r="F31" s="1"/>
    </row>
    <row r="32" spans="1:6" s="20" customFormat="1" ht="24.95" customHeight="1" thickBot="1">
      <c r="A32" s="440"/>
      <c r="B32" s="106"/>
      <c r="C32" s="107"/>
      <c r="D32" s="107"/>
      <c r="E32" s="25">
        <f t="shared" si="0"/>
        <v>0</v>
      </c>
      <c r="F32" s="1"/>
    </row>
    <row r="33" spans="1:6" s="20" customFormat="1" ht="24.95" customHeight="1" thickBot="1">
      <c r="A33" s="441"/>
      <c r="B33" s="442" t="s">
        <v>29</v>
      </c>
      <c r="C33" s="443"/>
      <c r="D33" s="444"/>
      <c r="E33" s="105">
        <f>SUM(E26:E32)</f>
        <v>800000</v>
      </c>
      <c r="F33" s="104"/>
    </row>
    <row r="34" spans="1:6" s="20" customFormat="1" ht="24.95" customHeight="1" thickBot="1">
      <c r="A34" s="70"/>
      <c r="B34" s="71"/>
      <c r="C34" s="71"/>
      <c r="D34" s="108" t="s">
        <v>34</v>
      </c>
      <c r="E34" s="105">
        <f>E12+E19+E25+E33</f>
        <v>2150000</v>
      </c>
      <c r="F34" s="72"/>
    </row>
    <row r="35" spans="1:6" s="20" customFormat="1" ht="21.75" customHeight="1" thickBot="1">
      <c r="C35" s="21"/>
      <c r="D35" s="137" t="s">
        <v>222</v>
      </c>
      <c r="E35" s="211">
        <f>ROUNDDOWN(E34,-3)</f>
        <v>2150000</v>
      </c>
    </row>
  </sheetData>
  <mergeCells count="8">
    <mergeCell ref="A26:A33"/>
    <mergeCell ref="B33:D33"/>
    <mergeCell ref="A6:A12"/>
    <mergeCell ref="B12:D12"/>
    <mergeCell ref="A13:A19"/>
    <mergeCell ref="B19:D19"/>
    <mergeCell ref="A20:A25"/>
    <mergeCell ref="B25:D25"/>
  </mergeCells>
  <phoneticPr fontId="2"/>
  <dataValidations count="1">
    <dataValidation type="whole" operator="notEqual" allowBlank="1" showInputMessage="1" showErrorMessage="1" sqref="C6:C11 C13:C18 C20:C24 C26:C32">
      <formula1>0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76" orientation="portrait" cellComments="asDisplayed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22</vt:i4>
      </vt:variant>
    </vt:vector>
  </HeadingPairs>
  <TitlesOfParts>
    <vt:vector size="36" baseType="lpstr">
      <vt:lpstr>入力方法</vt:lpstr>
      <vt:lpstr>従事者明細</vt:lpstr>
      <vt:lpstr> 表紙</vt:lpstr>
      <vt:lpstr>様式1</vt:lpstr>
      <vt:lpstr>様式2_1人件費</vt:lpstr>
      <vt:lpstr>様式2_2その他原価・一般管理費</vt:lpstr>
      <vt:lpstr>様式2_3機材</vt:lpstr>
      <vt:lpstr>様式2_4旅費</vt:lpstr>
      <vt:lpstr>様式2_5現地活動費</vt:lpstr>
      <vt:lpstr>様式2_6本邦受入活動費</vt:lpstr>
      <vt:lpstr>機材様式（別紙明細）</vt:lpstr>
      <vt:lpstr>業務従事者名簿</vt:lpstr>
      <vt:lpstr>年度毎内訳</vt:lpstr>
      <vt:lpstr>Sheet2</vt:lpstr>
      <vt:lpstr>'機材様式（別紙明細）'!Print_Area</vt:lpstr>
      <vt:lpstr>業務従事者名簿!Print_Area</vt:lpstr>
      <vt:lpstr>従事者明細!Print_Area</vt:lpstr>
      <vt:lpstr>入力方法!Print_Area</vt:lpstr>
      <vt:lpstr>年度毎内訳!Print_Area</vt:lpstr>
      <vt:lpstr>様式1!Print_Area</vt:lpstr>
      <vt:lpstr>様式2_1人件費!Print_Area</vt:lpstr>
      <vt:lpstr>様式2_2その他原価・一般管理費!Print_Area</vt:lpstr>
      <vt:lpstr>様式2_3機材!Print_Area</vt:lpstr>
      <vt:lpstr>様式2_4旅費!Print_Area</vt:lpstr>
      <vt:lpstr>様式2_5現地活動費!Print_Area</vt:lpstr>
      <vt:lpstr>様式2_6本邦受入活動費!Print_Area</vt:lpstr>
      <vt:lpstr>業務従事者名簿!Print_Titles</vt:lpstr>
      <vt:lpstr>年度毎内訳!契約</vt:lpstr>
      <vt:lpstr>契約</vt:lpstr>
      <vt:lpstr>契約金額</vt:lpstr>
      <vt:lpstr>年度毎内訳!経路</vt:lpstr>
      <vt:lpstr>経路</vt:lpstr>
      <vt:lpstr>見積</vt:lpstr>
      <vt:lpstr>見積金額</vt:lpstr>
      <vt:lpstr>年度毎内訳!分類</vt:lpstr>
      <vt:lpstr>分類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内山 祥紀子</cp:lastModifiedBy>
  <cp:lastPrinted>2015-02-10T06:43:00Z</cp:lastPrinted>
  <dcterms:created xsi:type="dcterms:W3CDTF">2013-03-18T00:38:39Z</dcterms:created>
  <dcterms:modified xsi:type="dcterms:W3CDTF">2015-02-10T06:43:19Z</dcterms:modified>
</cp:coreProperties>
</file>