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30" windowHeight="11745" tabRatio="922"/>
  </bookViews>
  <sheets>
    <sheet name="入力方法" sheetId="18" r:id="rId1"/>
    <sheet name="従事者明細" sheetId="11" r:id="rId2"/>
    <sheet name=" 表紙" sheetId="20" r:id="rId3"/>
    <sheet name="様式1" sheetId="1" r:id="rId4"/>
    <sheet name="様式2_1人件費" sheetId="6" r:id="rId5"/>
    <sheet name="様式2_2その他原価・一般管理費等" sheetId="7" r:id="rId6"/>
    <sheet name="様式2_3機材" sheetId="4" r:id="rId7"/>
    <sheet name="様式2_4旅費" sheetId="3" r:id="rId8"/>
    <sheet name="様式2_5現地活動費" sheetId="10" r:id="rId9"/>
    <sheet name="様式2_6本邦受入活動費OR国内研修費&amp;管理費" sheetId="21" r:id="rId10"/>
    <sheet name="機材様式（別紙明細）" sheetId="8" r:id="rId11"/>
    <sheet name="業務従事者名簿" sheetId="12" r:id="rId12"/>
    <sheet name="年度毎内訳" sheetId="16" r:id="rId13"/>
  </sheets>
  <externalReferences>
    <externalReference r:id="rId14"/>
    <externalReference r:id="rId15"/>
  </externalReferences>
  <definedNames>
    <definedName name="_xlnm.Print_Area" localSheetId="2">' 表紙'!$A$1:$I$43</definedName>
    <definedName name="_xlnm.Print_Area" localSheetId="10">'機材様式（別紙明細）'!$A$2:$G$33</definedName>
    <definedName name="_xlnm.Print_Area" localSheetId="11">業務従事者名簿!$A$2:$I$30</definedName>
    <definedName name="_xlnm.Print_Area" localSheetId="1">従事者明細!$A$1:$I$39</definedName>
    <definedName name="_xlnm.Print_Area" localSheetId="0">入力方法!$A$1:$C$26</definedName>
    <definedName name="_xlnm.Print_Area" localSheetId="12">年度毎内訳!$A$2:$I$23</definedName>
    <definedName name="_xlnm.Print_Area" localSheetId="3">様式1!$A$1:$H$31</definedName>
    <definedName name="_xlnm.Print_Area" localSheetId="4">様式2_1人件費!$A$2:$J$67</definedName>
    <definedName name="_xlnm.Print_Area" localSheetId="5">様式2_2その他原価・一般管理費等!$A$2:$M$50</definedName>
    <definedName name="_xlnm.Print_Area" localSheetId="6">様式2_3機材!$A$2:$G$45</definedName>
    <definedName name="_xlnm.Print_Area" localSheetId="7">様式2_4旅費!$A$2:$V$52</definedName>
    <definedName name="_xlnm.Print_Area" localSheetId="8">様式2_5現地活動費!$A$2:$F$35</definedName>
    <definedName name="_xlnm.Print_Area" localSheetId="9">'様式2_6本邦受入活動費OR国内研修費&amp;管理費'!$A$2:$H$75</definedName>
    <definedName name="_xlnm.Print_Titles" localSheetId="11">業務従事者名簿!$2:$5</definedName>
    <definedName name="Z_10FF6128_C413_492A_97F7_F629334DAAC5_.wvu.PrintArea" localSheetId="12" hidden="1">年度毎内訳!$A$2:$D$23</definedName>
    <definedName name="Z_10FF6128_C413_492A_97F7_F629334DAAC5_.wvu.PrintArea" localSheetId="3" hidden="1">様式1!$B$4:$H$30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年度毎内訳!$A$2:$D$23</definedName>
    <definedName name="Z_23354667_189C_4570_A62C_5B2458A64BD0_.wvu.PrintArea" localSheetId="3" hidden="1">様式1!$B$4:$H$30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#REF!</definedName>
    <definedName name="契約金額">#REF!</definedName>
    <definedName name="経路" localSheetId="9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9">[1]単価!$G$3:$G$6</definedName>
    <definedName name="処理">[1]単価!$G$3:$G$6</definedName>
    <definedName name="打合簿" localSheetId="9">[2]単価・従事者明細!$U$3:$U$4</definedName>
    <definedName name="打合簿">[2]単価・従事者明細!$U$3:$U$4</definedName>
    <definedName name="内外選択" localSheetId="9">[1]単価!$F$3:$F$4</definedName>
    <definedName name="内外選択">[1]単価!$F$3:$F$4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53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F13" i="16" l="1"/>
  <c r="H13" i="16" s="1"/>
  <c r="G13" i="16"/>
  <c r="E13" i="16"/>
  <c r="N48" i="3" l="1"/>
  <c r="E48" i="3" s="1"/>
  <c r="H19" i="16" l="1"/>
  <c r="O9" i="3" l="1"/>
  <c r="F65" i="21" l="1"/>
  <c r="F64" i="21"/>
  <c r="F63" i="21"/>
  <c r="F62" i="21"/>
  <c r="F55" i="21"/>
  <c r="F54" i="21"/>
  <c r="F53" i="21"/>
  <c r="F50" i="21"/>
  <c r="F49" i="21"/>
  <c r="F48" i="21"/>
  <c r="F47" i="21"/>
  <c r="F46" i="21"/>
  <c r="F45" i="21"/>
  <c r="F42" i="21"/>
  <c r="F41" i="21"/>
  <c r="F40" i="21"/>
  <c r="F39" i="21"/>
  <c r="F38" i="21"/>
  <c r="J31" i="6"/>
  <c r="F43" i="21" l="1"/>
  <c r="F51" i="21"/>
  <c r="F56" i="21"/>
  <c r="F66" i="21"/>
  <c r="F67" i="21" s="1"/>
  <c r="C60" i="21" s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1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F31" i="6" l="1"/>
  <c r="F57" i="21"/>
  <c r="F58" i="21" s="1"/>
  <c r="C69" i="21" l="1"/>
  <c r="C32" i="21" s="1"/>
  <c r="G24" i="1" s="1"/>
  <c r="C34" i="21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19" i="21"/>
  <c r="H20" i="16" l="1"/>
  <c r="H18" i="16"/>
  <c r="H17" i="16"/>
  <c r="H16" i="16"/>
  <c r="H14" i="16"/>
  <c r="H12" i="16"/>
  <c r="H11" i="16"/>
  <c r="H10" i="16"/>
  <c r="G9" i="16"/>
  <c r="F9" i="16"/>
  <c r="F21" i="16" s="1"/>
  <c r="E9" i="16"/>
  <c r="E21" i="16" s="1"/>
  <c r="G21" i="16" l="1"/>
  <c r="H21" i="16" s="1"/>
  <c r="E22" i="16"/>
  <c r="E23" i="16" s="1"/>
  <c r="H9" i="16"/>
  <c r="F22" i="16"/>
  <c r="F23" i="16" s="1"/>
  <c r="K10" i="3"/>
  <c r="Q10" i="3" s="1"/>
  <c r="K11" i="3"/>
  <c r="Q11" i="3" s="1"/>
  <c r="K12" i="3"/>
  <c r="Q12" i="3" s="1"/>
  <c r="K13" i="3"/>
  <c r="Q13" i="3" s="1"/>
  <c r="K14" i="3"/>
  <c r="Q14" i="3" s="1"/>
  <c r="K15" i="3"/>
  <c r="Q15" i="3" s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Q41" i="3" s="1"/>
  <c r="K9" i="3"/>
  <c r="Q9" i="3" s="1"/>
  <c r="G22" i="16" l="1"/>
  <c r="G23" i="16" s="1"/>
  <c r="H23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T22" i="3"/>
  <c r="N22" i="3"/>
  <c r="V22" i="3" s="1"/>
  <c r="G22" i="3"/>
  <c r="C22" i="3"/>
  <c r="B22" i="3"/>
  <c r="T14" i="3"/>
  <c r="N14" i="3"/>
  <c r="G14" i="3"/>
  <c r="C14" i="3"/>
  <c r="B14" i="3"/>
  <c r="T12" i="3"/>
  <c r="N12" i="3"/>
  <c r="G12" i="3"/>
  <c r="C12" i="3"/>
  <c r="B12" i="3"/>
  <c r="T13" i="3"/>
  <c r="N13" i="3"/>
  <c r="G13" i="3"/>
  <c r="C13" i="3"/>
  <c r="B13" i="3"/>
  <c r="H22" i="16" l="1"/>
  <c r="V12" i="3"/>
  <c r="V13" i="3"/>
  <c r="V14" i="3"/>
  <c r="V16" i="3"/>
  <c r="G18" i="21"/>
  <c r="G12" i="21"/>
  <c r="G11" i="21"/>
  <c r="G10" i="21"/>
  <c r="G9" i="21"/>
  <c r="G20" i="21" l="1"/>
  <c r="G21" i="21" s="1"/>
  <c r="E16" i="21" s="1"/>
  <c r="G13" i="21"/>
  <c r="G14" i="21" s="1"/>
  <c r="E6" i="2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T21" i="3"/>
  <c r="N21" i="3"/>
  <c r="V21" i="3" s="1"/>
  <c r="G21" i="3"/>
  <c r="C21" i="3"/>
  <c r="B21" i="3"/>
  <c r="T20" i="3"/>
  <c r="N20" i="3"/>
  <c r="V20" i="3" s="1"/>
  <c r="G20" i="3"/>
  <c r="C20" i="3"/>
  <c r="B20" i="3"/>
  <c r="E4" i="21" l="1"/>
  <c r="N47" i="3"/>
  <c r="E47" i="3" s="1"/>
  <c r="N49" i="3"/>
  <c r="N50" i="3"/>
  <c r="E50" i="3" s="1"/>
  <c r="N51" i="3"/>
  <c r="E51" i="3" s="1"/>
  <c r="N46" i="3"/>
  <c r="E46" i="3" s="1"/>
  <c r="E16" i="3" s="1"/>
  <c r="E49" i="3"/>
  <c r="E22" i="3" l="1"/>
  <c r="E21" i="3"/>
  <c r="E20" i="3"/>
  <c r="G23" i="1"/>
  <c r="E14" i="3"/>
  <c r="E12" i="3"/>
  <c r="E13" i="3"/>
  <c r="J54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6" i="16" l="1"/>
  <c r="C5" i="16"/>
  <c r="B2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I6" i="12"/>
  <c r="H6" i="12"/>
  <c r="G6" i="12"/>
  <c r="F6" i="12"/>
  <c r="E6" i="12"/>
  <c r="D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C9" i="3"/>
  <c r="B9" i="3"/>
  <c r="H53" i="6"/>
  <c r="G53" i="6"/>
  <c r="H52" i="6"/>
  <c r="G52" i="6"/>
  <c r="H51" i="6"/>
  <c r="G51" i="6"/>
  <c r="H50" i="6"/>
  <c r="H49" i="6"/>
  <c r="H48" i="6"/>
  <c r="H47" i="6"/>
  <c r="G47" i="6"/>
  <c r="H46" i="6"/>
  <c r="H45" i="6"/>
  <c r="H44" i="6"/>
  <c r="H43" i="6"/>
  <c r="G43" i="6"/>
  <c r="H42" i="6"/>
  <c r="H41" i="6"/>
  <c r="H40" i="6"/>
  <c r="F54" i="6"/>
  <c r="F64" i="6" s="1"/>
  <c r="H39" i="6"/>
  <c r="G17" i="6"/>
  <c r="H17" i="6"/>
  <c r="H18" i="6"/>
  <c r="H19" i="6"/>
  <c r="H20" i="6"/>
  <c r="G21" i="6"/>
  <c r="H21" i="6"/>
  <c r="H22" i="6"/>
  <c r="H23" i="6"/>
  <c r="H24" i="6"/>
  <c r="G25" i="6"/>
  <c r="H25" i="6"/>
  <c r="G26" i="6"/>
  <c r="H26" i="6"/>
  <c r="G27" i="6"/>
  <c r="H27" i="6"/>
  <c r="G28" i="6"/>
  <c r="H28" i="6"/>
  <c r="H29" i="6"/>
  <c r="H30" i="6"/>
  <c r="H16" i="6"/>
  <c r="E25" i="10" l="1"/>
  <c r="V19" i="3"/>
  <c r="V17" i="3"/>
  <c r="V15" i="3"/>
  <c r="E33" i="10"/>
  <c r="F21" i="8"/>
  <c r="C16" i="8" s="1"/>
  <c r="F13" i="4" s="1"/>
  <c r="F16" i="4" s="1"/>
  <c r="F29" i="4"/>
  <c r="F30" i="4" s="1"/>
  <c r="D24" i="4" s="1"/>
  <c r="G18" i="6"/>
  <c r="V9" i="3"/>
  <c r="F13" i="8"/>
  <c r="C4" i="8" s="1"/>
  <c r="F9" i="4" s="1"/>
  <c r="F12" i="4" s="1"/>
  <c r="F29" i="8"/>
  <c r="C24" i="8" s="1"/>
  <c r="F17" i="4" s="1"/>
  <c r="F20" i="4" s="1"/>
  <c r="E12" i="10"/>
  <c r="F37" i="4"/>
  <c r="F38" i="4" s="1"/>
  <c r="D32" i="4" s="1"/>
  <c r="G42" i="6"/>
  <c r="E19" i="10"/>
  <c r="G16" i="6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30" i="6"/>
  <c r="G23" i="6"/>
  <c r="G49" i="6"/>
  <c r="G50" i="6"/>
  <c r="G29" i="6"/>
  <c r="G58" i="6" l="1"/>
  <c r="G31" i="6"/>
  <c r="G33" i="6"/>
  <c r="G35" i="6"/>
  <c r="H59" i="6" s="1"/>
  <c r="G57" i="6"/>
  <c r="F21" i="4"/>
  <c r="F22" i="4" s="1"/>
  <c r="D7" i="4" s="1"/>
  <c r="F40" i="4" s="1"/>
  <c r="E5" i="4" s="1"/>
  <c r="G34" i="6"/>
  <c r="E34" i="10"/>
  <c r="E35" i="10" s="1"/>
  <c r="E3" i="10" s="1"/>
  <c r="V42" i="3"/>
  <c r="V43" i="3" s="1"/>
  <c r="F6" i="3" s="1"/>
  <c r="G21" i="1" s="1"/>
  <c r="G54" i="6"/>
  <c r="G60" i="6" l="1"/>
  <c r="H58" i="6"/>
  <c r="E3" i="4"/>
  <c r="G22" i="1"/>
  <c r="B74" i="21"/>
  <c r="G74" i="21" s="1"/>
  <c r="B27" i="21"/>
  <c r="G27" i="21" s="1"/>
  <c r="G28" i="21" s="1"/>
  <c r="E23" i="21" s="1"/>
  <c r="G26" i="1" s="1"/>
  <c r="C74" i="21"/>
  <c r="C27" i="21"/>
  <c r="G64" i="6"/>
  <c r="G65" i="6" s="1"/>
  <c r="G20" i="1"/>
  <c r="H57" i="6"/>
  <c r="G36" i="6"/>
  <c r="G19" i="1" l="1"/>
  <c r="E71" i="21"/>
  <c r="G75" i="21"/>
  <c r="E11" i="6"/>
  <c r="G16" i="1" s="1"/>
  <c r="H60" i="6"/>
  <c r="J57" i="6" s="1"/>
  <c r="J58" i="6" l="1"/>
  <c r="B15" i="7" s="1"/>
  <c r="J59" i="6"/>
  <c r="B21" i="7" s="1"/>
  <c r="K21" i="7" l="1"/>
  <c r="K22" i="7" s="1"/>
  <c r="B45" i="7" s="1"/>
  <c r="K45" i="7" s="1"/>
  <c r="K15" i="7"/>
  <c r="K16" i="7" s="1"/>
  <c r="B40" i="7" s="1"/>
  <c r="K40" i="7" s="1"/>
  <c r="J60" i="6"/>
  <c r="B9" i="7"/>
  <c r="K9" i="7" l="1"/>
  <c r="K26" i="7" l="1"/>
  <c r="K27" i="7" s="1"/>
  <c r="I4" i="7" s="1"/>
  <c r="G17" i="1" s="1"/>
  <c r="K10" i="7"/>
  <c r="B35" i="7" s="1"/>
  <c r="K35" i="7" s="1"/>
  <c r="K48" i="7" s="1"/>
  <c r="K49" i="7" s="1"/>
  <c r="I30" i="7" s="1"/>
  <c r="G18" i="1" l="1"/>
  <c r="G15" i="1" s="1"/>
  <c r="G27" i="1" s="1"/>
  <c r="E7" i="6"/>
  <c r="G28" i="1" l="1"/>
  <c r="G29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柴武志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（A)+（B)+（C)の合計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<sst xmlns="http://schemas.openxmlformats.org/spreadsheetml/2006/main" count="752" uniqueCount="340">
  <si>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</si>
  <si>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</si>
  <si>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</si>
  <si>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</si>
  <si>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</si>
  <si>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</si>
  <si>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</si>
  <si>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</si>
  <si>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</si>
  <si>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</si>
  <si>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</si>
  <si>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</si>
  <si>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</si>
  <si>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</si>
  <si>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</si>
  <si>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</si>
  <si>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</si>
  <si>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</si>
  <si>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</si>
  <si>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</si>
  <si>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</si>
  <si>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</si>
  <si>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</si>
  <si>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</si>
  <si>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</si>
  <si>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</si>
  <si>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</si>
  <si>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</si>
  <si>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</si>
  <si>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</si>
  <si>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</si>
  <si>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</si>
  <si>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</si>
  <si>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</si>
  <si>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</si>
  <si>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</si>
  <si>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</si>
  <si>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</si>
  <si>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</si>
  <si>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</si>
  <si>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</si>
  <si>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</si>
  <si>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</si>
  <si>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</si>
  <si>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</si>
  <si>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</si>
  <si>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</si>
  <si>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</si>
  <si>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</si>
  <si>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</si>
  <si>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備　考</t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</si>
  <si>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</si>
  <si>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</si>
  <si>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</si>
  <si>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</si>
  <si>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</si>
  <si>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</si>
  <si>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</si>
  <si>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</si>
  <si>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</si>
  <si>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</si>
  <si>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</si>
  <si>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</si>
  <si>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</si>
  <si>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</si>
  <si>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</si>
  <si>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</si>
  <si>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</si>
  <si>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</si>
  <si>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</si>
  <si>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</si>
  <si>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</si>
  <si>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</si>
  <si>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</si>
  <si>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</si>
  <si>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</si>
  <si>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</si>
  <si>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</si>
  <si>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</si>
  <si>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</si>
  <si>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</si>
  <si>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</si>
  <si>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</si>
  <si>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</si>
  <si>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</si>
  <si>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</si>
  <si>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</si>
  <si>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</si>
  <si>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</si>
  <si>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</si>
  <si>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</si>
  <si>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</si>
  <si>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</si>
  <si>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</si>
  <si>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</si>
  <si>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</si>
  <si>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</si>
  <si>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</si>
  <si>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</si>
  <si>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</si>
  <si>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</si>
  <si>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</si>
  <si>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</si>
  <si>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</si>
  <si>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</si>
  <si>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</si>
  <si>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</si>
  <si>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</si>
  <si>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</si>
  <si>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</si>
  <si>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</si>
  <si>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</si>
  <si>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</si>
  <si>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</si>
  <si>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</si>
  <si>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</si>
  <si>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</si>
  <si>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</si>
  <si>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</si>
  <si>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</si>
  <si>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</si>
  <si>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</si>
  <si>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</si>
  <si>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</si>
  <si>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</si>
  <si>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</si>
  <si>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</si>
  <si>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</si>
  <si>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</si>
  <si>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</si>
  <si>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</si>
  <si>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</si>
  <si>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</si>
  <si>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</si>
  <si>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</si>
  <si>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</si>
  <si>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</si>
  <si>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</si>
  <si>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</si>
  <si>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</si>
  <si>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</si>
  <si>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</si>
  <si>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</si>
  <si>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</si>
  <si>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</si>
  <si>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</si>
  <si>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</si>
  <si>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</si>
  <si>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</si>
  <si>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</si>
  <si>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</si>
  <si>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</si>
  <si>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</si>
  <si>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</si>
  <si>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</si>
  <si>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</si>
  <si>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</si>
  <si>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</si>
  <si>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</si>
  <si>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</si>
  <si>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</si>
  <si>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</si>
  <si>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</si>
  <si>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</si>
  <si>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</si>
  <si>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</si>
  <si>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</si>
  <si>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</si>
  <si>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</si>
  <si>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</si>
  <si>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</si>
  <si>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</si>
  <si>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</si>
  <si>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</si>
  <si>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</si>
  <si>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</si>
  <si>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</si>
  <si>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</si>
  <si>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</si>
  <si>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</si>
  <si>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</si>
  <si>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</si>
  <si>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</si>
  <si>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</si>
  <si>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</si>
  <si>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</si>
  <si>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</si>
  <si>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</si>
  <si>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</si>
  <si>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</si>
  <si>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</si>
  <si>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</si>
  <si>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</si>
  <si>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</si>
  <si>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</si>
  <si>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</si>
  <si>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1．諸謝金</t>
    <rPh sb="2" eb="5">
      <t>ショシャキン</t>
    </rPh>
    <phoneticPr fontId="2"/>
  </si>
  <si>
    <t>人数</t>
    <rPh sb="0" eb="1">
      <t>ニン</t>
    </rPh>
    <rPh sb="1" eb="2">
      <t>スウ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</si>
  <si>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</si>
  <si>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</si>
  <si>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</si>
  <si>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</si>
  <si>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</si>
  <si>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</si>
  <si>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</si>
  <si>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</si>
  <si>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</si>
  <si>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</si>
  <si>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</si>
  <si>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</si>
  <si>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</si>
  <si>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</si>
  <si>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</si>
  <si>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</si>
  <si>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</si>
  <si>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</si>
  <si>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</si>
  <si>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</si>
  <si>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</si>
  <si>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</si>
  <si>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</si>
  <si>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事業名</t>
    <rPh sb="0" eb="2">
      <t>ジギョウ</t>
    </rPh>
    <rPh sb="2" eb="3">
      <t>メイ</t>
    </rPh>
    <phoneticPr fontId="2"/>
  </si>
  <si>
    <t>国内研修費　</t>
    <rPh sb="0" eb="2">
      <t>コクナイ</t>
    </rPh>
    <rPh sb="2" eb="4">
      <t>ケンシュウ</t>
    </rPh>
    <rPh sb="4" eb="5">
      <t>ヒ</t>
    </rPh>
    <phoneticPr fontId="2"/>
  </si>
  <si>
    <t>４-１．</t>
    <phoneticPr fontId="2"/>
  </si>
  <si>
    <t>４-２．</t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</si>
  <si>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</si>
  <si>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</si>
  <si>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</si>
  <si>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</si>
  <si>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</si>
  <si>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</si>
  <si>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</si>
  <si>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</si>
  <si>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</si>
  <si>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様式2_1人件費</t>
    <rPh sb="0" eb="2">
      <t>ヨウシキ</t>
    </rPh>
    <rPh sb="5" eb="8">
      <t>ジンケンヒ</t>
    </rPh>
    <phoneticPr fontId="2"/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</si>
  <si>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</si>
  <si>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</si>
  <si>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B3セルでスキーム名を選択し、B7セルに提案事業名、B8セル事業提案法人名を入力下さい。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rPh sb="40" eb="41">
      <t>クダ</t>
    </rPh>
    <phoneticPr fontId="2"/>
  </si>
  <si>
    <t>４-２.　国内研修費</t>
    <rPh sb="5" eb="7">
      <t>コクナイ</t>
    </rPh>
    <rPh sb="7" eb="10">
      <t>ケンシュウヒ</t>
    </rPh>
    <phoneticPr fontId="5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</si>
  <si>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</si>
  <si>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</si>
  <si>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内訳</t>
    <rPh sb="0" eb="1">
      <t>ウチ</t>
    </rPh>
    <rPh sb="1" eb="2">
      <t>ヤク</t>
    </rPh>
    <phoneticPr fontId="5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</si>
  <si>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</si>
  <si>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</si>
  <si>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</si>
  <si>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</si>
  <si>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</si>
  <si>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</si>
  <si>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</si>
  <si>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</si>
  <si>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</si>
  <si>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</si>
  <si>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</si>
  <si>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</si>
  <si>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</si>
  <si>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①普及実施、案件化、普及促進は本邦受入活動を実施できます。78行目の【－】ボタンをクリックし、国内研修費を非表示にし、必要項目を入力ください。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31" eb="33">
      <t>ギョウメ</t>
    </rPh>
    <rPh sb="47" eb="49">
      <t>コクナイ</t>
    </rPh>
    <rPh sb="49" eb="51">
      <t>ケンシュウ</t>
    </rPh>
    <rPh sb="51" eb="52">
      <t>ヒ</t>
    </rPh>
    <rPh sb="53" eb="56">
      <t>ヒヒョウジ</t>
    </rPh>
    <rPh sb="59" eb="61">
      <t>ヒツヨウ</t>
    </rPh>
    <rPh sb="61" eb="63">
      <t>コウモク</t>
    </rPh>
    <rPh sb="64" eb="66">
      <t>ニュウリョク</t>
    </rPh>
    <rPh sb="73" eb="76">
      <t>カンリヒ</t>
    </rPh>
    <rPh sb="77" eb="80">
      <t>ケイヒリツ</t>
    </rPh>
    <rPh sb="84" eb="86">
      <t>ニュウリョク</t>
    </rPh>
    <phoneticPr fontId="2"/>
  </si>
  <si>
    <t>①PPPは国内研修を実施できます。32行目の【－】ボタンをクリックし本邦受入活動費を非表示にし、必要項目を入力下さい。
②管理費は経費率（％）を入力ください。</t>
    <phoneticPr fontId="2"/>
  </si>
  <si>
    <t>（１）コンサルティング企業（Ａ）</t>
    <rPh sb="11" eb="13">
      <t>キギョウ</t>
    </rPh>
    <phoneticPr fontId="2"/>
  </si>
  <si>
    <t>（２）コンサルティング企業以外の法人（Ｂ）</t>
    <rPh sb="11" eb="13">
      <t>キギョウ</t>
    </rPh>
    <rPh sb="13" eb="15">
      <t>イガイ</t>
    </rPh>
    <rPh sb="16" eb="18">
      <t>ホウジン</t>
    </rPh>
    <phoneticPr fontId="2"/>
  </si>
  <si>
    <t>（３）個人（Ｃ）</t>
    <rPh sb="3" eb="5">
      <t>コジン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</si>
  <si>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</si>
  <si>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</si>
  <si>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円（Ｃ）</t>
    <rPh sb="0" eb="1">
      <t>エン</t>
    </rPh>
    <phoneticPr fontId="2"/>
  </si>
  <si>
    <t>直接人件費＋その他原価（千円未満切捨額）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rPh sb="12" eb="16">
      <t>センエンミマン</t>
    </rPh>
    <rPh sb="16" eb="18">
      <t>キリス</t>
    </rPh>
    <rPh sb="18" eb="19">
      <t>ガク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</si>
  <si>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</si>
  <si>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</si>
  <si>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</si>
  <si>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r>
      <t xml:space="preserve">経費率（％）のみ入力ください。デフォルトは上限金額にしてあります。
</t>
    </r>
    <r>
      <rPr>
        <sz val="12"/>
        <color rgb="FFFF0000"/>
        <rFont val="ＭＳ ゴシック"/>
        <family val="3"/>
        <charset val="128"/>
      </rPr>
      <t>（注）その他原価項目で（千円未満切捨）数字は一般管理費算出根拠金額であり、その他原価の合計は（Ａ）（Ｂ）（Ｃ）を合計した金額を千円未満切捨としています。</t>
    </r>
    <rPh sb="0" eb="2">
      <t>ケイヒ</t>
    </rPh>
    <rPh sb="2" eb="3">
      <t>リツ</t>
    </rPh>
    <rPh sb="21" eb="23">
      <t>ジョウゲン</t>
    </rPh>
    <rPh sb="23" eb="25">
      <t>キンガク</t>
    </rPh>
    <rPh sb="35" eb="36">
      <t>チュウ</t>
    </rPh>
    <rPh sb="39" eb="40">
      <t>タ</t>
    </rPh>
    <rPh sb="40" eb="42">
      <t>ゲンカ</t>
    </rPh>
    <rPh sb="42" eb="44">
      <t>コウモク</t>
    </rPh>
    <rPh sb="46" eb="48">
      <t>センエン</t>
    </rPh>
    <rPh sb="48" eb="50">
      <t>ミマン</t>
    </rPh>
    <rPh sb="50" eb="51">
      <t>キ</t>
    </rPh>
    <rPh sb="51" eb="52">
      <t>ス</t>
    </rPh>
    <rPh sb="53" eb="55">
      <t>スウジ</t>
    </rPh>
    <rPh sb="56" eb="58">
      <t>イッパン</t>
    </rPh>
    <rPh sb="58" eb="61">
      <t>カンリヒ</t>
    </rPh>
    <rPh sb="61" eb="63">
      <t>サンシュツ</t>
    </rPh>
    <rPh sb="63" eb="65">
      <t>コンキョ</t>
    </rPh>
    <rPh sb="65" eb="67">
      <t>キンガク</t>
    </rPh>
    <rPh sb="73" eb="74">
      <t>タ</t>
    </rPh>
    <rPh sb="74" eb="76">
      <t>ゲンカ</t>
    </rPh>
    <rPh sb="77" eb="79">
      <t>ゴウケイ</t>
    </rPh>
    <rPh sb="90" eb="92">
      <t>ゴウケイ</t>
    </rPh>
    <rPh sb="94" eb="96">
      <t>キンガク</t>
    </rPh>
    <rPh sb="97" eb="101">
      <t>センエンミマン</t>
    </rPh>
    <rPh sb="101" eb="103">
      <t>キリス</t>
    </rPh>
    <phoneticPr fontId="2"/>
  </si>
  <si>
    <t>従事者キー、拘束日数、稼働日数を入力ください。その他原価・一般管理費等を算出する数字が自動計算されます。</t>
    <rPh sb="11" eb="13">
      <t>カドウ</t>
    </rPh>
    <rPh sb="13" eb="15">
      <t>ニッスウ</t>
    </rPh>
    <rPh sb="34" eb="35">
      <t>トウ</t>
    </rPh>
    <rPh sb="36" eb="38">
      <t>サンシュツ</t>
    </rPh>
    <phoneticPr fontId="2"/>
  </si>
  <si>
    <t>（提案法人名）</t>
    <rPh sb="3" eb="5">
      <t>ホウジン</t>
    </rPh>
    <phoneticPr fontId="2"/>
  </si>
  <si>
    <t>様式2_2その他原価・一般管理費等</t>
    <rPh sb="0" eb="2">
      <t>ヨウシキ</t>
    </rPh>
    <rPh sb="7" eb="8">
      <t>タ</t>
    </rPh>
    <rPh sb="8" eb="10">
      <t>ゲンカ</t>
    </rPh>
    <rPh sb="11" eb="13">
      <t>イッパン</t>
    </rPh>
    <rPh sb="13" eb="16">
      <t>カンリヒ</t>
    </rPh>
    <rPh sb="16" eb="17">
      <t>トウ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</si>
  <si>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</si>
  <si>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</si>
  <si>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</si>
  <si>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</si>
  <si>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</si>
  <si>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</si>
  <si>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</si>
  <si>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</si>
  <si>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</si>
  <si>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</si>
  <si>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</si>
  <si>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</si>
  <si>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</si>
  <si>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</si>
  <si>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</si>
  <si>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</si>
  <si>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</si>
  <si>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</si>
  <si>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</si>
  <si>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</si>
  <si>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</si>
  <si>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</si>
  <si>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</si>
  <si>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</si>
  <si>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</si>
  <si>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</si>
  <si>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</si>
  <si>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</si>
  <si>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</si>
  <si>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</si>
  <si>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</si>
  <si>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</si>
  <si>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</si>
  <si>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</si>
  <si>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小計（１）+（２）+（３）</t>
    <rPh sb="0" eb="2">
      <t>ショウケイ</t>
    </rPh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</si>
  <si>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</si>
  <si>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</si>
  <si>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</si>
  <si>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</si>
  <si>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</si>
  <si>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</si>
  <si>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</si>
  <si>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</si>
  <si>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</si>
  <si>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４-1．</t>
    <phoneticPr fontId="2"/>
  </si>
  <si>
    <t>４-2．</t>
    <phoneticPr fontId="2"/>
  </si>
  <si>
    <t>*</t>
    <phoneticPr fontId="3"/>
  </si>
  <si>
    <t>*</t>
    <phoneticPr fontId="3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</si>
  <si>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</si>
  <si>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</si>
  <si>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</si>
  <si>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</si>
  <si>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</si>
  <si>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</si>
  <si>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rPr>
        <b/>
        <sz val="12"/>
        <color rgb="FFFFC000"/>
        <rFont val="ＭＳ ゴシック"/>
        <family val="3"/>
        <charset val="128"/>
      </rPr>
      <t>オレンジ</t>
    </r>
    <r>
      <rPr>
        <sz val="12"/>
        <color theme="1"/>
        <rFont val="ＭＳ ゴシック"/>
        <family val="3"/>
        <charset val="128"/>
      </rPr>
      <t>のセルは検算用数値が自動で入ります。</t>
    </r>
    <rPh sb="8" eb="11">
      <t>ケンザンヨウ</t>
    </rPh>
    <rPh sb="11" eb="13">
      <t>スウチ</t>
    </rPh>
    <rPh sb="14" eb="16">
      <t>ジドウ</t>
    </rPh>
    <rPh sb="17" eb="18">
      <t>ハイ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</si>
  <si>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</si>
  <si>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161" eb="163">
      <t>ハンエイ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</si>
  <si>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</si>
  <si>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>様式2_6本邦受入活動費OR国内研修費&amp;管理費</t>
    <rPh sb="0" eb="2">
      <t>ヨウシキ</t>
    </rPh>
    <rPh sb="5" eb="9">
      <t>ホンポウウケイレ</t>
    </rPh>
    <rPh sb="9" eb="11">
      <t>カツドウ</t>
    </rPh>
    <rPh sb="11" eb="12">
      <t>ヒ</t>
    </rPh>
    <rPh sb="14" eb="16">
      <t>コクナイ</t>
    </rPh>
    <rPh sb="16" eb="18">
      <t>ケンシュウ</t>
    </rPh>
    <rPh sb="18" eb="19">
      <t>ヒ</t>
    </rPh>
    <rPh sb="20" eb="23">
      <t>カンリヒ</t>
    </rPh>
    <phoneticPr fontId="2"/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</si>
  <si>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  <r>
      <rPr>
        <sz val="12"/>
        <color theme="0"/>
        <rFont val="ＭＳ ゴシック"/>
        <family val="3"/>
        <charset val="128"/>
      </rPr>
      <t>（外部人材の活用費としてのみ計上）</t>
    </r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</si>
  <si>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</si>
  <si>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</si>
  <si>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</si>
  <si>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</si>
  <si>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</si>
  <si>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</si>
  <si>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</si>
  <si>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協力準備調査（BOPビジネス連携促進）</t>
    <rPh sb="14" eb="16">
      <t>レンケイ</t>
    </rPh>
    <rPh sb="16" eb="18">
      <t>ソクシン</t>
    </rPh>
    <phoneticPr fontId="2"/>
  </si>
  <si>
    <t>開発途上国の社会・経済開発のための民間技術普及促進事業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</si>
</sst>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4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10"/>
      <name val="Osaka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C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sz val="8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7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701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0" xfId="3" applyFont="1" applyBorder="1" applyAlignment="1">
      <alignment vertical="center"/>
    </xf>
    <xf numFmtId="0" fontId="4" fillId="0" borderId="59" xfId="3" applyFont="1" applyBorder="1" applyAlignment="1">
      <alignment horizontal="right" vertical="center"/>
    </xf>
    <xf numFmtId="0" fontId="4" fillId="0" borderId="58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0" fillId="0" borderId="0" xfId="3" applyFont="1"/>
    <xf numFmtId="0" fontId="9" fillId="0" borderId="0" xfId="3" applyFont="1"/>
    <xf numFmtId="0" fontId="4" fillId="0" borderId="0" xfId="3" applyFont="1"/>
    <xf numFmtId="176" fontId="4" fillId="0" borderId="0" xfId="3" applyNumberFormat="1" applyFont="1"/>
    <xf numFmtId="0" fontId="4" fillId="0" borderId="0" xfId="89" applyFont="1" applyAlignment="1">
      <alignment vertical="center"/>
    </xf>
    <xf numFmtId="176" fontId="8" fillId="0" borderId="0" xfId="89" applyNumberFormat="1" applyFont="1" applyAlignment="1">
      <alignment vertical="center"/>
    </xf>
    <xf numFmtId="0" fontId="4" fillId="0" borderId="0" xfId="89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9" applyNumberFormat="1" applyFont="1" applyFill="1" applyBorder="1" applyAlignment="1">
      <alignment horizontal="center" vertical="center"/>
    </xf>
    <xf numFmtId="3" fontId="4" fillId="0" borderId="62" xfId="89" applyNumberFormat="1" applyFont="1" applyFill="1" applyBorder="1" applyAlignment="1">
      <alignment horizontal="center" vertical="center"/>
    </xf>
    <xf numFmtId="176" fontId="41" fillId="0" borderId="12" xfId="0" applyNumberFormat="1" applyFont="1" applyFill="1" applyBorder="1" applyAlignment="1" applyProtection="1">
      <alignment horizontal="center" vertical="center" wrapText="1"/>
    </xf>
    <xf numFmtId="0" fontId="4" fillId="0" borderId="37" xfId="89" applyFont="1" applyFill="1" applyBorder="1" applyAlignment="1">
      <alignment vertical="center"/>
    </xf>
    <xf numFmtId="0" fontId="4" fillId="0" borderId="38" xfId="89" applyFont="1" applyFill="1" applyBorder="1" applyAlignment="1">
      <alignment vertical="center"/>
    </xf>
    <xf numFmtId="0" fontId="4" fillId="0" borderId="11" xfId="89" applyFont="1" applyFill="1" applyBorder="1" applyAlignment="1">
      <alignment vertical="center" wrapText="1"/>
    </xf>
    <xf numFmtId="0" fontId="4" fillId="0" borderId="4" xfId="89" applyFont="1" applyFill="1" applyBorder="1" applyAlignment="1">
      <alignment horizontal="center" vertical="center" wrapText="1"/>
    </xf>
    <xf numFmtId="0" fontId="4" fillId="0" borderId="38" xfId="89" applyFont="1" applyFill="1" applyBorder="1" applyAlignment="1">
      <alignment vertical="center" wrapText="1"/>
    </xf>
    <xf numFmtId="0" fontId="4" fillId="0" borderId="33" xfId="89" applyFont="1" applyFill="1" applyBorder="1" applyAlignment="1">
      <alignment horizontal="center" vertical="center"/>
    </xf>
    <xf numFmtId="0" fontId="4" fillId="0" borderId="5" xfId="89" applyFont="1" applyFill="1" applyBorder="1" applyAlignment="1">
      <alignment horizontal="left" vertical="center"/>
    </xf>
    <xf numFmtId="183" fontId="4" fillId="0" borderId="1" xfId="89" applyNumberFormat="1" applyFont="1" applyFill="1" applyBorder="1" applyAlignment="1">
      <alignment vertical="center"/>
    </xf>
    <xf numFmtId="184" fontId="4" fillId="0" borderId="5" xfId="89" applyNumberFormat="1" applyFont="1" applyFill="1" applyBorder="1" applyAlignment="1">
      <alignment vertical="center"/>
    </xf>
    <xf numFmtId="185" fontId="4" fillId="0" borderId="1" xfId="89" applyNumberFormat="1" applyFont="1" applyFill="1" applyBorder="1" applyAlignment="1">
      <alignment vertical="center"/>
    </xf>
    <xf numFmtId="3" fontId="4" fillId="2" borderId="5" xfId="89" applyNumberFormat="1" applyFont="1" applyFill="1" applyBorder="1" applyAlignment="1">
      <alignment vertical="center"/>
    </xf>
    <xf numFmtId="183" fontId="4" fillId="0" borderId="5" xfId="89" applyNumberFormat="1" applyFont="1" applyFill="1" applyBorder="1" applyAlignment="1">
      <alignment vertical="center"/>
    </xf>
    <xf numFmtId="185" fontId="4" fillId="0" borderId="4" xfId="89" applyNumberFormat="1" applyFont="1" applyFill="1" applyBorder="1" applyAlignment="1">
      <alignment vertical="center"/>
    </xf>
    <xf numFmtId="183" fontId="4" fillId="0" borderId="45" xfId="89" applyNumberFormat="1" applyFont="1" applyFill="1" applyBorder="1" applyAlignment="1">
      <alignment vertical="center"/>
    </xf>
    <xf numFmtId="185" fontId="4" fillId="0" borderId="15" xfId="89" applyNumberFormat="1" applyFont="1" applyFill="1" applyBorder="1" applyAlignment="1">
      <alignment vertical="center"/>
    </xf>
    <xf numFmtId="0" fontId="4" fillId="0" borderId="66" xfId="89" applyFont="1" applyFill="1" applyBorder="1" applyAlignment="1">
      <alignment vertical="center"/>
    </xf>
    <xf numFmtId="0" fontId="4" fillId="0" borderId="50" xfId="89" applyFont="1" applyFill="1" applyBorder="1" applyAlignment="1">
      <alignment horizontal="left" vertical="center"/>
    </xf>
    <xf numFmtId="183" fontId="4" fillId="0" borderId="50" xfId="89" applyNumberFormat="1" applyFont="1" applyFill="1" applyBorder="1" applyAlignment="1">
      <alignment vertical="center"/>
    </xf>
    <xf numFmtId="186" fontId="4" fillId="0" borderId="50" xfId="89" applyNumberFormat="1" applyFont="1" applyFill="1" applyBorder="1" applyAlignment="1">
      <alignment vertical="center"/>
    </xf>
    <xf numFmtId="185" fontId="4" fillId="0" borderId="11" xfId="89" applyNumberFormat="1" applyFont="1" applyFill="1" applyBorder="1" applyAlignment="1">
      <alignment vertical="center"/>
    </xf>
    <xf numFmtId="3" fontId="4" fillId="0" borderId="50" xfId="89" applyNumberFormat="1" applyFont="1" applyFill="1" applyBorder="1" applyAlignment="1">
      <alignment vertical="center"/>
    </xf>
    <xf numFmtId="187" fontId="4" fillId="0" borderId="5" xfId="89" applyNumberFormat="1" applyFont="1" applyFill="1" applyBorder="1" applyAlignment="1">
      <alignment vertical="center"/>
    </xf>
    <xf numFmtId="0" fontId="4" fillId="0" borderId="45" xfId="89" applyFont="1" applyFill="1" applyBorder="1" applyAlignment="1">
      <alignment horizontal="left" vertical="center"/>
    </xf>
    <xf numFmtId="187" fontId="4" fillId="0" borderId="45" xfId="89" applyNumberFormat="1" applyFont="1" applyFill="1" applyBorder="1" applyAlignment="1">
      <alignment vertical="center"/>
    </xf>
    <xf numFmtId="0" fontId="4" fillId="0" borderId="65" xfId="89" applyFont="1" applyFill="1" applyBorder="1" applyAlignment="1">
      <alignment vertical="center" textRotation="255" wrapText="1"/>
    </xf>
    <xf numFmtId="0" fontId="4" fillId="0" borderId="67" xfId="89" applyFont="1" applyFill="1" applyBorder="1" applyAlignment="1">
      <alignment horizontal="center" vertical="center"/>
    </xf>
    <xf numFmtId="183" fontId="4" fillId="0" borderId="67" xfId="89" applyNumberFormat="1" applyFont="1" applyFill="1" applyBorder="1" applyAlignment="1">
      <alignment vertical="center"/>
    </xf>
    <xf numFmtId="0" fontId="4" fillId="0" borderId="67" xfId="89" applyFont="1" applyFill="1" applyBorder="1" applyAlignment="1">
      <alignment vertical="center"/>
    </xf>
    <xf numFmtId="0" fontId="4" fillId="0" borderId="58" xfId="89" applyFont="1" applyFill="1" applyBorder="1" applyAlignment="1">
      <alignment vertical="center"/>
    </xf>
    <xf numFmtId="3" fontId="4" fillId="2" borderId="67" xfId="89" applyNumberFormat="1" applyFont="1" applyFill="1" applyBorder="1" applyAlignment="1">
      <alignment vertical="center"/>
    </xf>
    <xf numFmtId="0" fontId="4" fillId="0" borderId="68" xfId="89" applyFont="1" applyFill="1" applyBorder="1" applyAlignment="1">
      <alignment vertical="center"/>
    </xf>
    <xf numFmtId="183" fontId="4" fillId="0" borderId="69" xfId="89" applyNumberFormat="1" applyFont="1" applyFill="1" applyBorder="1" applyAlignment="1">
      <alignment vertical="center"/>
    </xf>
    <xf numFmtId="188" fontId="4" fillId="0" borderId="11" xfId="89" applyNumberFormat="1" applyFont="1" applyFill="1" applyBorder="1" applyAlignment="1">
      <alignment vertical="center"/>
    </xf>
    <xf numFmtId="3" fontId="4" fillId="0" borderId="5" xfId="89" applyNumberFormat="1" applyFont="1" applyFill="1" applyBorder="1" applyAlignment="1">
      <alignment vertical="center"/>
    </xf>
    <xf numFmtId="0" fontId="4" fillId="0" borderId="5" xfId="89" applyFont="1" applyFill="1" applyBorder="1" applyAlignment="1">
      <alignment horizontal="left" vertical="center" wrapText="1"/>
    </xf>
    <xf numFmtId="0" fontId="4" fillId="0" borderId="33" xfId="89" applyFont="1" applyFill="1" applyBorder="1" applyAlignment="1">
      <alignment vertical="center" textRotation="255" wrapText="1"/>
    </xf>
    <xf numFmtId="188" fontId="4" fillId="0" borderId="4" xfId="89" applyNumberFormat="1" applyFont="1" applyFill="1" applyBorder="1" applyAlignment="1">
      <alignment vertical="center"/>
    </xf>
    <xf numFmtId="0" fontId="4" fillId="0" borderId="6" xfId="89" applyFont="1" applyFill="1" applyBorder="1" applyAlignment="1">
      <alignment horizontal="left" vertical="center"/>
    </xf>
    <xf numFmtId="183" fontId="4" fillId="0" borderId="6" xfId="89" applyNumberFormat="1" applyFont="1" applyFill="1" applyBorder="1" applyAlignment="1">
      <alignment vertical="center"/>
    </xf>
    <xf numFmtId="184" fontId="4" fillId="0" borderId="6" xfId="89" applyNumberFormat="1" applyFont="1" applyFill="1" applyBorder="1" applyAlignment="1">
      <alignment vertical="center"/>
    </xf>
    <xf numFmtId="188" fontId="4" fillId="0" borderId="1" xfId="89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0" fontId="38" fillId="0" borderId="0" xfId="3" applyFont="1"/>
    <xf numFmtId="0" fontId="4" fillId="0" borderId="0" xfId="3" applyFont="1" applyFill="1"/>
    <xf numFmtId="3" fontId="4" fillId="2" borderId="26" xfId="3" applyNumberFormat="1" applyFont="1" applyFill="1" applyBorder="1"/>
    <xf numFmtId="0" fontId="4" fillId="0" borderId="39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2" borderId="16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center"/>
    </xf>
    <xf numFmtId="38" fontId="4" fillId="2" borderId="59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41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75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" fontId="8" fillId="0" borderId="0" xfId="3" applyNumberFormat="1" applyFont="1" applyFill="1" applyAlignment="1">
      <alignment horizontal="right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/>
    </xf>
    <xf numFmtId="38" fontId="4" fillId="2" borderId="0" xfId="1" applyFont="1" applyFill="1" applyAlignment="1">
      <alignment horizontal="right" vertical="center"/>
    </xf>
    <xf numFmtId="0" fontId="4" fillId="0" borderId="64" xfId="89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58" xfId="89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/>
    </xf>
    <xf numFmtId="184" fontId="4" fillId="0" borderId="1" xfId="89" applyNumberFormat="1" applyFont="1" applyFill="1" applyBorder="1" applyAlignment="1">
      <alignment vertical="center"/>
    </xf>
    <xf numFmtId="3" fontId="4" fillId="2" borderId="1" xfId="89" applyNumberFormat="1" applyFont="1" applyFill="1" applyBorder="1" applyAlignment="1">
      <alignment vertical="center"/>
    </xf>
    <xf numFmtId="187" fontId="4" fillId="0" borderId="1" xfId="89" applyNumberFormat="1" applyFont="1" applyFill="1" applyBorder="1" applyAlignment="1">
      <alignment vertical="center"/>
    </xf>
    <xf numFmtId="0" fontId="4" fillId="0" borderId="59" xfId="89" applyFont="1" applyFill="1" applyBorder="1" applyAlignment="1">
      <alignment vertical="center"/>
    </xf>
    <xf numFmtId="0" fontId="4" fillId="0" borderId="1" xfId="89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</xf>
    <xf numFmtId="3" fontId="8" fillId="2" borderId="7" xfId="3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2" borderId="3" xfId="3" applyNumberFormat="1" applyFont="1" applyFill="1" applyBorder="1"/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0" fontId="0" fillId="5" borderId="1" xfId="0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44" fillId="0" borderId="1" xfId="9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4" fillId="0" borderId="1" xfId="9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horizontal="right"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Fill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right" vertical="center"/>
    </xf>
    <xf numFmtId="0" fontId="47" fillId="0" borderId="1" xfId="0" applyFont="1" applyBorder="1" applyAlignment="1" applyProtection="1">
      <alignment horizontal="righ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9" fillId="0" borderId="0" xfId="3" applyFont="1" applyBorder="1"/>
    <xf numFmtId="0" fontId="4" fillId="0" borderId="12" xfId="89" applyFont="1" applyFill="1" applyBorder="1" applyAlignment="1">
      <alignment vertical="center" wrapText="1"/>
    </xf>
    <xf numFmtId="24" fontId="4" fillId="0" borderId="22" xfId="89" applyNumberFormat="1" applyFont="1" applyFill="1" applyBorder="1" applyAlignment="1">
      <alignment horizontal="left" vertical="center"/>
    </xf>
    <xf numFmtId="24" fontId="4" fillId="0" borderId="19" xfId="89" applyNumberFormat="1" applyFont="1" applyFill="1" applyBorder="1" applyAlignment="1">
      <alignment horizontal="left" vertical="center"/>
    </xf>
    <xf numFmtId="0" fontId="4" fillId="0" borderId="76" xfId="89" applyFont="1" applyFill="1" applyBorder="1" applyAlignment="1">
      <alignment horizontal="left" vertical="center"/>
    </xf>
    <xf numFmtId="24" fontId="4" fillId="0" borderId="12" xfId="89" applyNumberFormat="1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/>
    </xf>
    <xf numFmtId="0" fontId="4" fillId="0" borderId="20" xfId="89" applyFont="1" applyFill="1" applyBorder="1" applyAlignment="1">
      <alignment horizontal="left" vertical="center"/>
    </xf>
    <xf numFmtId="0" fontId="4" fillId="0" borderId="19" xfId="89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 wrapText="1"/>
    </xf>
    <xf numFmtId="0" fontId="4" fillId="0" borderId="53" xfId="3" applyFont="1" applyFill="1" applyBorder="1" applyAlignment="1">
      <alignment vertical="center"/>
    </xf>
    <xf numFmtId="0" fontId="9" fillId="0" borderId="1" xfId="3" applyFont="1" applyBorder="1"/>
    <xf numFmtId="0" fontId="4" fillId="0" borderId="1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44" fillId="0" borderId="18" xfId="90" applyFont="1" applyFill="1" applyBorder="1">
      <alignment vertical="center"/>
    </xf>
    <xf numFmtId="0" fontId="0" fillId="0" borderId="13" xfId="0" applyFont="1" applyBorder="1">
      <alignment vertical="center"/>
    </xf>
    <xf numFmtId="38" fontId="4" fillId="2" borderId="53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4" fillId="0" borderId="0" xfId="90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77" xfId="3" applyNumberFormat="1" applyFont="1" applyFill="1" applyBorder="1" applyAlignment="1" applyProtection="1">
      <alignment vertical="center"/>
    </xf>
    <xf numFmtId="3" fontId="9" fillId="0" borderId="78" xfId="3" applyNumberFormat="1" applyFont="1" applyFill="1" applyBorder="1" applyAlignment="1" applyProtection="1">
      <alignment vertical="center"/>
    </xf>
    <xf numFmtId="3" fontId="9" fillId="0" borderId="7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52" fillId="0" borderId="0" xfId="3" applyFont="1"/>
    <xf numFmtId="0" fontId="52" fillId="0" borderId="0" xfId="3" applyFont="1" applyAlignment="1">
      <alignment horizontal="right"/>
    </xf>
    <xf numFmtId="0" fontId="52" fillId="0" borderId="0" xfId="3" applyFont="1" applyAlignment="1">
      <alignment horizontal="left"/>
    </xf>
    <xf numFmtId="0" fontId="53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4" fillId="0" borderId="1" xfId="90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19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5" borderId="41" xfId="0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71" xfId="0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ont="1" applyFill="1" applyBorder="1">
      <alignment vertical="center"/>
    </xf>
    <xf numFmtId="0" fontId="46" fillId="0" borderId="80" xfId="3" applyFont="1" applyBorder="1" applyAlignment="1">
      <alignment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52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3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17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17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7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right" vertical="center"/>
    </xf>
    <xf numFmtId="0" fontId="13" fillId="0" borderId="53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8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8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7" xfId="89" applyFont="1" applyFill="1" applyBorder="1" applyAlignment="1">
      <alignment horizontal="center" vertical="center"/>
    </xf>
    <xf numFmtId="0" fontId="4" fillId="0" borderId="61" xfId="89" applyFont="1" applyFill="1" applyBorder="1" applyAlignment="1">
      <alignment horizontal="center" vertical="center"/>
    </xf>
    <xf numFmtId="0" fontId="4" fillId="0" borderId="63" xfId="89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1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7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7" xfId="0" applyNumberFormat="1" applyFont="1" applyFill="1" applyBorder="1" applyAlignment="1" applyProtection="1">
      <alignment horizontal="right" vertical="center"/>
    </xf>
    <xf numFmtId="177" fontId="6" fillId="2" borderId="53" xfId="0" applyNumberFormat="1" applyFont="1" applyFill="1" applyBorder="1" applyAlignment="1" applyProtection="1">
      <alignment horizontal="right" vertical="center"/>
    </xf>
    <xf numFmtId="177" fontId="6" fillId="2" borderId="10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1">
    <cellStyle name="スタイル 1" xfId="7"/>
    <cellStyle name="ハイパーリンク" xfId="90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9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CC"/>
      <color rgb="FF00FF99"/>
      <color rgb="FFFFCCFF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76200</xdr:rowOff>
    </xdr:from>
    <xdr:to>
      <xdr:col>6</xdr:col>
      <xdr:colOff>1971675</xdr:colOff>
      <xdr:row>40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21</xdr:row>
      <xdr:rowOff>63500</xdr:rowOff>
    </xdr:from>
    <xdr:to>
      <xdr:col>2</xdr:col>
      <xdr:colOff>1040342</xdr:colOff>
      <xdr:row>30</xdr:row>
      <xdr:rowOff>275166</xdr:rowOff>
    </xdr:to>
    <xdr:sp macro="" textlink="">
      <xdr:nvSpPr>
        <xdr:cNvPr id="3" name="角丸四角形吹き出し 2"/>
        <xdr:cNvSpPr/>
      </xdr:nvSpPr>
      <xdr:spPr>
        <a:xfrm>
          <a:off x="772583" y="560916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22~30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0</xdr:colOff>
      <xdr:row>43</xdr:row>
      <xdr:rowOff>63500</xdr:rowOff>
    </xdr:from>
    <xdr:to>
      <xdr:col>2</xdr:col>
      <xdr:colOff>627592</xdr:colOff>
      <xdr:row>52</xdr:row>
      <xdr:rowOff>275166</xdr:rowOff>
    </xdr:to>
    <xdr:sp macro="" textlink="">
      <xdr:nvSpPr>
        <xdr:cNvPr id="5" name="角丸四角形吹き出し 4"/>
        <xdr:cNvSpPr/>
      </xdr:nvSpPr>
      <xdr:spPr>
        <a:xfrm>
          <a:off x="359833" y="1027641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44~52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201707</xdr:colOff>
      <xdr:row>7</xdr:row>
      <xdr:rowOff>112059</xdr:rowOff>
    </xdr:from>
    <xdr:to>
      <xdr:col>9</xdr:col>
      <xdr:colOff>762001</xdr:colOff>
      <xdr:row>10</xdr:row>
      <xdr:rowOff>98052</xdr:rowOff>
    </xdr:to>
    <xdr:sp macro="" textlink="">
      <xdr:nvSpPr>
        <xdr:cNvPr id="4" name="角丸四角形吹き出し 3"/>
        <xdr:cNvSpPr/>
      </xdr:nvSpPr>
      <xdr:spPr>
        <a:xfrm>
          <a:off x="6252883" y="1546412"/>
          <a:ext cx="1949824" cy="523875"/>
        </a:xfrm>
        <a:prstGeom prst="wedgeRoundRectCallout">
          <a:avLst>
            <a:gd name="adj1" fmla="val 31341"/>
            <a:gd name="adj2" fmla="val 161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8</xdr:col>
      <xdr:colOff>209550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6191250" y="428625"/>
          <a:ext cx="4514850" cy="1581150"/>
        </a:xfrm>
        <a:prstGeom prst="wedgeRoundRectCallout">
          <a:avLst>
            <a:gd name="adj1" fmla="val -41869"/>
            <a:gd name="adj2" fmla="val 7257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74083</xdr:colOff>
      <xdr:row>22</xdr:row>
      <xdr:rowOff>10584</xdr:rowOff>
    </xdr:from>
    <xdr:to>
      <xdr:col>2</xdr:col>
      <xdr:colOff>733425</xdr:colOff>
      <xdr:row>42</xdr:row>
      <xdr:rowOff>31750</xdr:rowOff>
    </xdr:to>
    <xdr:sp macro="" textlink="">
      <xdr:nvSpPr>
        <xdr:cNvPr id="8" name="角丸四角形吹き出し 7"/>
        <xdr:cNvSpPr/>
      </xdr:nvSpPr>
      <xdr:spPr>
        <a:xfrm>
          <a:off x="402166" y="7799917"/>
          <a:ext cx="1791759" cy="11641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23~41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3</xdr:col>
      <xdr:colOff>666750</xdr:colOff>
      <xdr:row>31</xdr:row>
      <xdr:rowOff>247650</xdr:rowOff>
    </xdr:from>
    <xdr:to>
      <xdr:col>5</xdr:col>
      <xdr:colOff>723900</xdr:colOff>
      <xdr:row>33</xdr:row>
      <xdr:rowOff>238125</xdr:rowOff>
    </xdr:to>
    <xdr:sp macro="" textlink="">
      <xdr:nvSpPr>
        <xdr:cNvPr id="5" name="角丸四角形吹き出し 4"/>
        <xdr:cNvSpPr/>
      </xdr:nvSpPr>
      <xdr:spPr>
        <a:xfrm>
          <a:off x="3581400" y="9667875"/>
          <a:ext cx="1419225" cy="523875"/>
        </a:xfrm>
        <a:prstGeom prst="wedgeRoundRectCallout">
          <a:avLst>
            <a:gd name="adj1" fmla="val -122542"/>
            <a:gd name="adj2" fmla="val -349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--</a:t>
          </a:r>
          <a:r>
            <a:rPr kumimoji="1" lang="ja-JP" altLang="en-US" sz="1000">
              <a:solidFill>
                <a:sysClr val="windowText" lastClr="000000"/>
              </a:solidFill>
            </a:rPr>
            <a:t>２　国内研修費は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「ＰＰＰ」のみ計上可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14</xdr:row>
      <xdr:rowOff>12699</xdr:rowOff>
    </xdr:from>
    <xdr:to>
      <xdr:col>2</xdr:col>
      <xdr:colOff>103717</xdr:colOff>
      <xdr:row>29</xdr:row>
      <xdr:rowOff>52917</xdr:rowOff>
    </xdr:to>
    <xdr:sp macro="" textlink="">
      <xdr:nvSpPr>
        <xdr:cNvPr id="3" name="角丸四角形吹き出し 2"/>
        <xdr:cNvSpPr/>
      </xdr:nvSpPr>
      <xdr:spPr>
        <a:xfrm>
          <a:off x="439208" y="4637616"/>
          <a:ext cx="1791759" cy="1140884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5"/>
  <sheetViews>
    <sheetView tabSelected="1" workbookViewId="0">
      <selection activeCell="C3" sqref="C3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545" t="s">
        <v>228</v>
      </c>
      <c r="B1" s="545"/>
      <c r="C1" s="545"/>
    </row>
    <row r="2" spans="1:3" ht="18" customHeight="1">
      <c r="A2" s="155" t="s">
        <v>225</v>
      </c>
      <c r="B2" s="155"/>
      <c r="C2" s="155"/>
    </row>
    <row r="3" spans="1:3" ht="18" customHeight="1">
      <c r="A3" s="416" t="s">
        <v>226</v>
      </c>
      <c r="B3" s="155" t="s">
        <v>322</v>
      </c>
      <c r="C3" s="155"/>
    </row>
    <row r="4" spans="1:3" ht="18" customHeight="1">
      <c r="A4" s="416" t="s">
        <v>226</v>
      </c>
      <c r="B4" s="155" t="s">
        <v>323</v>
      </c>
      <c r="C4" s="155"/>
    </row>
    <row r="5" spans="1:3" ht="18" customHeight="1">
      <c r="A5" s="416" t="s">
        <v>226</v>
      </c>
      <c r="B5" s="155" t="s">
        <v>324</v>
      </c>
      <c r="C5" s="155"/>
    </row>
    <row r="6" spans="1:3" ht="18" customHeight="1">
      <c r="A6" s="416" t="s">
        <v>227</v>
      </c>
      <c r="B6" s="155" t="s">
        <v>325</v>
      </c>
      <c r="C6" s="155"/>
    </row>
    <row r="7" spans="1:3" ht="18" customHeight="1">
      <c r="A7" s="416" t="s">
        <v>226</v>
      </c>
      <c r="B7" s="155" t="s">
        <v>326</v>
      </c>
      <c r="C7" s="155"/>
    </row>
    <row r="8" spans="1:3" ht="18" customHeight="1" thickBot="1">
      <c r="A8" s="155"/>
      <c r="B8" s="155"/>
      <c r="C8" s="155"/>
    </row>
    <row r="9" spans="1:3" ht="18" customHeight="1">
      <c r="A9" s="350"/>
      <c r="B9" s="351" t="s">
        <v>229</v>
      </c>
      <c r="C9" s="352" t="s">
        <v>230</v>
      </c>
    </row>
    <row r="10" spans="1:3" ht="71.25">
      <c r="A10" s="541" t="s">
        <v>233</v>
      </c>
      <c r="B10" s="419" t="s">
        <v>231</v>
      </c>
      <c r="C10" s="458" t="s">
        <v>327</v>
      </c>
    </row>
    <row r="11" spans="1:3" ht="28.5">
      <c r="A11" s="542"/>
      <c r="B11" s="419" t="s">
        <v>232</v>
      </c>
      <c r="C11" s="458" t="s">
        <v>237</v>
      </c>
    </row>
    <row r="12" spans="1:3" ht="34.5" customHeight="1">
      <c r="A12" s="543" t="s">
        <v>249</v>
      </c>
      <c r="B12" s="419" t="s">
        <v>234</v>
      </c>
      <c r="C12" s="458" t="s">
        <v>268</v>
      </c>
    </row>
    <row r="13" spans="1:3" ht="42.75">
      <c r="A13" s="543"/>
      <c r="B13" s="419" t="s">
        <v>270</v>
      </c>
      <c r="C13" s="458" t="s">
        <v>267</v>
      </c>
    </row>
    <row r="14" spans="1:3" ht="28.5">
      <c r="A14" s="543"/>
      <c r="B14" s="419" t="s">
        <v>235</v>
      </c>
      <c r="C14" s="458" t="s">
        <v>271</v>
      </c>
    </row>
    <row r="15" spans="1:3" ht="39.75" customHeight="1">
      <c r="A15" s="543"/>
      <c r="B15" s="421" t="s">
        <v>240</v>
      </c>
      <c r="C15" s="458" t="s">
        <v>311</v>
      </c>
    </row>
    <row r="16" spans="1:3" ht="128.25">
      <c r="A16" s="543"/>
      <c r="B16" s="421" t="s">
        <v>246</v>
      </c>
      <c r="C16" s="458" t="s">
        <v>328</v>
      </c>
    </row>
    <row r="17" spans="1:3" ht="36.75" customHeight="1">
      <c r="A17" s="543"/>
      <c r="B17" s="421" t="s">
        <v>247</v>
      </c>
      <c r="C17" s="458" t="s">
        <v>306</v>
      </c>
    </row>
    <row r="18" spans="1:3" ht="42.75">
      <c r="A18" s="543"/>
      <c r="B18" s="511" t="s">
        <v>329</v>
      </c>
      <c r="C18" s="458" t="s">
        <v>255</v>
      </c>
    </row>
    <row r="19" spans="1:3" ht="42.75">
      <c r="A19" s="543"/>
      <c r="B19" s="511" t="s">
        <v>329</v>
      </c>
      <c r="C19" s="458" t="s">
        <v>256</v>
      </c>
    </row>
    <row r="20" spans="1:3" ht="41.25" customHeight="1" thickBot="1">
      <c r="A20" s="544"/>
      <c r="B20" s="459" t="s">
        <v>248</v>
      </c>
      <c r="C20" s="460" t="s">
        <v>250</v>
      </c>
    </row>
    <row r="21" spans="1:3" ht="18" customHeight="1">
      <c r="A21" s="155"/>
      <c r="B21" s="155"/>
      <c r="C21" s="155"/>
    </row>
    <row r="22" spans="1:3" ht="18" customHeight="1">
      <c r="A22" s="155"/>
      <c r="B22" s="155"/>
      <c r="C22" s="155"/>
    </row>
    <row r="23" spans="1:3" ht="18" customHeight="1">
      <c r="A23" s="155"/>
      <c r="B23" s="156" t="s">
        <v>170</v>
      </c>
      <c r="C23" s="155"/>
    </row>
    <row r="24" spans="1:3" ht="65.25" customHeight="1">
      <c r="A24" s="155"/>
      <c r="B24" s="419" t="s">
        <v>310</v>
      </c>
      <c r="C24" s="420" t="s">
        <v>307</v>
      </c>
    </row>
    <row r="25" spans="1:3" ht="54.75" customHeight="1">
      <c r="A25" s="155"/>
      <c r="B25" s="422" t="s">
        <v>252</v>
      </c>
      <c r="C25" s="420" t="s">
        <v>253</v>
      </c>
    </row>
    <row r="26" spans="1:3" ht="41.25" customHeight="1">
      <c r="A26" s="155"/>
      <c r="B26" s="419" t="s">
        <v>312</v>
      </c>
      <c r="C26" s="507" t="s">
        <v>313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</sheetData>
  <mergeCells count="3">
    <mergeCell ref="A10:A11"/>
    <mergeCell ref="A12:A20"/>
    <mergeCell ref="A1:C1"/>
  </mergeCells>
  <phoneticPr fontId="2"/>
  <hyperlinks>
    <hyperlink ref="B10" location="従事者明細!Print_Area" display="従事者明細"/>
    <hyperlink ref="B11" location="様式1!Print_Area" display="様式1"/>
    <hyperlink ref="B12" location="様式2_1人件費!Print_Area" display="様式2_1人件費"/>
    <hyperlink ref="B13" location="様式2_2その他原価・一般管理費等!Print_Area" display="様式2_2その他原価・一般管理費等"/>
    <hyperlink ref="B14" location="様式2_3機材!Print_Area" display="様式2_3機材費"/>
    <hyperlink ref="B15" location="'機材様式（別紙明細）'!Print_Area" display="機材様式（別紙明細）"/>
    <hyperlink ref="B16" location="様式2_4旅費!Print_Area" display="様式2_4旅費"/>
    <hyperlink ref="B17" location="様式2_5現地活動費!Print_Area" display="様式2_5現地活動費"/>
    <hyperlink ref="B18" location="'様式2_6本邦受入活動費OR国内研修費&amp;管理費'!Print_Area" display="様式2_6本邦受入活動費OR国内研修費&amp;管理費"/>
    <hyperlink ref="B20" location="業務従事者名簿!Print_Area" display="業務従事者名簿"/>
    <hyperlink ref="B19" location="'様式2_6本邦受入活動費OR国内研修費&amp;管理費'!Print_Area" display="様式2_6本邦受入活動費OR国内研修費&amp;管理費"/>
    <hyperlink ref="B24" location="' 表紙'!Print_Area" display="最終見積金額内訳（表紙が必要）"/>
    <hyperlink ref="B26" location="年度毎内訳!Print_Area" display="年度毎内訳"/>
  </hyperlinks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6"/>
  <sheetViews>
    <sheetView showGridLines="0" view="pageBreakPreview" zoomScale="85" zoomScaleNormal="100" zoomScaleSheetLayoutView="85" workbookViewId="0">
      <selection activeCell="L9" sqref="L9"/>
    </sheetView>
  </sheetViews>
  <sheetFormatPr defaultRowHeight="14.25" outlineLevelRow="1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216"/>
    </row>
    <row r="2" spans="1:11" outlineLevel="1">
      <c r="A2" s="74" t="s">
        <v>173</v>
      </c>
      <c r="B2" s="74" t="s">
        <v>3</v>
      </c>
      <c r="C2" s="412"/>
      <c r="D2" s="399"/>
      <c r="E2" s="399"/>
      <c r="F2" s="399"/>
      <c r="G2" s="412"/>
      <c r="H2" s="399"/>
    </row>
    <row r="3" spans="1:11" outlineLevel="1">
      <c r="A3" s="66"/>
      <c r="B3" s="6"/>
      <c r="C3" s="412"/>
      <c r="D3" s="399"/>
      <c r="E3" s="400"/>
      <c r="F3" s="399"/>
      <c r="G3" s="412"/>
      <c r="H3" s="399"/>
    </row>
    <row r="4" spans="1:11" ht="27" customHeight="1" outlineLevel="1" thickBot="1">
      <c r="A4" s="355" t="s">
        <v>239</v>
      </c>
      <c r="B4" s="85" t="s">
        <v>174</v>
      </c>
      <c r="C4" s="102"/>
      <c r="D4" s="103"/>
      <c r="E4" s="677">
        <f>E6+E16</f>
        <v>0</v>
      </c>
      <c r="F4" s="677"/>
      <c r="G4" s="85" t="s">
        <v>1</v>
      </c>
      <c r="H4" s="85"/>
      <c r="K4" s="3"/>
    </row>
    <row r="5" spans="1:11" ht="15.75" outlineLevel="1" thickTop="1" thickBot="1">
      <c r="A5" s="217"/>
      <c r="B5" s="85"/>
      <c r="C5" s="102"/>
      <c r="D5" s="103"/>
      <c r="E5" s="102"/>
      <c r="F5" s="85"/>
      <c r="G5" s="104"/>
      <c r="H5" s="85"/>
      <c r="K5" s="3"/>
    </row>
    <row r="6" spans="1:11" ht="24" customHeight="1" outlineLevel="1" thickBot="1">
      <c r="A6" s="217"/>
      <c r="B6" s="105" t="s">
        <v>175</v>
      </c>
      <c r="C6" s="102"/>
      <c r="D6" s="103"/>
      <c r="E6" s="678">
        <f>G14</f>
        <v>0</v>
      </c>
      <c r="F6" s="679"/>
      <c r="G6" s="85" t="s">
        <v>1</v>
      </c>
      <c r="H6" s="85"/>
      <c r="K6" s="3"/>
    </row>
    <row r="7" spans="1:11" ht="9" customHeight="1" outlineLevel="1">
      <c r="A7" s="85"/>
      <c r="B7" s="85"/>
      <c r="C7" s="104"/>
      <c r="D7" s="85"/>
      <c r="E7" s="85"/>
      <c r="F7" s="85"/>
      <c r="G7" s="104"/>
      <c r="H7" s="85"/>
    </row>
    <row r="8" spans="1:11" ht="30" customHeight="1" outlineLevel="1">
      <c r="A8" s="85"/>
      <c r="B8" s="648" t="s">
        <v>176</v>
      </c>
      <c r="C8" s="648"/>
      <c r="D8" s="478" t="s">
        <v>177</v>
      </c>
      <c r="E8" s="649" t="s">
        <v>29</v>
      </c>
      <c r="F8" s="650"/>
      <c r="G8" s="218" t="s">
        <v>30</v>
      </c>
      <c r="H8" s="441"/>
      <c r="I8" s="354" t="s">
        <v>195</v>
      </c>
    </row>
    <row r="9" spans="1:11" ht="30" customHeight="1" outlineLevel="1">
      <c r="A9" s="85"/>
      <c r="B9" s="651"/>
      <c r="C9" s="652"/>
      <c r="D9" s="219"/>
      <c r="E9" s="653"/>
      <c r="F9" s="654"/>
      <c r="G9" s="203">
        <f>D9*E9</f>
        <v>0</v>
      </c>
      <c r="H9" s="400"/>
      <c r="I9" s="402"/>
    </row>
    <row r="10" spans="1:11" ht="30" customHeight="1" outlineLevel="1">
      <c r="A10" s="85"/>
      <c r="B10" s="651"/>
      <c r="C10" s="652"/>
      <c r="D10" s="219"/>
      <c r="E10" s="653"/>
      <c r="F10" s="654"/>
      <c r="G10" s="203">
        <f t="shared" ref="G10:G12" si="0">D10*E10</f>
        <v>0</v>
      </c>
      <c r="H10" s="400"/>
      <c r="I10" s="402"/>
    </row>
    <row r="11" spans="1:11" ht="30" customHeight="1" outlineLevel="1">
      <c r="A11" s="85"/>
      <c r="B11" s="651"/>
      <c r="C11" s="652"/>
      <c r="D11" s="219"/>
      <c r="E11" s="653"/>
      <c r="F11" s="654"/>
      <c r="G11" s="203">
        <f t="shared" si="0"/>
        <v>0</v>
      </c>
      <c r="H11" s="400"/>
      <c r="I11" s="402"/>
    </row>
    <row r="12" spans="1:11" ht="30" customHeight="1" outlineLevel="1" thickBot="1">
      <c r="A12" s="85"/>
      <c r="B12" s="655"/>
      <c r="C12" s="656"/>
      <c r="D12" s="220"/>
      <c r="E12" s="657"/>
      <c r="F12" s="658"/>
      <c r="G12" s="442">
        <f t="shared" si="0"/>
        <v>0</v>
      </c>
      <c r="H12" s="400"/>
      <c r="I12" s="402"/>
    </row>
    <row r="13" spans="1:11" ht="30" customHeight="1" outlineLevel="1" thickBot="1">
      <c r="A13" s="85"/>
      <c r="B13" s="659" t="s">
        <v>27</v>
      </c>
      <c r="C13" s="660"/>
      <c r="D13" s="660"/>
      <c r="E13" s="660"/>
      <c r="F13" s="660"/>
      <c r="G13" s="221">
        <f>SUM(G9:G12)</f>
        <v>0</v>
      </c>
      <c r="H13" s="85"/>
    </row>
    <row r="14" spans="1:11" ht="30" customHeight="1" outlineLevel="1" thickBot="1">
      <c r="A14" s="85"/>
      <c r="B14" s="222"/>
      <c r="C14" s="222"/>
      <c r="D14" s="223"/>
      <c r="E14" s="224"/>
      <c r="F14" s="92" t="s">
        <v>105</v>
      </c>
      <c r="G14" s="512">
        <f>ROUNDDOWN(G13,-3)</f>
        <v>0</v>
      </c>
      <c r="H14" s="85"/>
    </row>
    <row r="15" spans="1:11" ht="15" outlineLevel="1" thickBot="1">
      <c r="A15" s="85"/>
      <c r="B15" s="85"/>
      <c r="C15" s="104"/>
      <c r="D15" s="85"/>
      <c r="E15" s="85"/>
      <c r="F15" s="85"/>
      <c r="G15" s="104"/>
      <c r="H15" s="85"/>
    </row>
    <row r="16" spans="1:11" ht="20.25" customHeight="1" outlineLevel="1" thickBot="1">
      <c r="A16" s="217"/>
      <c r="B16" s="105" t="s">
        <v>178</v>
      </c>
      <c r="C16" s="102"/>
      <c r="D16" s="103"/>
      <c r="E16" s="678">
        <f>G21</f>
        <v>0</v>
      </c>
      <c r="F16" s="679"/>
      <c r="G16" s="107" t="s">
        <v>1</v>
      </c>
      <c r="H16" s="85"/>
      <c r="K16" s="3"/>
    </row>
    <row r="17" spans="1:11" customFormat="1" ht="11.25" customHeight="1" outlineLevel="1">
      <c r="A17" s="106"/>
      <c r="B17" s="106"/>
      <c r="C17" s="106"/>
      <c r="D17" s="106"/>
      <c r="E17" s="106"/>
      <c r="F17" s="106"/>
      <c r="G17" s="106"/>
      <c r="H17" s="106"/>
    </row>
    <row r="18" spans="1:11" ht="18" customHeight="1" outlineLevel="1">
      <c r="A18" s="217"/>
      <c r="B18" s="225">
        <v>75500</v>
      </c>
      <c r="C18" s="226" t="s">
        <v>1</v>
      </c>
      <c r="D18" s="227" t="s">
        <v>179</v>
      </c>
      <c r="E18" s="225"/>
      <c r="F18" s="105" t="s">
        <v>180</v>
      </c>
      <c r="G18" s="413">
        <f>B18*E18</f>
        <v>0</v>
      </c>
      <c r="H18" s="85" t="s">
        <v>1</v>
      </c>
      <c r="K18" s="3"/>
    </row>
    <row r="19" spans="1:11" ht="18" customHeight="1" outlineLevel="1">
      <c r="A19" s="217"/>
      <c r="B19" s="225">
        <v>69800</v>
      </c>
      <c r="C19" s="226" t="s">
        <v>1</v>
      </c>
      <c r="D19" s="227" t="s">
        <v>40</v>
      </c>
      <c r="E19" s="225"/>
      <c r="F19" s="105" t="s">
        <v>180</v>
      </c>
      <c r="G19" s="413">
        <f>B19*E19</f>
        <v>0</v>
      </c>
      <c r="H19" s="85" t="s">
        <v>1</v>
      </c>
      <c r="K19" s="3"/>
    </row>
    <row r="20" spans="1:11" ht="18" customHeight="1" outlineLevel="1" thickBot="1">
      <c r="A20" s="217"/>
      <c r="B20" s="102"/>
      <c r="C20" s="226"/>
      <c r="D20" s="227"/>
      <c r="E20" s="102"/>
      <c r="F20" s="105"/>
      <c r="G20" s="414">
        <f>SUM(G18:G19)</f>
        <v>0</v>
      </c>
      <c r="H20" s="85"/>
      <c r="K20" s="3"/>
    </row>
    <row r="21" spans="1:11" ht="20.25" customHeight="1" outlineLevel="1" thickBot="1">
      <c r="A21" s="217"/>
      <c r="B21" s="477"/>
      <c r="C21" s="228"/>
      <c r="D21" s="229"/>
      <c r="E21" s="662" t="s">
        <v>105</v>
      </c>
      <c r="F21" s="662"/>
      <c r="G21" s="512">
        <f>ROUNDDOWN(G20,-3)</f>
        <v>0</v>
      </c>
      <c r="H21" s="85" t="s">
        <v>1</v>
      </c>
      <c r="K21" s="3"/>
    </row>
    <row r="22" spans="1:11" ht="20.25" customHeight="1" outlineLevel="1">
      <c r="A22" s="217"/>
      <c r="B22" s="477"/>
      <c r="C22" s="228"/>
      <c r="D22" s="229"/>
      <c r="E22" s="230"/>
      <c r="F22" s="229"/>
      <c r="G22" s="229"/>
      <c r="H22" s="85"/>
      <c r="K22" s="3"/>
    </row>
    <row r="23" spans="1:11" ht="21" customHeight="1" outlineLevel="1" thickBot="1">
      <c r="A23" s="74" t="s">
        <v>63</v>
      </c>
      <c r="B23" s="74" t="s">
        <v>6</v>
      </c>
      <c r="C23" s="104"/>
      <c r="D23" s="85"/>
      <c r="E23" s="677">
        <f>G28</f>
        <v>0</v>
      </c>
      <c r="F23" s="677"/>
      <c r="G23" s="107" t="s">
        <v>1</v>
      </c>
      <c r="H23" s="85"/>
    </row>
    <row r="24" spans="1:11" ht="30" customHeight="1" outlineLevel="1" thickTop="1">
      <c r="A24" s="5"/>
      <c r="B24" s="6"/>
      <c r="C24" s="104"/>
      <c r="D24" s="85"/>
      <c r="E24" s="85"/>
      <c r="F24" s="85"/>
      <c r="G24" s="104"/>
      <c r="H24" s="85"/>
    </row>
    <row r="25" spans="1:11" ht="30" customHeight="1" outlineLevel="1">
      <c r="A25" s="85"/>
      <c r="B25" s="85"/>
      <c r="C25" s="104"/>
      <c r="D25" s="85"/>
      <c r="E25" s="85"/>
      <c r="F25" s="85"/>
      <c r="G25" s="104"/>
      <c r="H25" s="85"/>
    </row>
    <row r="26" spans="1:11" ht="34.5" customHeight="1" outlineLevel="1">
      <c r="A26" s="85"/>
      <c r="B26" s="85" t="s">
        <v>242</v>
      </c>
      <c r="C26" s="136" t="s">
        <v>181</v>
      </c>
      <c r="D26" s="85"/>
      <c r="E26" s="85" t="s">
        <v>48</v>
      </c>
      <c r="F26" s="85"/>
      <c r="G26" s="104"/>
      <c r="H26" s="85"/>
    </row>
    <row r="27" spans="1:11" ht="30" customHeight="1" outlineLevel="1" thickBot="1">
      <c r="A27" s="380"/>
      <c r="B27" s="661">
        <f>様式2_3機材!$E$5+様式2_4旅費!$F$4+様式2_4旅費!$F$6+様式2_5現地活動費!$E$3+'様式2_6本邦受入活動費OR国内研修費&amp;管理費'!$E$6</f>
        <v>0</v>
      </c>
      <c r="C27" s="661">
        <f>$E$5+様式2_4旅費!$F$4+様式2_4旅費!$F$6+様式2_5現地活動費!$E$3+'様式2_6本邦受入活動費OR国内研修費&amp;管理費'!$E$6</f>
        <v>0</v>
      </c>
      <c r="D27" s="85" t="s">
        <v>32</v>
      </c>
      <c r="E27" s="108">
        <v>10</v>
      </c>
      <c r="F27" s="109" t="s">
        <v>182</v>
      </c>
      <c r="G27" s="415">
        <f>ROUNDDOWN(B27*E27/100,0)</f>
        <v>0</v>
      </c>
      <c r="H27" s="85" t="s">
        <v>1</v>
      </c>
    </row>
    <row r="28" spans="1:11" ht="30" customHeight="1" outlineLevel="1" thickBot="1">
      <c r="A28" s="85"/>
      <c r="B28" s="85"/>
      <c r="C28" s="104"/>
      <c r="D28" s="85"/>
      <c r="E28" s="662" t="s">
        <v>105</v>
      </c>
      <c r="F28" s="662"/>
      <c r="G28" s="139">
        <f>ROUNDDOWN(G27,-3)</f>
        <v>0</v>
      </c>
      <c r="H28" s="107" t="s">
        <v>52</v>
      </c>
    </row>
    <row r="29" spans="1:11" outlineLevel="1">
      <c r="A29" s="399"/>
      <c r="B29" s="399"/>
      <c r="C29" s="412"/>
      <c r="D29" s="399"/>
      <c r="E29" s="399"/>
      <c r="F29" s="399"/>
      <c r="G29" s="412"/>
      <c r="H29" s="399"/>
    </row>
    <row r="30" spans="1:11">
      <c r="A30" s="399"/>
      <c r="B30" s="399"/>
      <c r="C30" s="412"/>
      <c r="D30" s="399"/>
      <c r="E30" s="399"/>
      <c r="F30" s="399"/>
      <c r="G30" s="412"/>
      <c r="H30" s="399"/>
    </row>
    <row r="31" spans="1:11" s="273" customFormat="1" ht="21" hidden="1" customHeight="1" outlineLevel="1">
      <c r="A31" s="74" t="s">
        <v>113</v>
      </c>
      <c r="B31" s="74" t="s">
        <v>3</v>
      </c>
      <c r="C31" s="274"/>
      <c r="D31" s="274"/>
      <c r="E31" s="274"/>
      <c r="F31" s="274"/>
      <c r="G31" s="274"/>
      <c r="H31" s="274"/>
    </row>
    <row r="32" spans="1:11" s="273" customFormat="1" ht="21" hidden="1" customHeight="1" outlineLevel="1" thickBot="1">
      <c r="A32" s="275" t="s">
        <v>238</v>
      </c>
      <c r="B32" s="275"/>
      <c r="C32" s="370">
        <f>C69</f>
        <v>0</v>
      </c>
      <c r="D32" s="275" t="s">
        <v>11</v>
      </c>
      <c r="E32" s="275"/>
      <c r="F32" s="276"/>
      <c r="G32" s="92"/>
      <c r="H32" s="274"/>
    </row>
    <row r="33" spans="1:9" s="273" customFormat="1" ht="21" hidden="1" customHeight="1" outlineLevel="1" thickTop="1" thickBot="1">
      <c r="A33" s="275"/>
      <c r="B33" s="275"/>
      <c r="C33" s="356"/>
      <c r="D33" s="275"/>
      <c r="E33" s="275"/>
      <c r="F33" s="276"/>
      <c r="G33" s="92"/>
      <c r="H33" s="274"/>
    </row>
    <row r="34" spans="1:9" s="273" customFormat="1" ht="21" hidden="1" customHeight="1" outlineLevel="1" thickBot="1">
      <c r="A34" s="277" t="s">
        <v>190</v>
      </c>
      <c r="B34" s="275"/>
      <c r="C34" s="371">
        <f>F58</f>
        <v>0</v>
      </c>
      <c r="D34" s="275" t="s">
        <v>11</v>
      </c>
      <c r="E34" s="275"/>
      <c r="F34" s="278"/>
      <c r="G34" s="277"/>
      <c r="H34" s="274"/>
    </row>
    <row r="35" spans="1:9" s="273" customFormat="1" ht="21" hidden="1" customHeight="1" outlineLevel="1" thickBot="1">
      <c r="A35" s="279"/>
      <c r="B35" s="280"/>
      <c r="C35" s="278"/>
      <c r="D35" s="277"/>
      <c r="E35" s="277"/>
      <c r="F35" s="277"/>
      <c r="G35" s="277"/>
      <c r="H35" s="274"/>
    </row>
    <row r="36" spans="1:9" s="273" customFormat="1" ht="21" hidden="1" customHeight="1" outlineLevel="1" thickBot="1">
      <c r="A36" s="663" t="s">
        <v>191</v>
      </c>
      <c r="B36" s="664"/>
      <c r="C36" s="281" t="s">
        <v>192</v>
      </c>
      <c r="D36" s="665" t="s">
        <v>193</v>
      </c>
      <c r="E36" s="664"/>
      <c r="F36" s="282" t="s">
        <v>194</v>
      </c>
      <c r="G36" s="360" t="s">
        <v>50</v>
      </c>
      <c r="H36" s="441"/>
      <c r="I36" s="354" t="s">
        <v>195</v>
      </c>
    </row>
    <row r="37" spans="1:9" s="273" customFormat="1" ht="21" hidden="1" customHeight="1" outlineLevel="1">
      <c r="A37" s="284" t="s">
        <v>196</v>
      </c>
      <c r="B37" s="285"/>
      <c r="C37" s="286"/>
      <c r="D37" s="287" t="s">
        <v>197</v>
      </c>
      <c r="E37" s="287" t="s">
        <v>198</v>
      </c>
      <c r="F37" s="288"/>
      <c r="G37" s="444"/>
      <c r="H37" s="443"/>
      <c r="I37" s="454"/>
    </row>
    <row r="38" spans="1:9" s="273" customFormat="1" ht="21" hidden="1" customHeight="1" outlineLevel="1">
      <c r="A38" s="289"/>
      <c r="B38" s="290" t="s">
        <v>199</v>
      </c>
      <c r="C38" s="291"/>
      <c r="D38" s="292"/>
      <c r="E38" s="293"/>
      <c r="F38" s="294">
        <f>C38*D38*E38</f>
        <v>0</v>
      </c>
      <c r="G38" s="445"/>
      <c r="H38" s="443"/>
      <c r="I38" s="454"/>
    </row>
    <row r="39" spans="1:9" s="273" customFormat="1" ht="21" hidden="1" customHeight="1" outlineLevel="1">
      <c r="A39" s="666"/>
      <c r="B39" s="290" t="s">
        <v>200</v>
      </c>
      <c r="C39" s="295"/>
      <c r="D39" s="292"/>
      <c r="E39" s="296"/>
      <c r="F39" s="294">
        <f t="shared" ref="F39:F42" si="1">C39*D39*E39</f>
        <v>0</v>
      </c>
      <c r="G39" s="445"/>
      <c r="H39" s="443"/>
      <c r="I39" s="454"/>
    </row>
    <row r="40" spans="1:9" s="273" customFormat="1" ht="21" hidden="1" customHeight="1" outlineLevel="1">
      <c r="A40" s="667"/>
      <c r="B40" s="290" t="s">
        <v>201</v>
      </c>
      <c r="C40" s="295"/>
      <c r="D40" s="292"/>
      <c r="E40" s="296"/>
      <c r="F40" s="294">
        <f t="shared" si="1"/>
        <v>0</v>
      </c>
      <c r="G40" s="445"/>
      <c r="H40" s="443"/>
      <c r="I40" s="454"/>
    </row>
    <row r="41" spans="1:9" s="273" customFormat="1" ht="21" hidden="1" customHeight="1" outlineLevel="1">
      <c r="A41" s="667"/>
      <c r="B41" s="290" t="s">
        <v>202</v>
      </c>
      <c r="C41" s="295"/>
      <c r="D41" s="292"/>
      <c r="E41" s="296"/>
      <c r="F41" s="294">
        <f t="shared" si="1"/>
        <v>0</v>
      </c>
      <c r="G41" s="445"/>
      <c r="H41" s="443"/>
      <c r="I41" s="454"/>
    </row>
    <row r="42" spans="1:9" s="273" customFormat="1" ht="21" hidden="1" customHeight="1" outlineLevel="1">
      <c r="A42" s="667"/>
      <c r="B42" s="363"/>
      <c r="C42" s="291"/>
      <c r="D42" s="364"/>
      <c r="E42" s="293"/>
      <c r="F42" s="365">
        <f t="shared" si="1"/>
        <v>0</v>
      </c>
      <c r="G42" s="446"/>
      <c r="H42" s="443"/>
      <c r="I42" s="454"/>
    </row>
    <row r="43" spans="1:9" s="273" customFormat="1" ht="21" hidden="1" customHeight="1" outlineLevel="1" thickBot="1">
      <c r="A43" s="668"/>
      <c r="B43" s="362" t="s">
        <v>203</v>
      </c>
      <c r="C43" s="310"/>
      <c r="D43" s="311"/>
      <c r="E43" s="312"/>
      <c r="F43" s="313">
        <f>SUM(F38:F42)</f>
        <v>0</v>
      </c>
      <c r="G43" s="447"/>
      <c r="H43" s="443"/>
      <c r="I43" s="454"/>
    </row>
    <row r="44" spans="1:9" s="273" customFormat="1" ht="21" hidden="1" customHeight="1" outlineLevel="1">
      <c r="A44" s="299" t="s">
        <v>204</v>
      </c>
      <c r="B44" s="300"/>
      <c r="C44" s="301"/>
      <c r="D44" s="302"/>
      <c r="E44" s="303"/>
      <c r="F44" s="304"/>
      <c r="G44" s="448"/>
      <c r="H44" s="443"/>
      <c r="I44" s="454"/>
    </row>
    <row r="45" spans="1:9" s="273" customFormat="1" ht="21" hidden="1" customHeight="1" outlineLevel="1">
      <c r="A45" s="439"/>
      <c r="B45" s="290" t="s">
        <v>205</v>
      </c>
      <c r="C45" s="295"/>
      <c r="D45" s="305"/>
      <c r="E45" s="296"/>
      <c r="F45" s="294">
        <f t="shared" ref="F45:F50" si="2">C45*D45*E45</f>
        <v>0</v>
      </c>
      <c r="G45" s="449"/>
      <c r="H45" s="443"/>
      <c r="I45" s="454"/>
    </row>
    <row r="46" spans="1:9" s="273" customFormat="1" ht="21" hidden="1" customHeight="1" outlineLevel="1">
      <c r="A46" s="439"/>
      <c r="B46" s="290" t="s">
        <v>206</v>
      </c>
      <c r="C46" s="295"/>
      <c r="D46" s="305"/>
      <c r="E46" s="296"/>
      <c r="F46" s="294">
        <f t="shared" si="2"/>
        <v>0</v>
      </c>
      <c r="G46" s="449"/>
      <c r="H46" s="443"/>
      <c r="I46" s="454"/>
    </row>
    <row r="47" spans="1:9" s="273" customFormat="1" ht="21" hidden="1" customHeight="1" outlineLevel="1">
      <c r="A47" s="439"/>
      <c r="B47" s="290" t="s">
        <v>207</v>
      </c>
      <c r="C47" s="295"/>
      <c r="D47" s="305"/>
      <c r="E47" s="296"/>
      <c r="F47" s="294">
        <f t="shared" si="2"/>
        <v>0</v>
      </c>
      <c r="G47" s="449"/>
      <c r="H47" s="443"/>
      <c r="I47" s="454"/>
    </row>
    <row r="48" spans="1:9" s="273" customFormat="1" ht="21" hidden="1" customHeight="1" outlineLevel="1">
      <c r="A48" s="439"/>
      <c r="B48" s="290" t="s">
        <v>208</v>
      </c>
      <c r="C48" s="295"/>
      <c r="D48" s="305"/>
      <c r="E48" s="296"/>
      <c r="F48" s="294">
        <f t="shared" si="2"/>
        <v>0</v>
      </c>
      <c r="G48" s="449"/>
      <c r="H48" s="443"/>
      <c r="I48" s="454"/>
    </row>
    <row r="49" spans="1:9" s="273" customFormat="1" ht="21" hidden="1" customHeight="1" outlineLevel="1">
      <c r="A49" s="439"/>
      <c r="B49" s="306" t="s">
        <v>209</v>
      </c>
      <c r="C49" s="297"/>
      <c r="D49" s="307"/>
      <c r="E49" s="298"/>
      <c r="F49" s="294">
        <f t="shared" si="2"/>
        <v>0</v>
      </c>
      <c r="G49" s="450"/>
      <c r="H49" s="443"/>
      <c r="I49" s="454"/>
    </row>
    <row r="50" spans="1:9" s="273" customFormat="1" ht="21" hidden="1" customHeight="1" outlineLevel="1">
      <c r="A50" s="439"/>
      <c r="B50" s="363"/>
      <c r="C50" s="291"/>
      <c r="D50" s="366"/>
      <c r="E50" s="293"/>
      <c r="F50" s="365">
        <f t="shared" si="2"/>
        <v>0</v>
      </c>
      <c r="G50" s="451"/>
      <c r="H50" s="443"/>
      <c r="I50" s="454"/>
    </row>
    <row r="51" spans="1:9" s="273" customFormat="1" ht="21" hidden="1" customHeight="1" outlineLevel="1" thickBot="1">
      <c r="A51" s="308"/>
      <c r="B51" s="309" t="s">
        <v>203</v>
      </c>
      <c r="C51" s="310"/>
      <c r="D51" s="311"/>
      <c r="E51" s="312"/>
      <c r="F51" s="313">
        <f>SUM(F44:F50)</f>
        <v>0</v>
      </c>
      <c r="G51" s="447"/>
      <c r="H51" s="443"/>
      <c r="I51" s="454"/>
    </row>
    <row r="52" spans="1:9" s="273" customFormat="1" ht="21" hidden="1" customHeight="1" outlineLevel="1">
      <c r="A52" s="314" t="s">
        <v>210</v>
      </c>
      <c r="B52" s="290"/>
      <c r="C52" s="315"/>
      <c r="D52" s="292"/>
      <c r="E52" s="316"/>
      <c r="F52" s="317"/>
      <c r="G52" s="452"/>
      <c r="H52" s="443"/>
      <c r="I52" s="454"/>
    </row>
    <row r="53" spans="1:9" s="273" customFormat="1" ht="21" hidden="1" customHeight="1" outlineLevel="1">
      <c r="A53" s="319"/>
      <c r="B53" s="318" t="s">
        <v>211</v>
      </c>
      <c r="C53" s="291"/>
      <c r="D53" s="292"/>
      <c r="E53" s="320"/>
      <c r="F53" s="294">
        <f t="shared" ref="F53:F55" si="3">C53*D53*E53</f>
        <v>0</v>
      </c>
      <c r="G53" s="449"/>
      <c r="H53" s="443"/>
      <c r="I53" s="454"/>
    </row>
    <row r="54" spans="1:9" s="273" customFormat="1" ht="21" hidden="1" customHeight="1" outlineLevel="1">
      <c r="A54" s="319"/>
      <c r="B54" s="321" t="s">
        <v>212</v>
      </c>
      <c r="C54" s="322"/>
      <c r="D54" s="323"/>
      <c r="E54" s="324"/>
      <c r="F54" s="294">
        <f t="shared" si="3"/>
        <v>0</v>
      </c>
      <c r="G54" s="451"/>
      <c r="H54" s="443"/>
      <c r="I54" s="454"/>
    </row>
    <row r="55" spans="1:9" s="273" customFormat="1" ht="21" hidden="1" customHeight="1" outlineLevel="1">
      <c r="A55" s="319"/>
      <c r="B55" s="368"/>
      <c r="C55" s="291"/>
      <c r="D55" s="364"/>
      <c r="E55" s="324"/>
      <c r="F55" s="365">
        <f t="shared" si="3"/>
        <v>0</v>
      </c>
      <c r="G55" s="451"/>
      <c r="H55" s="443"/>
      <c r="I55" s="454"/>
    </row>
    <row r="56" spans="1:9" s="273" customFormat="1" ht="21" hidden="1" customHeight="1" outlineLevel="1" thickBot="1">
      <c r="A56" s="308"/>
      <c r="B56" s="309" t="s">
        <v>203</v>
      </c>
      <c r="C56" s="310"/>
      <c r="D56" s="311"/>
      <c r="E56" s="367"/>
      <c r="F56" s="313">
        <f>SUM(F52:F55)</f>
        <v>0</v>
      </c>
      <c r="G56" s="447"/>
      <c r="H56" s="443"/>
      <c r="I56" s="454"/>
    </row>
    <row r="57" spans="1:9" s="326" customFormat="1" ht="21" hidden="1" customHeight="1" outlineLevel="1" thickBot="1">
      <c r="A57" s="673" t="s">
        <v>30</v>
      </c>
      <c r="B57" s="674"/>
      <c r="C57" s="674"/>
      <c r="D57" s="674"/>
      <c r="E57" s="674"/>
      <c r="F57" s="325">
        <f>F43+F51+F56</f>
        <v>0</v>
      </c>
      <c r="G57" s="453"/>
      <c r="H57" s="443"/>
      <c r="I57" s="454"/>
    </row>
    <row r="58" spans="1:9" s="273" customFormat="1" ht="21" hidden="1" customHeight="1" outlineLevel="1" thickBot="1">
      <c r="A58" s="327"/>
      <c r="B58" s="327"/>
      <c r="C58" s="327"/>
      <c r="D58" s="327"/>
      <c r="E58" s="92" t="s">
        <v>105</v>
      </c>
      <c r="F58" s="328">
        <f>ROUNDDOWN(F57,-3)</f>
        <v>0</v>
      </c>
      <c r="G58" s="327"/>
      <c r="H58" s="274"/>
      <c r="I58" s="274"/>
    </row>
    <row r="59" spans="1:9" s="273" customFormat="1" ht="21" hidden="1" customHeight="1" outlineLevel="1">
      <c r="A59" s="327"/>
      <c r="B59" s="327"/>
      <c r="C59" s="327"/>
      <c r="D59" s="327"/>
      <c r="E59" s="327"/>
      <c r="F59" s="327"/>
      <c r="G59" s="327"/>
      <c r="H59" s="274"/>
      <c r="I59" s="274"/>
    </row>
    <row r="60" spans="1:9" s="273" customFormat="1" ht="21" hidden="1" customHeight="1" outlineLevel="1" thickBot="1">
      <c r="A60" s="358" t="s">
        <v>213</v>
      </c>
      <c r="B60" s="358"/>
      <c r="C60" s="359">
        <f>F67</f>
        <v>0</v>
      </c>
      <c r="D60" s="358" t="s">
        <v>11</v>
      </c>
      <c r="E60" s="327"/>
      <c r="F60" s="327"/>
      <c r="G60" s="327"/>
      <c r="H60" s="274"/>
      <c r="I60" s="274"/>
    </row>
    <row r="61" spans="1:9" s="273" customFormat="1" ht="21" hidden="1" customHeight="1" outlineLevel="1">
      <c r="A61" s="675" t="s">
        <v>214</v>
      </c>
      <c r="B61" s="676"/>
      <c r="C61" s="440" t="s">
        <v>241</v>
      </c>
      <c r="D61" s="361" t="s">
        <v>215</v>
      </c>
      <c r="E61" s="440" t="s">
        <v>216</v>
      </c>
      <c r="F61" s="329" t="s">
        <v>217</v>
      </c>
      <c r="G61" s="455" t="s">
        <v>218</v>
      </c>
      <c r="H61" s="441"/>
      <c r="I61" s="354" t="s">
        <v>195</v>
      </c>
    </row>
    <row r="62" spans="1:9" s="273" customFormat="1" ht="21" hidden="1" customHeight="1" outlineLevel="1">
      <c r="A62" s="669"/>
      <c r="B62" s="670"/>
      <c r="C62" s="330"/>
      <c r="D62" s="331"/>
      <c r="E62" s="332"/>
      <c r="F62" s="333">
        <f>D62*E62</f>
        <v>0</v>
      </c>
      <c r="G62" s="456"/>
      <c r="H62" s="441"/>
      <c r="I62" s="354"/>
    </row>
    <row r="63" spans="1:9" s="273" customFormat="1" ht="21" hidden="1" customHeight="1" outlineLevel="1">
      <c r="A63" s="669"/>
      <c r="B63" s="670"/>
      <c r="C63" s="330"/>
      <c r="D63" s="334"/>
      <c r="E63" s="334"/>
      <c r="F63" s="333">
        <f t="shared" ref="F63:F65" si="4">D63*E63</f>
        <v>0</v>
      </c>
      <c r="G63" s="456"/>
      <c r="H63" s="441"/>
      <c r="I63" s="354"/>
    </row>
    <row r="64" spans="1:9" s="273" customFormat="1" ht="21" hidden="1" customHeight="1" outlineLevel="1">
      <c r="A64" s="669"/>
      <c r="B64" s="670"/>
      <c r="C64" s="330"/>
      <c r="D64" s="334"/>
      <c r="E64" s="334"/>
      <c r="F64" s="333">
        <f t="shared" si="4"/>
        <v>0</v>
      </c>
      <c r="G64" s="456"/>
      <c r="H64" s="441"/>
      <c r="I64" s="354"/>
    </row>
    <row r="65" spans="1:9" s="273" customFormat="1" ht="21" hidden="1" customHeight="1" outlineLevel="1">
      <c r="A65" s="669"/>
      <c r="B65" s="670"/>
      <c r="C65" s="330"/>
      <c r="D65" s="334"/>
      <c r="E65" s="334"/>
      <c r="F65" s="333">
        <f t="shared" si="4"/>
        <v>0</v>
      </c>
      <c r="G65" s="456"/>
      <c r="H65" s="441"/>
      <c r="I65" s="354"/>
    </row>
    <row r="66" spans="1:9" s="273" customFormat="1" ht="21" hidden="1" customHeight="1" outlineLevel="1" thickBot="1">
      <c r="A66" s="671" t="s">
        <v>219</v>
      </c>
      <c r="B66" s="672"/>
      <c r="C66" s="672"/>
      <c r="D66" s="672"/>
      <c r="E66" s="672"/>
      <c r="F66" s="335">
        <f>SUM(F62:F65)</f>
        <v>0</v>
      </c>
      <c r="G66" s="457"/>
      <c r="H66" s="441"/>
      <c r="I66" s="354"/>
    </row>
    <row r="67" spans="1:9" s="273" customFormat="1" ht="21" hidden="1" customHeight="1" outlineLevel="1" thickBot="1">
      <c r="A67" s="327"/>
      <c r="B67" s="336"/>
      <c r="C67" s="336"/>
      <c r="D67" s="336"/>
      <c r="E67" s="92" t="s">
        <v>105</v>
      </c>
      <c r="F67" s="338">
        <f>ROUNDDOWN(F66,-3)</f>
        <v>0</v>
      </c>
      <c r="G67" s="336"/>
      <c r="H67" s="274"/>
    </row>
    <row r="68" spans="1:9" s="273" customFormat="1" ht="21" hidden="1" customHeight="1" outlineLevel="1" thickBot="1">
      <c r="A68" s="327"/>
      <c r="B68" s="336"/>
      <c r="C68" s="336"/>
      <c r="D68" s="336"/>
      <c r="E68" s="337"/>
      <c r="F68" s="34"/>
      <c r="G68" s="336"/>
      <c r="H68" s="274"/>
    </row>
    <row r="69" spans="1:9" s="273" customFormat="1" ht="21" hidden="1" customHeight="1" outlineLevel="1" thickBot="1">
      <c r="A69" s="275" t="s">
        <v>220</v>
      </c>
      <c r="B69" s="275"/>
      <c r="C69" s="372">
        <f>F58+F67</f>
        <v>0</v>
      </c>
      <c r="D69" s="275" t="s">
        <v>11</v>
      </c>
      <c r="E69" s="275"/>
      <c r="F69" s="276"/>
      <c r="G69" s="275"/>
      <c r="H69" s="274"/>
    </row>
    <row r="70" spans="1:9" hidden="1" outlineLevel="1">
      <c r="A70" s="399"/>
      <c r="B70" s="399"/>
      <c r="C70" s="412"/>
      <c r="D70" s="399"/>
      <c r="E70" s="399"/>
      <c r="F70" s="399"/>
      <c r="G70" s="412"/>
      <c r="H70" s="399"/>
    </row>
    <row r="71" spans="1:9" ht="21" hidden="1" customHeight="1" outlineLevel="1" thickBot="1">
      <c r="A71" s="74" t="s">
        <v>63</v>
      </c>
      <c r="B71" s="74" t="s">
        <v>6</v>
      </c>
      <c r="C71" s="104"/>
      <c r="D71" s="85"/>
      <c r="E71" s="680">
        <f>G74</f>
        <v>0</v>
      </c>
      <c r="F71" s="680"/>
      <c r="G71" s="107" t="s">
        <v>1</v>
      </c>
      <c r="H71" s="85"/>
    </row>
    <row r="72" spans="1:9" ht="30" hidden="1" customHeight="1" outlineLevel="1">
      <c r="A72" s="5"/>
      <c r="B72" s="6"/>
      <c r="C72" s="104"/>
      <c r="D72" s="85"/>
      <c r="E72" s="85"/>
      <c r="F72" s="85"/>
      <c r="G72" s="104"/>
      <c r="H72" s="85"/>
    </row>
    <row r="73" spans="1:9" ht="34.5" hidden="1" customHeight="1" outlineLevel="1">
      <c r="A73" s="85"/>
      <c r="B73" s="85" t="s">
        <v>242</v>
      </c>
      <c r="C73" s="136"/>
      <c r="D73" s="85"/>
      <c r="E73" s="85" t="s">
        <v>48</v>
      </c>
      <c r="F73" s="85"/>
      <c r="G73" s="104"/>
      <c r="H73" s="85"/>
    </row>
    <row r="74" spans="1:9" ht="30" hidden="1" customHeight="1" outlineLevel="1" thickBot="1">
      <c r="A74" s="380"/>
      <c r="B74" s="661">
        <f>様式2_3機材!$E$5+様式2_4旅費!$F$4+様式2_4旅費!$F$6+様式2_5現地活動費!$E$3+'様式2_6本邦受入活動費OR国内研修費&amp;管理費'!$C$32</f>
        <v>0</v>
      </c>
      <c r="C74" s="661">
        <f>$E$5+様式2_4旅費!$F$4+様式2_4旅費!$F$6+様式2_5現地活動費!$E$3+'様式2_6本邦受入活動費OR国内研修費&amp;管理費'!$E$6</f>
        <v>0</v>
      </c>
      <c r="D74" s="85" t="s">
        <v>32</v>
      </c>
      <c r="E74" s="108">
        <v>10</v>
      </c>
      <c r="F74" s="109" t="s">
        <v>182</v>
      </c>
      <c r="G74" s="415">
        <f>ROUNDDOWN(B74*E74/100,0)</f>
        <v>0</v>
      </c>
      <c r="H74" s="85" t="s">
        <v>1</v>
      </c>
    </row>
    <row r="75" spans="1:9" ht="30" hidden="1" customHeight="1" outlineLevel="1" thickBot="1">
      <c r="A75" s="85"/>
      <c r="B75" s="85"/>
      <c r="C75" s="104"/>
      <c r="D75" s="85"/>
      <c r="E75" s="662" t="s">
        <v>105</v>
      </c>
      <c r="F75" s="662"/>
      <c r="G75" s="139">
        <f>ROUNDDOWN(G74,-3)</f>
        <v>0</v>
      </c>
      <c r="H75" s="107" t="s">
        <v>52</v>
      </c>
    </row>
    <row r="76" spans="1:9" collapsed="1"/>
  </sheetData>
  <mergeCells count="31">
    <mergeCell ref="E4:F4"/>
    <mergeCell ref="E6:F6"/>
    <mergeCell ref="E71:F71"/>
    <mergeCell ref="E16:F16"/>
    <mergeCell ref="E23:F23"/>
    <mergeCell ref="E21:F21"/>
    <mergeCell ref="A65:B65"/>
    <mergeCell ref="A66:E66"/>
    <mergeCell ref="B74:C74"/>
    <mergeCell ref="E75:F75"/>
    <mergeCell ref="A57:E57"/>
    <mergeCell ref="A61:B61"/>
    <mergeCell ref="A62:B62"/>
    <mergeCell ref="A63:B63"/>
    <mergeCell ref="A64:B64"/>
    <mergeCell ref="B27:C27"/>
    <mergeCell ref="E28:F28"/>
    <mergeCell ref="A36:B36"/>
    <mergeCell ref="D36:E36"/>
    <mergeCell ref="A39:A43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3" priority="3" stopIfTrue="1" operator="greaterThan">
      <formula>10</formula>
    </cfRule>
    <cfRule type="cellIs" dxfId="2" priority="4" stopIfTrue="1" operator="greaterThan">
      <formula>10</formula>
    </cfRule>
  </conditionalFormatting>
  <conditionalFormatting sqref="E74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J19" sqref="J19"/>
    </sheetView>
  </sheetViews>
  <sheetFormatPr defaultRowHeight="14.25"/>
  <cols>
    <col min="1" max="1" width="6.125" style="106" customWidth="1"/>
    <col min="2" max="2" width="30.375" style="106" customWidth="1"/>
    <col min="3" max="3" width="21.5" style="106" customWidth="1"/>
    <col min="4" max="4" width="16.625" style="106" customWidth="1"/>
    <col min="5" max="5" width="13.5" style="106" customWidth="1"/>
    <col min="6" max="6" width="22.75" style="106" customWidth="1"/>
    <col min="7" max="7" width="19.25" style="106" customWidth="1"/>
    <col min="8" max="8" width="7.75" style="106" customWidth="1"/>
    <col min="9" max="16384" width="9" style="106"/>
  </cols>
  <sheetData>
    <row r="2" spans="1:8" ht="20.25" customHeight="1">
      <c r="A2" s="44" t="s">
        <v>163</v>
      </c>
      <c r="B2" s="119"/>
      <c r="C2" s="44"/>
      <c r="D2" s="44"/>
      <c r="E2" s="44"/>
      <c r="F2" s="44"/>
      <c r="G2" s="44"/>
    </row>
    <row r="3" spans="1:8" ht="20.25" customHeight="1">
      <c r="A3" s="44"/>
      <c r="B3" s="50"/>
      <c r="C3" s="50"/>
      <c r="D3" s="44"/>
      <c r="E3" s="44"/>
      <c r="F3" s="44"/>
      <c r="G3" s="44"/>
    </row>
    <row r="4" spans="1:8" ht="20.25" customHeight="1" thickBot="1">
      <c r="A4" s="44" t="s">
        <v>272</v>
      </c>
      <c r="B4" s="50"/>
      <c r="C4" s="120">
        <f>F13</f>
        <v>0</v>
      </c>
      <c r="D4" s="44" t="s">
        <v>11</v>
      </c>
      <c r="E4" s="44"/>
      <c r="F4" s="44"/>
      <c r="G4" s="44"/>
    </row>
    <row r="5" spans="1:8" ht="20.25" customHeight="1">
      <c r="A5" s="44"/>
      <c r="B5" s="438" t="s">
        <v>281</v>
      </c>
      <c r="C5" s="46" t="s">
        <v>282</v>
      </c>
      <c r="D5" s="382" t="s">
        <v>283</v>
      </c>
      <c r="E5" s="46" t="s">
        <v>51</v>
      </c>
      <c r="F5" s="268" t="s">
        <v>284</v>
      </c>
      <c r="G5" s="516" t="s">
        <v>285</v>
      </c>
      <c r="H5" s="343" t="s">
        <v>195</v>
      </c>
    </row>
    <row r="6" spans="1:8" ht="20.25" customHeight="1">
      <c r="A6" s="44"/>
      <c r="B6" s="259"/>
      <c r="C6" s="121"/>
      <c r="D6" s="267"/>
      <c r="E6" s="122"/>
      <c r="F6" s="266">
        <f t="shared" ref="F6:F12" si="0">D6*E6</f>
        <v>0</v>
      </c>
      <c r="G6" s="517"/>
      <c r="H6" s="344"/>
    </row>
    <row r="7" spans="1:8" ht="20.25" customHeight="1">
      <c r="A7" s="44"/>
      <c r="B7" s="259"/>
      <c r="C7" s="121"/>
      <c r="D7" s="267"/>
      <c r="E7" s="123"/>
      <c r="F7" s="266">
        <f t="shared" si="0"/>
        <v>0</v>
      </c>
      <c r="G7" s="517"/>
      <c r="H7" s="344"/>
    </row>
    <row r="8" spans="1:8" ht="20.25" customHeight="1">
      <c r="A8" s="44"/>
      <c r="B8" s="259"/>
      <c r="C8" s="121"/>
      <c r="D8" s="267"/>
      <c r="E8" s="123"/>
      <c r="F8" s="266">
        <f t="shared" si="0"/>
        <v>0</v>
      </c>
      <c r="G8" s="517"/>
      <c r="H8" s="344"/>
    </row>
    <row r="9" spans="1:8" ht="20.25" customHeight="1">
      <c r="A9" s="44"/>
      <c r="B9" s="259"/>
      <c r="C9" s="121"/>
      <c r="D9" s="267"/>
      <c r="E9" s="123"/>
      <c r="F9" s="266">
        <f t="shared" si="0"/>
        <v>0</v>
      </c>
      <c r="G9" s="517"/>
      <c r="H9" s="344"/>
    </row>
    <row r="10" spans="1:8" ht="20.25" customHeight="1">
      <c r="A10" s="44"/>
      <c r="B10" s="259"/>
      <c r="C10" s="121"/>
      <c r="D10" s="267"/>
      <c r="E10" s="123"/>
      <c r="F10" s="266">
        <f t="shared" si="0"/>
        <v>0</v>
      </c>
      <c r="G10" s="517"/>
      <c r="H10" s="344"/>
    </row>
    <row r="11" spans="1:8" ht="20.25" customHeight="1">
      <c r="A11" s="44"/>
      <c r="B11" s="259"/>
      <c r="C11" s="121"/>
      <c r="D11" s="267"/>
      <c r="E11" s="123"/>
      <c r="F11" s="266">
        <f t="shared" si="0"/>
        <v>0</v>
      </c>
      <c r="G11" s="517"/>
      <c r="H11" s="344"/>
    </row>
    <row r="12" spans="1:8" ht="20.25" customHeight="1">
      <c r="A12" s="44"/>
      <c r="B12" s="259" t="s">
        <v>145</v>
      </c>
      <c r="C12" s="121"/>
      <c r="D12" s="267"/>
      <c r="E12" s="123"/>
      <c r="F12" s="266">
        <f t="shared" si="0"/>
        <v>0</v>
      </c>
      <c r="G12" s="517"/>
      <c r="H12" s="344"/>
    </row>
    <row r="13" spans="1:8" ht="20.25" customHeight="1" thickBot="1">
      <c r="A13" s="44"/>
      <c r="B13" s="682" t="s">
        <v>79</v>
      </c>
      <c r="C13" s="683"/>
      <c r="D13" s="262"/>
      <c r="E13" s="128"/>
      <c r="F13" s="261">
        <f>SUM(F6:F12)</f>
        <v>0</v>
      </c>
      <c r="G13" s="518"/>
      <c r="H13" s="345"/>
    </row>
    <row r="14" spans="1:8" ht="20.25" customHeight="1">
      <c r="C14" s="127"/>
      <c r="D14" s="127"/>
    </row>
    <row r="15" spans="1:8" ht="20.25" customHeight="1">
      <c r="A15" s="44"/>
      <c r="B15" s="119"/>
      <c r="C15" s="44"/>
      <c r="D15" s="44"/>
      <c r="E15" s="44"/>
      <c r="F15" s="48"/>
      <c r="G15" s="44"/>
    </row>
    <row r="16" spans="1:8" ht="20.25" customHeight="1" thickBot="1">
      <c r="A16" s="44" t="s">
        <v>273</v>
      </c>
      <c r="B16" s="124"/>
      <c r="C16" s="120">
        <f>F21</f>
        <v>0</v>
      </c>
      <c r="D16" s="44" t="s">
        <v>11</v>
      </c>
      <c r="E16" s="50"/>
      <c r="F16" s="50"/>
      <c r="G16" s="50"/>
    </row>
    <row r="17" spans="1:8" ht="20.25" customHeight="1">
      <c r="A17" s="119"/>
      <c r="B17" s="438" t="s">
        <v>281</v>
      </c>
      <c r="C17" s="46" t="s">
        <v>282</v>
      </c>
      <c r="D17" s="382" t="s">
        <v>283</v>
      </c>
      <c r="E17" s="46" t="s">
        <v>51</v>
      </c>
      <c r="F17" s="268" t="s">
        <v>286</v>
      </c>
      <c r="G17" s="516" t="s">
        <v>285</v>
      </c>
      <c r="H17" s="343" t="s">
        <v>195</v>
      </c>
    </row>
    <row r="18" spans="1:8" ht="20.25" customHeight="1">
      <c r="A18" s="44"/>
      <c r="B18" s="259"/>
      <c r="C18" s="121"/>
      <c r="D18" s="267"/>
      <c r="E18" s="122"/>
      <c r="F18" s="266">
        <f>D18*E18</f>
        <v>0</v>
      </c>
      <c r="G18" s="517"/>
      <c r="H18" s="344"/>
    </row>
    <row r="19" spans="1:8" ht="20.25" customHeight="1">
      <c r="A19" s="44"/>
      <c r="B19" s="259"/>
      <c r="C19" s="121"/>
      <c r="D19" s="267"/>
      <c r="E19" s="123"/>
      <c r="F19" s="266">
        <f>D19*E19</f>
        <v>0</v>
      </c>
      <c r="G19" s="517"/>
      <c r="H19" s="344"/>
    </row>
    <row r="20" spans="1:8" ht="20.25" customHeight="1">
      <c r="A20" s="44"/>
      <c r="B20" s="259" t="s">
        <v>145</v>
      </c>
      <c r="C20" s="121"/>
      <c r="D20" s="267"/>
      <c r="E20" s="123"/>
      <c r="F20" s="266">
        <f>D20*E20</f>
        <v>0</v>
      </c>
      <c r="G20" s="517"/>
      <c r="H20" s="344"/>
    </row>
    <row r="21" spans="1:8" ht="20.25" customHeight="1" thickBot="1">
      <c r="A21" s="44"/>
      <c r="B21" s="588" t="s">
        <v>80</v>
      </c>
      <c r="C21" s="681"/>
      <c r="D21" s="263"/>
      <c r="E21" s="125"/>
      <c r="F21" s="261">
        <f>SUM(F18:F20)</f>
        <v>0</v>
      </c>
      <c r="G21" s="518"/>
      <c r="H21" s="345"/>
    </row>
    <row r="22" spans="1:8" ht="20.25" customHeight="1">
      <c r="A22" s="44"/>
      <c r="B22" s="383"/>
      <c r="C22" s="264"/>
      <c r="D22" s="269"/>
      <c r="E22" s="126"/>
      <c r="F22" s="265"/>
      <c r="G22" s="270"/>
    </row>
    <row r="23" spans="1:8" ht="20.25" customHeight="1"/>
    <row r="24" spans="1:8" ht="20.25" customHeight="1" thickBot="1">
      <c r="A24" s="106" t="s">
        <v>274</v>
      </c>
      <c r="C24" s="120">
        <f>F29</f>
        <v>0</v>
      </c>
      <c r="D24" s="44" t="s">
        <v>11</v>
      </c>
    </row>
    <row r="25" spans="1:8" ht="20.25" customHeight="1">
      <c r="B25" s="438" t="s">
        <v>281</v>
      </c>
      <c r="C25" s="46" t="s">
        <v>23</v>
      </c>
      <c r="D25" s="382" t="s">
        <v>65</v>
      </c>
      <c r="E25" s="46" t="s">
        <v>66</v>
      </c>
      <c r="F25" s="382" t="s">
        <v>67</v>
      </c>
      <c r="G25" s="516" t="s">
        <v>285</v>
      </c>
      <c r="H25" s="343" t="s">
        <v>195</v>
      </c>
    </row>
    <row r="26" spans="1:8" ht="20.25" customHeight="1">
      <c r="B26" s="259"/>
      <c r="C26" s="60"/>
      <c r="D26" s="272"/>
      <c r="E26" s="60"/>
      <c r="F26" s="266">
        <f>D26*E26</f>
        <v>0</v>
      </c>
      <c r="G26" s="519"/>
      <c r="H26" s="344"/>
    </row>
    <row r="27" spans="1:8" ht="20.25" customHeight="1">
      <c r="B27" s="259"/>
      <c r="C27" s="60"/>
      <c r="D27" s="272"/>
      <c r="E27" s="60"/>
      <c r="F27" s="266">
        <f>D27*E27</f>
        <v>0</v>
      </c>
      <c r="G27" s="519"/>
      <c r="H27" s="344"/>
    </row>
    <row r="28" spans="1:8" ht="20.25" customHeight="1">
      <c r="B28" s="259" t="s">
        <v>145</v>
      </c>
      <c r="C28" s="60"/>
      <c r="D28" s="272"/>
      <c r="E28" s="60"/>
      <c r="F28" s="266">
        <f>D28*E28</f>
        <v>0</v>
      </c>
      <c r="G28" s="519"/>
      <c r="H28" s="344"/>
    </row>
    <row r="29" spans="1:8" ht="20.25" customHeight="1" thickBot="1">
      <c r="B29" s="588" t="s">
        <v>81</v>
      </c>
      <c r="C29" s="681"/>
      <c r="D29" s="262"/>
      <c r="E29" s="130"/>
      <c r="F29" s="271">
        <f>SUM(F26:F28)</f>
        <v>0</v>
      </c>
      <c r="G29" s="520"/>
      <c r="H29" s="345"/>
    </row>
    <row r="30" spans="1:8" ht="20.25" customHeight="1">
      <c r="B30" s="383"/>
      <c r="C30" s="383"/>
      <c r="D30" s="264"/>
      <c r="E30" s="264"/>
      <c r="F30" s="264"/>
      <c r="G30" s="383"/>
    </row>
    <row r="31" spans="1:8" ht="20.25" customHeight="1">
      <c r="B31" s="50" t="s">
        <v>287</v>
      </c>
    </row>
    <row r="32" spans="1:8" ht="20.25" customHeight="1">
      <c r="A32" s="44"/>
      <c r="B32" s="106" t="s">
        <v>146</v>
      </c>
      <c r="C32" s="50"/>
      <c r="D32" s="264"/>
      <c r="E32" s="129"/>
      <c r="F32" s="260"/>
      <c r="G32" s="264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5" sqref="A5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50" bestFit="1" customWidth="1"/>
    <col min="6" max="6" width="9" style="150"/>
    <col min="7" max="7" width="16.625" customWidth="1"/>
    <col min="8" max="8" width="21" bestFit="1" customWidth="1"/>
    <col min="9" max="9" width="14.375" bestFit="1" customWidth="1"/>
  </cols>
  <sheetData>
    <row r="2" spans="1:17">
      <c r="A2" s="155"/>
      <c r="B2" s="686" t="str">
        <f>IF(様式1!B5="見積金額内訳書","",IF(様式1!B5="最終見積金額内訳書","",Q6))</f>
        <v/>
      </c>
      <c r="C2" s="686"/>
      <c r="D2" s="686"/>
      <c r="G2" s="155"/>
      <c r="H2" s="155"/>
      <c r="I2" s="416"/>
    </row>
    <row r="3" spans="1:17" ht="17.25">
      <c r="A3" s="155"/>
      <c r="B3" s="684" t="s">
        <v>98</v>
      </c>
      <c r="C3" s="684"/>
      <c r="D3" s="684"/>
      <c r="E3" s="684"/>
      <c r="F3" s="684"/>
      <c r="G3" s="684"/>
      <c r="H3" s="684"/>
      <c r="I3" s="684"/>
    </row>
    <row r="4" spans="1:17" ht="18" thickBot="1">
      <c r="A4" s="155"/>
      <c r="B4" s="685"/>
      <c r="C4" s="685"/>
      <c r="D4" s="685"/>
      <c r="E4" s="685"/>
      <c r="F4" s="685"/>
      <c r="G4" s="685"/>
      <c r="H4" s="685"/>
      <c r="I4" s="685"/>
    </row>
    <row r="5" spans="1:17" ht="30" customHeight="1" thickBot="1">
      <c r="A5" s="540" t="s">
        <v>83</v>
      </c>
      <c r="B5" s="154" t="s">
        <v>99</v>
      </c>
      <c r="C5" s="144" t="s">
        <v>100</v>
      </c>
      <c r="D5" s="144" t="s">
        <v>101</v>
      </c>
      <c r="E5" s="144" t="s">
        <v>85</v>
      </c>
      <c r="F5" s="144" t="s">
        <v>102</v>
      </c>
      <c r="G5" s="144" t="s">
        <v>183</v>
      </c>
      <c r="H5" s="144" t="s">
        <v>320</v>
      </c>
      <c r="I5" s="145" t="s">
        <v>157</v>
      </c>
    </row>
    <row r="6" spans="1:17" ht="30" customHeight="1" thickTop="1">
      <c r="A6" s="539"/>
      <c r="B6" s="418" t="str">
        <f>IF($A6="","",VLOOKUP($A6,従事者明細!$A$3:$I$51,2))</f>
        <v/>
      </c>
      <c r="C6" s="135" t="str">
        <f>IF($A6="","",VLOOKUP($A6,従事者明細!$A$3:$I$51,3))</f>
        <v/>
      </c>
      <c r="D6" s="135" t="str">
        <f>IF($A6="","",VLOOKUP($A6,従事者明細!$A$3:$I$51,4))</f>
        <v/>
      </c>
      <c r="E6" s="151" t="str">
        <f>IF($A6="","",VLOOKUP($A6,従事者明細!$A$3:$I$51,5))</f>
        <v/>
      </c>
      <c r="F6" s="152" t="str">
        <f>IF($A6="","",VLOOKUP($A6,従事者明細!$A$3:$I$51,6))</f>
        <v/>
      </c>
      <c r="G6" s="159" t="str">
        <f>IF($A6="","",VLOOKUP($A6,従事者明細!$A$3:$I$51,7))</f>
        <v/>
      </c>
      <c r="H6" s="153" t="str">
        <f>IF($A6="","",VLOOKUP($A6,従事者明細!$A$3:$I$51,8))</f>
        <v/>
      </c>
      <c r="I6" s="530" t="str">
        <f>IF($A6="","",VLOOKUP($A6,従事者明細!$A$3:$I$51,9))</f>
        <v/>
      </c>
      <c r="Q6" t="s">
        <v>189</v>
      </c>
    </row>
    <row r="7" spans="1:17" ht="30" customHeight="1">
      <c r="A7" s="529"/>
      <c r="B7" s="418" t="str">
        <f>IF($A7="","",VLOOKUP($A7,従事者明細!$A$3:$I$51,2))</f>
        <v/>
      </c>
      <c r="C7" s="135" t="str">
        <f>IF($A7="","",VLOOKUP($A7,従事者明細!$A$3:$I$51,3))</f>
        <v/>
      </c>
      <c r="D7" s="135" t="str">
        <f>IF($A7="","",VLOOKUP($A7,従事者明細!$A$3:$I$51,4))</f>
        <v/>
      </c>
      <c r="E7" s="151" t="str">
        <f>IF($A7="","",VLOOKUP($A7,従事者明細!$A$3:$I$51,5))</f>
        <v/>
      </c>
      <c r="F7" s="152" t="str">
        <f>IF($A7="","",VLOOKUP($A7,従事者明細!$A$3:$I$51,6))</f>
        <v/>
      </c>
      <c r="G7" s="159" t="str">
        <f>IF($A7="","",VLOOKUP($A7,従事者明細!$A$3:$I$51,7))</f>
        <v/>
      </c>
      <c r="H7" s="153" t="str">
        <f>IF($A7="","",VLOOKUP($A7,従事者明細!$A$3:$I$51,8))</f>
        <v/>
      </c>
      <c r="I7" s="530" t="str">
        <f>IF($A7="","",VLOOKUP($A7,従事者明細!$A$3:$I$51,9))</f>
        <v/>
      </c>
    </row>
    <row r="8" spans="1:17" ht="30" customHeight="1">
      <c r="A8" s="529"/>
      <c r="B8" s="418" t="str">
        <f>IF($A8="","",VLOOKUP($A8,従事者明細!$A$3:$I$51,2))</f>
        <v/>
      </c>
      <c r="C8" s="135" t="str">
        <f>IF($A8="","",VLOOKUP($A8,従事者明細!$A$3:$I$51,3))</f>
        <v/>
      </c>
      <c r="D8" s="135" t="str">
        <f>IF($A8="","",VLOOKUP($A8,従事者明細!$A$3:$I$51,4))</f>
        <v/>
      </c>
      <c r="E8" s="151" t="str">
        <f>IF($A8="","",VLOOKUP($A8,従事者明細!$A$3:$I$51,5))</f>
        <v/>
      </c>
      <c r="F8" s="152" t="str">
        <f>IF($A8="","",VLOOKUP($A8,従事者明細!$A$3:$I$51,6))</f>
        <v/>
      </c>
      <c r="G8" s="159" t="str">
        <f>IF($A8="","",VLOOKUP($A8,従事者明細!$A$3:$I$51,7))</f>
        <v/>
      </c>
      <c r="H8" s="153" t="str">
        <f>IF($A8="","",VLOOKUP($A8,従事者明細!$A$3:$I$51,8))</f>
        <v/>
      </c>
      <c r="I8" s="530" t="str">
        <f>IF($A8="","",VLOOKUP($A8,従事者明細!$A$3:$I$51,9))</f>
        <v/>
      </c>
    </row>
    <row r="9" spans="1:17" ht="30" customHeight="1">
      <c r="A9" s="529"/>
      <c r="B9" s="418" t="str">
        <f>IF($A9="","",VLOOKUP($A9,従事者明細!$A$3:$I$51,2))</f>
        <v/>
      </c>
      <c r="C9" s="135" t="str">
        <f>IF($A9="","",VLOOKUP($A9,従事者明細!$A$3:$I$51,3))</f>
        <v/>
      </c>
      <c r="D9" s="135" t="str">
        <f>IF($A9="","",VLOOKUP($A9,従事者明細!$A$3:$I$51,4))</f>
        <v/>
      </c>
      <c r="E9" s="151" t="str">
        <f>IF($A9="","",VLOOKUP($A9,従事者明細!$A$3:$I$51,5))</f>
        <v/>
      </c>
      <c r="F9" s="152" t="str">
        <f>IF($A9="","",VLOOKUP($A9,従事者明細!$A$3:$I$51,6))</f>
        <v/>
      </c>
      <c r="G9" s="159" t="str">
        <f>IF($A9="","",VLOOKUP($A9,従事者明細!$A$3:$I$51,7))</f>
        <v/>
      </c>
      <c r="H9" s="153" t="str">
        <f>IF($A9="","",VLOOKUP($A9,従事者明細!$A$3:$I$51,8))</f>
        <v/>
      </c>
      <c r="I9" s="530" t="str">
        <f>IF($A9="","",VLOOKUP($A9,従事者明細!$A$3:$I$51,9))</f>
        <v/>
      </c>
    </row>
    <row r="10" spans="1:17" ht="30" customHeight="1">
      <c r="A10" s="529"/>
      <c r="B10" s="418" t="str">
        <f>IF($A10="","",VLOOKUP($A10,従事者明細!$A$3:$I$51,2))</f>
        <v/>
      </c>
      <c r="C10" s="135" t="str">
        <f>IF($A10="","",VLOOKUP($A10,従事者明細!$A$3:$I$51,3))</f>
        <v/>
      </c>
      <c r="D10" s="135" t="str">
        <f>IF($A10="","",VLOOKUP($A10,従事者明細!$A$3:$I$51,4))</f>
        <v/>
      </c>
      <c r="E10" s="151" t="str">
        <f>IF($A10="","",VLOOKUP($A10,従事者明細!$A$3:$I$51,5))</f>
        <v/>
      </c>
      <c r="F10" s="152" t="str">
        <f>IF($A10="","",VLOOKUP($A10,従事者明細!$A$3:$I$51,6))</f>
        <v/>
      </c>
      <c r="G10" s="159" t="str">
        <f>IF($A10="","",VLOOKUP($A10,従事者明細!$A$3:$I$51,7))</f>
        <v/>
      </c>
      <c r="H10" s="153" t="str">
        <f>IF($A10="","",VLOOKUP($A10,従事者明細!$A$3:$I$51,8))</f>
        <v/>
      </c>
      <c r="I10" s="530" t="str">
        <f>IF($A10="","",VLOOKUP($A10,従事者明細!$A$3:$I$51,9))</f>
        <v/>
      </c>
    </row>
    <row r="11" spans="1:17" ht="30" customHeight="1">
      <c r="A11" s="529"/>
      <c r="B11" s="418" t="str">
        <f>IF($A11="","",VLOOKUP($A11,従事者明細!$A$3:$I$51,2))</f>
        <v/>
      </c>
      <c r="C11" s="135" t="str">
        <f>IF($A11="","",VLOOKUP($A11,従事者明細!$A$3:$I$51,3))</f>
        <v/>
      </c>
      <c r="D11" s="135" t="str">
        <f>IF($A11="","",VLOOKUP($A11,従事者明細!$A$3:$I$51,4))</f>
        <v/>
      </c>
      <c r="E11" s="151" t="str">
        <f>IF($A11="","",VLOOKUP($A11,従事者明細!$A$3:$I$51,5))</f>
        <v/>
      </c>
      <c r="F11" s="152" t="str">
        <f>IF($A11="","",VLOOKUP($A11,従事者明細!$A$3:$I$51,6))</f>
        <v/>
      </c>
      <c r="G11" s="159" t="str">
        <f>IF($A11="","",VLOOKUP($A11,従事者明細!$A$3:$I$51,7))</f>
        <v/>
      </c>
      <c r="H11" s="153" t="str">
        <f>IF($A11="","",VLOOKUP($A11,従事者明細!$A$3:$I$51,8))</f>
        <v/>
      </c>
      <c r="I11" s="530" t="str">
        <f>IF($A11="","",VLOOKUP($A11,従事者明細!$A$3:$I$51,9))</f>
        <v/>
      </c>
    </row>
    <row r="12" spans="1:17" ht="30" customHeight="1">
      <c r="A12" s="529"/>
      <c r="B12" s="418" t="str">
        <f>IF($A12="","",VLOOKUP($A12,従事者明細!$A$3:$I$51,2))</f>
        <v/>
      </c>
      <c r="C12" s="135" t="str">
        <f>IF($A12="","",VLOOKUP($A12,従事者明細!$A$3:$I$51,3))</f>
        <v/>
      </c>
      <c r="D12" s="135" t="str">
        <f>IF($A12="","",VLOOKUP($A12,従事者明細!$A$3:$I$51,4))</f>
        <v/>
      </c>
      <c r="E12" s="151" t="str">
        <f>IF($A12="","",VLOOKUP($A12,従事者明細!$A$3:$I$51,5))</f>
        <v/>
      </c>
      <c r="F12" s="152" t="str">
        <f>IF($A12="","",VLOOKUP($A12,従事者明細!$A$3:$I$51,6))</f>
        <v/>
      </c>
      <c r="G12" s="159" t="str">
        <f>IF($A12="","",VLOOKUP($A12,従事者明細!$A$3:$I$51,7))</f>
        <v/>
      </c>
      <c r="H12" s="153" t="str">
        <f>IF($A12="","",VLOOKUP($A12,従事者明細!$A$3:$I$51,8))</f>
        <v/>
      </c>
      <c r="I12" s="530" t="str">
        <f>IF($A12="","",VLOOKUP($A12,従事者明細!$A$3:$I$51,9))</f>
        <v/>
      </c>
    </row>
    <row r="13" spans="1:17" ht="30" customHeight="1">
      <c r="A13" s="529"/>
      <c r="B13" s="418" t="str">
        <f>IF($A13="","",VLOOKUP($A13,従事者明細!$A$3:$I$51,2))</f>
        <v/>
      </c>
      <c r="C13" s="135" t="str">
        <f>IF($A13="","",VLOOKUP($A13,従事者明細!$A$3:$I$51,3))</f>
        <v/>
      </c>
      <c r="D13" s="135" t="str">
        <f>IF($A13="","",VLOOKUP($A13,従事者明細!$A$3:$I$51,4))</f>
        <v/>
      </c>
      <c r="E13" s="151" t="str">
        <f>IF($A13="","",VLOOKUP($A13,従事者明細!$A$3:$I$51,5))</f>
        <v/>
      </c>
      <c r="F13" s="152" t="str">
        <f>IF($A13="","",VLOOKUP($A13,従事者明細!$A$3:$I$51,6))</f>
        <v/>
      </c>
      <c r="G13" s="159" t="str">
        <f>IF($A13="","",VLOOKUP($A13,従事者明細!$A$3:$I$51,7))</f>
        <v/>
      </c>
      <c r="H13" s="153" t="str">
        <f>IF($A13="","",VLOOKUP($A13,従事者明細!$A$3:$I$51,8))</f>
        <v/>
      </c>
      <c r="I13" s="530" t="str">
        <f>IF($A13="","",VLOOKUP($A13,従事者明細!$A$3:$I$51,9))</f>
        <v/>
      </c>
    </row>
    <row r="14" spans="1:17" ht="30" customHeight="1">
      <c r="A14" s="529"/>
      <c r="B14" s="418" t="str">
        <f>IF($A14="","",VLOOKUP($A14,従事者明細!$A$3:$I$51,2))</f>
        <v/>
      </c>
      <c r="C14" s="135" t="str">
        <f>IF($A14="","",VLOOKUP($A14,従事者明細!$A$3:$I$51,3))</f>
        <v/>
      </c>
      <c r="D14" s="135" t="str">
        <f>IF($A14="","",VLOOKUP($A14,従事者明細!$A$3:$I$51,4))</f>
        <v/>
      </c>
      <c r="E14" s="151" t="str">
        <f>IF($A14="","",VLOOKUP($A14,従事者明細!$A$3:$I$51,5))</f>
        <v/>
      </c>
      <c r="F14" s="152" t="str">
        <f>IF($A14="","",VLOOKUP($A14,従事者明細!$A$3:$I$51,6))</f>
        <v/>
      </c>
      <c r="G14" s="159" t="str">
        <f>IF($A14="","",VLOOKUP($A14,従事者明細!$A$3:$I$51,7))</f>
        <v/>
      </c>
      <c r="H14" s="153" t="str">
        <f>IF($A14="","",VLOOKUP($A14,従事者明細!$A$3:$I$51,8))</f>
        <v/>
      </c>
      <c r="I14" s="530" t="str">
        <f>IF($A14="","",VLOOKUP($A14,従事者明細!$A$3:$I$51,9))</f>
        <v/>
      </c>
    </row>
    <row r="15" spans="1:17" ht="30" customHeight="1" thickBot="1">
      <c r="A15" s="531"/>
      <c r="B15" s="532" t="str">
        <f>IF($A15="","",VLOOKUP($A15,従事者明細!$A$3:$I$51,2))</f>
        <v/>
      </c>
      <c r="C15" s="533" t="str">
        <f>IF($A15="","",VLOOKUP($A15,従事者明細!$A$3:$I$51,3))</f>
        <v/>
      </c>
      <c r="D15" s="533" t="str">
        <f>IF($A15="","",VLOOKUP($A15,従事者明細!$A$3:$I$51,4))</f>
        <v/>
      </c>
      <c r="E15" s="534" t="str">
        <f>IF($A15="","",VLOOKUP($A15,従事者明細!$A$3:$I$51,5))</f>
        <v/>
      </c>
      <c r="F15" s="535" t="str">
        <f>IF($A15="","",VLOOKUP($A15,従事者明細!$A$3:$I$51,6))</f>
        <v/>
      </c>
      <c r="G15" s="536" t="str">
        <f>IF($A15="","",VLOOKUP($A15,従事者明細!$A$3:$I$51,7))</f>
        <v/>
      </c>
      <c r="H15" s="537" t="str">
        <f>IF($A15="","",VLOOKUP($A15,従事者明細!$A$3:$I$51,8))</f>
        <v/>
      </c>
      <c r="I15" s="538" t="str">
        <f>IF($A15="","",VLOOKUP($A15,従事者明細!$A$3:$I$51,9))</f>
        <v/>
      </c>
    </row>
    <row r="16" spans="1:17" ht="30" hidden="1" customHeight="1">
      <c r="A16" s="521"/>
      <c r="B16" s="522" t="str">
        <f>IF($A16="","",VLOOKUP($A16,従事者明細!$A$3:$I$51,2))</f>
        <v/>
      </c>
      <c r="C16" s="523" t="str">
        <f>IF($A16="","",VLOOKUP($A16,従事者明細!$A$3:$I$51,3))</f>
        <v/>
      </c>
      <c r="D16" s="524" t="str">
        <f>IF($A16="","",VLOOKUP($A16,従事者明細!$A$3:$I$51,4))</f>
        <v/>
      </c>
      <c r="E16" s="525" t="str">
        <f>IF($A16="","",VLOOKUP($A16,従事者明細!$A$3:$I$51,5))</f>
        <v/>
      </c>
      <c r="F16" s="526" t="str">
        <f>IF($A16="","",VLOOKUP($A16,従事者明細!$A$3:$I$51,6))</f>
        <v/>
      </c>
      <c r="G16" s="527" t="str">
        <f>IF($A16="","",VLOOKUP($A16,従事者明細!$A$3:$I$51,7))</f>
        <v/>
      </c>
      <c r="H16" s="528" t="str">
        <f>IF($A16="","",VLOOKUP($A16,従事者明細!$A$3:$I$51,8))</f>
        <v/>
      </c>
      <c r="I16" s="528" t="str">
        <f>IF($A16="","",VLOOKUP($A16,従事者明細!$A$3:$I$51,9))</f>
        <v/>
      </c>
    </row>
    <row r="17" spans="1:10" ht="30" hidden="1" customHeight="1">
      <c r="A17" s="417"/>
      <c r="B17" s="418" t="str">
        <f>IF($A17="","",VLOOKUP($A17,従事者明細!$A$3:$I$51,2))</f>
        <v/>
      </c>
      <c r="C17" s="135" t="str">
        <f>IF($A17="","",VLOOKUP($A17,従事者明細!$A$3:$I$51,3))</f>
        <v/>
      </c>
      <c r="D17" s="135" t="str">
        <f>IF($A17="","",VLOOKUP($A17,従事者明細!$A$3:$I$51,4))</f>
        <v/>
      </c>
      <c r="E17" s="151" t="str">
        <f>IF($A17="","",VLOOKUP($A17,従事者明細!$A$3:$I$51,5))</f>
        <v/>
      </c>
      <c r="F17" s="152" t="str">
        <f>IF($A17="","",VLOOKUP($A17,従事者明細!$A$3:$I$51,6))</f>
        <v/>
      </c>
      <c r="G17" s="159" t="str">
        <f>IF($A17="","",VLOOKUP($A17,従事者明細!$A$3:$I$51,7))</f>
        <v/>
      </c>
      <c r="H17" s="153" t="str">
        <f>IF($A17="","",VLOOKUP($A17,従事者明細!$A$3:$I$51,8))</f>
        <v/>
      </c>
      <c r="I17" s="153" t="str">
        <f>IF($A17="","",VLOOKUP($A17,従事者明細!$A$3:$I$51,9))</f>
        <v/>
      </c>
    </row>
    <row r="18" spans="1:10" ht="30" hidden="1" customHeight="1">
      <c r="A18" s="417"/>
      <c r="B18" s="418" t="str">
        <f>IF($A18="","",VLOOKUP($A18,従事者明細!$A$3:$I$51,2))</f>
        <v/>
      </c>
      <c r="C18" s="135" t="str">
        <f>IF($A18="","",VLOOKUP($A18,従事者明細!$A$3:$I$51,3))</f>
        <v/>
      </c>
      <c r="D18" s="135" t="str">
        <f>IF($A18="","",VLOOKUP($A18,従事者明細!$A$3:$I$51,4))</f>
        <v/>
      </c>
      <c r="E18" s="151" t="str">
        <f>IF($A18="","",VLOOKUP($A18,従事者明細!$A$3:$I$51,5))</f>
        <v/>
      </c>
      <c r="F18" s="152" t="str">
        <f>IF($A18="","",VLOOKUP($A18,従事者明細!$A$3:$I$51,6))</f>
        <v/>
      </c>
      <c r="G18" s="159" t="str">
        <f>IF($A18="","",VLOOKUP($A18,従事者明細!$A$3:$I$51,7))</f>
        <v/>
      </c>
      <c r="H18" s="153" t="str">
        <f>IF($A18="","",VLOOKUP($A18,従事者明細!$A$3:$I$51,8))</f>
        <v/>
      </c>
      <c r="I18" s="153" t="str">
        <f>IF($A18="","",VLOOKUP($A18,従事者明細!$A$3:$I$51,9))</f>
        <v/>
      </c>
    </row>
    <row r="19" spans="1:10" ht="30" hidden="1" customHeight="1">
      <c r="A19" s="417"/>
      <c r="B19" s="418" t="str">
        <f>IF($A19="","",VLOOKUP($A19,従事者明細!$A$3:$I$51,2))</f>
        <v/>
      </c>
      <c r="C19" s="135" t="str">
        <f>IF($A19="","",VLOOKUP($A19,従事者明細!$A$3:$I$51,3))</f>
        <v/>
      </c>
      <c r="D19" s="135" t="str">
        <f>IF($A19="","",VLOOKUP($A19,従事者明細!$A$3:$I$51,4))</f>
        <v/>
      </c>
      <c r="E19" s="151" t="str">
        <f>IF($A19="","",VLOOKUP($A19,従事者明細!$A$3:$I$51,5))</f>
        <v/>
      </c>
      <c r="F19" s="152" t="str">
        <f>IF($A19="","",VLOOKUP($A19,従事者明細!$A$3:$I$51,6))</f>
        <v/>
      </c>
      <c r="G19" s="159" t="str">
        <f>IF($A19="","",VLOOKUP($A19,従事者明細!$A$3:$I$51,7))</f>
        <v/>
      </c>
      <c r="H19" s="153" t="str">
        <f>IF($A19="","",VLOOKUP($A19,従事者明細!$A$3:$I$51,8))</f>
        <v/>
      </c>
      <c r="I19" s="153" t="str">
        <f>IF($A19="","",VLOOKUP($A19,従事者明細!$A$3:$I$51,9))</f>
        <v/>
      </c>
    </row>
    <row r="20" spans="1:10" ht="30" hidden="1" customHeight="1">
      <c r="A20" s="417"/>
      <c r="B20" s="418" t="str">
        <f>IF($A20="","",VLOOKUP($A20,従事者明細!$A$3:$I$51,2))</f>
        <v/>
      </c>
      <c r="C20" s="135" t="str">
        <f>IF($A20="","",VLOOKUP($A20,従事者明細!$A$3:$I$51,3))</f>
        <v/>
      </c>
      <c r="D20" s="135" t="str">
        <f>IF($A20="","",VLOOKUP($A20,従事者明細!$A$3:$I$51,4))</f>
        <v/>
      </c>
      <c r="E20" s="151" t="str">
        <f>IF($A20="","",VLOOKUP($A20,従事者明細!$A$3:$I$51,5))</f>
        <v/>
      </c>
      <c r="F20" s="152" t="str">
        <f>IF($A20="","",VLOOKUP($A20,従事者明細!$A$3:$I$51,6))</f>
        <v/>
      </c>
      <c r="G20" s="159" t="str">
        <f>IF($A20="","",VLOOKUP($A20,従事者明細!$A$3:$I$51,7))</f>
        <v/>
      </c>
      <c r="H20" s="153" t="str">
        <f>IF($A20="","",VLOOKUP($A20,従事者明細!$A$3:$I$51,8))</f>
        <v/>
      </c>
      <c r="I20" s="153" t="str">
        <f>IF($A20="","",VLOOKUP($A20,従事者明細!$A$3:$I$51,9))</f>
        <v/>
      </c>
    </row>
    <row r="21" spans="1:10" ht="30" hidden="1" customHeight="1">
      <c r="A21" s="417"/>
      <c r="B21" s="418" t="str">
        <f>IF($A21="","",VLOOKUP($A21,従事者明細!$A$3:$I$51,2))</f>
        <v/>
      </c>
      <c r="C21" s="135" t="str">
        <f>IF($A21="","",VLOOKUP($A21,従事者明細!$A$3:$I$51,3))</f>
        <v/>
      </c>
      <c r="D21" s="135" t="str">
        <f>IF($A21="","",VLOOKUP($A21,従事者明細!$A$3:$I$51,4))</f>
        <v/>
      </c>
      <c r="E21" s="151" t="str">
        <f>IF($A21="","",VLOOKUP($A21,従事者明細!$A$3:$I$51,5))</f>
        <v/>
      </c>
      <c r="F21" s="152" t="str">
        <f>IF($A21="","",VLOOKUP($A21,従事者明細!$A$3:$I$51,6))</f>
        <v/>
      </c>
      <c r="G21" s="159" t="str">
        <f>IF($A21="","",VLOOKUP($A21,従事者明細!$A$3:$I$51,7))</f>
        <v/>
      </c>
      <c r="H21" s="153" t="str">
        <f>IF($A21="","",VLOOKUP($A21,従事者明細!$A$3:$I$51,8))</f>
        <v/>
      </c>
      <c r="I21" s="153" t="str">
        <f>IF($A21="","",VLOOKUP($A21,従事者明細!$A$3:$I$51,9))</f>
        <v/>
      </c>
    </row>
    <row r="22" spans="1:10" ht="30" hidden="1" customHeight="1">
      <c r="A22" s="417"/>
      <c r="B22" s="418" t="str">
        <f>IF($A22="","",VLOOKUP($A22,従事者明細!$A$3:$I$51,2))</f>
        <v/>
      </c>
      <c r="C22" s="135" t="str">
        <f>IF($A22="","",VLOOKUP($A22,従事者明細!$A$3:$I$51,3))</f>
        <v/>
      </c>
      <c r="D22" s="135" t="str">
        <f>IF($A22="","",VLOOKUP($A22,従事者明細!$A$3:$I$51,4))</f>
        <v/>
      </c>
      <c r="E22" s="151" t="str">
        <f>IF($A22="","",VLOOKUP($A22,従事者明細!$A$3:$I$51,5))</f>
        <v/>
      </c>
      <c r="F22" s="152" t="str">
        <f>IF($A22="","",VLOOKUP($A22,従事者明細!$A$3:$I$51,6))</f>
        <v/>
      </c>
      <c r="G22" s="159" t="str">
        <f>IF($A22="","",VLOOKUP($A22,従事者明細!$A$3:$I$51,7))</f>
        <v/>
      </c>
      <c r="H22" s="153" t="str">
        <f>IF($A22="","",VLOOKUP($A22,従事者明細!$A$3:$I$51,8))</f>
        <v/>
      </c>
      <c r="I22" s="153" t="str">
        <f>IF($A22="","",VLOOKUP($A22,従事者明細!$A$3:$I$51,9))</f>
        <v/>
      </c>
    </row>
    <row r="23" spans="1:10" ht="30" hidden="1" customHeight="1">
      <c r="A23" s="417"/>
      <c r="B23" s="418" t="str">
        <f>IF($A23="","",VLOOKUP($A23,従事者明細!$A$3:$I$51,2))</f>
        <v/>
      </c>
      <c r="C23" s="135" t="str">
        <f>IF($A23="","",VLOOKUP($A23,従事者明細!$A$3:$I$51,3))</f>
        <v/>
      </c>
      <c r="D23" s="135" t="str">
        <f>IF($A23="","",VLOOKUP($A23,従事者明細!$A$3:$I$51,4))</f>
        <v/>
      </c>
      <c r="E23" s="151" t="str">
        <f>IF($A23="","",VLOOKUP($A23,従事者明細!$A$3:$I$51,5))</f>
        <v/>
      </c>
      <c r="F23" s="152" t="str">
        <f>IF($A23="","",VLOOKUP($A23,従事者明細!$A$3:$I$51,6))</f>
        <v/>
      </c>
      <c r="G23" s="159" t="str">
        <f>IF($A23="","",VLOOKUP($A23,従事者明細!$A$3:$I$51,7))</f>
        <v/>
      </c>
      <c r="H23" s="153" t="str">
        <f>IF($A23="","",VLOOKUP($A23,従事者明細!$A$3:$I$51,8))</f>
        <v/>
      </c>
      <c r="I23" s="153" t="str">
        <f>IF($A23="","",VLOOKUP($A23,従事者明細!$A$3:$I$51,9))</f>
        <v/>
      </c>
    </row>
    <row r="24" spans="1:10" ht="30" hidden="1" customHeight="1">
      <c r="A24" s="417"/>
      <c r="B24" s="418" t="str">
        <f>IF($A24="","",VLOOKUP($A24,従事者明細!$A$3:$I$51,2))</f>
        <v/>
      </c>
      <c r="C24" s="135" t="str">
        <f>IF($A24="","",VLOOKUP($A24,従事者明細!$A$3:$I$51,3))</f>
        <v/>
      </c>
      <c r="D24" s="135" t="str">
        <f>IF($A24="","",VLOOKUP($A24,従事者明細!$A$3:$I$51,4))</f>
        <v/>
      </c>
      <c r="E24" s="151" t="str">
        <f>IF($A24="","",VLOOKUP($A24,従事者明細!$A$3:$I$51,5))</f>
        <v/>
      </c>
      <c r="F24" s="152" t="str">
        <f>IF($A24="","",VLOOKUP($A24,従事者明細!$A$3:$I$51,6))</f>
        <v/>
      </c>
      <c r="G24" s="159" t="str">
        <f>IF($A24="","",VLOOKUP($A24,従事者明細!$A$3:$I$51,7))</f>
        <v/>
      </c>
      <c r="H24" s="153" t="str">
        <f>IF($A24="","",VLOOKUP($A24,従事者明細!$A$3:$I$51,8))</f>
        <v/>
      </c>
      <c r="I24" s="153" t="str">
        <f>IF($A24="","",VLOOKUP($A24,従事者明細!$A$3:$I$51,9))</f>
        <v/>
      </c>
    </row>
    <row r="25" spans="1:10" ht="30" hidden="1" customHeight="1">
      <c r="A25" s="417"/>
      <c r="B25" s="418" t="str">
        <f>IF($A25="","",VLOOKUP($A25,従事者明細!$A$3:$I$51,2))</f>
        <v/>
      </c>
      <c r="C25" s="135" t="str">
        <f>IF($A25="","",VLOOKUP($A25,従事者明細!$A$3:$I$51,3))</f>
        <v/>
      </c>
      <c r="D25" s="135" t="str">
        <f>IF($A25="","",VLOOKUP($A25,従事者明細!$A$3:$I$51,4))</f>
        <v/>
      </c>
      <c r="E25" s="151" t="str">
        <f>IF($A25="","",VLOOKUP($A25,従事者明細!$A$3:$I$51,5))</f>
        <v/>
      </c>
      <c r="F25" s="152" t="str">
        <f>IF($A25="","",VLOOKUP($A25,従事者明細!$A$3:$I$51,6))</f>
        <v/>
      </c>
      <c r="G25" s="159" t="str">
        <f>IF($A25="","",VLOOKUP($A25,従事者明細!$A$3:$I$51,7))</f>
        <v/>
      </c>
      <c r="H25" s="153" t="str">
        <f>IF($A25="","",VLOOKUP($A25,従事者明細!$A$3:$I$51,8))</f>
        <v/>
      </c>
      <c r="I25" s="153" t="str">
        <f>IF($A25="","",VLOOKUP($A25,従事者明細!$A$3:$I$51,9))</f>
        <v/>
      </c>
    </row>
    <row r="26" spans="1:10">
      <c r="B26" s="147"/>
      <c r="C26" s="147"/>
      <c r="D26" s="147"/>
      <c r="E26" s="147"/>
      <c r="F26" s="147"/>
      <c r="G26" s="147"/>
      <c r="H26" s="147"/>
      <c r="I26" s="147"/>
      <c r="J26" s="149"/>
    </row>
    <row r="27" spans="1:10">
      <c r="B27" s="146"/>
      <c r="C27" s="146"/>
      <c r="D27" s="146"/>
      <c r="E27" s="147"/>
      <c r="F27" s="147"/>
      <c r="G27" s="146"/>
      <c r="H27" s="146"/>
      <c r="I27" s="147"/>
    </row>
    <row r="28" spans="1:10">
      <c r="B28" s="546"/>
      <c r="C28" s="546"/>
      <c r="D28" s="546"/>
      <c r="E28" s="546"/>
      <c r="F28" s="546"/>
      <c r="G28" s="546"/>
      <c r="H28" s="546"/>
      <c r="I28" s="546"/>
    </row>
    <row r="29" spans="1:10">
      <c r="B29" s="148"/>
    </row>
    <row r="30" spans="1:10">
      <c r="B30" s="148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7"/>
  <sheetViews>
    <sheetView showGridLines="0" view="pageBreakPreview" zoomScaleNormal="100" zoomScaleSheetLayoutView="100" workbookViewId="0">
      <selection activeCell="K10" sqref="K10:L10"/>
    </sheetView>
  </sheetViews>
  <sheetFormatPr defaultRowHeight="12"/>
  <cols>
    <col min="1" max="1" width="7.5" style="160" customWidth="1"/>
    <col min="2" max="2" width="8.25" style="160" customWidth="1"/>
    <col min="3" max="3" width="4.875" style="160" customWidth="1"/>
    <col min="4" max="4" width="32.125" style="160" customWidth="1"/>
    <col min="5" max="8" width="17" style="160" customWidth="1"/>
    <col min="9" max="9" width="6.375" style="160" customWidth="1"/>
    <col min="10" max="256" width="9" style="160"/>
    <col min="257" max="257" width="7.5" style="160" customWidth="1"/>
    <col min="258" max="258" width="8.25" style="160" customWidth="1"/>
    <col min="259" max="259" width="4.875" style="160" customWidth="1"/>
    <col min="260" max="260" width="32.125" style="160" customWidth="1"/>
    <col min="261" max="264" width="17" style="160" customWidth="1"/>
    <col min="265" max="265" width="6.375" style="160" customWidth="1"/>
    <col min="266" max="512" width="9" style="160"/>
    <col min="513" max="513" width="7.5" style="160" customWidth="1"/>
    <col min="514" max="514" width="8.25" style="160" customWidth="1"/>
    <col min="515" max="515" width="4.875" style="160" customWidth="1"/>
    <col min="516" max="516" width="32.125" style="160" customWidth="1"/>
    <col min="517" max="520" width="17" style="160" customWidth="1"/>
    <col min="521" max="521" width="6.375" style="160" customWidth="1"/>
    <col min="522" max="768" width="9" style="160"/>
    <col min="769" max="769" width="7.5" style="160" customWidth="1"/>
    <col min="770" max="770" width="8.25" style="160" customWidth="1"/>
    <col min="771" max="771" width="4.875" style="160" customWidth="1"/>
    <col min="772" max="772" width="32.125" style="160" customWidth="1"/>
    <col min="773" max="776" width="17" style="160" customWidth="1"/>
    <col min="777" max="777" width="6.375" style="160" customWidth="1"/>
    <col min="778" max="1024" width="9" style="160"/>
    <col min="1025" max="1025" width="7.5" style="160" customWidth="1"/>
    <col min="1026" max="1026" width="8.25" style="160" customWidth="1"/>
    <col min="1027" max="1027" width="4.875" style="160" customWidth="1"/>
    <col min="1028" max="1028" width="32.125" style="160" customWidth="1"/>
    <col min="1029" max="1032" width="17" style="160" customWidth="1"/>
    <col min="1033" max="1033" width="6.375" style="160" customWidth="1"/>
    <col min="1034" max="1280" width="9" style="160"/>
    <col min="1281" max="1281" width="7.5" style="160" customWidth="1"/>
    <col min="1282" max="1282" width="8.25" style="160" customWidth="1"/>
    <col min="1283" max="1283" width="4.875" style="160" customWidth="1"/>
    <col min="1284" max="1284" width="32.125" style="160" customWidth="1"/>
    <col min="1285" max="1288" width="17" style="160" customWidth="1"/>
    <col min="1289" max="1289" width="6.375" style="160" customWidth="1"/>
    <col min="1290" max="1536" width="9" style="160"/>
    <col min="1537" max="1537" width="7.5" style="160" customWidth="1"/>
    <col min="1538" max="1538" width="8.25" style="160" customWidth="1"/>
    <col min="1539" max="1539" width="4.875" style="160" customWidth="1"/>
    <col min="1540" max="1540" width="32.125" style="160" customWidth="1"/>
    <col min="1541" max="1544" width="17" style="160" customWidth="1"/>
    <col min="1545" max="1545" width="6.375" style="160" customWidth="1"/>
    <col min="1546" max="1792" width="9" style="160"/>
    <col min="1793" max="1793" width="7.5" style="160" customWidth="1"/>
    <col min="1794" max="1794" width="8.25" style="160" customWidth="1"/>
    <col min="1795" max="1795" width="4.875" style="160" customWidth="1"/>
    <col min="1796" max="1796" width="32.125" style="160" customWidth="1"/>
    <col min="1797" max="1800" width="17" style="160" customWidth="1"/>
    <col min="1801" max="1801" width="6.375" style="160" customWidth="1"/>
    <col min="1802" max="2048" width="9" style="160"/>
    <col min="2049" max="2049" width="7.5" style="160" customWidth="1"/>
    <col min="2050" max="2050" width="8.25" style="160" customWidth="1"/>
    <col min="2051" max="2051" width="4.875" style="160" customWidth="1"/>
    <col min="2052" max="2052" width="32.125" style="160" customWidth="1"/>
    <col min="2053" max="2056" width="17" style="160" customWidth="1"/>
    <col min="2057" max="2057" width="6.375" style="160" customWidth="1"/>
    <col min="2058" max="2304" width="9" style="160"/>
    <col min="2305" max="2305" width="7.5" style="160" customWidth="1"/>
    <col min="2306" max="2306" width="8.25" style="160" customWidth="1"/>
    <col min="2307" max="2307" width="4.875" style="160" customWidth="1"/>
    <col min="2308" max="2308" width="32.125" style="160" customWidth="1"/>
    <col min="2309" max="2312" width="17" style="160" customWidth="1"/>
    <col min="2313" max="2313" width="6.375" style="160" customWidth="1"/>
    <col min="2314" max="2560" width="9" style="160"/>
    <col min="2561" max="2561" width="7.5" style="160" customWidth="1"/>
    <col min="2562" max="2562" width="8.25" style="160" customWidth="1"/>
    <col min="2563" max="2563" width="4.875" style="160" customWidth="1"/>
    <col min="2564" max="2564" width="32.125" style="160" customWidth="1"/>
    <col min="2565" max="2568" width="17" style="160" customWidth="1"/>
    <col min="2569" max="2569" width="6.375" style="160" customWidth="1"/>
    <col min="2570" max="2816" width="9" style="160"/>
    <col min="2817" max="2817" width="7.5" style="160" customWidth="1"/>
    <col min="2818" max="2818" width="8.25" style="160" customWidth="1"/>
    <col min="2819" max="2819" width="4.875" style="160" customWidth="1"/>
    <col min="2820" max="2820" width="32.125" style="160" customWidth="1"/>
    <col min="2821" max="2824" width="17" style="160" customWidth="1"/>
    <col min="2825" max="2825" width="6.375" style="160" customWidth="1"/>
    <col min="2826" max="3072" width="9" style="160"/>
    <col min="3073" max="3073" width="7.5" style="160" customWidth="1"/>
    <col min="3074" max="3074" width="8.25" style="160" customWidth="1"/>
    <col min="3075" max="3075" width="4.875" style="160" customWidth="1"/>
    <col min="3076" max="3076" width="32.125" style="160" customWidth="1"/>
    <col min="3077" max="3080" width="17" style="160" customWidth="1"/>
    <col min="3081" max="3081" width="6.375" style="160" customWidth="1"/>
    <col min="3082" max="3328" width="9" style="160"/>
    <col min="3329" max="3329" width="7.5" style="160" customWidth="1"/>
    <col min="3330" max="3330" width="8.25" style="160" customWidth="1"/>
    <col min="3331" max="3331" width="4.875" style="160" customWidth="1"/>
    <col min="3332" max="3332" width="32.125" style="160" customWidth="1"/>
    <col min="3333" max="3336" width="17" style="160" customWidth="1"/>
    <col min="3337" max="3337" width="6.375" style="160" customWidth="1"/>
    <col min="3338" max="3584" width="9" style="160"/>
    <col min="3585" max="3585" width="7.5" style="160" customWidth="1"/>
    <col min="3586" max="3586" width="8.25" style="160" customWidth="1"/>
    <col min="3587" max="3587" width="4.875" style="160" customWidth="1"/>
    <col min="3588" max="3588" width="32.125" style="160" customWidth="1"/>
    <col min="3589" max="3592" width="17" style="160" customWidth="1"/>
    <col min="3593" max="3593" width="6.375" style="160" customWidth="1"/>
    <col min="3594" max="3840" width="9" style="160"/>
    <col min="3841" max="3841" width="7.5" style="160" customWidth="1"/>
    <col min="3842" max="3842" width="8.25" style="160" customWidth="1"/>
    <col min="3843" max="3843" width="4.875" style="160" customWidth="1"/>
    <col min="3844" max="3844" width="32.125" style="160" customWidth="1"/>
    <col min="3845" max="3848" width="17" style="160" customWidth="1"/>
    <col min="3849" max="3849" width="6.375" style="160" customWidth="1"/>
    <col min="3850" max="4096" width="9" style="160"/>
    <col min="4097" max="4097" width="7.5" style="160" customWidth="1"/>
    <col min="4098" max="4098" width="8.25" style="160" customWidth="1"/>
    <col min="4099" max="4099" width="4.875" style="160" customWidth="1"/>
    <col min="4100" max="4100" width="32.125" style="160" customWidth="1"/>
    <col min="4101" max="4104" width="17" style="160" customWidth="1"/>
    <col min="4105" max="4105" width="6.375" style="160" customWidth="1"/>
    <col min="4106" max="4352" width="9" style="160"/>
    <col min="4353" max="4353" width="7.5" style="160" customWidth="1"/>
    <col min="4354" max="4354" width="8.25" style="160" customWidth="1"/>
    <col min="4355" max="4355" width="4.875" style="160" customWidth="1"/>
    <col min="4356" max="4356" width="32.125" style="160" customWidth="1"/>
    <col min="4357" max="4360" width="17" style="160" customWidth="1"/>
    <col min="4361" max="4361" width="6.375" style="160" customWidth="1"/>
    <col min="4362" max="4608" width="9" style="160"/>
    <col min="4609" max="4609" width="7.5" style="160" customWidth="1"/>
    <col min="4610" max="4610" width="8.25" style="160" customWidth="1"/>
    <col min="4611" max="4611" width="4.875" style="160" customWidth="1"/>
    <col min="4612" max="4612" width="32.125" style="160" customWidth="1"/>
    <col min="4613" max="4616" width="17" style="160" customWidth="1"/>
    <col min="4617" max="4617" width="6.375" style="160" customWidth="1"/>
    <col min="4618" max="4864" width="9" style="160"/>
    <col min="4865" max="4865" width="7.5" style="160" customWidth="1"/>
    <col min="4866" max="4866" width="8.25" style="160" customWidth="1"/>
    <col min="4867" max="4867" width="4.875" style="160" customWidth="1"/>
    <col min="4868" max="4868" width="32.125" style="160" customWidth="1"/>
    <col min="4869" max="4872" width="17" style="160" customWidth="1"/>
    <col min="4873" max="4873" width="6.375" style="160" customWidth="1"/>
    <col min="4874" max="5120" width="9" style="160"/>
    <col min="5121" max="5121" width="7.5" style="160" customWidth="1"/>
    <col min="5122" max="5122" width="8.25" style="160" customWidth="1"/>
    <col min="5123" max="5123" width="4.875" style="160" customWidth="1"/>
    <col min="5124" max="5124" width="32.125" style="160" customWidth="1"/>
    <col min="5125" max="5128" width="17" style="160" customWidth="1"/>
    <col min="5129" max="5129" width="6.375" style="160" customWidth="1"/>
    <col min="5130" max="5376" width="9" style="160"/>
    <col min="5377" max="5377" width="7.5" style="160" customWidth="1"/>
    <col min="5378" max="5378" width="8.25" style="160" customWidth="1"/>
    <col min="5379" max="5379" width="4.875" style="160" customWidth="1"/>
    <col min="5380" max="5380" width="32.125" style="160" customWidth="1"/>
    <col min="5381" max="5384" width="17" style="160" customWidth="1"/>
    <col min="5385" max="5385" width="6.375" style="160" customWidth="1"/>
    <col min="5386" max="5632" width="9" style="160"/>
    <col min="5633" max="5633" width="7.5" style="160" customWidth="1"/>
    <col min="5634" max="5634" width="8.25" style="160" customWidth="1"/>
    <col min="5635" max="5635" width="4.875" style="160" customWidth="1"/>
    <col min="5636" max="5636" width="32.125" style="160" customWidth="1"/>
    <col min="5637" max="5640" width="17" style="160" customWidth="1"/>
    <col min="5641" max="5641" width="6.375" style="160" customWidth="1"/>
    <col min="5642" max="5888" width="9" style="160"/>
    <col min="5889" max="5889" width="7.5" style="160" customWidth="1"/>
    <col min="5890" max="5890" width="8.25" style="160" customWidth="1"/>
    <col min="5891" max="5891" width="4.875" style="160" customWidth="1"/>
    <col min="5892" max="5892" width="32.125" style="160" customWidth="1"/>
    <col min="5893" max="5896" width="17" style="160" customWidth="1"/>
    <col min="5897" max="5897" width="6.375" style="160" customWidth="1"/>
    <col min="5898" max="6144" width="9" style="160"/>
    <col min="6145" max="6145" width="7.5" style="160" customWidth="1"/>
    <col min="6146" max="6146" width="8.25" style="160" customWidth="1"/>
    <col min="6147" max="6147" width="4.875" style="160" customWidth="1"/>
    <col min="6148" max="6148" width="32.125" style="160" customWidth="1"/>
    <col min="6149" max="6152" width="17" style="160" customWidth="1"/>
    <col min="6153" max="6153" width="6.375" style="160" customWidth="1"/>
    <col min="6154" max="6400" width="9" style="160"/>
    <col min="6401" max="6401" width="7.5" style="160" customWidth="1"/>
    <col min="6402" max="6402" width="8.25" style="160" customWidth="1"/>
    <col min="6403" max="6403" width="4.875" style="160" customWidth="1"/>
    <col min="6404" max="6404" width="32.125" style="160" customWidth="1"/>
    <col min="6405" max="6408" width="17" style="160" customWidth="1"/>
    <col min="6409" max="6409" width="6.375" style="160" customWidth="1"/>
    <col min="6410" max="6656" width="9" style="160"/>
    <col min="6657" max="6657" width="7.5" style="160" customWidth="1"/>
    <col min="6658" max="6658" width="8.25" style="160" customWidth="1"/>
    <col min="6659" max="6659" width="4.875" style="160" customWidth="1"/>
    <col min="6660" max="6660" width="32.125" style="160" customWidth="1"/>
    <col min="6661" max="6664" width="17" style="160" customWidth="1"/>
    <col min="6665" max="6665" width="6.375" style="160" customWidth="1"/>
    <col min="6666" max="6912" width="9" style="160"/>
    <col min="6913" max="6913" width="7.5" style="160" customWidth="1"/>
    <col min="6914" max="6914" width="8.25" style="160" customWidth="1"/>
    <col min="6915" max="6915" width="4.875" style="160" customWidth="1"/>
    <col min="6916" max="6916" width="32.125" style="160" customWidth="1"/>
    <col min="6917" max="6920" width="17" style="160" customWidth="1"/>
    <col min="6921" max="6921" width="6.375" style="160" customWidth="1"/>
    <col min="6922" max="7168" width="9" style="160"/>
    <col min="7169" max="7169" width="7.5" style="160" customWidth="1"/>
    <col min="7170" max="7170" width="8.25" style="160" customWidth="1"/>
    <col min="7171" max="7171" width="4.875" style="160" customWidth="1"/>
    <col min="7172" max="7172" width="32.125" style="160" customWidth="1"/>
    <col min="7173" max="7176" width="17" style="160" customWidth="1"/>
    <col min="7177" max="7177" width="6.375" style="160" customWidth="1"/>
    <col min="7178" max="7424" width="9" style="160"/>
    <col min="7425" max="7425" width="7.5" style="160" customWidth="1"/>
    <col min="7426" max="7426" width="8.25" style="160" customWidth="1"/>
    <col min="7427" max="7427" width="4.875" style="160" customWidth="1"/>
    <col min="7428" max="7428" width="32.125" style="160" customWidth="1"/>
    <col min="7429" max="7432" width="17" style="160" customWidth="1"/>
    <col min="7433" max="7433" width="6.375" style="160" customWidth="1"/>
    <col min="7434" max="7680" width="9" style="160"/>
    <col min="7681" max="7681" width="7.5" style="160" customWidth="1"/>
    <col min="7682" max="7682" width="8.25" style="160" customWidth="1"/>
    <col min="7683" max="7683" width="4.875" style="160" customWidth="1"/>
    <col min="7684" max="7684" width="32.125" style="160" customWidth="1"/>
    <col min="7685" max="7688" width="17" style="160" customWidth="1"/>
    <col min="7689" max="7689" width="6.375" style="160" customWidth="1"/>
    <col min="7690" max="7936" width="9" style="160"/>
    <col min="7937" max="7937" width="7.5" style="160" customWidth="1"/>
    <col min="7938" max="7938" width="8.25" style="160" customWidth="1"/>
    <col min="7939" max="7939" width="4.875" style="160" customWidth="1"/>
    <col min="7940" max="7940" width="32.125" style="160" customWidth="1"/>
    <col min="7941" max="7944" width="17" style="160" customWidth="1"/>
    <col min="7945" max="7945" width="6.375" style="160" customWidth="1"/>
    <col min="7946" max="8192" width="9" style="160"/>
    <col min="8193" max="8193" width="7.5" style="160" customWidth="1"/>
    <col min="8194" max="8194" width="8.25" style="160" customWidth="1"/>
    <col min="8195" max="8195" width="4.875" style="160" customWidth="1"/>
    <col min="8196" max="8196" width="32.125" style="160" customWidth="1"/>
    <col min="8197" max="8200" width="17" style="160" customWidth="1"/>
    <col min="8201" max="8201" width="6.375" style="160" customWidth="1"/>
    <col min="8202" max="8448" width="9" style="160"/>
    <col min="8449" max="8449" width="7.5" style="160" customWidth="1"/>
    <col min="8450" max="8450" width="8.25" style="160" customWidth="1"/>
    <col min="8451" max="8451" width="4.875" style="160" customWidth="1"/>
    <col min="8452" max="8452" width="32.125" style="160" customWidth="1"/>
    <col min="8453" max="8456" width="17" style="160" customWidth="1"/>
    <col min="8457" max="8457" width="6.375" style="160" customWidth="1"/>
    <col min="8458" max="8704" width="9" style="160"/>
    <col min="8705" max="8705" width="7.5" style="160" customWidth="1"/>
    <col min="8706" max="8706" width="8.25" style="160" customWidth="1"/>
    <col min="8707" max="8707" width="4.875" style="160" customWidth="1"/>
    <col min="8708" max="8708" width="32.125" style="160" customWidth="1"/>
    <col min="8709" max="8712" width="17" style="160" customWidth="1"/>
    <col min="8713" max="8713" width="6.375" style="160" customWidth="1"/>
    <col min="8714" max="8960" width="9" style="160"/>
    <col min="8961" max="8961" width="7.5" style="160" customWidth="1"/>
    <col min="8962" max="8962" width="8.25" style="160" customWidth="1"/>
    <col min="8963" max="8963" width="4.875" style="160" customWidth="1"/>
    <col min="8964" max="8964" width="32.125" style="160" customWidth="1"/>
    <col min="8965" max="8968" width="17" style="160" customWidth="1"/>
    <col min="8969" max="8969" width="6.375" style="160" customWidth="1"/>
    <col min="8970" max="9216" width="9" style="160"/>
    <col min="9217" max="9217" width="7.5" style="160" customWidth="1"/>
    <col min="9218" max="9218" width="8.25" style="160" customWidth="1"/>
    <col min="9219" max="9219" width="4.875" style="160" customWidth="1"/>
    <col min="9220" max="9220" width="32.125" style="160" customWidth="1"/>
    <col min="9221" max="9224" width="17" style="160" customWidth="1"/>
    <col min="9225" max="9225" width="6.375" style="160" customWidth="1"/>
    <col min="9226" max="9472" width="9" style="160"/>
    <col min="9473" max="9473" width="7.5" style="160" customWidth="1"/>
    <col min="9474" max="9474" width="8.25" style="160" customWidth="1"/>
    <col min="9475" max="9475" width="4.875" style="160" customWidth="1"/>
    <col min="9476" max="9476" width="32.125" style="160" customWidth="1"/>
    <col min="9477" max="9480" width="17" style="160" customWidth="1"/>
    <col min="9481" max="9481" width="6.375" style="160" customWidth="1"/>
    <col min="9482" max="9728" width="9" style="160"/>
    <col min="9729" max="9729" width="7.5" style="160" customWidth="1"/>
    <col min="9730" max="9730" width="8.25" style="160" customWidth="1"/>
    <col min="9731" max="9731" width="4.875" style="160" customWidth="1"/>
    <col min="9732" max="9732" width="32.125" style="160" customWidth="1"/>
    <col min="9733" max="9736" width="17" style="160" customWidth="1"/>
    <col min="9737" max="9737" width="6.375" style="160" customWidth="1"/>
    <col min="9738" max="9984" width="9" style="160"/>
    <col min="9985" max="9985" width="7.5" style="160" customWidth="1"/>
    <col min="9986" max="9986" width="8.25" style="160" customWidth="1"/>
    <col min="9987" max="9987" width="4.875" style="160" customWidth="1"/>
    <col min="9988" max="9988" width="32.125" style="160" customWidth="1"/>
    <col min="9989" max="9992" width="17" style="160" customWidth="1"/>
    <col min="9993" max="9993" width="6.375" style="160" customWidth="1"/>
    <col min="9994" max="10240" width="9" style="160"/>
    <col min="10241" max="10241" width="7.5" style="160" customWidth="1"/>
    <col min="10242" max="10242" width="8.25" style="160" customWidth="1"/>
    <col min="10243" max="10243" width="4.875" style="160" customWidth="1"/>
    <col min="10244" max="10244" width="32.125" style="160" customWidth="1"/>
    <col min="10245" max="10248" width="17" style="160" customWidth="1"/>
    <col min="10249" max="10249" width="6.375" style="160" customWidth="1"/>
    <col min="10250" max="10496" width="9" style="160"/>
    <col min="10497" max="10497" width="7.5" style="160" customWidth="1"/>
    <col min="10498" max="10498" width="8.25" style="160" customWidth="1"/>
    <col min="10499" max="10499" width="4.875" style="160" customWidth="1"/>
    <col min="10500" max="10500" width="32.125" style="160" customWidth="1"/>
    <col min="10501" max="10504" width="17" style="160" customWidth="1"/>
    <col min="10505" max="10505" width="6.375" style="160" customWidth="1"/>
    <col min="10506" max="10752" width="9" style="160"/>
    <col min="10753" max="10753" width="7.5" style="160" customWidth="1"/>
    <col min="10754" max="10754" width="8.25" style="160" customWidth="1"/>
    <col min="10755" max="10755" width="4.875" style="160" customWidth="1"/>
    <col min="10756" max="10756" width="32.125" style="160" customWidth="1"/>
    <col min="10757" max="10760" width="17" style="160" customWidth="1"/>
    <col min="10761" max="10761" width="6.375" style="160" customWidth="1"/>
    <col min="10762" max="11008" width="9" style="160"/>
    <col min="11009" max="11009" width="7.5" style="160" customWidth="1"/>
    <col min="11010" max="11010" width="8.25" style="160" customWidth="1"/>
    <col min="11011" max="11011" width="4.875" style="160" customWidth="1"/>
    <col min="11012" max="11012" width="32.125" style="160" customWidth="1"/>
    <col min="11013" max="11016" width="17" style="160" customWidth="1"/>
    <col min="11017" max="11017" width="6.375" style="160" customWidth="1"/>
    <col min="11018" max="11264" width="9" style="160"/>
    <col min="11265" max="11265" width="7.5" style="160" customWidth="1"/>
    <col min="11266" max="11266" width="8.25" style="160" customWidth="1"/>
    <col min="11267" max="11267" width="4.875" style="160" customWidth="1"/>
    <col min="11268" max="11268" width="32.125" style="160" customWidth="1"/>
    <col min="11269" max="11272" width="17" style="160" customWidth="1"/>
    <col min="11273" max="11273" width="6.375" style="160" customWidth="1"/>
    <col min="11274" max="11520" width="9" style="160"/>
    <col min="11521" max="11521" width="7.5" style="160" customWidth="1"/>
    <col min="11522" max="11522" width="8.25" style="160" customWidth="1"/>
    <col min="11523" max="11523" width="4.875" style="160" customWidth="1"/>
    <col min="11524" max="11524" width="32.125" style="160" customWidth="1"/>
    <col min="11525" max="11528" width="17" style="160" customWidth="1"/>
    <col min="11529" max="11529" width="6.375" style="160" customWidth="1"/>
    <col min="11530" max="11776" width="9" style="160"/>
    <col min="11777" max="11777" width="7.5" style="160" customWidth="1"/>
    <col min="11778" max="11778" width="8.25" style="160" customWidth="1"/>
    <col min="11779" max="11779" width="4.875" style="160" customWidth="1"/>
    <col min="11780" max="11780" width="32.125" style="160" customWidth="1"/>
    <col min="11781" max="11784" width="17" style="160" customWidth="1"/>
    <col min="11785" max="11785" width="6.375" style="160" customWidth="1"/>
    <col min="11786" max="12032" width="9" style="160"/>
    <col min="12033" max="12033" width="7.5" style="160" customWidth="1"/>
    <col min="12034" max="12034" width="8.25" style="160" customWidth="1"/>
    <col min="12035" max="12035" width="4.875" style="160" customWidth="1"/>
    <col min="12036" max="12036" width="32.125" style="160" customWidth="1"/>
    <col min="12037" max="12040" width="17" style="160" customWidth="1"/>
    <col min="12041" max="12041" width="6.375" style="160" customWidth="1"/>
    <col min="12042" max="12288" width="9" style="160"/>
    <col min="12289" max="12289" width="7.5" style="160" customWidth="1"/>
    <col min="12290" max="12290" width="8.25" style="160" customWidth="1"/>
    <col min="12291" max="12291" width="4.875" style="160" customWidth="1"/>
    <col min="12292" max="12292" width="32.125" style="160" customWidth="1"/>
    <col min="12293" max="12296" width="17" style="160" customWidth="1"/>
    <col min="12297" max="12297" width="6.375" style="160" customWidth="1"/>
    <col min="12298" max="12544" width="9" style="160"/>
    <col min="12545" max="12545" width="7.5" style="160" customWidth="1"/>
    <col min="12546" max="12546" width="8.25" style="160" customWidth="1"/>
    <col min="12547" max="12547" width="4.875" style="160" customWidth="1"/>
    <col min="12548" max="12548" width="32.125" style="160" customWidth="1"/>
    <col min="12549" max="12552" width="17" style="160" customWidth="1"/>
    <col min="12553" max="12553" width="6.375" style="160" customWidth="1"/>
    <col min="12554" max="12800" width="9" style="160"/>
    <col min="12801" max="12801" width="7.5" style="160" customWidth="1"/>
    <col min="12802" max="12802" width="8.25" style="160" customWidth="1"/>
    <col min="12803" max="12803" width="4.875" style="160" customWidth="1"/>
    <col min="12804" max="12804" width="32.125" style="160" customWidth="1"/>
    <col min="12805" max="12808" width="17" style="160" customWidth="1"/>
    <col min="12809" max="12809" width="6.375" style="160" customWidth="1"/>
    <col min="12810" max="13056" width="9" style="160"/>
    <col min="13057" max="13057" width="7.5" style="160" customWidth="1"/>
    <col min="13058" max="13058" width="8.25" style="160" customWidth="1"/>
    <col min="13059" max="13059" width="4.875" style="160" customWidth="1"/>
    <col min="13060" max="13060" width="32.125" style="160" customWidth="1"/>
    <col min="13061" max="13064" width="17" style="160" customWidth="1"/>
    <col min="13065" max="13065" width="6.375" style="160" customWidth="1"/>
    <col min="13066" max="13312" width="9" style="160"/>
    <col min="13313" max="13313" width="7.5" style="160" customWidth="1"/>
    <col min="13314" max="13314" width="8.25" style="160" customWidth="1"/>
    <col min="13315" max="13315" width="4.875" style="160" customWidth="1"/>
    <col min="13316" max="13316" width="32.125" style="160" customWidth="1"/>
    <col min="13317" max="13320" width="17" style="160" customWidth="1"/>
    <col min="13321" max="13321" width="6.375" style="160" customWidth="1"/>
    <col min="13322" max="13568" width="9" style="160"/>
    <col min="13569" max="13569" width="7.5" style="160" customWidth="1"/>
    <col min="13570" max="13570" width="8.25" style="160" customWidth="1"/>
    <col min="13571" max="13571" width="4.875" style="160" customWidth="1"/>
    <col min="13572" max="13572" width="32.125" style="160" customWidth="1"/>
    <col min="13573" max="13576" width="17" style="160" customWidth="1"/>
    <col min="13577" max="13577" width="6.375" style="160" customWidth="1"/>
    <col min="13578" max="13824" width="9" style="160"/>
    <col min="13825" max="13825" width="7.5" style="160" customWidth="1"/>
    <col min="13826" max="13826" width="8.25" style="160" customWidth="1"/>
    <col min="13827" max="13827" width="4.875" style="160" customWidth="1"/>
    <col min="13828" max="13828" width="32.125" style="160" customWidth="1"/>
    <col min="13829" max="13832" width="17" style="160" customWidth="1"/>
    <col min="13833" max="13833" width="6.375" style="160" customWidth="1"/>
    <col min="13834" max="14080" width="9" style="160"/>
    <col min="14081" max="14081" width="7.5" style="160" customWidth="1"/>
    <col min="14082" max="14082" width="8.25" style="160" customWidth="1"/>
    <col min="14083" max="14083" width="4.875" style="160" customWidth="1"/>
    <col min="14084" max="14084" width="32.125" style="160" customWidth="1"/>
    <col min="14085" max="14088" width="17" style="160" customWidth="1"/>
    <col min="14089" max="14089" width="6.375" style="160" customWidth="1"/>
    <col min="14090" max="14336" width="9" style="160"/>
    <col min="14337" max="14337" width="7.5" style="160" customWidth="1"/>
    <col min="14338" max="14338" width="8.25" style="160" customWidth="1"/>
    <col min="14339" max="14339" width="4.875" style="160" customWidth="1"/>
    <col min="14340" max="14340" width="32.125" style="160" customWidth="1"/>
    <col min="14341" max="14344" width="17" style="160" customWidth="1"/>
    <col min="14345" max="14345" width="6.375" style="160" customWidth="1"/>
    <col min="14346" max="14592" width="9" style="160"/>
    <col min="14593" max="14593" width="7.5" style="160" customWidth="1"/>
    <col min="14594" max="14594" width="8.25" style="160" customWidth="1"/>
    <col min="14595" max="14595" width="4.875" style="160" customWidth="1"/>
    <col min="14596" max="14596" width="32.125" style="160" customWidth="1"/>
    <col min="14597" max="14600" width="17" style="160" customWidth="1"/>
    <col min="14601" max="14601" width="6.375" style="160" customWidth="1"/>
    <col min="14602" max="14848" width="9" style="160"/>
    <col min="14849" max="14849" width="7.5" style="160" customWidth="1"/>
    <col min="14850" max="14850" width="8.25" style="160" customWidth="1"/>
    <col min="14851" max="14851" width="4.875" style="160" customWidth="1"/>
    <col min="14852" max="14852" width="32.125" style="160" customWidth="1"/>
    <col min="14853" max="14856" width="17" style="160" customWidth="1"/>
    <col min="14857" max="14857" width="6.375" style="160" customWidth="1"/>
    <col min="14858" max="15104" width="9" style="160"/>
    <col min="15105" max="15105" width="7.5" style="160" customWidth="1"/>
    <col min="15106" max="15106" width="8.25" style="160" customWidth="1"/>
    <col min="15107" max="15107" width="4.875" style="160" customWidth="1"/>
    <col min="15108" max="15108" width="32.125" style="160" customWidth="1"/>
    <col min="15109" max="15112" width="17" style="160" customWidth="1"/>
    <col min="15113" max="15113" width="6.375" style="160" customWidth="1"/>
    <col min="15114" max="15360" width="9" style="160"/>
    <col min="15361" max="15361" width="7.5" style="160" customWidth="1"/>
    <col min="15362" max="15362" width="8.25" style="160" customWidth="1"/>
    <col min="15363" max="15363" width="4.875" style="160" customWidth="1"/>
    <col min="15364" max="15364" width="32.125" style="160" customWidth="1"/>
    <col min="15365" max="15368" width="17" style="160" customWidth="1"/>
    <col min="15369" max="15369" width="6.375" style="160" customWidth="1"/>
    <col min="15370" max="15616" width="9" style="160"/>
    <col min="15617" max="15617" width="7.5" style="160" customWidth="1"/>
    <col min="15618" max="15618" width="8.25" style="160" customWidth="1"/>
    <col min="15619" max="15619" width="4.875" style="160" customWidth="1"/>
    <col min="15620" max="15620" width="32.125" style="160" customWidth="1"/>
    <col min="15621" max="15624" width="17" style="160" customWidth="1"/>
    <col min="15625" max="15625" width="6.375" style="160" customWidth="1"/>
    <col min="15626" max="15872" width="9" style="160"/>
    <col min="15873" max="15873" width="7.5" style="160" customWidth="1"/>
    <col min="15874" max="15874" width="8.25" style="160" customWidth="1"/>
    <col min="15875" max="15875" width="4.875" style="160" customWidth="1"/>
    <col min="15876" max="15876" width="32.125" style="160" customWidth="1"/>
    <col min="15877" max="15880" width="17" style="160" customWidth="1"/>
    <col min="15881" max="15881" width="6.375" style="160" customWidth="1"/>
    <col min="15882" max="16128" width="9" style="160"/>
    <col min="16129" max="16129" width="7.5" style="160" customWidth="1"/>
    <col min="16130" max="16130" width="8.25" style="160" customWidth="1"/>
    <col min="16131" max="16131" width="4.875" style="160" customWidth="1"/>
    <col min="16132" max="16132" width="32.125" style="160" customWidth="1"/>
    <col min="16133" max="16136" width="17" style="160" customWidth="1"/>
    <col min="16137" max="16137" width="6.375" style="160" customWidth="1"/>
    <col min="16138" max="16384" width="9" style="160"/>
  </cols>
  <sheetData>
    <row r="1" spans="1:8" ht="13.5" customHeight="1">
      <c r="A1" s="480" t="s">
        <v>314</v>
      </c>
    </row>
    <row r="2" spans="1:8" ht="21.75" customHeight="1">
      <c r="A2" s="695" t="s">
        <v>154</v>
      </c>
      <c r="B2" s="695"/>
      <c r="C2" s="695"/>
      <c r="D2" s="695"/>
      <c r="E2" s="695"/>
      <c r="F2" s="695"/>
      <c r="G2" s="695"/>
      <c r="H2" s="695"/>
    </row>
    <row r="3" spans="1:8" ht="21.75" customHeight="1">
      <c r="A3" s="695"/>
      <c r="B3" s="695"/>
      <c r="C3" s="695"/>
      <c r="D3" s="695"/>
      <c r="E3" s="695"/>
      <c r="F3" s="695"/>
      <c r="G3" s="695"/>
      <c r="H3" s="695"/>
    </row>
    <row r="4" spans="1:8" ht="21.75" customHeight="1">
      <c r="B4" s="161"/>
      <c r="C4" s="161"/>
      <c r="D4" s="161"/>
      <c r="E4" s="161"/>
      <c r="F4" s="161"/>
      <c r="G4" s="161"/>
    </row>
    <row r="5" spans="1:8" ht="21.75" customHeight="1">
      <c r="A5" s="696" t="s">
        <v>106</v>
      </c>
      <c r="B5" s="696"/>
      <c r="C5" s="699" t="str">
        <f>様式1!E7</f>
        <v>○○○国○○○○○○○○○事業</v>
      </c>
      <c r="D5" s="699"/>
      <c r="E5" s="699"/>
      <c r="F5" s="699"/>
      <c r="G5" s="161"/>
    </row>
    <row r="6" spans="1:8" ht="21.75" customHeight="1">
      <c r="A6" s="696" t="s">
        <v>107</v>
      </c>
      <c r="B6" s="696"/>
      <c r="C6" s="700" t="str">
        <f>様式1!E8</f>
        <v>（提案法人名）</v>
      </c>
      <c r="D6" s="700"/>
      <c r="E6" s="700"/>
      <c r="F6" s="700"/>
      <c r="G6" s="161"/>
    </row>
    <row r="7" spans="1:8" ht="21.75" customHeight="1">
      <c r="A7" s="162"/>
      <c r="B7" s="161"/>
      <c r="C7" s="162"/>
      <c r="D7" s="163"/>
      <c r="E7" s="161"/>
      <c r="F7" s="161"/>
      <c r="G7" s="161"/>
      <c r="H7" s="164" t="s">
        <v>108</v>
      </c>
    </row>
    <row r="8" spans="1:8" ht="21.75" customHeight="1">
      <c r="A8" s="620"/>
      <c r="B8" s="697"/>
      <c r="C8" s="697"/>
      <c r="D8" s="697"/>
      <c r="E8" s="165" t="s">
        <v>155</v>
      </c>
      <c r="F8" s="165" t="s">
        <v>156</v>
      </c>
      <c r="G8" s="165" t="s">
        <v>265</v>
      </c>
      <c r="H8" s="166" t="s">
        <v>30</v>
      </c>
    </row>
    <row r="9" spans="1:8" ht="21.75" customHeight="1">
      <c r="A9" s="481" t="s">
        <v>109</v>
      </c>
      <c r="B9" s="691" t="s">
        <v>73</v>
      </c>
      <c r="C9" s="691"/>
      <c r="D9" s="691"/>
      <c r="E9" s="167">
        <f>E10+E11+E12</f>
        <v>0</v>
      </c>
      <c r="F9" s="167">
        <f t="shared" ref="F9:G9" si="0">F10+F11+F12</f>
        <v>0</v>
      </c>
      <c r="G9" s="167">
        <f t="shared" si="0"/>
        <v>0</v>
      </c>
      <c r="H9" s="167">
        <f>E9+F9+G9</f>
        <v>0</v>
      </c>
    </row>
    <row r="10" spans="1:8" ht="21.75" customHeight="1">
      <c r="A10" s="177"/>
      <c r="B10" s="169" t="s">
        <v>116</v>
      </c>
      <c r="C10" s="692" t="s">
        <v>7</v>
      </c>
      <c r="D10" s="692"/>
      <c r="E10" s="172"/>
      <c r="F10" s="172"/>
      <c r="G10" s="172"/>
      <c r="H10" s="167">
        <f t="shared" ref="H10:H23" si="1">E10+F10+G10</f>
        <v>0</v>
      </c>
    </row>
    <row r="11" spans="1:8" ht="21.75" customHeight="1">
      <c r="A11" s="177"/>
      <c r="B11" s="169" t="s">
        <v>4</v>
      </c>
      <c r="C11" s="692" t="s">
        <v>69</v>
      </c>
      <c r="D11" s="692"/>
      <c r="E11" s="172"/>
      <c r="F11" s="172"/>
      <c r="G11" s="172"/>
      <c r="H11" s="167">
        <f t="shared" si="1"/>
        <v>0</v>
      </c>
    </row>
    <row r="12" spans="1:8" ht="21.75" customHeight="1">
      <c r="A12" s="174"/>
      <c r="B12" s="169" t="s">
        <v>8</v>
      </c>
      <c r="C12" s="693" t="s">
        <v>9</v>
      </c>
      <c r="D12" s="693"/>
      <c r="E12" s="172"/>
      <c r="F12" s="172"/>
      <c r="G12" s="172"/>
      <c r="H12" s="167">
        <f t="shared" si="1"/>
        <v>0</v>
      </c>
    </row>
    <row r="13" spans="1:8" ht="21.75" customHeight="1">
      <c r="A13" s="483" t="s">
        <v>113</v>
      </c>
      <c r="B13" s="691" t="s">
        <v>3</v>
      </c>
      <c r="C13" s="691"/>
      <c r="D13" s="698"/>
      <c r="E13" s="167">
        <f>E14+E15+E16+E17+E18+E19</f>
        <v>0</v>
      </c>
      <c r="F13" s="167">
        <f t="shared" ref="F13:G13" si="2">F14+F15+F16+F17+F18+F19</f>
        <v>0</v>
      </c>
      <c r="G13" s="167">
        <f t="shared" si="2"/>
        <v>0</v>
      </c>
      <c r="H13" s="167">
        <f t="shared" si="1"/>
        <v>0</v>
      </c>
    </row>
    <row r="14" spans="1:8" ht="21.75" customHeight="1">
      <c r="A14" s="168"/>
      <c r="B14" s="169" t="s">
        <v>110</v>
      </c>
      <c r="C14" s="694" t="s">
        <v>111</v>
      </c>
      <c r="D14" s="694"/>
      <c r="E14" s="170"/>
      <c r="F14" s="170"/>
      <c r="G14" s="170"/>
      <c r="H14" s="167">
        <f t="shared" si="1"/>
        <v>0</v>
      </c>
    </row>
    <row r="15" spans="1:8" ht="21.75" hidden="1" customHeight="1">
      <c r="A15" s="168"/>
      <c r="B15" s="169" t="s">
        <v>4</v>
      </c>
      <c r="C15" s="479" t="s">
        <v>122</v>
      </c>
      <c r="D15" s="171"/>
      <c r="E15" s="487"/>
      <c r="F15" s="488"/>
      <c r="G15" s="488"/>
      <c r="H15" s="489"/>
    </row>
    <row r="16" spans="1:8" ht="21.75" customHeight="1">
      <c r="A16" s="168"/>
      <c r="B16" s="169" t="s">
        <v>4</v>
      </c>
      <c r="C16" s="508" t="s">
        <v>122</v>
      </c>
      <c r="D16" s="171"/>
      <c r="E16" s="172"/>
      <c r="F16" s="172"/>
      <c r="G16" s="172"/>
      <c r="H16" s="167">
        <f t="shared" si="1"/>
        <v>0</v>
      </c>
    </row>
    <row r="17" spans="1:8" ht="21.75" customHeight="1">
      <c r="A17" s="174"/>
      <c r="B17" s="175" t="s">
        <v>112</v>
      </c>
      <c r="C17" s="479" t="s">
        <v>123</v>
      </c>
      <c r="D17" s="176"/>
      <c r="E17" s="172"/>
      <c r="F17" s="172"/>
      <c r="G17" s="172"/>
      <c r="H17" s="167">
        <f t="shared" si="1"/>
        <v>0</v>
      </c>
    </row>
    <row r="18" spans="1:8" ht="21.75" customHeight="1">
      <c r="A18" s="173"/>
      <c r="B18" s="175" t="s">
        <v>315</v>
      </c>
      <c r="C18" s="693" t="s">
        <v>174</v>
      </c>
      <c r="D18" s="693"/>
      <c r="E18" s="170"/>
      <c r="F18" s="170"/>
      <c r="G18" s="170"/>
      <c r="H18" s="167">
        <f t="shared" si="1"/>
        <v>0</v>
      </c>
    </row>
    <row r="19" spans="1:8" ht="21.75" customHeight="1">
      <c r="A19" s="173"/>
      <c r="B19" s="175" t="s">
        <v>316</v>
      </c>
      <c r="C19" s="693" t="s">
        <v>153</v>
      </c>
      <c r="D19" s="693"/>
      <c r="E19" s="170"/>
      <c r="F19" s="170"/>
      <c r="G19" s="170"/>
      <c r="H19" s="167">
        <f t="shared" si="1"/>
        <v>0</v>
      </c>
    </row>
    <row r="20" spans="1:8" ht="21.75" customHeight="1">
      <c r="A20" s="481" t="s">
        <v>115</v>
      </c>
      <c r="B20" s="482" t="s">
        <v>114</v>
      </c>
      <c r="C20" s="479"/>
      <c r="D20" s="479"/>
      <c r="E20" s="258"/>
      <c r="F20" s="258"/>
      <c r="G20" s="258"/>
      <c r="H20" s="167">
        <f t="shared" si="1"/>
        <v>0</v>
      </c>
    </row>
    <row r="21" spans="1:8" ht="21.75" customHeight="1">
      <c r="A21" s="483" t="s">
        <v>117</v>
      </c>
      <c r="B21" s="687" t="s">
        <v>27</v>
      </c>
      <c r="C21" s="687"/>
      <c r="D21" s="687"/>
      <c r="E21" s="167">
        <f>E9+E13+E20</f>
        <v>0</v>
      </c>
      <c r="F21" s="167">
        <f>F9+F13+F20</f>
        <v>0</v>
      </c>
      <c r="G21" s="167">
        <f>G9+G13+G20</f>
        <v>0</v>
      </c>
      <c r="H21" s="167">
        <f t="shared" si="1"/>
        <v>0</v>
      </c>
    </row>
    <row r="22" spans="1:8" ht="21.75" customHeight="1">
      <c r="A22" s="483" t="s">
        <v>118</v>
      </c>
      <c r="B22" s="484" t="s">
        <v>119</v>
      </c>
      <c r="C22" s="485"/>
      <c r="D22" s="485"/>
      <c r="E22" s="178">
        <f>E21*0.08</f>
        <v>0</v>
      </c>
      <c r="F22" s="178">
        <f t="shared" ref="F22:G22" si="3">F21*0.08</f>
        <v>0</v>
      </c>
      <c r="G22" s="178">
        <f t="shared" si="3"/>
        <v>0</v>
      </c>
      <c r="H22" s="167">
        <f t="shared" si="1"/>
        <v>0</v>
      </c>
    </row>
    <row r="23" spans="1:8" ht="21.75" customHeight="1">
      <c r="A23" s="486" t="s">
        <v>120</v>
      </c>
      <c r="B23" s="687" t="s">
        <v>121</v>
      </c>
      <c r="C23" s="687"/>
      <c r="D23" s="687"/>
      <c r="E23" s="167">
        <f>SUM(E21:E22)</f>
        <v>0</v>
      </c>
      <c r="F23" s="167">
        <f t="shared" ref="F23:G23" si="4">SUM(F21:F22)</f>
        <v>0</v>
      </c>
      <c r="G23" s="167">
        <f t="shared" si="4"/>
        <v>0</v>
      </c>
      <c r="H23" s="167">
        <f t="shared" si="1"/>
        <v>0</v>
      </c>
    </row>
    <row r="24" spans="1:8">
      <c r="A24" s="688"/>
      <c r="B24" s="688"/>
      <c r="C24" s="688"/>
      <c r="D24" s="689"/>
    </row>
    <row r="25" spans="1:8" ht="14.25" customHeight="1">
      <c r="A25" s="690"/>
      <c r="B25" s="690"/>
      <c r="C25" s="690"/>
      <c r="D25" s="690"/>
      <c r="E25" s="690"/>
    </row>
    <row r="26" spans="1:8">
      <c r="A26" s="179"/>
      <c r="B26" s="179"/>
      <c r="C26" s="179"/>
      <c r="D26" s="179"/>
      <c r="E26" s="179"/>
      <c r="F26" s="179"/>
      <c r="G26" s="179"/>
    </row>
    <row r="27" spans="1:8">
      <c r="A27" s="179"/>
      <c r="B27" s="179"/>
      <c r="C27" s="179"/>
      <c r="D27" s="179"/>
      <c r="E27" s="179"/>
      <c r="F27" s="179"/>
      <c r="G27" s="179"/>
    </row>
  </sheetData>
  <sheetProtection formatRows="0"/>
  <mergeCells count="18">
    <mergeCell ref="A2:H3"/>
    <mergeCell ref="A5:B5"/>
    <mergeCell ref="A6:B6"/>
    <mergeCell ref="A8:D8"/>
    <mergeCell ref="B13:D13"/>
    <mergeCell ref="C5:F5"/>
    <mergeCell ref="C6:F6"/>
    <mergeCell ref="B23:D23"/>
    <mergeCell ref="A24:D24"/>
    <mergeCell ref="A25:E25"/>
    <mergeCell ref="B9:D9"/>
    <mergeCell ref="C10:D10"/>
    <mergeCell ref="C11:D11"/>
    <mergeCell ref="C12:D12"/>
    <mergeCell ref="C18:D18"/>
    <mergeCell ref="B21:D21"/>
    <mergeCell ref="C14:D14"/>
    <mergeCell ref="C19:D19"/>
  </mergeCells>
  <phoneticPr fontId="2"/>
  <dataValidations count="1">
    <dataValidation type="list" allowBlank="1" showInputMessage="1" showErrorMessage="1" sqref="D28:D29 IZ28:IZ29 SV28:SV29 ACR28:ACR29 AMN28:AMN29 AWJ28:AWJ29 BGF28:BGF29 BQB28:BQB29 BZX28:BZX29 CJT28:CJT29 CTP28:CTP29 DDL28:DDL29 DNH28:DNH29 DXD28:DXD29 EGZ28:EGZ29 EQV28:EQV29 FAR28:FAR29 FKN28:FKN29 FUJ28:FUJ29 GEF28:GEF29 GOB28:GOB29 GXX28:GXX29 HHT28:HHT29 HRP28:HRP29 IBL28:IBL29 ILH28:ILH29 IVD28:IVD29 JEZ28:JEZ29 JOV28:JOV29 JYR28:JYR29 KIN28:KIN29 KSJ28:KSJ29 LCF28:LCF29 LMB28:LMB29 LVX28:LVX29 MFT28:MFT29 MPP28:MPP29 MZL28:MZL29 NJH28:NJH29 NTD28:NTD29 OCZ28:OCZ29 OMV28:OMV29 OWR28:OWR29 PGN28:PGN29 PQJ28:PQJ29 QAF28:QAF29 QKB28:QKB29 QTX28:QTX29 RDT28:RDT29 RNP28:RNP29 RXL28:RXL29 SHH28:SHH29 SRD28:SRD29 TAZ28:TAZ29 TKV28:TKV29 TUR28:TUR29 UEN28:UEN29 UOJ28:UOJ29 UYF28:UYF29 VIB28:VIB29 VRX28:VRX29 WBT28:WBT29 WLP28:WLP29 WVL28:WVL29 D65564:D65565 IZ65564:IZ65565 SV65564:SV65565 ACR65564:ACR65565 AMN65564:AMN65565 AWJ65564:AWJ65565 BGF65564:BGF65565 BQB65564:BQB65565 BZX65564:BZX65565 CJT65564:CJT65565 CTP65564:CTP65565 DDL65564:DDL65565 DNH65564:DNH65565 DXD65564:DXD65565 EGZ65564:EGZ65565 EQV65564:EQV65565 FAR65564:FAR65565 FKN65564:FKN65565 FUJ65564:FUJ65565 GEF65564:GEF65565 GOB65564:GOB65565 GXX65564:GXX65565 HHT65564:HHT65565 HRP65564:HRP65565 IBL65564:IBL65565 ILH65564:ILH65565 IVD65564:IVD65565 JEZ65564:JEZ65565 JOV65564:JOV65565 JYR65564:JYR65565 KIN65564:KIN65565 KSJ65564:KSJ65565 LCF65564:LCF65565 LMB65564:LMB65565 LVX65564:LVX65565 MFT65564:MFT65565 MPP65564:MPP65565 MZL65564:MZL65565 NJH65564:NJH65565 NTD65564:NTD65565 OCZ65564:OCZ65565 OMV65564:OMV65565 OWR65564:OWR65565 PGN65564:PGN65565 PQJ65564:PQJ65565 QAF65564:QAF65565 QKB65564:QKB65565 QTX65564:QTX65565 RDT65564:RDT65565 RNP65564:RNP65565 RXL65564:RXL65565 SHH65564:SHH65565 SRD65564:SRD65565 TAZ65564:TAZ65565 TKV65564:TKV65565 TUR65564:TUR65565 UEN65564:UEN65565 UOJ65564:UOJ65565 UYF65564:UYF65565 VIB65564:VIB65565 VRX65564:VRX65565 WBT65564:WBT65565 WLP65564:WLP65565 WVL65564:WVL65565 D131100:D131101 IZ131100:IZ131101 SV131100:SV131101 ACR131100:ACR131101 AMN131100:AMN131101 AWJ131100:AWJ131101 BGF131100:BGF131101 BQB131100:BQB131101 BZX131100:BZX131101 CJT131100:CJT131101 CTP131100:CTP131101 DDL131100:DDL131101 DNH131100:DNH131101 DXD131100:DXD131101 EGZ131100:EGZ131101 EQV131100:EQV131101 FAR131100:FAR131101 FKN131100:FKN131101 FUJ131100:FUJ131101 GEF131100:GEF131101 GOB131100:GOB131101 GXX131100:GXX131101 HHT131100:HHT131101 HRP131100:HRP131101 IBL131100:IBL131101 ILH131100:ILH131101 IVD131100:IVD131101 JEZ131100:JEZ131101 JOV131100:JOV131101 JYR131100:JYR131101 KIN131100:KIN131101 KSJ131100:KSJ131101 LCF131100:LCF131101 LMB131100:LMB131101 LVX131100:LVX131101 MFT131100:MFT131101 MPP131100:MPP131101 MZL131100:MZL131101 NJH131100:NJH131101 NTD131100:NTD131101 OCZ131100:OCZ131101 OMV131100:OMV131101 OWR131100:OWR131101 PGN131100:PGN131101 PQJ131100:PQJ131101 QAF131100:QAF131101 QKB131100:QKB131101 QTX131100:QTX131101 RDT131100:RDT131101 RNP131100:RNP131101 RXL131100:RXL131101 SHH131100:SHH131101 SRD131100:SRD131101 TAZ131100:TAZ131101 TKV131100:TKV131101 TUR131100:TUR131101 UEN131100:UEN131101 UOJ131100:UOJ131101 UYF131100:UYF131101 VIB131100:VIB131101 VRX131100:VRX131101 WBT131100:WBT131101 WLP131100:WLP131101 WVL131100:WVL131101 D196636:D196637 IZ196636:IZ196637 SV196636:SV196637 ACR196636:ACR196637 AMN196636:AMN196637 AWJ196636:AWJ196637 BGF196636:BGF196637 BQB196636:BQB196637 BZX196636:BZX196637 CJT196636:CJT196637 CTP196636:CTP196637 DDL196636:DDL196637 DNH196636:DNH196637 DXD196636:DXD196637 EGZ196636:EGZ196637 EQV196636:EQV196637 FAR196636:FAR196637 FKN196636:FKN196637 FUJ196636:FUJ196637 GEF196636:GEF196637 GOB196636:GOB196637 GXX196636:GXX196637 HHT196636:HHT196637 HRP196636:HRP196637 IBL196636:IBL196637 ILH196636:ILH196637 IVD196636:IVD196637 JEZ196636:JEZ196637 JOV196636:JOV196637 JYR196636:JYR196637 KIN196636:KIN196637 KSJ196636:KSJ196637 LCF196636:LCF196637 LMB196636:LMB196637 LVX196636:LVX196637 MFT196636:MFT196637 MPP196636:MPP196637 MZL196636:MZL196637 NJH196636:NJH196637 NTD196636:NTD196637 OCZ196636:OCZ196637 OMV196636:OMV196637 OWR196636:OWR196637 PGN196636:PGN196637 PQJ196636:PQJ196637 QAF196636:QAF196637 QKB196636:QKB196637 QTX196636:QTX196637 RDT196636:RDT196637 RNP196636:RNP196637 RXL196636:RXL196637 SHH196636:SHH196637 SRD196636:SRD196637 TAZ196636:TAZ196637 TKV196636:TKV196637 TUR196636:TUR196637 UEN196636:UEN196637 UOJ196636:UOJ196637 UYF196636:UYF196637 VIB196636:VIB196637 VRX196636:VRX196637 WBT196636:WBT196637 WLP196636:WLP196637 WVL196636:WVL196637 D262172:D262173 IZ262172:IZ262173 SV262172:SV262173 ACR262172:ACR262173 AMN262172:AMN262173 AWJ262172:AWJ262173 BGF262172:BGF262173 BQB262172:BQB262173 BZX262172:BZX262173 CJT262172:CJT262173 CTP262172:CTP262173 DDL262172:DDL262173 DNH262172:DNH262173 DXD262172:DXD262173 EGZ262172:EGZ262173 EQV262172:EQV262173 FAR262172:FAR262173 FKN262172:FKN262173 FUJ262172:FUJ262173 GEF262172:GEF262173 GOB262172:GOB262173 GXX262172:GXX262173 HHT262172:HHT262173 HRP262172:HRP262173 IBL262172:IBL262173 ILH262172:ILH262173 IVD262172:IVD262173 JEZ262172:JEZ262173 JOV262172:JOV262173 JYR262172:JYR262173 KIN262172:KIN262173 KSJ262172:KSJ262173 LCF262172:LCF262173 LMB262172:LMB262173 LVX262172:LVX262173 MFT262172:MFT262173 MPP262172:MPP262173 MZL262172:MZL262173 NJH262172:NJH262173 NTD262172:NTD262173 OCZ262172:OCZ262173 OMV262172:OMV262173 OWR262172:OWR262173 PGN262172:PGN262173 PQJ262172:PQJ262173 QAF262172:QAF262173 QKB262172:QKB262173 QTX262172:QTX262173 RDT262172:RDT262173 RNP262172:RNP262173 RXL262172:RXL262173 SHH262172:SHH262173 SRD262172:SRD262173 TAZ262172:TAZ262173 TKV262172:TKV262173 TUR262172:TUR262173 UEN262172:UEN262173 UOJ262172:UOJ262173 UYF262172:UYF262173 VIB262172:VIB262173 VRX262172:VRX262173 WBT262172:WBT262173 WLP262172:WLP262173 WVL262172:WVL262173 D327708:D327709 IZ327708:IZ327709 SV327708:SV327709 ACR327708:ACR327709 AMN327708:AMN327709 AWJ327708:AWJ327709 BGF327708:BGF327709 BQB327708:BQB327709 BZX327708:BZX327709 CJT327708:CJT327709 CTP327708:CTP327709 DDL327708:DDL327709 DNH327708:DNH327709 DXD327708:DXD327709 EGZ327708:EGZ327709 EQV327708:EQV327709 FAR327708:FAR327709 FKN327708:FKN327709 FUJ327708:FUJ327709 GEF327708:GEF327709 GOB327708:GOB327709 GXX327708:GXX327709 HHT327708:HHT327709 HRP327708:HRP327709 IBL327708:IBL327709 ILH327708:ILH327709 IVD327708:IVD327709 JEZ327708:JEZ327709 JOV327708:JOV327709 JYR327708:JYR327709 KIN327708:KIN327709 KSJ327708:KSJ327709 LCF327708:LCF327709 LMB327708:LMB327709 LVX327708:LVX327709 MFT327708:MFT327709 MPP327708:MPP327709 MZL327708:MZL327709 NJH327708:NJH327709 NTD327708:NTD327709 OCZ327708:OCZ327709 OMV327708:OMV327709 OWR327708:OWR327709 PGN327708:PGN327709 PQJ327708:PQJ327709 QAF327708:QAF327709 QKB327708:QKB327709 QTX327708:QTX327709 RDT327708:RDT327709 RNP327708:RNP327709 RXL327708:RXL327709 SHH327708:SHH327709 SRD327708:SRD327709 TAZ327708:TAZ327709 TKV327708:TKV327709 TUR327708:TUR327709 UEN327708:UEN327709 UOJ327708:UOJ327709 UYF327708:UYF327709 VIB327708:VIB327709 VRX327708:VRX327709 WBT327708:WBT327709 WLP327708:WLP327709 WVL327708:WVL327709 D393244:D393245 IZ393244:IZ393245 SV393244:SV393245 ACR393244:ACR393245 AMN393244:AMN393245 AWJ393244:AWJ393245 BGF393244:BGF393245 BQB393244:BQB393245 BZX393244:BZX393245 CJT393244:CJT393245 CTP393244:CTP393245 DDL393244:DDL393245 DNH393244:DNH393245 DXD393244:DXD393245 EGZ393244:EGZ393245 EQV393244:EQV393245 FAR393244:FAR393245 FKN393244:FKN393245 FUJ393244:FUJ393245 GEF393244:GEF393245 GOB393244:GOB393245 GXX393244:GXX393245 HHT393244:HHT393245 HRP393244:HRP393245 IBL393244:IBL393245 ILH393244:ILH393245 IVD393244:IVD393245 JEZ393244:JEZ393245 JOV393244:JOV393245 JYR393244:JYR393245 KIN393244:KIN393245 KSJ393244:KSJ393245 LCF393244:LCF393245 LMB393244:LMB393245 LVX393244:LVX393245 MFT393244:MFT393245 MPP393244:MPP393245 MZL393244:MZL393245 NJH393244:NJH393245 NTD393244:NTD393245 OCZ393244:OCZ393245 OMV393244:OMV393245 OWR393244:OWR393245 PGN393244:PGN393245 PQJ393244:PQJ393245 QAF393244:QAF393245 QKB393244:QKB393245 QTX393244:QTX393245 RDT393244:RDT393245 RNP393244:RNP393245 RXL393244:RXL393245 SHH393244:SHH393245 SRD393244:SRD393245 TAZ393244:TAZ393245 TKV393244:TKV393245 TUR393244:TUR393245 UEN393244:UEN393245 UOJ393244:UOJ393245 UYF393244:UYF393245 VIB393244:VIB393245 VRX393244:VRX393245 WBT393244:WBT393245 WLP393244:WLP393245 WVL393244:WVL393245 D458780:D458781 IZ458780:IZ458781 SV458780:SV458781 ACR458780:ACR458781 AMN458780:AMN458781 AWJ458780:AWJ458781 BGF458780:BGF458781 BQB458780:BQB458781 BZX458780:BZX458781 CJT458780:CJT458781 CTP458780:CTP458781 DDL458780:DDL458781 DNH458780:DNH458781 DXD458780:DXD458781 EGZ458780:EGZ458781 EQV458780:EQV458781 FAR458780:FAR458781 FKN458780:FKN458781 FUJ458780:FUJ458781 GEF458780:GEF458781 GOB458780:GOB458781 GXX458780:GXX458781 HHT458780:HHT458781 HRP458780:HRP458781 IBL458780:IBL458781 ILH458780:ILH458781 IVD458780:IVD458781 JEZ458780:JEZ458781 JOV458780:JOV458781 JYR458780:JYR458781 KIN458780:KIN458781 KSJ458780:KSJ458781 LCF458780:LCF458781 LMB458780:LMB458781 LVX458780:LVX458781 MFT458780:MFT458781 MPP458780:MPP458781 MZL458780:MZL458781 NJH458780:NJH458781 NTD458780:NTD458781 OCZ458780:OCZ458781 OMV458780:OMV458781 OWR458780:OWR458781 PGN458780:PGN458781 PQJ458780:PQJ458781 QAF458780:QAF458781 QKB458780:QKB458781 QTX458780:QTX458781 RDT458780:RDT458781 RNP458780:RNP458781 RXL458780:RXL458781 SHH458780:SHH458781 SRD458780:SRD458781 TAZ458780:TAZ458781 TKV458780:TKV458781 TUR458780:TUR458781 UEN458780:UEN458781 UOJ458780:UOJ458781 UYF458780:UYF458781 VIB458780:VIB458781 VRX458780:VRX458781 WBT458780:WBT458781 WLP458780:WLP458781 WVL458780:WVL458781 D524316:D524317 IZ524316:IZ524317 SV524316:SV524317 ACR524316:ACR524317 AMN524316:AMN524317 AWJ524316:AWJ524317 BGF524316:BGF524317 BQB524316:BQB524317 BZX524316:BZX524317 CJT524316:CJT524317 CTP524316:CTP524317 DDL524316:DDL524317 DNH524316:DNH524317 DXD524316:DXD524317 EGZ524316:EGZ524317 EQV524316:EQV524317 FAR524316:FAR524317 FKN524316:FKN524317 FUJ524316:FUJ524317 GEF524316:GEF524317 GOB524316:GOB524317 GXX524316:GXX524317 HHT524316:HHT524317 HRP524316:HRP524317 IBL524316:IBL524317 ILH524316:ILH524317 IVD524316:IVD524317 JEZ524316:JEZ524317 JOV524316:JOV524317 JYR524316:JYR524317 KIN524316:KIN524317 KSJ524316:KSJ524317 LCF524316:LCF524317 LMB524316:LMB524317 LVX524316:LVX524317 MFT524316:MFT524317 MPP524316:MPP524317 MZL524316:MZL524317 NJH524316:NJH524317 NTD524316:NTD524317 OCZ524316:OCZ524317 OMV524316:OMV524317 OWR524316:OWR524317 PGN524316:PGN524317 PQJ524316:PQJ524317 QAF524316:QAF524317 QKB524316:QKB524317 QTX524316:QTX524317 RDT524316:RDT524317 RNP524316:RNP524317 RXL524316:RXL524317 SHH524316:SHH524317 SRD524316:SRD524317 TAZ524316:TAZ524317 TKV524316:TKV524317 TUR524316:TUR524317 UEN524316:UEN524317 UOJ524316:UOJ524317 UYF524316:UYF524317 VIB524316:VIB524317 VRX524316:VRX524317 WBT524316:WBT524317 WLP524316:WLP524317 WVL524316:WVL524317 D589852:D589853 IZ589852:IZ589853 SV589852:SV589853 ACR589852:ACR589853 AMN589852:AMN589853 AWJ589852:AWJ589853 BGF589852:BGF589853 BQB589852:BQB589853 BZX589852:BZX589853 CJT589852:CJT589853 CTP589852:CTP589853 DDL589852:DDL589853 DNH589852:DNH589853 DXD589852:DXD589853 EGZ589852:EGZ589853 EQV589852:EQV589853 FAR589852:FAR589853 FKN589852:FKN589853 FUJ589852:FUJ589853 GEF589852:GEF589853 GOB589852:GOB589853 GXX589852:GXX589853 HHT589852:HHT589853 HRP589852:HRP589853 IBL589852:IBL589853 ILH589852:ILH589853 IVD589852:IVD589853 JEZ589852:JEZ589853 JOV589852:JOV589853 JYR589852:JYR589853 KIN589852:KIN589853 KSJ589852:KSJ589853 LCF589852:LCF589853 LMB589852:LMB589853 LVX589852:LVX589853 MFT589852:MFT589853 MPP589852:MPP589853 MZL589852:MZL589853 NJH589852:NJH589853 NTD589852:NTD589853 OCZ589852:OCZ589853 OMV589852:OMV589853 OWR589852:OWR589853 PGN589852:PGN589853 PQJ589852:PQJ589853 QAF589852:QAF589853 QKB589852:QKB589853 QTX589852:QTX589853 RDT589852:RDT589853 RNP589852:RNP589853 RXL589852:RXL589853 SHH589852:SHH589853 SRD589852:SRD589853 TAZ589852:TAZ589853 TKV589852:TKV589853 TUR589852:TUR589853 UEN589852:UEN589853 UOJ589852:UOJ589853 UYF589852:UYF589853 VIB589852:VIB589853 VRX589852:VRX589853 WBT589852:WBT589853 WLP589852:WLP589853 WVL589852:WVL589853 D655388:D655389 IZ655388:IZ655389 SV655388:SV655389 ACR655388:ACR655389 AMN655388:AMN655389 AWJ655388:AWJ655389 BGF655388:BGF655389 BQB655388:BQB655389 BZX655388:BZX655389 CJT655388:CJT655389 CTP655388:CTP655389 DDL655388:DDL655389 DNH655388:DNH655389 DXD655388:DXD655389 EGZ655388:EGZ655389 EQV655388:EQV655389 FAR655388:FAR655389 FKN655388:FKN655389 FUJ655388:FUJ655389 GEF655388:GEF655389 GOB655388:GOB655389 GXX655388:GXX655389 HHT655388:HHT655389 HRP655388:HRP655389 IBL655388:IBL655389 ILH655388:ILH655389 IVD655388:IVD655389 JEZ655388:JEZ655389 JOV655388:JOV655389 JYR655388:JYR655389 KIN655388:KIN655389 KSJ655388:KSJ655389 LCF655388:LCF655389 LMB655388:LMB655389 LVX655388:LVX655389 MFT655388:MFT655389 MPP655388:MPP655389 MZL655388:MZL655389 NJH655388:NJH655389 NTD655388:NTD655389 OCZ655388:OCZ655389 OMV655388:OMV655389 OWR655388:OWR655389 PGN655388:PGN655389 PQJ655388:PQJ655389 QAF655388:QAF655389 QKB655388:QKB655389 QTX655388:QTX655389 RDT655388:RDT655389 RNP655388:RNP655389 RXL655388:RXL655389 SHH655388:SHH655389 SRD655388:SRD655389 TAZ655388:TAZ655389 TKV655388:TKV655389 TUR655388:TUR655389 UEN655388:UEN655389 UOJ655388:UOJ655389 UYF655388:UYF655389 VIB655388:VIB655389 VRX655388:VRX655389 WBT655388:WBT655389 WLP655388:WLP655389 WVL655388:WVL655389 D720924:D720925 IZ720924:IZ720925 SV720924:SV720925 ACR720924:ACR720925 AMN720924:AMN720925 AWJ720924:AWJ720925 BGF720924:BGF720925 BQB720924:BQB720925 BZX720924:BZX720925 CJT720924:CJT720925 CTP720924:CTP720925 DDL720924:DDL720925 DNH720924:DNH720925 DXD720924:DXD720925 EGZ720924:EGZ720925 EQV720924:EQV720925 FAR720924:FAR720925 FKN720924:FKN720925 FUJ720924:FUJ720925 GEF720924:GEF720925 GOB720924:GOB720925 GXX720924:GXX720925 HHT720924:HHT720925 HRP720924:HRP720925 IBL720924:IBL720925 ILH720924:ILH720925 IVD720924:IVD720925 JEZ720924:JEZ720925 JOV720924:JOV720925 JYR720924:JYR720925 KIN720924:KIN720925 KSJ720924:KSJ720925 LCF720924:LCF720925 LMB720924:LMB720925 LVX720924:LVX720925 MFT720924:MFT720925 MPP720924:MPP720925 MZL720924:MZL720925 NJH720924:NJH720925 NTD720924:NTD720925 OCZ720924:OCZ720925 OMV720924:OMV720925 OWR720924:OWR720925 PGN720924:PGN720925 PQJ720924:PQJ720925 QAF720924:QAF720925 QKB720924:QKB720925 QTX720924:QTX720925 RDT720924:RDT720925 RNP720924:RNP720925 RXL720924:RXL720925 SHH720924:SHH720925 SRD720924:SRD720925 TAZ720924:TAZ720925 TKV720924:TKV720925 TUR720924:TUR720925 UEN720924:UEN720925 UOJ720924:UOJ720925 UYF720924:UYF720925 VIB720924:VIB720925 VRX720924:VRX720925 WBT720924:WBT720925 WLP720924:WLP720925 WVL720924:WVL720925 D786460:D786461 IZ786460:IZ786461 SV786460:SV786461 ACR786460:ACR786461 AMN786460:AMN786461 AWJ786460:AWJ786461 BGF786460:BGF786461 BQB786460:BQB786461 BZX786460:BZX786461 CJT786460:CJT786461 CTP786460:CTP786461 DDL786460:DDL786461 DNH786460:DNH786461 DXD786460:DXD786461 EGZ786460:EGZ786461 EQV786460:EQV786461 FAR786460:FAR786461 FKN786460:FKN786461 FUJ786460:FUJ786461 GEF786460:GEF786461 GOB786460:GOB786461 GXX786460:GXX786461 HHT786460:HHT786461 HRP786460:HRP786461 IBL786460:IBL786461 ILH786460:ILH786461 IVD786460:IVD786461 JEZ786460:JEZ786461 JOV786460:JOV786461 JYR786460:JYR786461 KIN786460:KIN786461 KSJ786460:KSJ786461 LCF786460:LCF786461 LMB786460:LMB786461 LVX786460:LVX786461 MFT786460:MFT786461 MPP786460:MPP786461 MZL786460:MZL786461 NJH786460:NJH786461 NTD786460:NTD786461 OCZ786460:OCZ786461 OMV786460:OMV786461 OWR786460:OWR786461 PGN786460:PGN786461 PQJ786460:PQJ786461 QAF786460:QAF786461 QKB786460:QKB786461 QTX786460:QTX786461 RDT786460:RDT786461 RNP786460:RNP786461 RXL786460:RXL786461 SHH786460:SHH786461 SRD786460:SRD786461 TAZ786460:TAZ786461 TKV786460:TKV786461 TUR786460:TUR786461 UEN786460:UEN786461 UOJ786460:UOJ786461 UYF786460:UYF786461 VIB786460:VIB786461 VRX786460:VRX786461 WBT786460:WBT786461 WLP786460:WLP786461 WVL786460:WVL786461 D851996:D851997 IZ851996:IZ851997 SV851996:SV851997 ACR851996:ACR851997 AMN851996:AMN851997 AWJ851996:AWJ851997 BGF851996:BGF851997 BQB851996:BQB851997 BZX851996:BZX851997 CJT851996:CJT851997 CTP851996:CTP851997 DDL851996:DDL851997 DNH851996:DNH851997 DXD851996:DXD851997 EGZ851996:EGZ851997 EQV851996:EQV851997 FAR851996:FAR851997 FKN851996:FKN851997 FUJ851996:FUJ851997 GEF851996:GEF851997 GOB851996:GOB851997 GXX851996:GXX851997 HHT851996:HHT851997 HRP851996:HRP851997 IBL851996:IBL851997 ILH851996:ILH851997 IVD851996:IVD851997 JEZ851996:JEZ851997 JOV851996:JOV851997 JYR851996:JYR851997 KIN851996:KIN851997 KSJ851996:KSJ851997 LCF851996:LCF851997 LMB851996:LMB851997 LVX851996:LVX851997 MFT851996:MFT851997 MPP851996:MPP851997 MZL851996:MZL851997 NJH851996:NJH851997 NTD851996:NTD851997 OCZ851996:OCZ851997 OMV851996:OMV851997 OWR851996:OWR851997 PGN851996:PGN851997 PQJ851996:PQJ851997 QAF851996:QAF851997 QKB851996:QKB851997 QTX851996:QTX851997 RDT851996:RDT851997 RNP851996:RNP851997 RXL851996:RXL851997 SHH851996:SHH851997 SRD851996:SRD851997 TAZ851996:TAZ851997 TKV851996:TKV851997 TUR851996:TUR851997 UEN851996:UEN851997 UOJ851996:UOJ851997 UYF851996:UYF851997 VIB851996:VIB851997 VRX851996:VRX851997 WBT851996:WBT851997 WLP851996:WLP851997 WVL851996:WVL851997 D917532:D917533 IZ917532:IZ917533 SV917532:SV917533 ACR917532:ACR917533 AMN917532:AMN917533 AWJ917532:AWJ917533 BGF917532:BGF917533 BQB917532:BQB917533 BZX917532:BZX917533 CJT917532:CJT917533 CTP917532:CTP917533 DDL917532:DDL917533 DNH917532:DNH917533 DXD917532:DXD917533 EGZ917532:EGZ917533 EQV917532:EQV917533 FAR917532:FAR917533 FKN917532:FKN917533 FUJ917532:FUJ917533 GEF917532:GEF917533 GOB917532:GOB917533 GXX917532:GXX917533 HHT917532:HHT917533 HRP917532:HRP917533 IBL917532:IBL917533 ILH917532:ILH917533 IVD917532:IVD917533 JEZ917532:JEZ917533 JOV917532:JOV917533 JYR917532:JYR917533 KIN917532:KIN917533 KSJ917532:KSJ917533 LCF917532:LCF917533 LMB917532:LMB917533 LVX917532:LVX917533 MFT917532:MFT917533 MPP917532:MPP917533 MZL917532:MZL917533 NJH917532:NJH917533 NTD917532:NTD917533 OCZ917532:OCZ917533 OMV917532:OMV917533 OWR917532:OWR917533 PGN917532:PGN917533 PQJ917532:PQJ917533 QAF917532:QAF917533 QKB917532:QKB917533 QTX917532:QTX917533 RDT917532:RDT917533 RNP917532:RNP917533 RXL917532:RXL917533 SHH917532:SHH917533 SRD917532:SRD917533 TAZ917532:TAZ917533 TKV917532:TKV917533 TUR917532:TUR917533 UEN917532:UEN917533 UOJ917532:UOJ917533 UYF917532:UYF917533 VIB917532:VIB917533 VRX917532:VRX917533 WBT917532:WBT917533 WLP917532:WLP917533 WVL917532:WVL917533 D983068:D983069 IZ983068:IZ983069 SV983068:SV983069 ACR983068:ACR983069 AMN983068:AMN983069 AWJ983068:AWJ983069 BGF983068:BGF983069 BQB983068:BQB983069 BZX983068:BZX983069 CJT983068:CJT983069 CTP983068:CTP983069 DDL983068:DDL983069 DNH983068:DNH983069 DXD983068:DXD983069 EGZ983068:EGZ983069 EQV983068:EQV983069 FAR983068:FAR983069 FKN983068:FKN983069 FUJ983068:FUJ983069 GEF983068:GEF983069 GOB983068:GOB983069 GXX983068:GXX983069 HHT983068:HHT983069 HRP983068:HRP983069 IBL983068:IBL983069 ILH983068:ILH983069 IVD983068:IVD983069 JEZ983068:JEZ983069 JOV983068:JOV983069 JYR983068:JYR983069 KIN983068:KIN983069 KSJ983068:KSJ983069 LCF983068:LCF983069 LMB983068:LMB983069 LVX983068:LVX983069 MFT983068:MFT983069 MPP983068:MPP983069 MZL983068:MZL983069 NJH983068:NJH983069 NTD983068:NTD983069 OCZ983068:OCZ983069 OMV983068:OMV983069 OWR983068:OWR983069 PGN983068:PGN983069 PQJ983068:PQJ983069 QAF983068:QAF983069 QKB983068:QKB983069 QTX983068:QTX983069 RDT983068:RDT983069 RNP983068:RNP983069 RXL983068:RXL983069 SHH983068:SHH983069 SRD983068:SRD983069 TAZ983068:TAZ983069 TKV983068:TKV983069 TUR983068:TUR983069 UEN983068:UEN983069 UOJ983068:UOJ983069 UYF983068:UYF983069 VIB983068:VIB983069 VRX983068:VRX983069 WBT983068:WBT983069 WLP983068:WLP983069 WVL983068:WVL983069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1"/>
  <sheetViews>
    <sheetView zoomScaleNormal="100" zoomScaleSheetLayoutView="100" workbookViewId="0">
      <selection activeCell="B13" sqref="B13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21" bestFit="1" customWidth="1"/>
    <col min="5" max="5" width="10.875" customWidth="1"/>
    <col min="6" max="6" width="5.625" bestFit="1" customWidth="1"/>
    <col min="7" max="7" width="14.125" customWidth="1"/>
    <col min="8" max="8" width="16.75" customWidth="1"/>
    <col min="9" max="9" width="1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95" bestFit="1" customWidth="1"/>
    <col min="16" max="16" width="6.625" bestFit="1" customWidth="1"/>
    <col min="17" max="17" width="9.125" bestFit="1" customWidth="1"/>
  </cols>
  <sheetData>
    <row r="1" spans="1:22">
      <c r="A1" s="388" t="s">
        <v>82</v>
      </c>
      <c r="B1" s="275"/>
      <c r="C1" s="275"/>
      <c r="D1" s="275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  <c r="P1" s="389"/>
      <c r="Q1" s="190"/>
      <c r="R1" s="190"/>
      <c r="S1" s="190"/>
      <c r="T1" s="190"/>
      <c r="U1" s="190"/>
    </row>
    <row r="2" spans="1:22" ht="16.5">
      <c r="A2" s="275" t="s">
        <v>83</v>
      </c>
      <c r="B2" s="275" t="s">
        <v>292</v>
      </c>
      <c r="C2" s="275" t="s">
        <v>84</v>
      </c>
      <c r="D2" s="275" t="s">
        <v>169</v>
      </c>
      <c r="E2" s="275" t="s">
        <v>293</v>
      </c>
      <c r="F2" s="275" t="s">
        <v>86</v>
      </c>
      <c r="G2" s="275" t="s">
        <v>188</v>
      </c>
      <c r="H2" s="275" t="s">
        <v>294</v>
      </c>
      <c r="I2" s="275" t="s">
        <v>321</v>
      </c>
      <c r="J2" s="275" t="s">
        <v>158</v>
      </c>
      <c r="K2" s="275" t="s">
        <v>159</v>
      </c>
      <c r="L2" s="275" t="s">
        <v>160</v>
      </c>
      <c r="M2" s="188"/>
      <c r="N2" s="391" t="s">
        <v>161</v>
      </c>
      <c r="O2" s="392" t="s">
        <v>162</v>
      </c>
      <c r="P2" s="193" t="s">
        <v>159</v>
      </c>
      <c r="Q2" s="193" t="s">
        <v>160</v>
      </c>
      <c r="R2" s="190"/>
      <c r="S2" s="190"/>
      <c r="T2" s="190"/>
      <c r="U2" s="504" t="s">
        <v>85</v>
      </c>
      <c r="V2" s="134" t="s">
        <v>96</v>
      </c>
    </row>
    <row r="3" spans="1:22">
      <c r="A3" s="190">
        <v>1</v>
      </c>
      <c r="B3" s="505"/>
      <c r="C3" s="346"/>
      <c r="D3" s="346"/>
      <c r="E3" s="462"/>
      <c r="F3" s="462"/>
      <c r="G3" s="347"/>
      <c r="H3" s="348"/>
      <c r="I3" s="348"/>
      <c r="J3" s="197" t="str">
        <f t="shared" ref="J3:J33" si="0">IF($F3="","",IF(E3="Z","",VLOOKUP($F3,$N$3:$Q$12,2)))</f>
        <v/>
      </c>
      <c r="K3" s="197" t="str">
        <f>IF($F3="","",VLOOKUP($F3,$N$3:$Q$12,3))</f>
        <v/>
      </c>
      <c r="L3" s="197" t="str">
        <f>IF($F3="","",VLOOKUP($F3,$N$3:$Q$12,4))</f>
        <v/>
      </c>
      <c r="M3" s="190"/>
      <c r="N3" s="391"/>
      <c r="O3" s="392"/>
      <c r="P3" s="193"/>
      <c r="Q3" s="193"/>
      <c r="R3" s="190"/>
      <c r="S3" s="190"/>
      <c r="T3" s="190"/>
      <c r="U3" s="506" t="s">
        <v>93</v>
      </c>
      <c r="V3" s="134" t="s">
        <v>97</v>
      </c>
    </row>
    <row r="4" spans="1:22">
      <c r="A4" s="190">
        <v>2</v>
      </c>
      <c r="B4" s="505"/>
      <c r="C4" s="346"/>
      <c r="D4" s="346"/>
      <c r="E4" s="462"/>
      <c r="F4" s="462"/>
      <c r="G4" s="347"/>
      <c r="H4" s="348"/>
      <c r="I4" s="349"/>
      <c r="J4" s="197" t="str">
        <f t="shared" si="0"/>
        <v/>
      </c>
      <c r="K4" s="197" t="str">
        <f t="shared" ref="K4:K33" si="1">IF($F4="","",VLOOKUP($F4,$N$3:$Q$12,3))</f>
        <v/>
      </c>
      <c r="L4" s="197" t="str">
        <f t="shared" ref="L4:L33" si="2">IF($F4="","",VLOOKUP($F4,$N$3:$Q$12,4))</f>
        <v/>
      </c>
      <c r="M4" s="190"/>
      <c r="N4" s="391"/>
      <c r="O4" s="392"/>
      <c r="P4" s="193"/>
      <c r="Q4" s="193"/>
      <c r="R4" s="190"/>
      <c r="S4" s="190"/>
      <c r="T4" s="190"/>
      <c r="U4" s="506" t="s">
        <v>94</v>
      </c>
      <c r="V4" s="134" t="s">
        <v>95</v>
      </c>
    </row>
    <row r="5" spans="1:22">
      <c r="A5" s="190">
        <v>3</v>
      </c>
      <c r="B5" s="505"/>
      <c r="C5" s="385"/>
      <c r="D5" s="346"/>
      <c r="E5" s="462"/>
      <c r="F5" s="462"/>
      <c r="G5" s="347"/>
      <c r="H5" s="348"/>
      <c r="I5" s="349"/>
      <c r="J5" s="197" t="str">
        <f t="shared" si="0"/>
        <v/>
      </c>
      <c r="K5" s="197" t="str">
        <f t="shared" si="1"/>
        <v/>
      </c>
      <c r="L5" s="197" t="str">
        <f t="shared" si="2"/>
        <v/>
      </c>
      <c r="M5" s="190"/>
      <c r="N5" s="391"/>
      <c r="O5" s="392"/>
      <c r="P5" s="193"/>
      <c r="Q5" s="193"/>
      <c r="R5" s="190"/>
      <c r="S5" s="190"/>
      <c r="T5" s="190"/>
      <c r="U5" s="506" t="s">
        <v>95</v>
      </c>
    </row>
    <row r="6" spans="1:22">
      <c r="A6" s="190">
        <v>4</v>
      </c>
      <c r="B6" s="505"/>
      <c r="C6" s="346"/>
      <c r="D6" s="346"/>
      <c r="E6" s="462"/>
      <c r="F6" s="462"/>
      <c r="G6" s="347"/>
      <c r="H6" s="348"/>
      <c r="I6" s="349"/>
      <c r="J6" s="197" t="str">
        <f t="shared" si="0"/>
        <v/>
      </c>
      <c r="K6" s="197" t="str">
        <f t="shared" si="1"/>
        <v/>
      </c>
      <c r="L6" s="197" t="str">
        <f t="shared" si="2"/>
        <v/>
      </c>
      <c r="M6" s="190"/>
      <c r="N6" s="394"/>
      <c r="O6" s="392"/>
      <c r="P6" s="193"/>
      <c r="Q6" s="193"/>
      <c r="R6" s="190"/>
      <c r="S6" s="190"/>
      <c r="T6" s="190"/>
      <c r="U6" s="506" t="s">
        <v>103</v>
      </c>
    </row>
    <row r="7" spans="1:22">
      <c r="A7" s="190">
        <v>5</v>
      </c>
      <c r="B7" s="505"/>
      <c r="C7" s="346"/>
      <c r="D7" s="346"/>
      <c r="E7" s="462"/>
      <c r="F7" s="462"/>
      <c r="G7" s="347"/>
      <c r="H7" s="348"/>
      <c r="I7" s="349"/>
      <c r="J7" s="197" t="str">
        <f t="shared" si="0"/>
        <v/>
      </c>
      <c r="K7" s="197" t="str">
        <f t="shared" si="1"/>
        <v/>
      </c>
      <c r="L7" s="197" t="str">
        <f t="shared" si="2"/>
        <v/>
      </c>
      <c r="M7" s="190"/>
      <c r="N7" s="394">
        <v>2</v>
      </c>
      <c r="O7" s="392">
        <v>998000</v>
      </c>
      <c r="P7" s="193">
        <v>3800</v>
      </c>
      <c r="Q7" s="193">
        <v>11600</v>
      </c>
      <c r="R7" s="190"/>
      <c r="S7" s="190"/>
      <c r="T7" s="190"/>
      <c r="U7" s="190"/>
    </row>
    <row r="8" spans="1:22">
      <c r="A8" s="190">
        <v>6</v>
      </c>
      <c r="B8" s="505"/>
      <c r="C8" s="346"/>
      <c r="D8" s="346"/>
      <c r="E8" s="462"/>
      <c r="F8" s="462"/>
      <c r="G8" s="347"/>
      <c r="H8" s="348"/>
      <c r="I8" s="349"/>
      <c r="J8" s="197" t="str">
        <f t="shared" si="0"/>
        <v/>
      </c>
      <c r="K8" s="197" t="str">
        <f t="shared" si="1"/>
        <v/>
      </c>
      <c r="L8" s="197" t="str">
        <f t="shared" si="2"/>
        <v/>
      </c>
      <c r="M8" s="190"/>
      <c r="N8" s="394">
        <v>3</v>
      </c>
      <c r="O8" s="392">
        <v>870000</v>
      </c>
      <c r="P8" s="193">
        <v>3800</v>
      </c>
      <c r="Q8" s="193">
        <v>11600</v>
      </c>
      <c r="R8" s="190"/>
      <c r="S8" s="190"/>
      <c r="T8" s="190"/>
      <c r="U8" s="190"/>
    </row>
    <row r="9" spans="1:22" ht="15" customHeight="1">
      <c r="A9" s="190">
        <v>7</v>
      </c>
      <c r="B9" s="505"/>
      <c r="C9" s="385"/>
      <c r="D9" s="385"/>
      <c r="E9" s="462"/>
      <c r="F9" s="462"/>
      <c r="G9" s="347"/>
      <c r="H9" s="348"/>
      <c r="I9" s="349"/>
      <c r="J9" s="197" t="str">
        <f t="shared" si="0"/>
        <v/>
      </c>
      <c r="K9" s="197" t="str">
        <f t="shared" si="1"/>
        <v/>
      </c>
      <c r="L9" s="197" t="str">
        <f t="shared" si="2"/>
        <v/>
      </c>
      <c r="M9" s="190"/>
      <c r="N9" s="394">
        <v>4</v>
      </c>
      <c r="O9" s="392">
        <v>732000</v>
      </c>
      <c r="P9" s="193">
        <v>3800</v>
      </c>
      <c r="Q9" s="193">
        <v>11600</v>
      </c>
      <c r="R9" s="190"/>
      <c r="S9" s="190"/>
      <c r="T9" s="190"/>
      <c r="U9" s="190"/>
    </row>
    <row r="10" spans="1:22">
      <c r="A10" s="190">
        <v>8</v>
      </c>
      <c r="B10" s="505"/>
      <c r="C10" s="346"/>
      <c r="D10" s="346"/>
      <c r="E10" s="462"/>
      <c r="F10" s="462"/>
      <c r="G10" s="347"/>
      <c r="H10" s="348"/>
      <c r="I10" s="349"/>
      <c r="J10" s="197" t="str">
        <f t="shared" si="0"/>
        <v/>
      </c>
      <c r="K10" s="197" t="str">
        <f t="shared" si="1"/>
        <v/>
      </c>
      <c r="L10" s="197" t="str">
        <f t="shared" si="2"/>
        <v/>
      </c>
      <c r="M10" s="190"/>
      <c r="N10" s="394">
        <v>5</v>
      </c>
      <c r="O10" s="392">
        <v>598000</v>
      </c>
      <c r="P10" s="193">
        <v>3800</v>
      </c>
      <c r="Q10" s="193">
        <v>11600</v>
      </c>
      <c r="R10" s="190"/>
      <c r="S10" s="190"/>
      <c r="T10" s="190"/>
      <c r="U10" s="190"/>
    </row>
    <row r="11" spans="1:22">
      <c r="A11" s="190">
        <v>9</v>
      </c>
      <c r="B11" s="393"/>
      <c r="C11" s="346"/>
      <c r="D11" s="346"/>
      <c r="E11" s="462"/>
      <c r="F11" s="462"/>
      <c r="G11" s="347"/>
      <c r="H11" s="348"/>
      <c r="I11" s="349"/>
      <c r="J11" s="197" t="str">
        <f t="shared" si="0"/>
        <v/>
      </c>
      <c r="K11" s="197" t="str">
        <f t="shared" si="1"/>
        <v/>
      </c>
      <c r="L11" s="197" t="str">
        <f t="shared" si="2"/>
        <v/>
      </c>
      <c r="M11" s="190"/>
      <c r="N11" s="394">
        <v>6</v>
      </c>
      <c r="O11" s="392">
        <v>502000</v>
      </c>
      <c r="P11" s="193">
        <v>3800</v>
      </c>
      <c r="Q11" s="193">
        <v>11600</v>
      </c>
      <c r="R11" s="190"/>
      <c r="S11" s="190"/>
      <c r="T11" s="190"/>
      <c r="U11" s="190"/>
    </row>
    <row r="12" spans="1:22">
      <c r="A12" s="190">
        <v>10</v>
      </c>
      <c r="B12" s="393"/>
      <c r="C12" s="346"/>
      <c r="D12" s="346"/>
      <c r="E12" s="462"/>
      <c r="F12" s="462"/>
      <c r="G12" s="347"/>
      <c r="H12" s="348"/>
      <c r="I12" s="349"/>
      <c r="J12" s="197" t="str">
        <f t="shared" si="0"/>
        <v/>
      </c>
      <c r="K12" s="197" t="str">
        <f t="shared" si="1"/>
        <v/>
      </c>
      <c r="L12" s="197" t="str">
        <f t="shared" si="2"/>
        <v/>
      </c>
      <c r="M12" s="190"/>
      <c r="N12" s="190"/>
      <c r="O12" s="194"/>
      <c r="P12" s="190"/>
      <c r="Q12" s="190"/>
      <c r="R12" s="190"/>
      <c r="S12" s="190"/>
      <c r="T12" s="190"/>
      <c r="U12" s="190"/>
    </row>
    <row r="13" spans="1:22">
      <c r="A13" s="190">
        <v>11</v>
      </c>
      <c r="B13" s="393"/>
      <c r="C13" s="346"/>
      <c r="D13" s="346"/>
      <c r="E13" s="462"/>
      <c r="F13" s="462"/>
      <c r="G13" s="347"/>
      <c r="H13" s="348"/>
      <c r="I13" s="349"/>
      <c r="J13" s="197" t="str">
        <f t="shared" si="0"/>
        <v/>
      </c>
      <c r="K13" s="197" t="str">
        <f t="shared" si="1"/>
        <v/>
      </c>
      <c r="L13" s="197" t="str">
        <f t="shared" si="2"/>
        <v/>
      </c>
      <c r="M13" s="190"/>
      <c r="N13" s="190"/>
      <c r="O13" s="194"/>
      <c r="P13" s="190"/>
      <c r="Q13" s="190"/>
      <c r="R13" s="190"/>
      <c r="S13" s="190"/>
      <c r="T13" s="190"/>
      <c r="U13" s="190"/>
    </row>
    <row r="14" spans="1:22">
      <c r="A14" s="190">
        <v>12</v>
      </c>
      <c r="B14" s="393"/>
      <c r="C14" s="346"/>
      <c r="D14" s="346"/>
      <c r="E14" s="462"/>
      <c r="F14" s="462"/>
      <c r="G14" s="347"/>
      <c r="H14" s="348"/>
      <c r="I14" s="349"/>
      <c r="J14" s="197" t="str">
        <f t="shared" si="0"/>
        <v/>
      </c>
      <c r="K14" s="197" t="str">
        <f t="shared" si="1"/>
        <v/>
      </c>
      <c r="L14" s="197" t="str">
        <f t="shared" si="2"/>
        <v/>
      </c>
      <c r="M14" s="190"/>
      <c r="N14" s="190"/>
      <c r="O14" s="194"/>
      <c r="P14" s="190"/>
      <c r="Q14" s="190"/>
      <c r="R14" s="190"/>
      <c r="S14" s="190"/>
      <c r="T14" s="190"/>
      <c r="U14" s="190"/>
    </row>
    <row r="15" spans="1:22">
      <c r="A15" s="190">
        <v>13</v>
      </c>
      <c r="B15" s="393"/>
      <c r="C15" s="346"/>
      <c r="D15" s="346"/>
      <c r="E15" s="462"/>
      <c r="F15" s="462"/>
      <c r="G15" s="347"/>
      <c r="H15" s="348"/>
      <c r="I15" s="349"/>
      <c r="J15" s="197" t="str">
        <f t="shared" si="0"/>
        <v/>
      </c>
      <c r="K15" s="197" t="str">
        <f t="shared" si="1"/>
        <v/>
      </c>
      <c r="L15" s="197" t="str">
        <f t="shared" si="2"/>
        <v/>
      </c>
      <c r="M15" s="190"/>
      <c r="N15" s="190"/>
      <c r="O15" s="194"/>
      <c r="P15" s="190"/>
      <c r="Q15" s="190"/>
      <c r="R15" s="190"/>
      <c r="S15" s="190"/>
      <c r="T15" s="190"/>
      <c r="U15" s="190"/>
    </row>
    <row r="16" spans="1:22">
      <c r="A16" s="190">
        <v>14</v>
      </c>
      <c r="B16" s="393"/>
      <c r="C16" s="510"/>
      <c r="D16" s="346"/>
      <c r="E16" s="462"/>
      <c r="F16" s="462"/>
      <c r="G16" s="347"/>
      <c r="H16" s="348"/>
      <c r="I16" s="349"/>
      <c r="J16" s="197" t="str">
        <f t="shared" si="0"/>
        <v/>
      </c>
      <c r="K16" s="197" t="str">
        <f t="shared" si="1"/>
        <v/>
      </c>
      <c r="L16" s="197" t="str">
        <f t="shared" si="2"/>
        <v/>
      </c>
      <c r="M16" s="190"/>
      <c r="N16" s="190"/>
      <c r="O16" s="194"/>
      <c r="P16" s="190"/>
      <c r="Q16" s="190"/>
      <c r="R16" s="190"/>
      <c r="S16" s="190"/>
      <c r="T16" s="190"/>
      <c r="U16" s="190"/>
    </row>
    <row r="17" spans="1:21">
      <c r="A17" s="190">
        <v>15</v>
      </c>
      <c r="B17" s="393"/>
      <c r="C17" s="346"/>
      <c r="D17" s="346"/>
      <c r="E17" s="462"/>
      <c r="F17" s="462"/>
      <c r="G17" s="347"/>
      <c r="H17" s="348"/>
      <c r="I17" s="349"/>
      <c r="J17" s="197" t="str">
        <f t="shared" si="0"/>
        <v/>
      </c>
      <c r="K17" s="197" t="str">
        <f t="shared" si="1"/>
        <v/>
      </c>
      <c r="L17" s="197" t="str">
        <f t="shared" si="2"/>
        <v/>
      </c>
      <c r="M17" s="190"/>
      <c r="N17" s="190"/>
      <c r="O17" s="194"/>
      <c r="P17" s="190"/>
      <c r="Q17" s="190"/>
      <c r="R17" s="190"/>
      <c r="S17" s="190"/>
      <c r="T17" s="190"/>
      <c r="U17" s="190"/>
    </row>
    <row r="18" spans="1:21">
      <c r="A18" s="190">
        <v>16</v>
      </c>
      <c r="B18" s="393"/>
      <c r="C18" s="346"/>
      <c r="D18" s="346"/>
      <c r="E18" s="462"/>
      <c r="F18" s="462"/>
      <c r="G18" s="347"/>
      <c r="H18" s="348"/>
      <c r="I18" s="349"/>
      <c r="J18" s="197" t="str">
        <f t="shared" si="0"/>
        <v/>
      </c>
      <c r="K18" s="197" t="str">
        <f t="shared" si="1"/>
        <v/>
      </c>
      <c r="L18" s="197" t="str">
        <f t="shared" si="2"/>
        <v/>
      </c>
      <c r="M18" s="190"/>
      <c r="N18" s="190"/>
      <c r="O18" s="194"/>
      <c r="P18" s="190"/>
      <c r="Q18" s="190"/>
      <c r="R18" s="190"/>
      <c r="S18" s="190"/>
      <c r="T18" s="190"/>
      <c r="U18" s="190"/>
    </row>
    <row r="19" spans="1:21">
      <c r="A19" s="190">
        <v>17</v>
      </c>
      <c r="B19" s="393"/>
      <c r="C19" s="346"/>
      <c r="D19" s="346"/>
      <c r="E19" s="462"/>
      <c r="F19" s="462"/>
      <c r="G19" s="347"/>
      <c r="H19" s="348"/>
      <c r="I19" s="349"/>
      <c r="J19" s="197" t="str">
        <f t="shared" si="0"/>
        <v/>
      </c>
      <c r="K19" s="197" t="str">
        <f t="shared" si="1"/>
        <v/>
      </c>
      <c r="L19" s="197" t="str">
        <f t="shared" si="2"/>
        <v/>
      </c>
      <c r="M19" s="190"/>
      <c r="N19" s="190"/>
      <c r="O19" s="194"/>
      <c r="P19" s="190"/>
      <c r="Q19" s="190"/>
      <c r="R19" s="190"/>
      <c r="S19" s="190"/>
      <c r="T19" s="190"/>
      <c r="U19" s="190"/>
    </row>
    <row r="20" spans="1:21">
      <c r="A20" s="190">
        <v>18</v>
      </c>
      <c r="B20" s="393"/>
      <c r="C20" s="346"/>
      <c r="D20" s="346"/>
      <c r="E20" s="462"/>
      <c r="F20" s="462"/>
      <c r="G20" s="347"/>
      <c r="H20" s="348"/>
      <c r="I20" s="349"/>
      <c r="J20" s="197" t="str">
        <f t="shared" si="0"/>
        <v/>
      </c>
      <c r="K20" s="197" t="str">
        <f t="shared" si="1"/>
        <v/>
      </c>
      <c r="L20" s="197" t="str">
        <f t="shared" si="2"/>
        <v/>
      </c>
      <c r="M20" s="190"/>
      <c r="N20" s="190"/>
      <c r="O20" s="194"/>
      <c r="P20" s="190"/>
      <c r="Q20" s="190"/>
      <c r="R20" s="190"/>
      <c r="S20" s="190"/>
      <c r="T20" s="190"/>
      <c r="U20" s="190"/>
    </row>
    <row r="21" spans="1:21">
      <c r="A21" s="190">
        <v>19</v>
      </c>
      <c r="B21" s="393"/>
      <c r="C21" s="346"/>
      <c r="D21" s="346"/>
      <c r="E21" s="462"/>
      <c r="F21" s="462"/>
      <c r="G21" s="347"/>
      <c r="H21" s="348"/>
      <c r="I21" s="349"/>
      <c r="J21" s="197" t="str">
        <f t="shared" si="0"/>
        <v/>
      </c>
      <c r="K21" s="197" t="str">
        <f t="shared" si="1"/>
        <v/>
      </c>
      <c r="L21" s="197" t="str">
        <f t="shared" si="2"/>
        <v/>
      </c>
      <c r="M21" s="190"/>
      <c r="N21" s="190"/>
      <c r="O21" s="194"/>
      <c r="P21" s="190"/>
      <c r="Q21" s="190"/>
      <c r="R21" s="190"/>
      <c r="S21" s="190"/>
      <c r="T21" s="190"/>
      <c r="U21" s="190"/>
    </row>
    <row r="22" spans="1:21">
      <c r="A22" s="190">
        <v>20</v>
      </c>
      <c r="B22" s="393"/>
      <c r="C22" s="346"/>
      <c r="D22" s="346"/>
      <c r="E22" s="462"/>
      <c r="F22" s="462"/>
      <c r="G22" s="347"/>
      <c r="H22" s="348"/>
      <c r="I22" s="349"/>
      <c r="J22" s="197" t="str">
        <f t="shared" si="0"/>
        <v/>
      </c>
      <c r="K22" s="197" t="str">
        <f t="shared" si="1"/>
        <v/>
      </c>
      <c r="L22" s="197" t="str">
        <f t="shared" si="2"/>
        <v/>
      </c>
      <c r="M22" s="190"/>
      <c r="N22" s="190"/>
      <c r="O22" s="194"/>
      <c r="P22" s="190"/>
      <c r="Q22" s="190"/>
      <c r="R22" s="190"/>
      <c r="S22" s="190"/>
      <c r="T22" s="190"/>
      <c r="U22" s="190"/>
    </row>
    <row r="23" spans="1:21">
      <c r="A23" s="190">
        <v>21</v>
      </c>
      <c r="B23" s="393"/>
      <c r="C23" s="346"/>
      <c r="D23" s="346"/>
      <c r="E23" s="462"/>
      <c r="F23" s="462"/>
      <c r="G23" s="347"/>
      <c r="H23" s="348"/>
      <c r="I23" s="349"/>
      <c r="J23" s="197" t="str">
        <f t="shared" si="0"/>
        <v/>
      </c>
      <c r="K23" s="197" t="str">
        <f t="shared" si="1"/>
        <v/>
      </c>
      <c r="L23" s="197" t="str">
        <f t="shared" si="2"/>
        <v/>
      </c>
      <c r="M23" s="190"/>
      <c r="N23" s="190"/>
      <c r="O23" s="194"/>
      <c r="P23" s="190"/>
      <c r="Q23" s="190"/>
      <c r="R23" s="190"/>
      <c r="S23" s="190"/>
      <c r="T23" s="190"/>
      <c r="U23" s="190"/>
    </row>
    <row r="24" spans="1:21">
      <c r="A24" s="190">
        <v>22</v>
      </c>
      <c r="B24" s="393"/>
      <c r="C24" s="346"/>
      <c r="D24" s="346"/>
      <c r="E24" s="462"/>
      <c r="F24" s="462"/>
      <c r="G24" s="347"/>
      <c r="H24" s="348"/>
      <c r="I24" s="349"/>
      <c r="J24" s="197" t="str">
        <f t="shared" si="0"/>
        <v/>
      </c>
      <c r="K24" s="197" t="str">
        <f t="shared" si="1"/>
        <v/>
      </c>
      <c r="L24" s="197" t="str">
        <f t="shared" si="2"/>
        <v/>
      </c>
      <c r="M24" s="190"/>
      <c r="N24" s="190"/>
      <c r="O24" s="194"/>
      <c r="P24" s="190"/>
      <c r="Q24" s="190"/>
      <c r="R24" s="190"/>
      <c r="S24" s="190"/>
      <c r="T24" s="190"/>
      <c r="U24" s="190"/>
    </row>
    <row r="25" spans="1:21">
      <c r="A25" s="190">
        <v>23</v>
      </c>
      <c r="B25" s="393"/>
      <c r="C25" s="346"/>
      <c r="D25" s="346"/>
      <c r="E25" s="462"/>
      <c r="F25" s="462"/>
      <c r="G25" s="347"/>
      <c r="H25" s="348"/>
      <c r="I25" s="349"/>
      <c r="J25" s="197" t="str">
        <f t="shared" si="0"/>
        <v/>
      </c>
      <c r="K25" s="197" t="str">
        <f t="shared" si="1"/>
        <v/>
      </c>
      <c r="L25" s="197" t="str">
        <f t="shared" si="2"/>
        <v/>
      </c>
      <c r="M25" s="190"/>
      <c r="N25" s="190"/>
      <c r="O25" s="194"/>
      <c r="P25" s="190"/>
      <c r="Q25" s="190"/>
      <c r="R25" s="190"/>
      <c r="S25" s="190"/>
      <c r="T25" s="190"/>
      <c r="U25" s="190"/>
    </row>
    <row r="26" spans="1:21">
      <c r="A26" s="190">
        <v>24</v>
      </c>
      <c r="B26" s="393"/>
      <c r="C26" s="346"/>
      <c r="D26" s="346"/>
      <c r="E26" s="462"/>
      <c r="F26" s="462"/>
      <c r="G26" s="347"/>
      <c r="H26" s="348"/>
      <c r="I26" s="349"/>
      <c r="J26" s="197" t="str">
        <f t="shared" si="0"/>
        <v/>
      </c>
      <c r="K26" s="197" t="str">
        <f t="shared" si="1"/>
        <v/>
      </c>
      <c r="L26" s="197" t="str">
        <f t="shared" si="2"/>
        <v/>
      </c>
      <c r="M26" s="190"/>
      <c r="N26" s="190"/>
      <c r="O26" s="194"/>
      <c r="P26" s="190"/>
      <c r="Q26" s="190"/>
      <c r="R26" s="190"/>
      <c r="S26" s="190"/>
      <c r="T26" s="190"/>
      <c r="U26" s="190"/>
    </row>
    <row r="27" spans="1:21">
      <c r="A27" s="190">
        <v>25</v>
      </c>
      <c r="B27" s="393"/>
      <c r="C27" s="346"/>
      <c r="D27" s="346"/>
      <c r="E27" s="462"/>
      <c r="F27" s="462"/>
      <c r="G27" s="347"/>
      <c r="H27" s="348"/>
      <c r="I27" s="349"/>
      <c r="J27" s="197" t="str">
        <f t="shared" si="0"/>
        <v/>
      </c>
      <c r="K27" s="197" t="str">
        <f t="shared" si="1"/>
        <v/>
      </c>
      <c r="L27" s="197" t="str">
        <f t="shared" si="2"/>
        <v/>
      </c>
      <c r="M27" s="190"/>
      <c r="N27" s="190"/>
      <c r="O27" s="194"/>
      <c r="P27" s="190"/>
      <c r="Q27" s="190"/>
      <c r="R27" s="190"/>
      <c r="S27" s="190"/>
      <c r="T27" s="190"/>
      <c r="U27" s="190"/>
    </row>
    <row r="28" spans="1:21">
      <c r="A28" s="190">
        <v>26</v>
      </c>
      <c r="B28" s="393"/>
      <c r="C28" s="346"/>
      <c r="D28" s="346"/>
      <c r="E28" s="462"/>
      <c r="F28" s="462"/>
      <c r="G28" s="347"/>
      <c r="H28" s="348"/>
      <c r="I28" s="349"/>
      <c r="J28" s="197" t="str">
        <f t="shared" si="0"/>
        <v/>
      </c>
      <c r="K28" s="197" t="str">
        <f t="shared" si="1"/>
        <v/>
      </c>
      <c r="L28" s="197" t="str">
        <f t="shared" si="2"/>
        <v/>
      </c>
      <c r="M28" s="190"/>
      <c r="N28" s="190"/>
      <c r="O28" s="194"/>
      <c r="P28" s="190"/>
      <c r="Q28" s="190"/>
      <c r="R28" s="190"/>
      <c r="S28" s="190"/>
      <c r="T28" s="190"/>
      <c r="U28" s="190"/>
    </row>
    <row r="29" spans="1:21">
      <c r="A29" s="190">
        <v>27</v>
      </c>
      <c r="B29" s="393"/>
      <c r="C29" s="346"/>
      <c r="D29" s="346"/>
      <c r="E29" s="462"/>
      <c r="F29" s="462"/>
      <c r="G29" s="347"/>
      <c r="H29" s="348"/>
      <c r="I29" s="349"/>
      <c r="J29" s="197" t="str">
        <f t="shared" si="0"/>
        <v/>
      </c>
      <c r="K29" s="197" t="str">
        <f t="shared" si="1"/>
        <v/>
      </c>
      <c r="L29" s="197" t="str">
        <f t="shared" si="2"/>
        <v/>
      </c>
      <c r="M29" s="190"/>
      <c r="N29" s="190"/>
      <c r="O29" s="194"/>
      <c r="P29" s="190"/>
      <c r="Q29" s="190"/>
      <c r="R29" s="190"/>
      <c r="S29" s="190"/>
      <c r="T29" s="190"/>
      <c r="U29" s="190"/>
    </row>
    <row r="30" spans="1:21">
      <c r="A30" s="190">
        <v>28</v>
      </c>
      <c r="B30" s="393"/>
      <c r="C30" s="346"/>
      <c r="D30" s="346"/>
      <c r="E30" s="462"/>
      <c r="F30" s="462"/>
      <c r="G30" s="347"/>
      <c r="H30" s="348"/>
      <c r="I30" s="349"/>
      <c r="J30" s="197" t="str">
        <f t="shared" si="0"/>
        <v/>
      </c>
      <c r="K30" s="197" t="str">
        <f t="shared" si="1"/>
        <v/>
      </c>
      <c r="L30" s="197" t="str">
        <f t="shared" si="2"/>
        <v/>
      </c>
      <c r="M30" s="190"/>
      <c r="N30" s="190"/>
      <c r="O30" s="194"/>
      <c r="P30" s="190"/>
      <c r="Q30" s="190"/>
      <c r="R30" s="190"/>
      <c r="S30" s="190"/>
      <c r="T30" s="190"/>
      <c r="U30" s="190"/>
    </row>
    <row r="31" spans="1:21">
      <c r="A31" s="190">
        <v>29</v>
      </c>
      <c r="B31" s="393"/>
      <c r="C31" s="346"/>
      <c r="D31" s="346"/>
      <c r="E31" s="462"/>
      <c r="F31" s="462"/>
      <c r="G31" s="347"/>
      <c r="H31" s="348"/>
      <c r="I31" s="349"/>
      <c r="J31" s="197" t="str">
        <f t="shared" si="0"/>
        <v/>
      </c>
      <c r="K31" s="197" t="str">
        <f t="shared" si="1"/>
        <v/>
      </c>
      <c r="L31" s="197" t="str">
        <f t="shared" si="2"/>
        <v/>
      </c>
      <c r="M31" s="190"/>
      <c r="N31" s="190"/>
      <c r="O31" s="194"/>
      <c r="P31" s="190"/>
      <c r="Q31" s="190"/>
      <c r="R31" s="190"/>
      <c r="S31" s="190"/>
      <c r="T31" s="190"/>
      <c r="U31" s="190"/>
    </row>
    <row r="32" spans="1:21">
      <c r="A32" s="190">
        <v>30</v>
      </c>
      <c r="B32" s="393"/>
      <c r="C32" s="346"/>
      <c r="D32" s="346"/>
      <c r="E32" s="462"/>
      <c r="F32" s="462"/>
      <c r="G32" s="347"/>
      <c r="H32" s="348"/>
      <c r="I32" s="349"/>
      <c r="J32" s="197" t="str">
        <f t="shared" si="0"/>
        <v/>
      </c>
      <c r="K32" s="197" t="str">
        <f t="shared" si="1"/>
        <v/>
      </c>
      <c r="L32" s="197" t="str">
        <f t="shared" si="2"/>
        <v/>
      </c>
      <c r="M32" s="190"/>
      <c r="N32" s="190"/>
      <c r="O32" s="194"/>
      <c r="P32" s="190"/>
      <c r="Q32" s="190"/>
      <c r="R32" s="190"/>
      <c r="S32" s="190"/>
      <c r="T32" s="190"/>
      <c r="U32" s="190"/>
    </row>
    <row r="33" spans="1:21">
      <c r="A33" s="190">
        <v>31</v>
      </c>
      <c r="B33" s="393"/>
      <c r="C33" s="346"/>
      <c r="D33" s="346"/>
      <c r="E33" s="462"/>
      <c r="F33" s="462"/>
      <c r="G33" s="347"/>
      <c r="H33" s="348"/>
      <c r="I33" s="349"/>
      <c r="J33" s="197" t="str">
        <f t="shared" si="0"/>
        <v/>
      </c>
      <c r="K33" s="197" t="str">
        <f t="shared" si="1"/>
        <v/>
      </c>
      <c r="L33" s="197" t="str">
        <f t="shared" si="2"/>
        <v/>
      </c>
      <c r="M33" s="190"/>
      <c r="N33" s="190"/>
      <c r="O33" s="194"/>
      <c r="P33" s="190"/>
      <c r="Q33" s="190"/>
      <c r="R33" s="190"/>
      <c r="S33" s="190"/>
      <c r="T33" s="190"/>
      <c r="U33" s="190"/>
    </row>
    <row r="34" spans="1:21">
      <c r="A34" s="190"/>
      <c r="B34" s="190"/>
      <c r="C34" s="190"/>
      <c r="D34" s="190"/>
      <c r="E34" s="190"/>
      <c r="F34" s="190"/>
      <c r="G34" s="190"/>
      <c r="H34" s="190"/>
      <c r="I34" s="190"/>
      <c r="J34" s="194"/>
      <c r="K34" s="190"/>
      <c r="L34" s="190"/>
      <c r="M34" s="190"/>
      <c r="N34" s="190"/>
      <c r="O34" s="194"/>
      <c r="P34" s="190"/>
      <c r="Q34" s="190"/>
      <c r="R34" s="190"/>
      <c r="S34" s="190"/>
      <c r="T34" s="190"/>
      <c r="U34" s="190"/>
    </row>
    <row r="35" spans="1:21">
      <c r="A35" s="190"/>
      <c r="B35" s="148" t="s">
        <v>168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4"/>
      <c r="P35" s="190"/>
      <c r="Q35" s="190"/>
      <c r="R35" s="190"/>
      <c r="S35" s="190"/>
      <c r="T35" s="190"/>
      <c r="U35" s="190"/>
    </row>
    <row r="36" spans="1:21">
      <c r="A36" s="190"/>
      <c r="B36" s="148" t="s">
        <v>309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4"/>
      <c r="P36" s="190"/>
      <c r="Q36" s="190"/>
      <c r="R36" s="190"/>
      <c r="S36" s="190"/>
      <c r="T36" s="190"/>
      <c r="U36" s="190"/>
    </row>
    <row r="37" spans="1:21">
      <c r="A37" s="190"/>
      <c r="B37" s="546" t="s">
        <v>149</v>
      </c>
      <c r="C37" s="546"/>
      <c r="D37" s="546"/>
      <c r="E37" s="546"/>
      <c r="F37" s="546"/>
      <c r="G37" s="546"/>
      <c r="H37" s="546"/>
      <c r="I37" s="546"/>
      <c r="J37" s="474"/>
      <c r="K37" s="474"/>
      <c r="L37" s="474"/>
      <c r="M37" s="474"/>
      <c r="N37" s="190"/>
      <c r="O37" s="194"/>
      <c r="P37" s="190"/>
      <c r="Q37" s="190"/>
      <c r="R37" s="190"/>
      <c r="S37" s="190"/>
      <c r="T37" s="190"/>
      <c r="U37" s="190"/>
    </row>
    <row r="38" spans="1:21">
      <c r="A38" s="190"/>
      <c r="B38" s="474" t="s">
        <v>308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4"/>
      <c r="P38" s="190"/>
      <c r="Q38" s="190"/>
      <c r="R38" s="190"/>
      <c r="S38" s="190"/>
      <c r="T38" s="190"/>
      <c r="U38" s="190"/>
    </row>
    <row r="39" spans="1:21">
      <c r="N39" s="190"/>
      <c r="O39" s="194"/>
      <c r="P39" s="190"/>
    </row>
    <row r="40" spans="1:21">
      <c r="N40" s="192"/>
      <c r="O40" s="196"/>
      <c r="P40" s="192"/>
    </row>
    <row r="41" spans="1:21">
      <c r="N41" s="190"/>
      <c r="O41" s="194"/>
      <c r="P41" s="190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82"/>
    <col min="3" max="3" width="13.375" style="182" customWidth="1"/>
    <col min="4" max="6" width="9" style="182"/>
    <col min="7" max="7" width="8.375" style="182" customWidth="1"/>
    <col min="8" max="8" width="13.25" style="182" customWidth="1"/>
    <col min="9" max="9" width="11.125" style="182" customWidth="1"/>
    <col min="10" max="262" width="9" style="182"/>
    <col min="263" max="263" width="8.375" style="182" customWidth="1"/>
    <col min="264" max="264" width="16" style="182" customWidth="1"/>
    <col min="265" max="518" width="9" style="182"/>
    <col min="519" max="519" width="8.375" style="182" customWidth="1"/>
    <col min="520" max="520" width="16" style="182" customWidth="1"/>
    <col min="521" max="774" width="9" style="182"/>
    <col min="775" max="775" width="8.375" style="182" customWidth="1"/>
    <col min="776" max="776" width="16" style="182" customWidth="1"/>
    <col min="777" max="1030" width="9" style="182"/>
    <col min="1031" max="1031" width="8.375" style="182" customWidth="1"/>
    <col min="1032" max="1032" width="16" style="182" customWidth="1"/>
    <col min="1033" max="1286" width="9" style="182"/>
    <col min="1287" max="1287" width="8.375" style="182" customWidth="1"/>
    <col min="1288" max="1288" width="16" style="182" customWidth="1"/>
    <col min="1289" max="1542" width="9" style="182"/>
    <col min="1543" max="1543" width="8.375" style="182" customWidth="1"/>
    <col min="1544" max="1544" width="16" style="182" customWidth="1"/>
    <col min="1545" max="1798" width="9" style="182"/>
    <col min="1799" max="1799" width="8.375" style="182" customWidth="1"/>
    <col min="1800" max="1800" width="16" style="182" customWidth="1"/>
    <col min="1801" max="2054" width="9" style="182"/>
    <col min="2055" max="2055" width="8.375" style="182" customWidth="1"/>
    <col min="2056" max="2056" width="16" style="182" customWidth="1"/>
    <col min="2057" max="2310" width="9" style="182"/>
    <col min="2311" max="2311" width="8.375" style="182" customWidth="1"/>
    <col min="2312" max="2312" width="16" style="182" customWidth="1"/>
    <col min="2313" max="2566" width="9" style="182"/>
    <col min="2567" max="2567" width="8.375" style="182" customWidth="1"/>
    <col min="2568" max="2568" width="16" style="182" customWidth="1"/>
    <col min="2569" max="2822" width="9" style="182"/>
    <col min="2823" max="2823" width="8.375" style="182" customWidth="1"/>
    <col min="2824" max="2824" width="16" style="182" customWidth="1"/>
    <col min="2825" max="3078" width="9" style="182"/>
    <col min="3079" max="3079" width="8.375" style="182" customWidth="1"/>
    <col min="3080" max="3080" width="16" style="182" customWidth="1"/>
    <col min="3081" max="3334" width="9" style="182"/>
    <col min="3335" max="3335" width="8.375" style="182" customWidth="1"/>
    <col min="3336" max="3336" width="16" style="182" customWidth="1"/>
    <col min="3337" max="3590" width="9" style="182"/>
    <col min="3591" max="3591" width="8.375" style="182" customWidth="1"/>
    <col min="3592" max="3592" width="16" style="182" customWidth="1"/>
    <col min="3593" max="3846" width="9" style="182"/>
    <col min="3847" max="3847" width="8.375" style="182" customWidth="1"/>
    <col min="3848" max="3848" width="16" style="182" customWidth="1"/>
    <col min="3849" max="4102" width="9" style="182"/>
    <col min="4103" max="4103" width="8.375" style="182" customWidth="1"/>
    <col min="4104" max="4104" width="16" style="182" customWidth="1"/>
    <col min="4105" max="4358" width="9" style="182"/>
    <col min="4359" max="4359" width="8.375" style="182" customWidth="1"/>
    <col min="4360" max="4360" width="16" style="182" customWidth="1"/>
    <col min="4361" max="4614" width="9" style="182"/>
    <col min="4615" max="4615" width="8.375" style="182" customWidth="1"/>
    <col min="4616" max="4616" width="16" style="182" customWidth="1"/>
    <col min="4617" max="4870" width="9" style="182"/>
    <col min="4871" max="4871" width="8.375" style="182" customWidth="1"/>
    <col min="4872" max="4872" width="16" style="182" customWidth="1"/>
    <col min="4873" max="5126" width="9" style="182"/>
    <col min="5127" max="5127" width="8.375" style="182" customWidth="1"/>
    <col min="5128" max="5128" width="16" style="182" customWidth="1"/>
    <col min="5129" max="5382" width="9" style="182"/>
    <col min="5383" max="5383" width="8.375" style="182" customWidth="1"/>
    <col min="5384" max="5384" width="16" style="182" customWidth="1"/>
    <col min="5385" max="5638" width="9" style="182"/>
    <col min="5639" max="5639" width="8.375" style="182" customWidth="1"/>
    <col min="5640" max="5640" width="16" style="182" customWidth="1"/>
    <col min="5641" max="5894" width="9" style="182"/>
    <col min="5895" max="5895" width="8.375" style="182" customWidth="1"/>
    <col min="5896" max="5896" width="16" style="182" customWidth="1"/>
    <col min="5897" max="6150" width="9" style="182"/>
    <col min="6151" max="6151" width="8.375" style="182" customWidth="1"/>
    <col min="6152" max="6152" width="16" style="182" customWidth="1"/>
    <col min="6153" max="6406" width="9" style="182"/>
    <col min="6407" max="6407" width="8.375" style="182" customWidth="1"/>
    <col min="6408" max="6408" width="16" style="182" customWidth="1"/>
    <col min="6409" max="6662" width="9" style="182"/>
    <col min="6663" max="6663" width="8.375" style="182" customWidth="1"/>
    <col min="6664" max="6664" width="16" style="182" customWidth="1"/>
    <col min="6665" max="6918" width="9" style="182"/>
    <col min="6919" max="6919" width="8.375" style="182" customWidth="1"/>
    <col min="6920" max="6920" width="16" style="182" customWidth="1"/>
    <col min="6921" max="7174" width="9" style="182"/>
    <col min="7175" max="7175" width="8.375" style="182" customWidth="1"/>
    <col min="7176" max="7176" width="16" style="182" customWidth="1"/>
    <col min="7177" max="7430" width="9" style="182"/>
    <col min="7431" max="7431" width="8.375" style="182" customWidth="1"/>
    <col min="7432" max="7432" width="16" style="182" customWidth="1"/>
    <col min="7433" max="7686" width="9" style="182"/>
    <col min="7687" max="7687" width="8.375" style="182" customWidth="1"/>
    <col min="7688" max="7688" width="16" style="182" customWidth="1"/>
    <col min="7689" max="7942" width="9" style="182"/>
    <col min="7943" max="7943" width="8.375" style="182" customWidth="1"/>
    <col min="7944" max="7944" width="16" style="182" customWidth="1"/>
    <col min="7945" max="8198" width="9" style="182"/>
    <col min="8199" max="8199" width="8.375" style="182" customWidth="1"/>
    <col min="8200" max="8200" width="16" style="182" customWidth="1"/>
    <col min="8201" max="8454" width="9" style="182"/>
    <col min="8455" max="8455" width="8.375" style="182" customWidth="1"/>
    <col min="8456" max="8456" width="16" style="182" customWidth="1"/>
    <col min="8457" max="8710" width="9" style="182"/>
    <col min="8711" max="8711" width="8.375" style="182" customWidth="1"/>
    <col min="8712" max="8712" width="16" style="182" customWidth="1"/>
    <col min="8713" max="8966" width="9" style="182"/>
    <col min="8967" max="8967" width="8.375" style="182" customWidth="1"/>
    <col min="8968" max="8968" width="16" style="182" customWidth="1"/>
    <col min="8969" max="9222" width="9" style="182"/>
    <col min="9223" max="9223" width="8.375" style="182" customWidth="1"/>
    <col min="9224" max="9224" width="16" style="182" customWidth="1"/>
    <col min="9225" max="9478" width="9" style="182"/>
    <col min="9479" max="9479" width="8.375" style="182" customWidth="1"/>
    <col min="9480" max="9480" width="16" style="182" customWidth="1"/>
    <col min="9481" max="9734" width="9" style="182"/>
    <col min="9735" max="9735" width="8.375" style="182" customWidth="1"/>
    <col min="9736" max="9736" width="16" style="182" customWidth="1"/>
    <col min="9737" max="9990" width="9" style="182"/>
    <col min="9991" max="9991" width="8.375" style="182" customWidth="1"/>
    <col min="9992" max="9992" width="16" style="182" customWidth="1"/>
    <col min="9993" max="10246" width="9" style="182"/>
    <col min="10247" max="10247" width="8.375" style="182" customWidth="1"/>
    <col min="10248" max="10248" width="16" style="182" customWidth="1"/>
    <col min="10249" max="10502" width="9" style="182"/>
    <col min="10503" max="10503" width="8.375" style="182" customWidth="1"/>
    <col min="10504" max="10504" width="16" style="182" customWidth="1"/>
    <col min="10505" max="10758" width="9" style="182"/>
    <col min="10759" max="10759" width="8.375" style="182" customWidth="1"/>
    <col min="10760" max="10760" width="16" style="182" customWidth="1"/>
    <col min="10761" max="11014" width="9" style="182"/>
    <col min="11015" max="11015" width="8.375" style="182" customWidth="1"/>
    <col min="11016" max="11016" width="16" style="182" customWidth="1"/>
    <col min="11017" max="11270" width="9" style="182"/>
    <col min="11271" max="11271" width="8.375" style="182" customWidth="1"/>
    <col min="11272" max="11272" width="16" style="182" customWidth="1"/>
    <col min="11273" max="11526" width="9" style="182"/>
    <col min="11527" max="11527" width="8.375" style="182" customWidth="1"/>
    <col min="11528" max="11528" width="16" style="182" customWidth="1"/>
    <col min="11529" max="11782" width="9" style="182"/>
    <col min="11783" max="11783" width="8.375" style="182" customWidth="1"/>
    <col min="11784" max="11784" width="16" style="182" customWidth="1"/>
    <col min="11785" max="12038" width="9" style="182"/>
    <col min="12039" max="12039" width="8.375" style="182" customWidth="1"/>
    <col min="12040" max="12040" width="16" style="182" customWidth="1"/>
    <col min="12041" max="12294" width="9" style="182"/>
    <col min="12295" max="12295" width="8.375" style="182" customWidth="1"/>
    <col min="12296" max="12296" width="16" style="182" customWidth="1"/>
    <col min="12297" max="12550" width="9" style="182"/>
    <col min="12551" max="12551" width="8.375" style="182" customWidth="1"/>
    <col min="12552" max="12552" width="16" style="182" customWidth="1"/>
    <col min="12553" max="12806" width="9" style="182"/>
    <col min="12807" max="12807" width="8.375" style="182" customWidth="1"/>
    <col min="12808" max="12808" width="16" style="182" customWidth="1"/>
    <col min="12809" max="13062" width="9" style="182"/>
    <col min="13063" max="13063" width="8.375" style="182" customWidth="1"/>
    <col min="13064" max="13064" width="16" style="182" customWidth="1"/>
    <col min="13065" max="13318" width="9" style="182"/>
    <col min="13319" max="13319" width="8.375" style="182" customWidth="1"/>
    <col min="13320" max="13320" width="16" style="182" customWidth="1"/>
    <col min="13321" max="13574" width="9" style="182"/>
    <col min="13575" max="13575" width="8.375" style="182" customWidth="1"/>
    <col min="13576" max="13576" width="16" style="182" customWidth="1"/>
    <col min="13577" max="13830" width="9" style="182"/>
    <col min="13831" max="13831" width="8.375" style="182" customWidth="1"/>
    <col min="13832" max="13832" width="16" style="182" customWidth="1"/>
    <col min="13833" max="14086" width="9" style="182"/>
    <col min="14087" max="14087" width="8.375" style="182" customWidth="1"/>
    <col min="14088" max="14088" width="16" style="182" customWidth="1"/>
    <col min="14089" max="14342" width="9" style="182"/>
    <col min="14343" max="14343" width="8.375" style="182" customWidth="1"/>
    <col min="14344" max="14344" width="16" style="182" customWidth="1"/>
    <col min="14345" max="14598" width="9" style="182"/>
    <col min="14599" max="14599" width="8.375" style="182" customWidth="1"/>
    <col min="14600" max="14600" width="16" style="182" customWidth="1"/>
    <col min="14601" max="14854" width="9" style="182"/>
    <col min="14855" max="14855" width="8.375" style="182" customWidth="1"/>
    <col min="14856" max="14856" width="16" style="182" customWidth="1"/>
    <col min="14857" max="15110" width="9" style="182"/>
    <col min="15111" max="15111" width="8.375" style="182" customWidth="1"/>
    <col min="15112" max="15112" width="16" style="182" customWidth="1"/>
    <col min="15113" max="15366" width="9" style="182"/>
    <col min="15367" max="15367" width="8.375" style="182" customWidth="1"/>
    <col min="15368" max="15368" width="16" style="182" customWidth="1"/>
    <col min="15369" max="15622" width="9" style="182"/>
    <col min="15623" max="15623" width="8.375" style="182" customWidth="1"/>
    <col min="15624" max="15624" width="16" style="182" customWidth="1"/>
    <col min="15625" max="15878" width="9" style="182"/>
    <col min="15879" max="15879" width="8.375" style="182" customWidth="1"/>
    <col min="15880" max="15880" width="16" style="182" customWidth="1"/>
    <col min="15881" max="16134" width="9" style="182"/>
    <col min="16135" max="16135" width="8.375" style="182" customWidth="1"/>
    <col min="16136" max="16136" width="16" style="182" customWidth="1"/>
    <col min="16137" max="16384" width="9" style="182"/>
  </cols>
  <sheetData>
    <row r="1" spans="1:9">
      <c r="A1" s="502"/>
      <c r="B1" s="275"/>
      <c r="C1" s="275"/>
      <c r="D1" s="275"/>
      <c r="E1" s="275"/>
      <c r="F1" s="275"/>
      <c r="G1" s="275"/>
      <c r="H1" s="502"/>
      <c r="I1" s="275"/>
    </row>
    <row r="2" spans="1:9" s="183" customFormat="1" ht="13.5">
      <c r="A2" s="495"/>
      <c r="B2" s="495"/>
      <c r="C2" s="495"/>
      <c r="D2" s="495"/>
      <c r="E2" s="495"/>
      <c r="F2" s="495"/>
      <c r="G2" s="495"/>
      <c r="H2" s="495"/>
      <c r="I2" s="495"/>
    </row>
    <row r="3" spans="1:9" s="183" customFormat="1" ht="13.5">
      <c r="A3" s="495"/>
      <c r="B3" s="495"/>
      <c r="C3" s="495"/>
      <c r="D3" s="495"/>
      <c r="E3" s="495"/>
      <c r="F3" s="495"/>
      <c r="G3" s="495"/>
      <c r="H3" s="496" t="s">
        <v>129</v>
      </c>
      <c r="I3" s="495"/>
    </row>
    <row r="4" spans="1:9" s="183" customFormat="1" ht="13.5">
      <c r="A4" s="495"/>
      <c r="B4" s="495"/>
      <c r="C4" s="495"/>
      <c r="D4" s="495"/>
      <c r="E4" s="495"/>
      <c r="F4" s="495"/>
      <c r="G4" s="495"/>
      <c r="H4" s="495"/>
      <c r="I4" s="495"/>
    </row>
    <row r="5" spans="1:9" s="183" customFormat="1" ht="13.5">
      <c r="A5" s="548" t="s">
        <v>130</v>
      </c>
      <c r="B5" s="548"/>
      <c r="C5" s="548"/>
      <c r="D5" s="495"/>
      <c r="E5" s="495"/>
      <c r="F5" s="495"/>
      <c r="G5" s="495"/>
      <c r="H5" s="495"/>
      <c r="I5" s="495"/>
    </row>
    <row r="6" spans="1:9" s="183" customFormat="1" ht="13.5">
      <c r="A6" s="548" t="s">
        <v>264</v>
      </c>
      <c r="B6" s="548"/>
      <c r="C6" s="548"/>
      <c r="D6" s="495"/>
      <c r="E6" s="495"/>
      <c r="F6" s="495"/>
      <c r="G6" s="495"/>
      <c r="H6" s="495"/>
      <c r="I6" s="495"/>
    </row>
    <row r="7" spans="1:9" s="183" customFormat="1" ht="13.5">
      <c r="A7" s="548"/>
      <c r="B7" s="548"/>
      <c r="C7" s="548"/>
      <c r="D7" s="495"/>
      <c r="E7" s="495"/>
      <c r="F7" s="495"/>
      <c r="G7" s="495"/>
      <c r="H7" s="495"/>
      <c r="I7" s="495"/>
    </row>
    <row r="8" spans="1:9" s="183" customFormat="1" ht="13.5">
      <c r="A8" s="497"/>
      <c r="B8" s="497"/>
      <c r="C8" s="497"/>
      <c r="D8" s="495"/>
      <c r="E8" s="495"/>
      <c r="F8" s="495"/>
      <c r="G8" s="495"/>
      <c r="H8" s="495"/>
      <c r="I8" s="495"/>
    </row>
    <row r="9" spans="1:9" s="183" customFormat="1" ht="13.5">
      <c r="A9" s="497"/>
      <c r="B9" s="497"/>
      <c r="C9" s="497"/>
      <c r="D9" s="495"/>
      <c r="E9" s="495"/>
      <c r="F9" s="495"/>
      <c r="G9" s="495"/>
      <c r="H9" s="495"/>
      <c r="I9" s="495"/>
    </row>
    <row r="10" spans="1:9" s="183" customFormat="1" ht="13.5">
      <c r="A10" s="495"/>
      <c r="B10" s="495"/>
      <c r="C10" s="495"/>
      <c r="D10" s="495"/>
      <c r="E10" s="495"/>
      <c r="F10" s="495"/>
      <c r="G10" s="495"/>
      <c r="H10" s="495"/>
      <c r="I10" s="495"/>
    </row>
    <row r="11" spans="1:9" s="183" customFormat="1" ht="13.5">
      <c r="A11" s="495"/>
      <c r="B11" s="495"/>
      <c r="C11" s="495"/>
      <c r="D11" s="495"/>
      <c r="E11" s="497"/>
      <c r="F11" s="495"/>
      <c r="G11" s="495"/>
      <c r="H11" s="495"/>
      <c r="I11" s="495"/>
    </row>
    <row r="12" spans="1:9" s="183" customFormat="1" ht="13.5">
      <c r="A12" s="495"/>
      <c r="B12" s="495"/>
      <c r="C12" s="495"/>
      <c r="D12" s="495"/>
      <c r="E12" s="497"/>
      <c r="F12" s="495" t="s">
        <v>131</v>
      </c>
      <c r="G12" s="495"/>
      <c r="H12" s="495"/>
      <c r="I12" s="495"/>
    </row>
    <row r="13" spans="1:9" s="183" customFormat="1" ht="13.5">
      <c r="A13" s="495"/>
      <c r="B13" s="495"/>
      <c r="C13" s="495"/>
      <c r="D13" s="495"/>
      <c r="E13" s="497"/>
      <c r="F13" s="495" t="s">
        <v>132</v>
      </c>
      <c r="G13" s="495"/>
      <c r="H13" s="495"/>
      <c r="I13" s="495"/>
    </row>
    <row r="14" spans="1:9" s="183" customFormat="1" ht="13.5">
      <c r="A14" s="495"/>
      <c r="B14" s="495"/>
      <c r="C14" s="495"/>
      <c r="D14" s="495"/>
      <c r="E14" s="498"/>
      <c r="F14" s="495"/>
      <c r="G14" s="495"/>
      <c r="H14" s="495"/>
      <c r="I14" s="495"/>
    </row>
    <row r="15" spans="1:9" s="183" customFormat="1" ht="13.5">
      <c r="A15" s="495"/>
      <c r="B15" s="495"/>
      <c r="C15" s="495"/>
      <c r="D15" s="495"/>
      <c r="E15" s="495"/>
      <c r="F15" s="495"/>
      <c r="G15" s="495"/>
      <c r="H15" s="495"/>
      <c r="I15" s="495"/>
    </row>
    <row r="16" spans="1:9" s="183" customFormat="1">
      <c r="A16" s="495"/>
      <c r="B16" s="495"/>
      <c r="C16" s="275"/>
      <c r="D16" s="495"/>
      <c r="E16" s="495"/>
      <c r="F16" s="495"/>
      <c r="G16" s="495"/>
      <c r="H16" s="495"/>
      <c r="I16" s="495"/>
    </row>
    <row r="17" spans="1:9" s="183" customFormat="1" ht="13.5">
      <c r="A17" s="495"/>
      <c r="B17" s="495"/>
      <c r="C17" s="495"/>
      <c r="D17" s="495"/>
      <c r="E17" s="495"/>
      <c r="F17" s="495"/>
      <c r="G17" s="495"/>
      <c r="H17" s="495"/>
      <c r="I17" s="495"/>
    </row>
    <row r="18" spans="1:9" s="183" customFormat="1" ht="13.5">
      <c r="A18" s="495"/>
      <c r="B18" s="495"/>
      <c r="C18" s="495"/>
      <c r="D18" s="495"/>
      <c r="E18" s="495"/>
      <c r="F18" s="495"/>
      <c r="G18" s="495"/>
      <c r="H18" s="495"/>
      <c r="I18" s="495"/>
    </row>
    <row r="19" spans="1:9" ht="14.25" customHeight="1">
      <c r="A19" s="549" t="str">
        <f>様式1!E7</f>
        <v>○○○国○○○○○○○○○事業</v>
      </c>
      <c r="B19" s="549"/>
      <c r="C19" s="549"/>
      <c r="D19" s="549"/>
      <c r="E19" s="549"/>
      <c r="F19" s="549"/>
      <c r="G19" s="549"/>
      <c r="H19" s="549"/>
      <c r="I19" s="549"/>
    </row>
    <row r="20" spans="1:9">
      <c r="A20" s="549"/>
      <c r="B20" s="549"/>
      <c r="C20" s="549"/>
      <c r="D20" s="549"/>
      <c r="E20" s="549"/>
      <c r="F20" s="549"/>
      <c r="G20" s="549"/>
      <c r="H20" s="549"/>
      <c r="I20" s="549"/>
    </row>
    <row r="21" spans="1:9">
      <c r="A21" s="550" t="s">
        <v>142</v>
      </c>
      <c r="B21" s="550"/>
      <c r="C21" s="550"/>
      <c r="D21" s="550"/>
      <c r="E21" s="550"/>
      <c r="F21" s="550"/>
      <c r="G21" s="550"/>
      <c r="H21" s="550"/>
      <c r="I21" s="550"/>
    </row>
    <row r="22" spans="1:9">
      <c r="A22" s="499"/>
      <c r="B22" s="499"/>
      <c r="C22" s="499"/>
      <c r="D22" s="499"/>
      <c r="E22" s="499"/>
      <c r="F22" s="499"/>
      <c r="G22" s="499"/>
      <c r="H22" s="499"/>
      <c r="I22" s="275"/>
    </row>
    <row r="23" spans="1:9">
      <c r="A23" s="499"/>
      <c r="B23" s="499"/>
      <c r="C23" s="499"/>
      <c r="D23" s="499"/>
      <c r="E23" s="499"/>
      <c r="F23" s="499"/>
      <c r="G23" s="499"/>
      <c r="H23" s="499"/>
      <c r="I23" s="275"/>
    </row>
    <row r="24" spans="1:9">
      <c r="A24" s="551" t="s">
        <v>133</v>
      </c>
      <c r="B24" s="551"/>
      <c r="C24" s="551"/>
      <c r="D24" s="551"/>
      <c r="E24" s="551"/>
      <c r="F24" s="551"/>
      <c r="G24" s="551"/>
      <c r="H24" s="551"/>
      <c r="I24" s="275"/>
    </row>
    <row r="25" spans="1:9">
      <c r="A25" s="275"/>
      <c r="B25" s="275"/>
      <c r="C25" s="275"/>
      <c r="D25" s="275"/>
      <c r="E25" s="275"/>
      <c r="F25" s="275"/>
      <c r="G25" s="275"/>
      <c r="H25" s="275"/>
      <c r="I25" s="275"/>
    </row>
    <row r="26" spans="1:9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>
      <c r="A27" s="275"/>
      <c r="B27" s="275"/>
      <c r="C27" s="275"/>
      <c r="D27" s="275"/>
      <c r="E27" s="275"/>
      <c r="F27" s="275"/>
      <c r="G27" s="275"/>
      <c r="H27" s="275"/>
      <c r="I27" s="275"/>
    </row>
    <row r="28" spans="1:9">
      <c r="A28" s="547" t="s">
        <v>134</v>
      </c>
      <c r="B28" s="547"/>
      <c r="C28" s="547"/>
      <c r="D28" s="547"/>
      <c r="E28" s="547"/>
      <c r="F28" s="547"/>
      <c r="G28" s="547"/>
      <c r="H28" s="547"/>
      <c r="I28" s="275"/>
    </row>
    <row r="29" spans="1:9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9">
      <c r="A30" s="275" t="s">
        <v>135</v>
      </c>
      <c r="B30" s="275"/>
      <c r="C30" s="500">
        <f>様式1!G29</f>
        <v>0</v>
      </c>
      <c r="D30" s="501" t="s">
        <v>11</v>
      </c>
      <c r="E30" s="327" t="s">
        <v>144</v>
      </c>
      <c r="F30" s="327"/>
      <c r="G30" s="327"/>
      <c r="H30" s="500">
        <f>様式1!G28</f>
        <v>0</v>
      </c>
      <c r="I30" s="275" t="s">
        <v>143</v>
      </c>
    </row>
    <row r="31" spans="1:9">
      <c r="A31" s="275"/>
      <c r="B31" s="275"/>
      <c r="C31" s="275"/>
      <c r="D31" s="275"/>
      <c r="E31" s="275"/>
      <c r="F31" s="275"/>
      <c r="G31" s="275"/>
      <c r="H31" s="275"/>
      <c r="I31" s="275"/>
    </row>
    <row r="32" spans="1:9">
      <c r="A32" s="275"/>
      <c r="B32" s="275"/>
      <c r="C32" s="275"/>
      <c r="D32" s="275"/>
      <c r="E32" s="275"/>
      <c r="F32" s="275"/>
      <c r="G32" s="275"/>
      <c r="H32" s="275"/>
      <c r="I32" s="275"/>
    </row>
    <row r="33" spans="1:9">
      <c r="A33" s="275" t="s">
        <v>136</v>
      </c>
      <c r="B33" s="275"/>
      <c r="C33" s="275"/>
      <c r="D33" s="275"/>
      <c r="E33" s="275"/>
      <c r="F33" s="275"/>
      <c r="G33" s="275"/>
      <c r="H33" s="275"/>
      <c r="I33" s="275"/>
    </row>
    <row r="34" spans="1:9">
      <c r="A34" s="275"/>
      <c r="B34" s="275"/>
      <c r="C34" s="275"/>
      <c r="D34" s="275"/>
      <c r="E34" s="275"/>
      <c r="F34" s="275"/>
      <c r="G34" s="275"/>
      <c r="H34" s="275"/>
      <c r="I34" s="275"/>
    </row>
    <row r="35" spans="1:9">
      <c r="A35" s="275"/>
      <c r="B35" s="275"/>
      <c r="C35" s="275"/>
      <c r="D35" s="275"/>
      <c r="E35" s="275"/>
      <c r="F35" s="275"/>
      <c r="G35" s="275"/>
      <c r="H35" s="275"/>
      <c r="I35" s="275"/>
    </row>
    <row r="36" spans="1:9">
      <c r="A36" s="275"/>
      <c r="B36" s="275"/>
      <c r="C36" s="275"/>
      <c r="D36" s="275"/>
      <c r="E36" s="275"/>
      <c r="F36" s="275"/>
      <c r="G36" s="275"/>
      <c r="H36" s="275"/>
      <c r="I36" s="275"/>
    </row>
    <row r="37" spans="1:9">
      <c r="A37" s="275"/>
      <c r="B37" s="275"/>
      <c r="C37" s="275"/>
      <c r="D37" s="275"/>
      <c r="E37" s="275"/>
      <c r="F37" s="275"/>
      <c r="G37" s="275"/>
      <c r="H37" s="275"/>
      <c r="I37" s="275"/>
    </row>
    <row r="38" spans="1:9">
      <c r="A38" s="275"/>
      <c r="B38" s="275"/>
      <c r="C38" s="275"/>
      <c r="D38" s="275"/>
      <c r="E38" s="275"/>
      <c r="F38" s="275"/>
      <c r="G38" s="275"/>
      <c r="H38" s="275"/>
      <c r="I38" s="275"/>
    </row>
    <row r="39" spans="1:9">
      <c r="A39" s="275"/>
      <c r="B39" s="275"/>
      <c r="C39" s="275"/>
      <c r="D39" s="275"/>
      <c r="E39" s="275"/>
      <c r="F39" s="275"/>
      <c r="G39" s="275"/>
      <c r="H39" s="275"/>
      <c r="I39" s="275"/>
    </row>
    <row r="40" spans="1:9">
      <c r="A40" s="275"/>
      <c r="B40" s="275"/>
      <c r="C40" s="275"/>
      <c r="D40" s="275"/>
      <c r="E40" s="275"/>
      <c r="F40" s="275"/>
      <c r="G40" s="275"/>
      <c r="H40" s="275"/>
      <c r="I40" s="275"/>
    </row>
    <row r="41" spans="1:9">
      <c r="A41" s="275"/>
      <c r="B41" s="275"/>
      <c r="C41" s="275"/>
      <c r="D41" s="275"/>
      <c r="E41" s="275"/>
      <c r="F41" s="275"/>
      <c r="G41" s="275"/>
      <c r="H41" s="275"/>
      <c r="I41" s="275"/>
    </row>
    <row r="42" spans="1:9">
      <c r="A42" s="275"/>
      <c r="B42" s="275"/>
      <c r="C42" s="275"/>
      <c r="D42" s="275"/>
      <c r="E42" s="275"/>
      <c r="F42" s="275"/>
      <c r="G42" s="275"/>
      <c r="H42" s="275"/>
      <c r="I42" s="275"/>
    </row>
    <row r="43" spans="1:9">
      <c r="A43" s="275"/>
      <c r="B43" s="275"/>
      <c r="C43" s="275"/>
      <c r="D43" s="275"/>
      <c r="E43" s="275"/>
      <c r="F43" s="275"/>
      <c r="G43" s="275"/>
      <c r="H43" s="503" t="s">
        <v>137</v>
      </c>
      <c r="I43" s="27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4"/>
  <sheetViews>
    <sheetView showGridLines="0" view="pageBreakPreview" zoomScaleNormal="100" zoomScaleSheetLayoutView="100" workbookViewId="0">
      <selection activeCell="L17" sqref="L17"/>
    </sheetView>
  </sheetViews>
  <sheetFormatPr defaultRowHeight="14.25"/>
  <cols>
    <col min="1" max="1" width="3.625" style="23" customWidth="1"/>
    <col min="2" max="2" width="4.875" style="23" customWidth="1"/>
    <col min="3" max="3" width="7.125" style="23" customWidth="1"/>
    <col min="4" max="4" width="4.875" style="23" customWidth="1"/>
    <col min="5" max="5" width="37.75" style="23" customWidth="1"/>
    <col min="6" max="6" width="15.625" style="23" customWidth="1"/>
    <col min="7" max="7" width="27.625" style="23" customWidth="1"/>
    <col min="8" max="8" width="3.75" style="23" customWidth="1"/>
    <col min="9" max="9" width="9" style="23" customWidth="1"/>
    <col min="10" max="16" width="9" style="23"/>
    <col min="17" max="17" width="11" style="23" customWidth="1"/>
    <col min="18" max="16384" width="9" style="23"/>
  </cols>
  <sheetData>
    <row r="1" spans="1:17" ht="13.5" customHeight="1">
      <c r="A1" s="552" t="str">
        <f>IF(B5="見積金額内訳書","",IF(B5="最終見積金額内訳書","",Q6))</f>
        <v/>
      </c>
      <c r="B1" s="552"/>
      <c r="C1" s="552"/>
      <c r="F1" s="77"/>
      <c r="H1" s="24"/>
      <c r="I1" s="24"/>
      <c r="J1" s="24"/>
      <c r="K1" s="24"/>
      <c r="L1" s="24"/>
    </row>
    <row r="2" spans="1:17" ht="15" customHeight="1">
      <c r="A2" s="552"/>
      <c r="B2" s="552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</row>
    <row r="3" spans="1:17" ht="15" customHeight="1">
      <c r="A3" s="24"/>
      <c r="B3" s="558" t="s">
        <v>339</v>
      </c>
      <c r="C3" s="557"/>
      <c r="D3" s="557"/>
      <c r="E3" s="557"/>
      <c r="F3" s="557"/>
      <c r="G3" s="557"/>
      <c r="H3" s="24"/>
      <c r="I3" s="24"/>
      <c r="J3" s="24"/>
      <c r="K3" s="24"/>
      <c r="L3" s="24"/>
      <c r="M3" s="24"/>
    </row>
    <row r="4" spans="1:17" ht="15" customHeight="1">
      <c r="A4" s="24"/>
      <c r="B4" s="555"/>
      <c r="C4" s="556"/>
      <c r="D4" s="556"/>
      <c r="E4" s="556"/>
      <c r="F4" s="556"/>
      <c r="G4" s="556"/>
      <c r="H4" s="38"/>
      <c r="I4" s="26"/>
      <c r="J4" s="26"/>
      <c r="K4" s="26"/>
      <c r="L4" s="26"/>
      <c r="M4" s="24"/>
      <c r="O4" s="23" t="s">
        <v>124</v>
      </c>
      <c r="Q4" s="23" t="s">
        <v>126</v>
      </c>
    </row>
    <row r="5" spans="1:17" ht="15" customHeight="1">
      <c r="A5" s="24"/>
      <c r="B5" s="557" t="s">
        <v>124</v>
      </c>
      <c r="C5" s="557"/>
      <c r="D5" s="557"/>
      <c r="E5" s="557"/>
      <c r="F5" s="557"/>
      <c r="G5" s="557"/>
      <c r="H5" s="38"/>
      <c r="I5" s="26"/>
      <c r="J5" s="26"/>
      <c r="K5" s="26"/>
      <c r="L5" s="26"/>
      <c r="M5" s="24"/>
      <c r="O5" s="23" t="s">
        <v>125</v>
      </c>
      <c r="Q5" s="23" t="s">
        <v>127</v>
      </c>
    </row>
    <row r="6" spans="1:17" ht="15" customHeight="1">
      <c r="A6" s="24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23" t="s">
        <v>140</v>
      </c>
      <c r="P6" s="79"/>
      <c r="Q6" s="79" t="s">
        <v>128</v>
      </c>
    </row>
    <row r="7" spans="1:17" ht="15" customHeight="1">
      <c r="A7" s="24"/>
      <c r="B7" s="80" t="s">
        <v>56</v>
      </c>
      <c r="C7" s="80"/>
      <c r="D7" s="80"/>
      <c r="E7" s="81" t="s">
        <v>236</v>
      </c>
      <c r="F7" s="81"/>
      <c r="G7" s="81"/>
      <c r="H7" s="78"/>
      <c r="I7" s="79"/>
      <c r="J7" s="79"/>
      <c r="K7" s="79"/>
      <c r="L7" s="79"/>
      <c r="M7" s="79"/>
      <c r="N7" s="79"/>
      <c r="O7" s="79"/>
      <c r="P7" s="79"/>
      <c r="Q7" s="184" t="s">
        <v>141</v>
      </c>
    </row>
    <row r="8" spans="1:17" ht="15" customHeight="1">
      <c r="A8" s="24"/>
      <c r="B8" s="80" t="s">
        <v>57</v>
      </c>
      <c r="C8" s="80"/>
      <c r="D8" s="80"/>
      <c r="E8" s="82" t="s">
        <v>269</v>
      </c>
      <c r="F8" s="82"/>
      <c r="G8" s="82"/>
      <c r="H8" s="78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>
      <c r="A9" s="24"/>
      <c r="B9" s="7"/>
      <c r="C9" s="78"/>
      <c r="D9" s="83"/>
      <c r="E9" s="84"/>
      <c r="F9" s="84"/>
      <c r="G9" s="84"/>
      <c r="H9" s="78"/>
      <c r="I9" s="79"/>
      <c r="J9" s="79"/>
      <c r="K9" s="79"/>
      <c r="L9" s="79"/>
      <c r="M9" s="79"/>
      <c r="N9" s="79"/>
      <c r="O9" s="79"/>
      <c r="P9" s="79"/>
      <c r="Q9" s="79"/>
    </row>
    <row r="10" spans="1:17" ht="15" customHeight="1">
      <c r="A10" s="24"/>
      <c r="B10" s="24"/>
      <c r="C10" s="24"/>
      <c r="D10" s="24"/>
      <c r="E10" s="24"/>
      <c r="F10" s="24"/>
      <c r="G10" s="24"/>
      <c r="H10" s="24"/>
      <c r="I10" s="79"/>
      <c r="J10" s="79"/>
      <c r="K10" s="79"/>
      <c r="L10" s="79"/>
      <c r="M10" s="79"/>
      <c r="N10" s="79"/>
      <c r="O10" s="340" t="s">
        <v>221</v>
      </c>
      <c r="P10" s="79"/>
      <c r="Q10" s="79"/>
    </row>
    <row r="11" spans="1:17" ht="15" customHeight="1" thickBot="1">
      <c r="A11" s="24"/>
      <c r="B11" s="38" t="str">
        <f>IF(B5="見積金額内訳書",Q4,IF(B5="契約金額内訳書",Q5,Q7))</f>
        <v>見積金額</v>
      </c>
      <c r="C11" s="24"/>
      <c r="D11" s="27"/>
      <c r="E11" s="39">
        <f>G29</f>
        <v>0</v>
      </c>
      <c r="F11" s="40" t="s">
        <v>1</v>
      </c>
      <c r="G11" s="24"/>
      <c r="H11" s="24"/>
      <c r="I11" s="79"/>
      <c r="J11" s="79"/>
      <c r="K11" s="79"/>
      <c r="L11" s="79"/>
      <c r="M11" s="79"/>
      <c r="N11" s="79"/>
      <c r="O11" s="339" t="s">
        <v>243</v>
      </c>
      <c r="P11" s="79"/>
      <c r="Q11" s="79"/>
    </row>
    <row r="12" spans="1:17" ht="15" customHeight="1">
      <c r="A12" s="24"/>
      <c r="B12" s="24"/>
      <c r="C12" s="24"/>
      <c r="D12" s="24"/>
      <c r="E12" s="24"/>
      <c r="F12" s="24"/>
      <c r="G12" s="24"/>
      <c r="H12" s="24"/>
      <c r="I12" s="79"/>
      <c r="J12" s="79"/>
      <c r="K12" s="79"/>
      <c r="L12" s="79"/>
      <c r="M12" s="79"/>
      <c r="N12" s="79"/>
      <c r="O12" s="339" t="s">
        <v>244</v>
      </c>
      <c r="P12" s="79"/>
      <c r="Q12" s="79"/>
    </row>
    <row r="13" spans="1:17" ht="15" customHeight="1">
      <c r="A13" s="24"/>
      <c r="B13" s="24"/>
      <c r="C13" s="24"/>
      <c r="D13" s="24"/>
      <c r="E13" s="24"/>
      <c r="F13" s="24"/>
      <c r="G13" s="24"/>
      <c r="H13" s="24"/>
      <c r="I13" s="79"/>
      <c r="J13" s="79"/>
      <c r="K13" s="79"/>
      <c r="L13" s="79"/>
      <c r="M13" s="79"/>
      <c r="N13" s="79"/>
      <c r="O13" s="339" t="s">
        <v>245</v>
      </c>
      <c r="P13" s="79"/>
      <c r="Q13" s="79"/>
    </row>
    <row r="14" spans="1:17" ht="15" customHeight="1">
      <c r="A14" s="24"/>
      <c r="B14" s="24"/>
      <c r="C14" s="24"/>
      <c r="D14" s="24"/>
      <c r="E14" s="24"/>
      <c r="F14" s="24"/>
      <c r="G14" s="24"/>
      <c r="H14" s="24"/>
      <c r="I14" s="79"/>
      <c r="J14" s="79"/>
      <c r="K14" s="79"/>
      <c r="L14" s="79"/>
      <c r="M14" s="79"/>
      <c r="N14" s="79"/>
      <c r="O14" s="339" t="s">
        <v>337</v>
      </c>
      <c r="P14" s="79"/>
      <c r="Q14" s="79"/>
    </row>
    <row r="15" spans="1:17" ht="30" customHeight="1" thickBot="1">
      <c r="A15" s="24"/>
      <c r="B15" s="28" t="s">
        <v>59</v>
      </c>
      <c r="C15" s="553" t="s">
        <v>73</v>
      </c>
      <c r="D15" s="553"/>
      <c r="E15" s="553"/>
      <c r="F15" s="373"/>
      <c r="G15" s="30">
        <f>G16+G17+G18</f>
        <v>0</v>
      </c>
      <c r="H15" s="30" t="s">
        <v>1</v>
      </c>
      <c r="O15" s="339" t="s">
        <v>338</v>
      </c>
    </row>
    <row r="16" spans="1:17" ht="21" customHeight="1" thickTop="1">
      <c r="A16" s="24"/>
      <c r="B16" s="24"/>
      <c r="C16" s="31" t="s">
        <v>2</v>
      </c>
      <c r="D16" s="562" t="s">
        <v>7</v>
      </c>
      <c r="E16" s="562"/>
      <c r="F16" s="376"/>
      <c r="G16" s="33">
        <f>様式2_1人件費!E11</f>
        <v>0</v>
      </c>
      <c r="H16" s="33" t="s">
        <v>1</v>
      </c>
      <c r="O16" s="339" t="s">
        <v>339</v>
      </c>
    </row>
    <row r="17" spans="1:17" ht="21" customHeight="1">
      <c r="A17" s="24"/>
      <c r="B17" s="24"/>
      <c r="C17" s="31" t="s">
        <v>4</v>
      </c>
      <c r="D17" s="562" t="s">
        <v>69</v>
      </c>
      <c r="E17" s="562"/>
      <c r="F17" s="376"/>
      <c r="G17" s="35">
        <f>様式2_2その他原価・一般管理費等!I4</f>
        <v>0</v>
      </c>
      <c r="H17" s="35" t="s">
        <v>1</v>
      </c>
    </row>
    <row r="18" spans="1:17" ht="21" customHeight="1">
      <c r="A18" s="24"/>
      <c r="B18" s="36"/>
      <c r="C18" s="31" t="s">
        <v>8</v>
      </c>
      <c r="D18" s="561" t="s">
        <v>9</v>
      </c>
      <c r="E18" s="561"/>
      <c r="F18" s="375"/>
      <c r="G18" s="35">
        <f>様式2_2その他原価・一般管理費等!I30</f>
        <v>0</v>
      </c>
      <c r="H18" s="35" t="s">
        <v>1</v>
      </c>
    </row>
    <row r="19" spans="1:17" ht="30" customHeight="1" thickBot="1">
      <c r="A19" s="24"/>
      <c r="B19" s="28" t="s">
        <v>62</v>
      </c>
      <c r="C19" s="29" t="s">
        <v>3</v>
      </c>
      <c r="D19" s="29"/>
      <c r="E19" s="29"/>
      <c r="F19" s="29"/>
      <c r="G19" s="30">
        <f>G20+G21+G22+G23+G24</f>
        <v>0</v>
      </c>
      <c r="H19" s="30" t="s">
        <v>1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21" customHeight="1" thickTop="1">
      <c r="A20" s="24"/>
      <c r="B20" s="31"/>
      <c r="C20" s="31" t="s">
        <v>2</v>
      </c>
      <c r="D20" s="32" t="s">
        <v>70</v>
      </c>
      <c r="E20" s="32"/>
      <c r="F20" s="32"/>
      <c r="G20" s="33">
        <f>様式2_3機材!E5</f>
        <v>0</v>
      </c>
      <c r="H20" s="33" t="s">
        <v>1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1:17" ht="21" customHeight="1">
      <c r="A21" s="24"/>
      <c r="B21" s="34"/>
      <c r="C21" s="31" t="s">
        <v>5</v>
      </c>
      <c r="D21" s="34" t="s">
        <v>60</v>
      </c>
      <c r="E21" s="34"/>
      <c r="F21" s="34"/>
      <c r="G21" s="35">
        <f>様式2_4旅費!F4+様式2_4旅費!F6</f>
        <v>0</v>
      </c>
      <c r="H21" s="35" t="s">
        <v>1</v>
      </c>
    </row>
    <row r="22" spans="1:17" ht="21" customHeight="1">
      <c r="A22" s="24"/>
      <c r="B22" s="34"/>
      <c r="C22" s="341" t="s">
        <v>54</v>
      </c>
      <c r="D22" s="32" t="s">
        <v>74</v>
      </c>
      <c r="E22" s="34"/>
      <c r="F22" s="34"/>
      <c r="G22" s="35">
        <f>様式2_5現地活動費!E3</f>
        <v>0</v>
      </c>
      <c r="H22" s="35" t="s">
        <v>1</v>
      </c>
    </row>
    <row r="23" spans="1:17" ht="21" customHeight="1">
      <c r="A23" s="24"/>
      <c r="B23" s="34"/>
      <c r="C23" s="342" t="s">
        <v>223</v>
      </c>
      <c r="D23" s="23" t="s">
        <v>174</v>
      </c>
      <c r="F23" s="34"/>
      <c r="G23" s="35">
        <f>'様式2_6本邦受入活動費OR国内研修費&amp;管理費'!E4</f>
        <v>0</v>
      </c>
      <c r="H23" s="35" t="s">
        <v>1</v>
      </c>
    </row>
    <row r="24" spans="1:17" ht="21" customHeight="1">
      <c r="A24" s="24"/>
      <c r="B24" s="34"/>
      <c r="C24" s="342" t="s">
        <v>224</v>
      </c>
      <c r="D24" s="23" t="s">
        <v>222</v>
      </c>
      <c r="F24" s="34"/>
      <c r="G24" s="65">
        <f>'様式2_6本邦受入活動費OR国内研修費&amp;管理費'!C32</f>
        <v>0</v>
      </c>
      <c r="H24" s="35" t="s">
        <v>1</v>
      </c>
    </row>
    <row r="25" spans="1:17" ht="21" customHeight="1">
      <c r="A25" s="24"/>
      <c r="B25" s="36"/>
      <c r="C25" s="36"/>
      <c r="D25" s="32"/>
      <c r="E25" s="24"/>
      <c r="F25" s="24"/>
      <c r="G25" s="65"/>
      <c r="H25" s="65"/>
    </row>
    <row r="26" spans="1:17" ht="21" customHeight="1" thickBot="1">
      <c r="A26" s="24"/>
      <c r="B26" s="110" t="s">
        <v>63</v>
      </c>
      <c r="C26" s="553" t="s">
        <v>6</v>
      </c>
      <c r="D26" s="553"/>
      <c r="E26" s="553"/>
      <c r="F26" s="375"/>
      <c r="G26" s="30">
        <f>IF(B3="民間連携事業（PPPインフラ事業）",'様式2_6本邦受入活動費OR国内研修費&amp;管理費'!E71,'様式2_6本邦受入活動費OR国内研修費&amp;管理費'!E23)</f>
        <v>0</v>
      </c>
      <c r="H26" s="64" t="s">
        <v>1</v>
      </c>
    </row>
    <row r="27" spans="1:17" ht="30" customHeight="1" thickTop="1" thickBot="1">
      <c r="A27" s="24"/>
      <c r="B27" s="28" t="s">
        <v>0</v>
      </c>
      <c r="C27" s="554" t="s">
        <v>10</v>
      </c>
      <c r="D27" s="554"/>
      <c r="E27" s="554"/>
      <c r="F27" s="374"/>
      <c r="G27" s="37">
        <f>G15+G19+G26</f>
        <v>0</v>
      </c>
      <c r="H27" s="37" t="s">
        <v>1</v>
      </c>
    </row>
    <row r="28" spans="1:17" ht="30" customHeight="1" thickTop="1" thickBot="1">
      <c r="A28" s="24"/>
      <c r="B28" s="28" t="s">
        <v>49</v>
      </c>
      <c r="C28" s="554" t="s">
        <v>61</v>
      </c>
      <c r="D28" s="554"/>
      <c r="E28" s="554"/>
      <c r="F28" s="19"/>
      <c r="G28" s="37">
        <f>G27*0.08</f>
        <v>0</v>
      </c>
      <c r="H28" s="37" t="s">
        <v>1</v>
      </c>
    </row>
    <row r="29" spans="1:17" ht="24" customHeight="1" thickTop="1" thickBot="1">
      <c r="A29" s="24"/>
      <c r="B29" s="28" t="s">
        <v>55</v>
      </c>
      <c r="C29" s="554" t="s">
        <v>304</v>
      </c>
      <c r="D29" s="554"/>
      <c r="E29" s="554"/>
      <c r="F29" s="554"/>
      <c r="G29" s="37">
        <f>G27+G28</f>
        <v>0</v>
      </c>
      <c r="H29" s="37" t="s">
        <v>1</v>
      </c>
    </row>
    <row r="30" spans="1:17" ht="51" customHeight="1" thickTop="1">
      <c r="A30" s="24"/>
      <c r="B30" s="559"/>
      <c r="C30" s="559"/>
      <c r="D30" s="559"/>
      <c r="E30" s="560"/>
      <c r="F30" s="560"/>
      <c r="G30" s="560"/>
      <c r="H30" s="560"/>
    </row>
    <row r="31" spans="1:17">
      <c r="A31" s="24"/>
    </row>
    <row r="32" spans="1:17">
      <c r="A32" s="24"/>
    </row>
    <row r="33" spans="1:1">
      <c r="A33" s="24"/>
    </row>
    <row r="34" spans="1:1">
      <c r="A34" s="24"/>
    </row>
  </sheetData>
  <mergeCells count="14">
    <mergeCell ref="B30:H30"/>
    <mergeCell ref="D18:E18"/>
    <mergeCell ref="D17:E17"/>
    <mergeCell ref="D16:E16"/>
    <mergeCell ref="C29:F29"/>
    <mergeCell ref="A1:C1"/>
    <mergeCell ref="C26:E26"/>
    <mergeCell ref="A2:B2"/>
    <mergeCell ref="C28:E28"/>
    <mergeCell ref="C27:E27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  <pageSetUpPr fitToPage="1"/>
  </sheetPr>
  <dimension ref="A2:Q65"/>
  <sheetViews>
    <sheetView showGridLines="0" view="pageBreakPreview" zoomScale="85" zoomScaleNormal="75" zoomScaleSheetLayoutView="85" workbookViewId="0">
      <selection activeCell="R37" sqref="R37"/>
    </sheetView>
  </sheetViews>
  <sheetFormatPr defaultRowHeight="14.25"/>
  <cols>
    <col min="1" max="1" width="4.75" style="85" customWidth="1"/>
    <col min="2" max="2" width="15.25" style="85" customWidth="1"/>
    <col min="3" max="3" width="16.5" style="85" customWidth="1"/>
    <col min="4" max="4" width="7.5" style="85" customWidth="1"/>
    <col min="5" max="5" width="12.75" style="85" customWidth="1"/>
    <col min="6" max="6" width="10.625" style="85" customWidth="1"/>
    <col min="7" max="7" width="12" style="85" customWidth="1"/>
    <col min="8" max="8" width="11.625" style="85" customWidth="1"/>
    <col min="9" max="9" width="6.625" style="85" customWidth="1"/>
    <col min="10" max="10" width="11.875" style="85" customWidth="1"/>
    <col min="11" max="16384" width="9" style="85"/>
  </cols>
  <sheetData>
    <row r="2" spans="1:17" ht="24.75" customHeight="1">
      <c r="B2" s="569" t="str">
        <f>IF(様式1!B5="見積金額内訳書",様式2_1人件費!Q2,IF(様式1!B5="最終見積金額内訳書",様式2_1人件費!Q4,様式2_1人件費!Q3))</f>
        <v>見積金額内訳明細</v>
      </c>
      <c r="C2" s="569"/>
      <c r="D2" s="569"/>
      <c r="E2" s="569"/>
      <c r="F2" s="569"/>
      <c r="G2" s="569"/>
      <c r="H2" s="569"/>
      <c r="I2" s="569"/>
      <c r="J2" s="569"/>
      <c r="Q2" s="85" t="s">
        <v>104</v>
      </c>
    </row>
    <row r="3" spans="1:17">
      <c r="A3" s="379"/>
      <c r="B3" s="381"/>
      <c r="C3" s="381"/>
      <c r="D3" s="381"/>
      <c r="E3" s="381"/>
      <c r="F3" s="381"/>
      <c r="G3" s="381"/>
      <c r="H3" s="381"/>
      <c r="I3" s="381"/>
      <c r="J3" s="381"/>
      <c r="Q3" s="85" t="s">
        <v>138</v>
      </c>
    </row>
    <row r="4" spans="1:17">
      <c r="A4" s="570" t="s">
        <v>330</v>
      </c>
      <c r="B4" s="570"/>
      <c r="C4" s="570"/>
      <c r="D4" s="570"/>
      <c r="E4" s="570"/>
      <c r="Q4" s="85" t="s">
        <v>139</v>
      </c>
    </row>
    <row r="5" spans="1:17">
      <c r="B5" s="86"/>
      <c r="C5" s="86"/>
      <c r="D5" s="22"/>
      <c r="E5" s="22"/>
    </row>
    <row r="6" spans="1:17" ht="15" thickBot="1">
      <c r="B6" s="86"/>
      <c r="C6" s="86"/>
      <c r="D6" s="22"/>
      <c r="E6" s="22"/>
    </row>
    <row r="7" spans="1:17" ht="16.5" customHeight="1" thickBot="1">
      <c r="D7" s="87"/>
      <c r="E7" s="565">
        <f>E11+様式2_2その他原価・一般管理費等!I4+様式2_2その他原価・一般管理費等!I30</f>
        <v>0</v>
      </c>
      <c r="F7" s="566"/>
      <c r="G7" s="85" t="s">
        <v>1</v>
      </c>
    </row>
    <row r="8" spans="1:17">
      <c r="B8" s="87"/>
      <c r="C8" s="87"/>
      <c r="D8" s="87"/>
    </row>
    <row r="9" spans="1:17">
      <c r="B9" s="87"/>
      <c r="C9" s="87"/>
      <c r="D9" s="87"/>
      <c r="E9" s="567"/>
      <c r="F9" s="568"/>
    </row>
    <row r="10" spans="1:17">
      <c r="B10" s="87"/>
      <c r="C10" s="87"/>
      <c r="D10" s="87"/>
    </row>
    <row r="11" spans="1:17" ht="15" thickBot="1">
      <c r="A11" s="85" t="s">
        <v>33</v>
      </c>
      <c r="E11" s="563">
        <f>G65</f>
        <v>0</v>
      </c>
      <c r="F11" s="564"/>
      <c r="G11" s="85" t="s">
        <v>1</v>
      </c>
    </row>
    <row r="12" spans="1:17" ht="15" thickTop="1">
      <c r="E12" s="377"/>
      <c r="F12" s="378"/>
    </row>
    <row r="13" spans="1:17">
      <c r="E13" s="88"/>
      <c r="F13" s="378"/>
      <c r="L13" s="107"/>
      <c r="M13" s="107"/>
      <c r="N13" s="107"/>
      <c r="O13" s="107"/>
      <c r="P13" s="107"/>
    </row>
    <row r="14" spans="1:17">
      <c r="B14" s="85" t="s">
        <v>290</v>
      </c>
      <c r="L14" s="107"/>
      <c r="M14" s="107"/>
      <c r="N14" s="107"/>
      <c r="O14" s="107"/>
      <c r="P14" s="107"/>
    </row>
    <row r="15" spans="1:17" ht="30" customHeight="1">
      <c r="A15" s="132" t="s">
        <v>89</v>
      </c>
      <c r="B15" s="384" t="s">
        <v>87</v>
      </c>
      <c r="C15" s="89" t="s">
        <v>88</v>
      </c>
      <c r="D15" s="89" t="s">
        <v>34</v>
      </c>
      <c r="E15" s="89" t="s">
        <v>35</v>
      </c>
      <c r="F15" s="89" t="s">
        <v>36</v>
      </c>
      <c r="G15" s="89" t="s">
        <v>37</v>
      </c>
      <c r="H15" s="384" t="s">
        <v>38</v>
      </c>
      <c r="J15" s="90" t="s">
        <v>53</v>
      </c>
      <c r="L15" s="107"/>
      <c r="M15" s="107"/>
      <c r="N15" s="107"/>
      <c r="O15" s="107"/>
      <c r="P15" s="107"/>
    </row>
    <row r="16" spans="1:17" ht="30" customHeight="1">
      <c r="A16" s="158"/>
      <c r="B16" s="423" t="str">
        <f>IF($A16="","",VLOOKUP($A16,従事者明細!$A$3:$L$51,2))</f>
        <v/>
      </c>
      <c r="C16" s="423" t="str">
        <f>IF($A16="","",VLOOKUP($A16,従事者明細!$A$3:$L$51,3))</f>
        <v/>
      </c>
      <c r="D16" s="424" t="str">
        <f>IF($A16="","",VLOOKUP($A16,従事者明細!$A$3:$L$51,6))</f>
        <v/>
      </c>
      <c r="E16" s="423" t="str">
        <f>IF($A16="","",VLOOKUP($A16,従事者明細!$A$3:$L$51,10))</f>
        <v/>
      </c>
      <c r="F16" s="425" t="str">
        <f>IF(J16="","",ROUND(J16/30,2))</f>
        <v/>
      </c>
      <c r="G16" s="426" t="str">
        <f>IF(D16="","",E16*ROUND(F16,2))</f>
        <v/>
      </c>
      <c r="H16" s="427" t="str">
        <f>IF($A16="","",VLOOKUP($A16,従事者明細!$A$3:$F$51,5))</f>
        <v/>
      </c>
      <c r="J16" s="91"/>
      <c r="L16" s="107"/>
      <c r="M16" s="254"/>
      <c r="N16" s="254"/>
      <c r="O16" s="255"/>
      <c r="P16" s="107"/>
    </row>
    <row r="17" spans="1:16" ht="30" customHeight="1">
      <c r="A17" s="158"/>
      <c r="B17" s="423" t="str">
        <f>IF($A17="","",VLOOKUP($A17,従事者明細!$A$3:$L$51,2))</f>
        <v/>
      </c>
      <c r="C17" s="423" t="str">
        <f>IF($A17="","",VLOOKUP($A17,従事者明細!$A$3:$L$51,3))</f>
        <v/>
      </c>
      <c r="D17" s="424" t="str">
        <f>IF($A17="","",VLOOKUP($A17,従事者明細!$A$3:$L$51,6))</f>
        <v/>
      </c>
      <c r="E17" s="423" t="str">
        <f>IF($A17="","",VLOOKUP($A17,従事者明細!$A$3:$L$51,10))</f>
        <v/>
      </c>
      <c r="F17" s="425" t="str">
        <f t="shared" ref="F17:F30" si="0">IF(J17="","",ROUND(J17/30,2))</f>
        <v/>
      </c>
      <c r="G17" s="426" t="str">
        <f t="shared" ref="G17:G30" si="1">IF(D17="","",E17*ROUND(F17,2))</f>
        <v/>
      </c>
      <c r="H17" s="427" t="str">
        <f>IF($A17="","",VLOOKUP($A17,従事者明細!$A$3:$F$51,5))</f>
        <v/>
      </c>
      <c r="J17" s="91"/>
      <c r="L17" s="107"/>
      <c r="M17" s="254"/>
      <c r="N17" s="254"/>
      <c r="O17" s="255"/>
      <c r="P17" s="107"/>
    </row>
    <row r="18" spans="1:16" ht="30" customHeight="1">
      <c r="A18" s="158"/>
      <c r="B18" s="423" t="str">
        <f>IF($A18="","",VLOOKUP($A18,従事者明細!$A$3:$L$51,2))</f>
        <v/>
      </c>
      <c r="C18" s="423" t="str">
        <f>IF($A18="","",VLOOKUP($A18,従事者明細!$A$3:$L$51,3))</f>
        <v/>
      </c>
      <c r="D18" s="424" t="str">
        <f>IF($A18="","",VLOOKUP($A18,従事者明細!$A$3:$L$51,6))</f>
        <v/>
      </c>
      <c r="E18" s="423" t="str">
        <f>IF($A18="","",VLOOKUP($A18,従事者明細!$A$3:$L$51,10))</f>
        <v/>
      </c>
      <c r="F18" s="425" t="str">
        <f t="shared" si="0"/>
        <v/>
      </c>
      <c r="G18" s="426" t="str">
        <f t="shared" si="1"/>
        <v/>
      </c>
      <c r="H18" s="427" t="str">
        <f>IF($A18="","",VLOOKUP($A18,従事者明細!$A$3:$F$51,5))</f>
        <v/>
      </c>
      <c r="J18" s="91"/>
      <c r="L18" s="107"/>
      <c r="M18" s="254"/>
      <c r="N18" s="254"/>
      <c r="O18" s="255"/>
      <c r="P18" s="107"/>
    </row>
    <row r="19" spans="1:16" ht="30" customHeight="1">
      <c r="A19" s="158"/>
      <c r="B19" s="423" t="str">
        <f>IF($A19="","",VLOOKUP($A19,従事者明細!$A$3:$L$51,2))</f>
        <v/>
      </c>
      <c r="C19" s="423" t="str">
        <f>IF($A19="","",VLOOKUP($A19,従事者明細!$A$3:$L$51,3))</f>
        <v/>
      </c>
      <c r="D19" s="424" t="str">
        <f>IF($A19="","",VLOOKUP($A19,従事者明細!$A$3:$L$51,6))</f>
        <v/>
      </c>
      <c r="E19" s="423" t="str">
        <f>IF($A19="","",VLOOKUP($A19,従事者明細!$A$3:$L$51,10))</f>
        <v/>
      </c>
      <c r="F19" s="425" t="str">
        <f t="shared" si="0"/>
        <v/>
      </c>
      <c r="G19" s="426" t="str">
        <f t="shared" si="1"/>
        <v/>
      </c>
      <c r="H19" s="427" t="str">
        <f>IF($A19="","",VLOOKUP($A19,従事者明細!$A$3:$F$51,5))</f>
        <v/>
      </c>
      <c r="J19" s="91"/>
      <c r="L19" s="107"/>
      <c r="M19" s="107"/>
      <c r="N19" s="254"/>
      <c r="O19" s="256"/>
      <c r="P19" s="107"/>
    </row>
    <row r="20" spans="1:16" ht="30" customHeight="1">
      <c r="A20" s="158"/>
      <c r="B20" s="423" t="str">
        <f>IF($A20="","",VLOOKUP($A20,従事者明細!$A$3:$L$51,2))</f>
        <v/>
      </c>
      <c r="C20" s="423" t="str">
        <f>IF($A20="","",VLOOKUP($A20,従事者明細!$A$3:$L$51,3))</f>
        <v/>
      </c>
      <c r="D20" s="424" t="str">
        <f>IF($A20="","",VLOOKUP($A20,従事者明細!$A$3:$L$51,6))</f>
        <v/>
      </c>
      <c r="E20" s="423" t="str">
        <f>IF($A20="","",VLOOKUP($A20,従事者明細!$A$3:$L$51,10))</f>
        <v/>
      </c>
      <c r="F20" s="425" t="str">
        <f t="shared" si="0"/>
        <v/>
      </c>
      <c r="G20" s="426" t="str">
        <f t="shared" si="1"/>
        <v/>
      </c>
      <c r="H20" s="427" t="str">
        <f>IF($A20="","",VLOOKUP($A20,従事者明細!$A$3:$F$51,5))</f>
        <v/>
      </c>
      <c r="J20" s="91"/>
      <c r="L20" s="107"/>
      <c r="M20" s="107"/>
      <c r="N20" s="254"/>
      <c r="O20" s="256"/>
      <c r="P20" s="107"/>
    </row>
    <row r="21" spans="1:16" ht="30" customHeight="1">
      <c r="A21" s="158"/>
      <c r="B21" s="423" t="str">
        <f>IF($A21="","",VLOOKUP($A21,従事者明細!$A$3:$L$51,2))</f>
        <v/>
      </c>
      <c r="C21" s="423" t="str">
        <f>IF($A21="","",VLOOKUP($A21,従事者明細!$A$3:$L$51,3))</f>
        <v/>
      </c>
      <c r="D21" s="424" t="str">
        <f>IF($A21="","",VLOOKUP($A21,従事者明細!$A$3:$L$51,6))</f>
        <v/>
      </c>
      <c r="E21" s="423" t="str">
        <f>IF($A21="","",VLOOKUP($A21,従事者明細!$A$3:$L$51,10))</f>
        <v/>
      </c>
      <c r="F21" s="425" t="str">
        <f t="shared" si="0"/>
        <v/>
      </c>
      <c r="G21" s="426" t="str">
        <f t="shared" si="1"/>
        <v/>
      </c>
      <c r="H21" s="427" t="str">
        <f>IF($A21="","",VLOOKUP($A21,従事者明細!$A$3:$F$51,5))</f>
        <v/>
      </c>
      <c r="J21" s="91"/>
      <c r="L21" s="107"/>
      <c r="M21" s="107"/>
      <c r="N21" s="107"/>
      <c r="O21" s="107"/>
      <c r="P21" s="107"/>
    </row>
    <row r="22" spans="1:16" ht="30" customHeight="1">
      <c r="A22" s="158"/>
      <c r="B22" s="423" t="str">
        <f>IF($A22="","",VLOOKUP($A22,従事者明細!$A$3:$L$51,2))</f>
        <v/>
      </c>
      <c r="C22" s="423" t="str">
        <f>IF($A22="","",VLOOKUP($A22,従事者明細!$A$3:$L$51,3))</f>
        <v/>
      </c>
      <c r="D22" s="424" t="str">
        <f>IF($A22="","",VLOOKUP($A22,従事者明細!$A$3:$L$51,6))</f>
        <v/>
      </c>
      <c r="E22" s="423" t="str">
        <f>IF($A22="","",VLOOKUP($A22,従事者明細!$A$3:$L$51,10))</f>
        <v/>
      </c>
      <c r="F22" s="425" t="str">
        <f t="shared" si="0"/>
        <v/>
      </c>
      <c r="G22" s="426" t="str">
        <f t="shared" si="1"/>
        <v/>
      </c>
      <c r="H22" s="427" t="str">
        <f>IF($A22="","",VLOOKUP($A22,従事者明細!$A$3:$F$51,5))</f>
        <v/>
      </c>
      <c r="J22" s="91"/>
      <c r="N22" s="143"/>
    </row>
    <row r="23" spans="1:16" ht="30" hidden="1" customHeight="1">
      <c r="A23" s="158"/>
      <c r="B23" s="423" t="str">
        <f>IF($A23="","",VLOOKUP($A23,従事者明細!$A$3:$L$51,2))</f>
        <v/>
      </c>
      <c r="C23" s="423" t="str">
        <f>IF($A23="","",VLOOKUP($A23,従事者明細!$A$3:$L$51,3))</f>
        <v/>
      </c>
      <c r="D23" s="424" t="str">
        <f>IF($A23="","",VLOOKUP($A23,従事者明細!$A$3:$L$51,6))</f>
        <v/>
      </c>
      <c r="E23" s="423" t="str">
        <f>IF($A23="","",VLOOKUP($A23,従事者明細!$A$3:$L$51,10))</f>
        <v/>
      </c>
      <c r="F23" s="425" t="str">
        <f t="shared" si="0"/>
        <v/>
      </c>
      <c r="G23" s="426" t="str">
        <f t="shared" si="1"/>
        <v/>
      </c>
      <c r="H23" s="427" t="str">
        <f>IF($A23="","",VLOOKUP($A23,従事者明細!$A$3:$F$51,5))</f>
        <v/>
      </c>
      <c r="J23" s="91"/>
    </row>
    <row r="24" spans="1:16" ht="30" hidden="1" customHeight="1">
      <c r="A24" s="158"/>
      <c r="B24" s="423" t="str">
        <f>IF($A24="","",VLOOKUP($A24,従事者明細!$A$3:$L$51,2))</f>
        <v/>
      </c>
      <c r="C24" s="423" t="str">
        <f>IF($A24="","",VLOOKUP($A24,従事者明細!$A$3:$L$51,3))</f>
        <v/>
      </c>
      <c r="D24" s="424" t="str">
        <f>IF($A24="","",VLOOKUP($A24,従事者明細!$A$3:$L$51,6))</f>
        <v/>
      </c>
      <c r="E24" s="423" t="str">
        <f>IF($A24="","",VLOOKUP($A24,従事者明細!$A$3:$L$51,10))</f>
        <v/>
      </c>
      <c r="F24" s="425" t="str">
        <f t="shared" si="0"/>
        <v/>
      </c>
      <c r="G24" s="426" t="str">
        <f t="shared" si="1"/>
        <v/>
      </c>
      <c r="H24" s="427" t="str">
        <f>IF($A24="","",VLOOKUP($A24,従事者明細!$A$3:$F$51,5))</f>
        <v/>
      </c>
      <c r="J24" s="91"/>
    </row>
    <row r="25" spans="1:16" ht="30" hidden="1" customHeight="1">
      <c r="A25" s="158"/>
      <c r="B25" s="423" t="str">
        <f>IF($A25="","",VLOOKUP($A25,従事者明細!$A$3:$L$51,2))</f>
        <v/>
      </c>
      <c r="C25" s="423" t="str">
        <f>IF($A25="","",VLOOKUP($A25,従事者明細!$A$3:$L$51,3))</f>
        <v/>
      </c>
      <c r="D25" s="424" t="str">
        <f>IF($A25="","",VLOOKUP($A25,従事者明細!$A$3:$L$51,6))</f>
        <v/>
      </c>
      <c r="E25" s="423" t="str">
        <f>IF($A25="","",VLOOKUP($A25,従事者明細!$A$3:$L$51,10))</f>
        <v/>
      </c>
      <c r="F25" s="425" t="str">
        <f t="shared" si="0"/>
        <v/>
      </c>
      <c r="G25" s="426" t="str">
        <f t="shared" si="1"/>
        <v/>
      </c>
      <c r="H25" s="427" t="str">
        <f>IF($A25="","",VLOOKUP($A25,従事者明細!$A$3:$F$51,5))</f>
        <v/>
      </c>
      <c r="J25" s="91"/>
    </row>
    <row r="26" spans="1:16" ht="30" hidden="1" customHeight="1">
      <c r="A26" s="158"/>
      <c r="B26" s="423" t="str">
        <f>IF($A26="","",VLOOKUP($A26,従事者明細!$A$3:$L$51,2))</f>
        <v/>
      </c>
      <c r="C26" s="423" t="str">
        <f>IF($A26="","",VLOOKUP($A26,従事者明細!$A$3:$L$51,3))</f>
        <v/>
      </c>
      <c r="D26" s="424" t="str">
        <f>IF($A26="","",VLOOKUP($A26,従事者明細!$A$3:$L$51,6))</f>
        <v/>
      </c>
      <c r="E26" s="423" t="str">
        <f>IF($A26="","",VLOOKUP($A26,従事者明細!$A$3:$L$51,10))</f>
        <v/>
      </c>
      <c r="F26" s="425" t="str">
        <f t="shared" si="0"/>
        <v/>
      </c>
      <c r="G26" s="426" t="str">
        <f t="shared" si="1"/>
        <v/>
      </c>
      <c r="H26" s="427" t="str">
        <f>IF($A26="","",VLOOKUP($A26,従事者明細!$A$3:$F$51,5))</f>
        <v/>
      </c>
      <c r="J26" s="91"/>
    </row>
    <row r="27" spans="1:16" ht="30" hidden="1" customHeight="1">
      <c r="A27" s="158"/>
      <c r="B27" s="423" t="str">
        <f>IF($A27="","",VLOOKUP($A27,従事者明細!$A$3:$L$51,2))</f>
        <v/>
      </c>
      <c r="C27" s="423" t="str">
        <f>IF($A27="","",VLOOKUP($A27,従事者明細!$A$3:$L$51,3))</f>
        <v/>
      </c>
      <c r="D27" s="424" t="str">
        <f>IF($A27="","",VLOOKUP($A27,従事者明細!$A$3:$L$51,6))</f>
        <v/>
      </c>
      <c r="E27" s="423" t="str">
        <f>IF($A27="","",VLOOKUP($A27,従事者明細!$A$3:$L$51,10))</f>
        <v/>
      </c>
      <c r="F27" s="425" t="str">
        <f t="shared" si="0"/>
        <v/>
      </c>
      <c r="G27" s="426" t="str">
        <f t="shared" si="1"/>
        <v/>
      </c>
      <c r="H27" s="427" t="str">
        <f>IF($A27="","",VLOOKUP($A27,従事者明細!$A$3:$F$51,5))</f>
        <v/>
      </c>
      <c r="J27" s="91"/>
    </row>
    <row r="28" spans="1:16" ht="30" hidden="1" customHeight="1">
      <c r="A28" s="158"/>
      <c r="B28" s="423" t="str">
        <f>IF($A28="","",VLOOKUP($A28,従事者明細!$A$3:$L$51,2))</f>
        <v/>
      </c>
      <c r="C28" s="423" t="str">
        <f>IF($A28="","",VLOOKUP($A28,従事者明細!$A$3:$L$51,3))</f>
        <v/>
      </c>
      <c r="D28" s="424" t="str">
        <f>IF($A28="","",VLOOKUP($A28,従事者明細!$A$3:$L$51,6))</f>
        <v/>
      </c>
      <c r="E28" s="423" t="str">
        <f>IF($A28="","",VLOOKUP($A28,従事者明細!$A$3:$L$51,10))</f>
        <v/>
      </c>
      <c r="F28" s="425" t="str">
        <f t="shared" si="0"/>
        <v/>
      </c>
      <c r="G28" s="426" t="str">
        <f t="shared" si="1"/>
        <v/>
      </c>
      <c r="H28" s="427" t="str">
        <f>IF($A28="","",VLOOKUP($A28,従事者明細!$A$3:$F$51,5))</f>
        <v/>
      </c>
      <c r="J28" s="91"/>
    </row>
    <row r="29" spans="1:16" ht="30" hidden="1" customHeight="1">
      <c r="A29" s="158"/>
      <c r="B29" s="423" t="str">
        <f>IF($A29="","",VLOOKUP($A29,従事者明細!$A$3:$L$51,2))</f>
        <v/>
      </c>
      <c r="C29" s="423" t="str">
        <f>IF($A29="","",VLOOKUP($A29,従事者明細!$A$3:$L$51,3))</f>
        <v/>
      </c>
      <c r="D29" s="424" t="str">
        <f>IF($A29="","",VLOOKUP($A29,従事者明細!$A$3:$L$51,6))</f>
        <v/>
      </c>
      <c r="E29" s="423" t="str">
        <f>IF($A29="","",VLOOKUP($A29,従事者明細!$A$3:$L$51,10))</f>
        <v/>
      </c>
      <c r="F29" s="425" t="str">
        <f t="shared" si="0"/>
        <v/>
      </c>
      <c r="G29" s="426" t="str">
        <f t="shared" si="1"/>
        <v/>
      </c>
      <c r="H29" s="427" t="str">
        <f>IF($A29="","",VLOOKUP($A29,従事者明細!$A$3:$F$51,5))</f>
        <v/>
      </c>
      <c r="J29" s="91"/>
    </row>
    <row r="30" spans="1:16" ht="30" customHeight="1" thickBot="1">
      <c r="A30" s="158"/>
      <c r="B30" s="423" t="str">
        <f>IF($A30="","",VLOOKUP($A30,従事者明細!$A$3:$L$51,2))</f>
        <v/>
      </c>
      <c r="C30" s="423" t="str">
        <f>IF($A30="","",VLOOKUP($A30,従事者明細!$A$3:$L$51,3))</f>
        <v/>
      </c>
      <c r="D30" s="424" t="str">
        <f>IF($A30="","",VLOOKUP($A30,従事者明細!$A$3:$L$51,6))</f>
        <v/>
      </c>
      <c r="E30" s="423" t="str">
        <f>IF($A30="","",VLOOKUP($A30,従事者明細!$A$3:$L$51,10))</f>
        <v/>
      </c>
      <c r="F30" s="425" t="str">
        <f t="shared" si="0"/>
        <v/>
      </c>
      <c r="G30" s="428" t="str">
        <f t="shared" si="1"/>
        <v/>
      </c>
      <c r="H30" s="427" t="str">
        <f>IF($A30="","",VLOOKUP($A30,従事者明細!$A$3:$F$51,5))</f>
        <v/>
      </c>
      <c r="J30" s="490"/>
    </row>
    <row r="31" spans="1:16" ht="30" customHeight="1" thickBot="1">
      <c r="E31" s="92" t="s">
        <v>288</v>
      </c>
      <c r="F31" s="93">
        <f>SUM(F16:F30)</f>
        <v>0</v>
      </c>
      <c r="G31" s="461">
        <f>SUM(G16:G30)</f>
        <v>0</v>
      </c>
      <c r="J31" s="491">
        <f>SUM(J16:J30)</f>
        <v>0</v>
      </c>
    </row>
    <row r="32" spans="1:16">
      <c r="B32" s="96"/>
      <c r="C32" s="96"/>
    </row>
    <row r="33" spans="1:10">
      <c r="B33" s="96"/>
      <c r="C33" s="96"/>
      <c r="F33" s="133" t="s">
        <v>90</v>
      </c>
      <c r="G33" s="426">
        <f>SUMIF(H16:H30,"A",G16:G30)</f>
        <v>0</v>
      </c>
      <c r="H33" s="187"/>
    </row>
    <row r="34" spans="1:10" ht="14.25" customHeight="1">
      <c r="B34" s="96"/>
      <c r="C34" s="96"/>
      <c r="F34" s="133" t="s">
        <v>91</v>
      </c>
      <c r="G34" s="426">
        <f>SUMIF(H16:H30,"B",G16:G30)</f>
        <v>0</v>
      </c>
      <c r="H34" s="187"/>
    </row>
    <row r="35" spans="1:10">
      <c r="B35" s="96"/>
      <c r="C35" s="96"/>
      <c r="F35" s="133" t="s">
        <v>92</v>
      </c>
      <c r="G35" s="426">
        <f>SUMIF(H16:H30,"C",G16:G30)</f>
        <v>0</v>
      </c>
      <c r="H35" s="187"/>
    </row>
    <row r="36" spans="1:10">
      <c r="B36" s="96"/>
      <c r="C36" s="96"/>
      <c r="G36" s="426">
        <f>SUM(G33:G35)</f>
        <v>0</v>
      </c>
      <c r="H36" s="429"/>
    </row>
    <row r="37" spans="1:10">
      <c r="B37" s="85" t="s">
        <v>291</v>
      </c>
    </row>
    <row r="38" spans="1:10" ht="30" customHeight="1">
      <c r="A38" s="132" t="s">
        <v>89</v>
      </c>
      <c r="B38" s="384" t="s">
        <v>87</v>
      </c>
      <c r="C38" s="89" t="s">
        <v>88</v>
      </c>
      <c r="D38" s="89" t="s">
        <v>34</v>
      </c>
      <c r="E38" s="89" t="s">
        <v>35</v>
      </c>
      <c r="F38" s="89" t="s">
        <v>36</v>
      </c>
      <c r="G38" s="89" t="s">
        <v>37</v>
      </c>
      <c r="H38" s="384" t="s">
        <v>38</v>
      </c>
      <c r="J38" s="90" t="s">
        <v>289</v>
      </c>
    </row>
    <row r="39" spans="1:10" ht="30" customHeight="1">
      <c r="A39" s="158"/>
      <c r="B39" s="423" t="str">
        <f>IF($A39="","",VLOOKUP($A39,従事者明細!$A$3:$L$51,2))</f>
        <v/>
      </c>
      <c r="C39" s="423" t="str">
        <f>IF($A39="","",VLOOKUP($A39,従事者明細!$A$3:$L$51,3))</f>
        <v/>
      </c>
      <c r="D39" s="423" t="str">
        <f>IF($A39="","",VLOOKUP($A39,従事者明細!$A$3:$L$51,6))</f>
        <v/>
      </c>
      <c r="E39" s="423" t="str">
        <f>IF($A39="","",VLOOKUP($A39,従事者明細!$A$3:$L$51,10))</f>
        <v/>
      </c>
      <c r="F39" s="425" t="str">
        <f t="shared" ref="F39:F53" si="2">IF(J39="","",ROUND(J39/20,2))</f>
        <v/>
      </c>
      <c r="G39" s="426" t="str">
        <f>IF(D39="","",E39*ROUND(F39,2))</f>
        <v/>
      </c>
      <c r="H39" s="427" t="str">
        <f>IF($A39="","",VLOOKUP($A39,従事者明細!$A$3:$F$51,5))</f>
        <v/>
      </c>
      <c r="J39" s="97"/>
    </row>
    <row r="40" spans="1:10" ht="30" customHeight="1">
      <c r="A40" s="158"/>
      <c r="B40" s="423" t="str">
        <f>IF($A40="","",VLOOKUP($A40,従事者明細!$A$3:$L$51,2))</f>
        <v/>
      </c>
      <c r="C40" s="423" t="str">
        <f>IF($A40="","",VLOOKUP($A40,従事者明細!$A$3:$L$51,3))</f>
        <v/>
      </c>
      <c r="D40" s="423" t="str">
        <f>IF($A40="","",VLOOKUP($A40,従事者明細!$A$3:$L$51,6))</f>
        <v/>
      </c>
      <c r="E40" s="423" t="str">
        <f>IF($A40="","",VLOOKUP($A40,従事者明細!$A$3:$L$51,10))</f>
        <v/>
      </c>
      <c r="F40" s="425" t="str">
        <f t="shared" si="2"/>
        <v/>
      </c>
      <c r="G40" s="426" t="str">
        <f t="shared" ref="G40:G53" si="3">IF(D40="","",E40*ROUND(F40,2))</f>
        <v/>
      </c>
      <c r="H40" s="427" t="str">
        <f>IF($A40="","",VLOOKUP($A40,従事者明細!$A$3:$F$51,5))</f>
        <v/>
      </c>
      <c r="J40" s="97"/>
    </row>
    <row r="41" spans="1:10" ht="30" customHeight="1">
      <c r="A41" s="158"/>
      <c r="B41" s="423" t="str">
        <f>IF($A41="","",VLOOKUP($A41,従事者明細!$A$3:$L$51,2))</f>
        <v/>
      </c>
      <c r="C41" s="423" t="str">
        <f>IF($A41="","",VLOOKUP($A41,従事者明細!$A$3:$L$51,3))</f>
        <v/>
      </c>
      <c r="D41" s="423" t="str">
        <f>IF($A41="","",VLOOKUP($A41,従事者明細!$A$3:$L$51,6))</f>
        <v/>
      </c>
      <c r="E41" s="423" t="str">
        <f>IF($A41="","",VLOOKUP($A41,従事者明細!$A$3:$L$51,10))</f>
        <v/>
      </c>
      <c r="F41" s="425" t="str">
        <f t="shared" si="2"/>
        <v/>
      </c>
      <c r="G41" s="426" t="str">
        <f t="shared" si="3"/>
        <v/>
      </c>
      <c r="H41" s="427" t="str">
        <f>IF($A41="","",VLOOKUP($A41,従事者明細!$A$3:$F$51,5))</f>
        <v/>
      </c>
      <c r="J41" s="97"/>
    </row>
    <row r="42" spans="1:10" ht="30" customHeight="1">
      <c r="A42" s="158"/>
      <c r="B42" s="423" t="str">
        <f>IF($A42="","",VLOOKUP($A42,従事者明細!$A$3:$L$51,2))</f>
        <v/>
      </c>
      <c r="C42" s="423" t="str">
        <f>IF($A42="","",VLOOKUP($A42,従事者明細!$A$3:$L$51,3))</f>
        <v/>
      </c>
      <c r="D42" s="423" t="str">
        <f>IF($A42="","",VLOOKUP($A42,従事者明細!$A$3:$L$51,6))</f>
        <v/>
      </c>
      <c r="E42" s="423" t="str">
        <f>IF($A42="","",VLOOKUP($A42,従事者明細!$A$3:$L$51,10))</f>
        <v/>
      </c>
      <c r="F42" s="425" t="str">
        <f t="shared" si="2"/>
        <v/>
      </c>
      <c r="G42" s="426" t="str">
        <f t="shared" si="3"/>
        <v/>
      </c>
      <c r="H42" s="427" t="str">
        <f>IF($A42="","",VLOOKUP($A42,従事者明細!$A$3:$F$51,5))</f>
        <v/>
      </c>
      <c r="J42" s="97"/>
    </row>
    <row r="43" spans="1:10" ht="30" customHeight="1">
      <c r="A43" s="158"/>
      <c r="B43" s="423" t="str">
        <f>IF($A43="","",VLOOKUP($A43,従事者明細!$A$3:$L$51,2))</f>
        <v/>
      </c>
      <c r="C43" s="423" t="str">
        <f>IF($A43="","",VLOOKUP($A43,従事者明細!$A$3:$L$51,3))</f>
        <v/>
      </c>
      <c r="D43" s="423" t="str">
        <f>IF($A43="","",VLOOKUP($A43,従事者明細!$A$3:$L$51,6))</f>
        <v/>
      </c>
      <c r="E43" s="423" t="str">
        <f>IF($A43="","",VLOOKUP($A43,従事者明細!$A$3:$L$51,10))</f>
        <v/>
      </c>
      <c r="F43" s="425" t="str">
        <f t="shared" si="2"/>
        <v/>
      </c>
      <c r="G43" s="426" t="str">
        <f t="shared" si="3"/>
        <v/>
      </c>
      <c r="H43" s="427" t="str">
        <f>IF($A43="","",VLOOKUP($A43,従事者明細!$A$3:$F$51,5))</f>
        <v/>
      </c>
      <c r="J43" s="97"/>
    </row>
    <row r="44" spans="1:10" ht="30" customHeight="1">
      <c r="A44" s="158"/>
      <c r="B44" s="423" t="str">
        <f>IF($A44="","",VLOOKUP($A44,従事者明細!$A$3:$L$51,2))</f>
        <v/>
      </c>
      <c r="C44" s="423" t="str">
        <f>IF($A44="","",VLOOKUP($A44,従事者明細!$A$3:$L$51,3))</f>
        <v/>
      </c>
      <c r="D44" s="423" t="str">
        <f>IF($A44="","",VLOOKUP($A44,従事者明細!$A$3:$L$51,6))</f>
        <v/>
      </c>
      <c r="E44" s="423" t="str">
        <f>IF($A44="","",VLOOKUP($A44,従事者明細!$A$3:$L$51,10))</f>
        <v/>
      </c>
      <c r="F44" s="425" t="str">
        <f t="shared" si="2"/>
        <v/>
      </c>
      <c r="G44" s="426" t="str">
        <f t="shared" si="3"/>
        <v/>
      </c>
      <c r="H44" s="427" t="str">
        <f>IF($A44="","",VLOOKUP($A44,従事者明細!$A$3:$F$51,5))</f>
        <v/>
      </c>
      <c r="J44" s="97"/>
    </row>
    <row r="45" spans="1:10" ht="30" hidden="1" customHeight="1">
      <c r="A45" s="158"/>
      <c r="B45" s="423" t="str">
        <f>IF($A45="","",VLOOKUP($A45,従事者明細!$A$3:$L$51,2))</f>
        <v/>
      </c>
      <c r="C45" s="423" t="str">
        <f>IF($A45="","",VLOOKUP($A45,従事者明細!$A$3:$L$51,3))</f>
        <v/>
      </c>
      <c r="D45" s="423" t="str">
        <f>IF($A45="","",VLOOKUP($A45,従事者明細!$A$3:$L$51,6))</f>
        <v/>
      </c>
      <c r="E45" s="423" t="str">
        <f>IF($A45="","",VLOOKUP($A45,従事者明細!$A$3:$L$51,10))</f>
        <v/>
      </c>
      <c r="F45" s="425" t="str">
        <f t="shared" si="2"/>
        <v/>
      </c>
      <c r="G45" s="426" t="str">
        <f t="shared" si="3"/>
        <v/>
      </c>
      <c r="H45" s="427" t="str">
        <f>IF($A45="","",VLOOKUP($A45,従事者明細!$A$3:$F$51,5))</f>
        <v/>
      </c>
      <c r="J45" s="97"/>
    </row>
    <row r="46" spans="1:10" ht="30" hidden="1" customHeight="1">
      <c r="A46" s="158"/>
      <c r="B46" s="423" t="str">
        <f>IF($A46="","",VLOOKUP($A46,従事者明細!$A$3:$L$51,2))</f>
        <v/>
      </c>
      <c r="C46" s="423" t="str">
        <f>IF($A46="","",VLOOKUP($A46,従事者明細!$A$3:$L$51,3))</f>
        <v/>
      </c>
      <c r="D46" s="423" t="str">
        <f>IF($A46="","",VLOOKUP($A46,従事者明細!$A$3:$L$51,6))</f>
        <v/>
      </c>
      <c r="E46" s="423" t="str">
        <f>IF($A46="","",VLOOKUP($A46,従事者明細!$A$3:$L$51,10))</f>
        <v/>
      </c>
      <c r="F46" s="425" t="str">
        <f t="shared" si="2"/>
        <v/>
      </c>
      <c r="G46" s="426" t="str">
        <f t="shared" si="3"/>
        <v/>
      </c>
      <c r="H46" s="427" t="str">
        <f>IF($A46="","",VLOOKUP($A46,従事者明細!$A$3:$F$51,5))</f>
        <v/>
      </c>
      <c r="J46" s="97"/>
    </row>
    <row r="47" spans="1:10" ht="30" hidden="1" customHeight="1">
      <c r="A47" s="158"/>
      <c r="B47" s="423" t="str">
        <f>IF($A47="","",VLOOKUP($A47,従事者明細!$A$3:$L$51,2))</f>
        <v/>
      </c>
      <c r="C47" s="423" t="str">
        <f>IF($A47="","",VLOOKUP($A47,従事者明細!$A$3:$L$51,3))</f>
        <v/>
      </c>
      <c r="D47" s="423" t="str">
        <f>IF($A47="","",VLOOKUP($A47,従事者明細!$A$3:$L$51,6))</f>
        <v/>
      </c>
      <c r="E47" s="423" t="str">
        <f>IF($A47="","",VLOOKUP($A47,従事者明細!$A$3:$L$51,10))</f>
        <v/>
      </c>
      <c r="F47" s="425" t="str">
        <f t="shared" si="2"/>
        <v/>
      </c>
      <c r="G47" s="426" t="str">
        <f t="shared" si="3"/>
        <v/>
      </c>
      <c r="H47" s="427" t="str">
        <f>IF($A47="","",VLOOKUP($A47,従事者明細!$A$3:$F$51,5))</f>
        <v/>
      </c>
      <c r="J47" s="97"/>
    </row>
    <row r="48" spans="1:10" ht="30" hidden="1" customHeight="1">
      <c r="A48" s="158"/>
      <c r="B48" s="423" t="str">
        <f>IF($A48="","",VLOOKUP($A48,従事者明細!$A$3:$L$51,2))</f>
        <v/>
      </c>
      <c r="C48" s="423" t="str">
        <f>IF($A48="","",VLOOKUP($A48,従事者明細!$A$3:$L$51,3))</f>
        <v/>
      </c>
      <c r="D48" s="423" t="str">
        <f>IF($A48="","",VLOOKUP($A48,従事者明細!$A$3:$L$51,6))</f>
        <v/>
      </c>
      <c r="E48" s="423" t="str">
        <f>IF($A48="","",VLOOKUP($A48,従事者明細!$A$3:$L$51,10))</f>
        <v/>
      </c>
      <c r="F48" s="425" t="str">
        <f t="shared" si="2"/>
        <v/>
      </c>
      <c r="G48" s="426" t="str">
        <f t="shared" si="3"/>
        <v/>
      </c>
      <c r="H48" s="427" t="str">
        <f>IF($A48="","",VLOOKUP($A48,従事者明細!$A$3:$F$51,5))</f>
        <v/>
      </c>
      <c r="J48" s="97"/>
    </row>
    <row r="49" spans="1:10" ht="30" hidden="1" customHeight="1">
      <c r="A49" s="158"/>
      <c r="B49" s="423" t="str">
        <f>IF($A49="","",VLOOKUP($A49,従事者明細!$A$3:$L$51,2))</f>
        <v/>
      </c>
      <c r="C49" s="423" t="str">
        <f>IF($A49="","",VLOOKUP($A49,従事者明細!$A$3:$L$51,3))</f>
        <v/>
      </c>
      <c r="D49" s="423" t="str">
        <f>IF($A49="","",VLOOKUP($A49,従事者明細!$A$3:$L$51,6))</f>
        <v/>
      </c>
      <c r="E49" s="423" t="str">
        <f>IF($A49="","",VLOOKUP($A49,従事者明細!$A$3:$L$51,10))</f>
        <v/>
      </c>
      <c r="F49" s="425" t="str">
        <f t="shared" si="2"/>
        <v/>
      </c>
      <c r="G49" s="426" t="str">
        <f t="shared" si="3"/>
        <v/>
      </c>
      <c r="H49" s="427" t="str">
        <f>IF($A49="","",VLOOKUP($A49,従事者明細!$A$3:$F$51,5))</f>
        <v/>
      </c>
      <c r="J49" s="97"/>
    </row>
    <row r="50" spans="1:10" ht="30" hidden="1" customHeight="1">
      <c r="A50" s="158"/>
      <c r="B50" s="423" t="str">
        <f>IF($A50="","",VLOOKUP($A50,従事者明細!$A$3:$L$51,2))</f>
        <v/>
      </c>
      <c r="C50" s="423" t="str">
        <f>IF($A50="","",VLOOKUP($A50,従事者明細!$A$3:$L$51,3))</f>
        <v/>
      </c>
      <c r="D50" s="423" t="str">
        <f>IF($A50="","",VLOOKUP($A50,従事者明細!$A$3:$L$51,6))</f>
        <v/>
      </c>
      <c r="E50" s="423" t="str">
        <f>IF($A50="","",VLOOKUP($A50,従事者明細!$A$3:$L$51,10))</f>
        <v/>
      </c>
      <c r="F50" s="425" t="str">
        <f t="shared" si="2"/>
        <v/>
      </c>
      <c r="G50" s="426" t="str">
        <f t="shared" si="3"/>
        <v/>
      </c>
      <c r="H50" s="427" t="str">
        <f>IF($A50="","",VLOOKUP($A50,従事者明細!$A$3:$F$51,5))</f>
        <v/>
      </c>
      <c r="J50" s="97"/>
    </row>
    <row r="51" spans="1:10" ht="30" hidden="1" customHeight="1">
      <c r="A51" s="158"/>
      <c r="B51" s="423" t="str">
        <f>IF($A51="","",VLOOKUP($A51,従事者明細!$A$3:$L$51,2))</f>
        <v/>
      </c>
      <c r="C51" s="423" t="str">
        <f>IF($A51="","",VLOOKUP($A51,従事者明細!$A$3:$L$51,3))</f>
        <v/>
      </c>
      <c r="D51" s="423" t="str">
        <f>IF($A51="","",VLOOKUP($A51,従事者明細!$A$3:$L$51,6))</f>
        <v/>
      </c>
      <c r="E51" s="423" t="str">
        <f>IF($A51="","",VLOOKUP($A51,従事者明細!$A$3:$L$51,10))</f>
        <v/>
      </c>
      <c r="F51" s="425" t="str">
        <f t="shared" si="2"/>
        <v/>
      </c>
      <c r="G51" s="426" t="str">
        <f t="shared" si="3"/>
        <v/>
      </c>
      <c r="H51" s="427" t="str">
        <f>IF($A51="","",VLOOKUP($A51,従事者明細!$A$3:$F$51,5))</f>
        <v/>
      </c>
      <c r="J51" s="97"/>
    </row>
    <row r="52" spans="1:10" ht="30" customHeight="1">
      <c r="A52" s="158"/>
      <c r="B52" s="423" t="str">
        <f>IF($A52="","",VLOOKUP($A52,従事者明細!$A$3:$L$51,2))</f>
        <v/>
      </c>
      <c r="C52" s="423" t="str">
        <f>IF($A52="","",VLOOKUP($A52,従事者明細!$A$3:$L$51,3))</f>
        <v/>
      </c>
      <c r="D52" s="423" t="str">
        <f>IF($A52="","",VLOOKUP($A52,従事者明細!$A$3:$L$51,6))</f>
        <v/>
      </c>
      <c r="E52" s="423" t="str">
        <f>IF($A52="","",VLOOKUP($A52,従事者明細!$A$3:$L$51,10))</f>
        <v/>
      </c>
      <c r="F52" s="425" t="str">
        <f t="shared" si="2"/>
        <v/>
      </c>
      <c r="G52" s="426" t="str">
        <f t="shared" si="3"/>
        <v/>
      </c>
      <c r="H52" s="427" t="str">
        <f>IF($A52="","",VLOOKUP($A52,従事者明細!$A$3:$F$51,5))</f>
        <v/>
      </c>
      <c r="J52" s="97"/>
    </row>
    <row r="53" spans="1:10" ht="30" customHeight="1" thickBot="1">
      <c r="A53" s="158"/>
      <c r="B53" s="423" t="str">
        <f>IF($A53="","",VLOOKUP($A53,従事者明細!$A$3:$L$51,2))</f>
        <v/>
      </c>
      <c r="C53" s="423" t="str">
        <f>IF($A53="","",VLOOKUP($A53,従事者明細!$A$3:$L$51,3))</f>
        <v/>
      </c>
      <c r="D53" s="423" t="str">
        <f>IF($A53="","",VLOOKUP($A53,従事者明細!$A$3:$L$51,6))</f>
        <v/>
      </c>
      <c r="E53" s="423" t="str">
        <f>IF($A53="","",VLOOKUP($A53,従事者明細!$A$3:$L$51,10))</f>
        <v/>
      </c>
      <c r="F53" s="425" t="str">
        <f t="shared" si="2"/>
        <v/>
      </c>
      <c r="G53" s="426" t="str">
        <f t="shared" si="3"/>
        <v/>
      </c>
      <c r="H53" s="427" t="str">
        <f>IF($A53="","",VLOOKUP($A53,従事者明細!$A$3:$F$51,5))</f>
        <v/>
      </c>
      <c r="J53" s="492"/>
    </row>
    <row r="54" spans="1:10" ht="30" customHeight="1" thickBot="1">
      <c r="E54" s="92" t="s">
        <v>288</v>
      </c>
      <c r="F54" s="93">
        <f>SUM(F39:F53)</f>
        <v>0</v>
      </c>
      <c r="G54" s="94">
        <f>SUM(G39:G53)</f>
        <v>0</v>
      </c>
      <c r="J54" s="493">
        <f>SUM(J39:J53)</f>
        <v>0</v>
      </c>
    </row>
    <row r="55" spans="1:10" ht="15.75" customHeight="1">
      <c r="B55" s="95"/>
      <c r="C55" s="95"/>
      <c r="F55" s="92"/>
      <c r="G55" s="186"/>
      <c r="H55" s="105"/>
      <c r="I55" s="430"/>
    </row>
    <row r="56" spans="1:10" ht="21.75" customHeight="1">
      <c r="B56" s="96"/>
      <c r="C56" s="96"/>
      <c r="H56" s="387" t="s">
        <v>147</v>
      </c>
    </row>
    <row r="57" spans="1:10">
      <c r="B57" s="96"/>
      <c r="C57" s="96"/>
      <c r="F57" s="133" t="s">
        <v>90</v>
      </c>
      <c r="G57" s="426">
        <f>SUMIF(H39:H53,"A",G39:G53)</f>
        <v>0</v>
      </c>
      <c r="H57" s="185">
        <f>G33+G57</f>
        <v>0</v>
      </c>
      <c r="I57" s="133" t="s">
        <v>90</v>
      </c>
      <c r="J57" s="426">
        <f>IF($G$65=0,0,ROUND($G$65/$H$60*H57,0))</f>
        <v>0</v>
      </c>
    </row>
    <row r="58" spans="1:10">
      <c r="B58" s="96"/>
      <c r="C58" s="96"/>
      <c r="F58" s="133" t="s">
        <v>91</v>
      </c>
      <c r="G58" s="426">
        <f>SUMIF(H39:H53,"B",G39:G53)</f>
        <v>0</v>
      </c>
      <c r="H58" s="185">
        <f>G34+G58</f>
        <v>0</v>
      </c>
      <c r="I58" s="133" t="s">
        <v>91</v>
      </c>
      <c r="J58" s="426">
        <f>IF($G$65=0,0,ROUND($G$65/$H$60*H58,0))</f>
        <v>0</v>
      </c>
    </row>
    <row r="59" spans="1:10">
      <c r="B59" s="96"/>
      <c r="C59" s="96"/>
      <c r="F59" s="133" t="s">
        <v>92</v>
      </c>
      <c r="G59" s="426">
        <f>SUMIF(H39:H53,"C",G39:G53)</f>
        <v>0</v>
      </c>
      <c r="H59" s="185">
        <f>G35+G59</f>
        <v>0</v>
      </c>
      <c r="I59" s="133" t="s">
        <v>92</v>
      </c>
      <c r="J59" s="426">
        <f>IF($G$65=0,0,ROUND($G$65/$H$60*H59,))</f>
        <v>0</v>
      </c>
    </row>
    <row r="60" spans="1:10" ht="23.25" customHeight="1">
      <c r="B60" s="96"/>
      <c r="C60" s="96"/>
      <c r="F60" s="91"/>
      <c r="G60" s="431">
        <f>SUM(G57:G59)</f>
        <v>0</v>
      </c>
      <c r="H60" s="426">
        <f>SUM(H57:H59)</f>
        <v>0</v>
      </c>
      <c r="I60" s="437" t="s">
        <v>148</v>
      </c>
      <c r="J60" s="426">
        <f>ROUNDDOWN(J57+J58+J59,-3)</f>
        <v>0</v>
      </c>
    </row>
    <row r="62" spans="1:10" ht="15" thickBot="1"/>
    <row r="63" spans="1:10" ht="29.25" thickBot="1">
      <c r="A63" s="432"/>
      <c r="B63" s="85" t="s">
        <v>171</v>
      </c>
      <c r="C63" s="432"/>
      <c r="D63" s="23"/>
      <c r="E63" s="23"/>
      <c r="F63" s="205" t="s">
        <v>36</v>
      </c>
      <c r="G63" s="206" t="s">
        <v>254</v>
      </c>
    </row>
    <row r="64" spans="1:10" ht="30" customHeight="1">
      <c r="A64" s="432"/>
      <c r="B64" s="432"/>
      <c r="C64" s="432"/>
      <c r="D64" s="207"/>
      <c r="E64" s="208" t="s">
        <v>172</v>
      </c>
      <c r="F64" s="209">
        <f>SUM(F31+F54)</f>
        <v>0</v>
      </c>
      <c r="G64" s="210">
        <f>SUM(G31+G54)</f>
        <v>0</v>
      </c>
    </row>
    <row r="65" spans="1:7" ht="30" customHeight="1" thickBot="1">
      <c r="A65" s="432"/>
      <c r="B65" s="432"/>
      <c r="C65" s="432"/>
      <c r="D65" s="211"/>
      <c r="E65" s="212" t="s">
        <v>148</v>
      </c>
      <c r="F65" s="213"/>
      <c r="G65" s="214">
        <f>ROUNDDOWN(G64,-3)</f>
        <v>0</v>
      </c>
    </row>
  </sheetData>
  <mergeCells count="5">
    <mergeCell ref="E11:F11"/>
    <mergeCell ref="E7:F7"/>
    <mergeCell ref="E9:F9"/>
    <mergeCell ref="B2:J2"/>
    <mergeCell ref="A4:E4"/>
  </mergeCells>
  <phoneticPr fontId="2"/>
  <printOptions horizontalCentered="1"/>
  <pageMargins left="0.43307086614173229" right="0.23622047244094491" top="0.43307086614173229" bottom="0.35433070866141736" header="0.31496062992125984" footer="0.31496062992125984"/>
  <pageSetup paperSize="9" scale="74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33"/>
  </sheetPr>
  <dimension ref="A1:V49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1.75" style="4" customWidth="1"/>
    <col min="2" max="2" width="10" style="85" customWidth="1"/>
    <col min="3" max="3" width="10.25" style="85" customWidth="1"/>
    <col min="4" max="7" width="3" style="85" customWidth="1"/>
    <col min="8" max="8" width="9" style="85"/>
    <col min="9" max="9" width="3" style="85" customWidth="1"/>
    <col min="10" max="10" width="7.125" style="85" customWidth="1"/>
    <col min="11" max="12" width="11.75" style="4" customWidth="1"/>
    <col min="13" max="13" width="9" style="4"/>
    <col min="14" max="14" width="5.125" style="4" customWidth="1"/>
    <col min="15" max="19" width="9" style="4"/>
    <col min="20" max="20" width="14.875" style="4" customWidth="1"/>
    <col min="21" max="16384" width="9" style="4"/>
  </cols>
  <sheetData>
    <row r="1" spans="1:13" ht="15" customHeight="1"/>
    <row r="2" spans="1:13">
      <c r="A2" s="16"/>
      <c r="B2" s="571" t="s">
        <v>330</v>
      </c>
      <c r="C2" s="571"/>
      <c r="D2" s="571"/>
      <c r="E2" s="571"/>
      <c r="F2" s="571"/>
      <c r="G2" s="571"/>
      <c r="H2" s="571"/>
      <c r="I2" s="571"/>
      <c r="K2" s="16"/>
      <c r="L2" s="16"/>
      <c r="M2" s="16"/>
    </row>
    <row r="3" spans="1:13" s="181" customFormat="1">
      <c r="A3" s="433"/>
      <c r="B3" s="180"/>
      <c r="C3" s="180"/>
      <c r="D3" s="180"/>
      <c r="E3" s="180"/>
      <c r="F3" s="180"/>
      <c r="G3" s="180"/>
      <c r="H3" s="180"/>
      <c r="I3" s="105"/>
      <c r="J3" s="105"/>
      <c r="K3" s="433"/>
      <c r="L3" s="433"/>
      <c r="M3" s="433"/>
    </row>
    <row r="4" spans="1:13" ht="15" thickBot="1">
      <c r="A4" s="16"/>
      <c r="B4" s="85" t="s">
        <v>75</v>
      </c>
      <c r="I4" s="578">
        <f>K27</f>
        <v>0</v>
      </c>
      <c r="J4" s="578"/>
      <c r="K4" s="578"/>
      <c r="L4" s="16" t="s">
        <v>1</v>
      </c>
      <c r="M4" s="16"/>
    </row>
    <row r="5" spans="1:13" ht="15" thickTop="1">
      <c r="A5" s="16"/>
      <c r="K5" s="16"/>
      <c r="L5" s="16"/>
      <c r="M5" s="16"/>
    </row>
    <row r="6" spans="1:13">
      <c r="A6" s="16"/>
      <c r="B6" s="85" t="s">
        <v>257</v>
      </c>
      <c r="K6" s="16"/>
      <c r="L6" s="16"/>
      <c r="M6" s="16"/>
    </row>
    <row r="7" spans="1:13">
      <c r="A7" s="16"/>
      <c r="B7" s="574" t="s">
        <v>39</v>
      </c>
      <c r="C7" s="574"/>
      <c r="H7" s="85" t="s">
        <v>76</v>
      </c>
      <c r="K7" s="16"/>
      <c r="L7" s="16"/>
      <c r="M7" s="16"/>
    </row>
    <row r="8" spans="1:13">
      <c r="A8" s="16"/>
      <c r="K8" s="16"/>
      <c r="L8" s="16"/>
      <c r="M8" s="16"/>
    </row>
    <row r="9" spans="1:13">
      <c r="A9" s="16"/>
      <c r="B9" s="577">
        <f>様式2_1人件費!J57</f>
        <v>0</v>
      </c>
      <c r="C9" s="577"/>
      <c r="D9" s="111" t="s">
        <v>1</v>
      </c>
      <c r="E9" s="107"/>
      <c r="F9" s="107" t="s">
        <v>40</v>
      </c>
      <c r="H9" s="112">
        <v>120</v>
      </c>
      <c r="I9" s="85" t="s">
        <v>41</v>
      </c>
      <c r="J9" s="381" t="s">
        <v>42</v>
      </c>
      <c r="K9" s="576">
        <f>ROUNDDOWN(B9*H9/100,0)</f>
        <v>0</v>
      </c>
      <c r="L9" s="576"/>
      <c r="M9" s="16" t="s">
        <v>260</v>
      </c>
    </row>
    <row r="10" spans="1:13">
      <c r="A10" s="16"/>
      <c r="J10" s="92" t="s">
        <v>105</v>
      </c>
      <c r="K10" s="573">
        <f>ROUNDDOWN(K9,-3)</f>
        <v>0</v>
      </c>
      <c r="L10" s="573"/>
      <c r="M10" s="16" t="s">
        <v>1</v>
      </c>
    </row>
    <row r="11" spans="1:13">
      <c r="A11" s="16"/>
      <c r="J11" s="436"/>
      <c r="K11" s="435"/>
      <c r="L11" s="435"/>
      <c r="M11" s="16"/>
    </row>
    <row r="12" spans="1:13">
      <c r="A12" s="16"/>
      <c r="B12" s="85" t="s">
        <v>258</v>
      </c>
      <c r="K12" s="16"/>
      <c r="L12" s="16"/>
      <c r="M12" s="16"/>
    </row>
    <row r="13" spans="1:13">
      <c r="A13" s="16"/>
      <c r="B13" s="574" t="s">
        <v>39</v>
      </c>
      <c r="C13" s="574"/>
      <c r="D13" s="574"/>
      <c r="H13" s="85" t="s">
        <v>76</v>
      </c>
      <c r="K13" s="16"/>
      <c r="L13" s="16"/>
      <c r="M13" s="16"/>
    </row>
    <row r="14" spans="1:13">
      <c r="A14" s="16"/>
      <c r="K14" s="16"/>
      <c r="L14" s="16"/>
      <c r="M14" s="16"/>
    </row>
    <row r="15" spans="1:13">
      <c r="A15" s="16"/>
      <c r="B15" s="577">
        <f>様式2_1人件費!J58</f>
        <v>0</v>
      </c>
      <c r="C15" s="577"/>
      <c r="D15" s="111" t="s">
        <v>1</v>
      </c>
      <c r="E15" s="107"/>
      <c r="F15" s="107" t="s">
        <v>40</v>
      </c>
      <c r="H15" s="112">
        <v>75</v>
      </c>
      <c r="I15" s="85" t="s">
        <v>41</v>
      </c>
      <c r="J15" s="381" t="s">
        <v>42</v>
      </c>
      <c r="K15" s="576">
        <f>ROUNDDOWN(B15*H15/100,0)</f>
        <v>0</v>
      </c>
      <c r="L15" s="576"/>
      <c r="M15" s="16" t="s">
        <v>261</v>
      </c>
    </row>
    <row r="16" spans="1:13">
      <c r="A16" s="16"/>
      <c r="J16" s="92" t="s">
        <v>105</v>
      </c>
      <c r="K16" s="573">
        <f>ROUNDDOWN(K15,-3)</f>
        <v>0</v>
      </c>
      <c r="L16" s="573"/>
      <c r="M16" s="16" t="s">
        <v>1</v>
      </c>
    </row>
    <row r="17" spans="1:22">
      <c r="A17" s="16"/>
      <c r="J17" s="436"/>
      <c r="K17" s="435"/>
      <c r="L17" s="435"/>
      <c r="M17" s="16"/>
    </row>
    <row r="18" spans="1:22">
      <c r="A18" s="16"/>
      <c r="B18" s="85" t="s">
        <v>259</v>
      </c>
      <c r="K18" s="16"/>
      <c r="L18" s="16"/>
      <c r="M18" s="16"/>
      <c r="P18" s="18"/>
      <c r="Q18" s="18"/>
      <c r="R18" s="18"/>
      <c r="S18" s="18"/>
      <c r="T18" s="18"/>
      <c r="U18" s="18"/>
      <c r="V18" s="18"/>
    </row>
    <row r="19" spans="1:22">
      <c r="A19" s="16"/>
      <c r="B19" s="574" t="s">
        <v>39</v>
      </c>
      <c r="C19" s="574"/>
      <c r="D19" s="574"/>
      <c r="H19" s="85" t="s">
        <v>76</v>
      </c>
      <c r="K19" s="16"/>
      <c r="L19" s="16"/>
      <c r="M19" s="16"/>
      <c r="P19" s="18"/>
      <c r="Q19" s="18"/>
      <c r="R19" s="18"/>
      <c r="S19" s="18"/>
      <c r="T19" s="20"/>
      <c r="U19" s="18"/>
      <c r="V19" s="18"/>
    </row>
    <row r="20" spans="1:22">
      <c r="A20" s="16"/>
      <c r="K20" s="16"/>
      <c r="L20" s="16"/>
      <c r="M20" s="16"/>
      <c r="P20" s="18"/>
      <c r="Q20" s="18"/>
      <c r="R20" s="18"/>
      <c r="S20" s="18"/>
      <c r="T20" s="21"/>
      <c r="U20" s="18"/>
      <c r="V20" s="18"/>
    </row>
    <row r="21" spans="1:22">
      <c r="A21" s="16"/>
      <c r="B21" s="577">
        <f>様式2_1人件費!J59</f>
        <v>0</v>
      </c>
      <c r="C21" s="577"/>
      <c r="D21" s="111" t="s">
        <v>1</v>
      </c>
      <c r="E21" s="107"/>
      <c r="F21" s="107" t="s">
        <v>40</v>
      </c>
      <c r="H21" s="112">
        <v>65</v>
      </c>
      <c r="I21" s="85" t="s">
        <v>41</v>
      </c>
      <c r="J21" s="381" t="s">
        <v>42</v>
      </c>
      <c r="K21" s="576">
        <f>ROUNDDOWN(B21*H21/100,0)</f>
        <v>0</v>
      </c>
      <c r="L21" s="576"/>
      <c r="M21" s="16" t="s">
        <v>262</v>
      </c>
      <c r="P21" s="18"/>
      <c r="Q21" s="18"/>
      <c r="R21" s="18"/>
      <c r="S21" s="18"/>
      <c r="T21" s="18"/>
      <c r="U21" s="18"/>
      <c r="V21" s="18"/>
    </row>
    <row r="22" spans="1:22">
      <c r="A22" s="16"/>
      <c r="J22" s="92" t="s">
        <v>105</v>
      </c>
      <c r="K22" s="573">
        <f>ROUNDDOWN(K21,-3)</f>
        <v>0</v>
      </c>
      <c r="L22" s="573"/>
      <c r="M22" s="16" t="s">
        <v>1</v>
      </c>
    </row>
    <row r="23" spans="1:22">
      <c r="A23" s="16"/>
      <c r="J23" s="436"/>
      <c r="K23" s="435"/>
      <c r="L23" s="435"/>
      <c r="M23" s="16"/>
    </row>
    <row r="24" spans="1:22">
      <c r="A24" s="16"/>
      <c r="K24" s="435"/>
      <c r="L24" s="435"/>
      <c r="M24" s="16"/>
    </row>
    <row r="25" spans="1:22">
      <c r="A25" s="16"/>
      <c r="K25" s="16"/>
      <c r="L25" s="16"/>
      <c r="M25" s="16"/>
    </row>
    <row r="26" spans="1:22">
      <c r="A26" s="16"/>
      <c r="B26" s="115" t="s">
        <v>305</v>
      </c>
      <c r="J26" s="381" t="s">
        <v>42</v>
      </c>
      <c r="K26" s="582">
        <f>K9+K15+K21</f>
        <v>0</v>
      </c>
      <c r="L26" s="583"/>
      <c r="M26" s="16" t="s">
        <v>1</v>
      </c>
    </row>
    <row r="27" spans="1:22" ht="27.75" customHeight="1">
      <c r="A27" s="16"/>
      <c r="H27" s="85" t="s">
        <v>105</v>
      </c>
      <c r="J27" s="381"/>
      <c r="K27" s="573">
        <f>ROUNDDOWN(K26,-3)</f>
        <v>0</v>
      </c>
      <c r="L27" s="573"/>
      <c r="M27" s="16" t="s">
        <v>1</v>
      </c>
    </row>
    <row r="28" spans="1:22">
      <c r="A28" s="16"/>
      <c r="K28" s="16"/>
      <c r="L28" s="16"/>
      <c r="M28" s="16"/>
    </row>
    <row r="29" spans="1:22">
      <c r="A29" s="16"/>
      <c r="K29" s="16"/>
      <c r="L29" s="16"/>
      <c r="M29" s="16"/>
    </row>
    <row r="30" spans="1:22" ht="15" thickBot="1">
      <c r="A30" s="16"/>
      <c r="B30" s="85" t="s">
        <v>43</v>
      </c>
      <c r="I30" s="581">
        <f>K49</f>
        <v>0</v>
      </c>
      <c r="J30" s="581"/>
      <c r="K30" s="581"/>
      <c r="L30" s="16" t="s">
        <v>1</v>
      </c>
      <c r="M30" s="16"/>
    </row>
    <row r="31" spans="1:22" ht="15" thickTop="1">
      <c r="A31" s="16"/>
      <c r="K31" s="16"/>
      <c r="L31" s="16"/>
      <c r="M31" s="16"/>
    </row>
    <row r="32" spans="1:22">
      <c r="A32" s="16"/>
      <c r="B32" s="85" t="s">
        <v>257</v>
      </c>
      <c r="K32" s="16"/>
      <c r="L32" s="16"/>
      <c r="M32" s="16"/>
    </row>
    <row r="33" spans="1:13" ht="31.5" customHeight="1">
      <c r="A33" s="16"/>
      <c r="B33" s="579" t="s">
        <v>263</v>
      </c>
      <c r="C33" s="579"/>
      <c r="D33" s="579"/>
      <c r="E33" s="579"/>
      <c r="G33" s="574" t="s">
        <v>44</v>
      </c>
      <c r="H33" s="574"/>
      <c r="I33" s="574"/>
      <c r="K33" s="16"/>
      <c r="L33" s="16"/>
      <c r="M33" s="16"/>
    </row>
    <row r="34" spans="1:13">
      <c r="A34" s="16"/>
      <c r="K34" s="16"/>
      <c r="L34" s="155"/>
      <c r="M34" s="16"/>
    </row>
    <row r="35" spans="1:13">
      <c r="A35" s="16"/>
      <c r="B35" s="575">
        <f>SUM(B9+K10)</f>
        <v>0</v>
      </c>
      <c r="C35" s="575"/>
      <c r="D35" s="117" t="s">
        <v>1</v>
      </c>
      <c r="E35" s="107"/>
      <c r="F35" s="107" t="s">
        <v>40</v>
      </c>
      <c r="H35" s="112">
        <v>40</v>
      </c>
      <c r="I35" s="85" t="s">
        <v>41</v>
      </c>
      <c r="J35" s="381" t="s">
        <v>42</v>
      </c>
      <c r="K35" s="576">
        <f>ROUNDDOWN(B35*H35/100,0)</f>
        <v>0</v>
      </c>
      <c r="L35" s="576"/>
      <c r="M35" s="16" t="s">
        <v>1</v>
      </c>
    </row>
    <row r="36" spans="1:13">
      <c r="A36" s="16"/>
      <c r="B36" s="105"/>
      <c r="C36" s="105"/>
      <c r="D36" s="105"/>
      <c r="K36" s="16"/>
      <c r="L36" s="16"/>
      <c r="M36" s="16"/>
    </row>
    <row r="37" spans="1:13">
      <c r="A37" s="16"/>
      <c r="B37" s="105" t="s">
        <v>258</v>
      </c>
      <c r="C37" s="105"/>
      <c r="D37" s="105"/>
      <c r="K37" s="16"/>
      <c r="L37" s="16"/>
      <c r="M37" s="16"/>
    </row>
    <row r="38" spans="1:13" ht="31.5" customHeight="1">
      <c r="A38" s="16"/>
      <c r="B38" s="580" t="s">
        <v>263</v>
      </c>
      <c r="C38" s="580"/>
      <c r="D38" s="580"/>
      <c r="E38" s="580"/>
      <c r="G38" s="574" t="s">
        <v>44</v>
      </c>
      <c r="H38" s="574"/>
      <c r="I38" s="574"/>
      <c r="K38" s="16"/>
      <c r="L38" s="16"/>
      <c r="M38" s="16"/>
    </row>
    <row r="39" spans="1:13">
      <c r="A39" s="16"/>
      <c r="B39" s="105"/>
      <c r="C39" s="105"/>
      <c r="D39" s="105"/>
      <c r="K39" s="16"/>
      <c r="L39" s="16"/>
      <c r="M39" s="16"/>
    </row>
    <row r="40" spans="1:13">
      <c r="A40" s="16"/>
      <c r="B40" s="575">
        <f>SUM(B15+K16)</f>
        <v>0</v>
      </c>
      <c r="C40" s="575"/>
      <c r="D40" s="117" t="s">
        <v>1</v>
      </c>
      <c r="E40" s="107"/>
      <c r="F40" s="107" t="s">
        <v>40</v>
      </c>
      <c r="H40" s="112">
        <v>40</v>
      </c>
      <c r="I40" s="85" t="s">
        <v>41</v>
      </c>
      <c r="J40" s="381" t="s">
        <v>42</v>
      </c>
      <c r="K40" s="576">
        <f>ROUNDDOWN(B40*H40/100,0)</f>
        <v>0</v>
      </c>
      <c r="L40" s="576"/>
      <c r="M40" s="16" t="s">
        <v>1</v>
      </c>
    </row>
    <row r="41" spans="1:13">
      <c r="A41" s="16"/>
      <c r="B41" s="105"/>
      <c r="C41" s="105"/>
      <c r="D41" s="105"/>
      <c r="K41" s="16"/>
      <c r="L41" s="16"/>
      <c r="M41" s="16"/>
    </row>
    <row r="42" spans="1:13">
      <c r="A42" s="16"/>
      <c r="B42" s="105" t="s">
        <v>259</v>
      </c>
      <c r="C42" s="105"/>
      <c r="D42" s="105"/>
      <c r="K42" s="16"/>
      <c r="L42" s="16"/>
      <c r="M42" s="16"/>
    </row>
    <row r="43" spans="1:13" ht="31.5" customHeight="1">
      <c r="A43" s="16"/>
      <c r="B43" s="580" t="s">
        <v>263</v>
      </c>
      <c r="C43" s="580"/>
      <c r="D43" s="580"/>
      <c r="E43" s="580"/>
      <c r="G43" s="574" t="s">
        <v>44</v>
      </c>
      <c r="H43" s="574"/>
      <c r="I43" s="574"/>
      <c r="K43" s="16"/>
      <c r="L43" s="16"/>
      <c r="M43" s="16"/>
    </row>
    <row r="44" spans="1:13">
      <c r="A44" s="16"/>
      <c r="B44" s="105"/>
      <c r="C44" s="105"/>
      <c r="D44" s="105"/>
      <c r="K44" s="16"/>
      <c r="L44" s="16"/>
      <c r="M44" s="16"/>
    </row>
    <row r="45" spans="1:13">
      <c r="A45" s="16"/>
      <c r="B45" s="575">
        <f>SUM(B21+K22)</f>
        <v>0</v>
      </c>
      <c r="C45" s="575"/>
      <c r="D45" s="117" t="s">
        <v>1</v>
      </c>
      <c r="E45" s="107"/>
      <c r="F45" s="107" t="s">
        <v>40</v>
      </c>
      <c r="H45" s="113">
        <v>0</v>
      </c>
      <c r="I45" s="85" t="s">
        <v>41</v>
      </c>
      <c r="J45" s="381" t="s">
        <v>42</v>
      </c>
      <c r="K45" s="576">
        <f>ROUNDDOWN(B45*H45/100,0)</f>
        <v>0</v>
      </c>
      <c r="L45" s="576"/>
      <c r="M45" s="16" t="s">
        <v>1</v>
      </c>
    </row>
    <row r="46" spans="1:13">
      <c r="A46" s="16"/>
      <c r="B46" s="114"/>
      <c r="C46" s="114"/>
      <c r="D46" s="103"/>
      <c r="E46" s="103"/>
      <c r="F46" s="103"/>
      <c r="G46" s="105"/>
      <c r="H46" s="102"/>
      <c r="I46" s="105"/>
      <c r="J46" s="380"/>
      <c r="K46" s="434"/>
      <c r="L46" s="434"/>
      <c r="M46" s="16"/>
    </row>
    <row r="47" spans="1:13">
      <c r="A47" s="16"/>
      <c r="B47" s="114"/>
      <c r="C47" s="114"/>
      <c r="D47" s="103"/>
      <c r="E47" s="103"/>
      <c r="F47" s="103"/>
      <c r="G47" s="105"/>
      <c r="H47" s="102"/>
      <c r="I47" s="105"/>
      <c r="J47" s="380"/>
      <c r="K47" s="434"/>
      <c r="L47" s="434"/>
      <c r="M47" s="16"/>
    </row>
    <row r="48" spans="1:13">
      <c r="A48" s="16"/>
      <c r="B48" s="115" t="s">
        <v>305</v>
      </c>
      <c r="C48" s="114"/>
      <c r="D48" s="103"/>
      <c r="E48" s="103"/>
      <c r="F48" s="103"/>
      <c r="G48" s="105"/>
      <c r="H48" s="102"/>
      <c r="I48" s="105"/>
      <c r="J48" s="381" t="s">
        <v>42</v>
      </c>
      <c r="K48" s="572">
        <f>K35+K40+K45</f>
        <v>0</v>
      </c>
      <c r="L48" s="572"/>
      <c r="M48" s="16" t="s">
        <v>1</v>
      </c>
    </row>
    <row r="49" spans="1:13" ht="28.5" customHeight="1">
      <c r="A49" s="16"/>
      <c r="H49" s="85" t="s">
        <v>105</v>
      </c>
      <c r="K49" s="573">
        <f>ROUNDDOWN(K48,-3)</f>
        <v>0</v>
      </c>
      <c r="L49" s="573"/>
      <c r="M49" s="16" t="s">
        <v>1</v>
      </c>
    </row>
  </sheetData>
  <mergeCells count="31">
    <mergeCell ref="K16:L16"/>
    <mergeCell ref="K22:L22"/>
    <mergeCell ref="B33:E33"/>
    <mergeCell ref="B38:E38"/>
    <mergeCell ref="B43:E43"/>
    <mergeCell ref="I30:K30"/>
    <mergeCell ref="G33:I33"/>
    <mergeCell ref="K26:L26"/>
    <mergeCell ref="K27:L27"/>
    <mergeCell ref="I4:K4"/>
    <mergeCell ref="B7:C7"/>
    <mergeCell ref="B9:C9"/>
    <mergeCell ref="K9:L9"/>
    <mergeCell ref="B13:D13"/>
    <mergeCell ref="K10:L10"/>
    <mergeCell ref="B2:I2"/>
    <mergeCell ref="K48:L48"/>
    <mergeCell ref="K49:L49"/>
    <mergeCell ref="G43:I43"/>
    <mergeCell ref="B45:C45"/>
    <mergeCell ref="K45:L45"/>
    <mergeCell ref="B35:C35"/>
    <mergeCell ref="K35:L35"/>
    <mergeCell ref="G38:I38"/>
    <mergeCell ref="B40:C40"/>
    <mergeCell ref="K40:L40"/>
    <mergeCell ref="B19:D19"/>
    <mergeCell ref="B21:C21"/>
    <mergeCell ref="K21:L21"/>
    <mergeCell ref="B15:C15"/>
    <mergeCell ref="K15:L15"/>
  </mergeCells>
  <phoneticPr fontId="2"/>
  <conditionalFormatting sqref="H9">
    <cfRule type="cellIs" dxfId="9" priority="6" stopIfTrue="1" operator="greaterThan">
      <formula>120</formula>
    </cfRule>
  </conditionalFormatting>
  <conditionalFormatting sqref="H15">
    <cfRule type="cellIs" dxfId="8" priority="5" stopIfTrue="1" operator="greaterThan">
      <formula>75</formula>
    </cfRule>
  </conditionalFormatting>
  <conditionalFormatting sqref="H21">
    <cfRule type="cellIs" dxfId="7" priority="4" stopIfTrue="1" operator="greaterThan">
      <formula>65</formula>
    </cfRule>
  </conditionalFormatting>
  <conditionalFormatting sqref="H35">
    <cfRule type="cellIs" dxfId="6" priority="3" stopIfTrue="1" operator="greaterThan">
      <formula>40</formula>
    </cfRule>
  </conditionalFormatting>
  <conditionalFormatting sqref="H40">
    <cfRule type="cellIs" dxfId="5" priority="2" stopIfTrue="1" operator="greaterThan">
      <formula>40</formula>
    </cfRule>
  </conditionalFormatting>
  <conditionalFormatting sqref="H45:H48">
    <cfRule type="cellIs" dxfId="4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7.875" style="85" customWidth="1"/>
    <col min="2" max="2" width="22.5" style="85" customWidth="1"/>
    <col min="3" max="3" width="11.875" style="101" customWidth="1"/>
    <col min="4" max="4" width="13.375" style="85" customWidth="1"/>
    <col min="5" max="5" width="16" style="101" customWidth="1"/>
    <col min="6" max="6" width="30.875" style="85" customWidth="1"/>
    <col min="7" max="7" width="40.75" style="85" customWidth="1"/>
    <col min="8" max="8" width="9.25" style="85" customWidth="1"/>
    <col min="9" max="16384" width="9" style="85"/>
  </cols>
  <sheetData>
    <row r="1" spans="1:8" ht="18" customHeight="1">
      <c r="A1" s="584"/>
      <c r="B1" s="584"/>
      <c r="C1" s="584"/>
      <c r="D1" s="584"/>
      <c r="E1" s="584"/>
      <c r="F1" s="584"/>
      <c r="G1" s="584"/>
    </row>
    <row r="2" spans="1:8" ht="20.100000000000001" customHeight="1" thickBot="1">
      <c r="A2" s="98"/>
      <c r="B2" s="98"/>
      <c r="C2" s="41"/>
      <c r="D2" s="71"/>
      <c r="E2" s="99"/>
      <c r="F2" s="100"/>
      <c r="G2" s="71"/>
    </row>
    <row r="3" spans="1:8" ht="20.100000000000001" customHeight="1" thickBot="1">
      <c r="A3" s="74" t="s">
        <v>62</v>
      </c>
      <c r="B3" s="74" t="s">
        <v>20</v>
      </c>
      <c r="C3" s="41"/>
      <c r="D3" s="71"/>
      <c r="E3" s="142">
        <f>E5+様式2_4旅費!F4+様式2_4旅費!F6+様式2_5現地活動費!E3+'様式2_6本邦受入活動費OR国内研修費&amp;管理費'!E4</f>
        <v>0</v>
      </c>
      <c r="F3" s="71" t="s">
        <v>1</v>
      </c>
      <c r="G3" s="71"/>
    </row>
    <row r="4" spans="1:8" ht="20.100000000000001" customHeight="1">
      <c r="A4" s="42"/>
      <c r="B4" s="43"/>
      <c r="C4" s="41"/>
      <c r="D4" s="71"/>
      <c r="E4" s="72"/>
      <c r="F4" s="395"/>
      <c r="G4" s="395"/>
    </row>
    <row r="5" spans="1:8" ht="20.100000000000001" customHeight="1" thickBot="1">
      <c r="A5" s="75" t="s">
        <v>2</v>
      </c>
      <c r="B5" s="43" t="s">
        <v>187</v>
      </c>
      <c r="C5" s="41"/>
      <c r="D5" s="100"/>
      <c r="E5" s="141">
        <f>F40</f>
        <v>0</v>
      </c>
      <c r="F5" s="71" t="s">
        <v>1</v>
      </c>
      <c r="G5" s="71"/>
    </row>
    <row r="6" spans="1:8" ht="20.100000000000001" customHeight="1" thickTop="1">
      <c r="A6" s="71"/>
      <c r="B6" s="71"/>
      <c r="C6" s="72"/>
      <c r="D6" s="71"/>
      <c r="E6" s="72"/>
      <c r="F6" s="71"/>
      <c r="G6" s="71"/>
    </row>
    <row r="7" spans="1:8" s="22" customFormat="1" ht="21" customHeight="1" thickBot="1">
      <c r="A7" s="44" t="s">
        <v>278</v>
      </c>
      <c r="B7" s="45"/>
      <c r="C7" s="45"/>
      <c r="D7" s="57">
        <f>F22</f>
        <v>0</v>
      </c>
      <c r="E7" s="44" t="s">
        <v>11</v>
      </c>
      <c r="F7" s="44"/>
      <c r="G7" s="44"/>
    </row>
    <row r="8" spans="1:8" s="22" customFormat="1" ht="21" customHeight="1">
      <c r="A8" s="585" t="s">
        <v>298</v>
      </c>
      <c r="B8" s="586"/>
      <c r="C8" s="587"/>
      <c r="D8" s="231" t="s">
        <v>215</v>
      </c>
      <c r="E8" s="231" t="s">
        <v>299</v>
      </c>
      <c r="F8" s="231" t="s">
        <v>217</v>
      </c>
      <c r="G8" s="232" t="s">
        <v>303</v>
      </c>
      <c r="H8" s="283" t="s">
        <v>195</v>
      </c>
    </row>
    <row r="9" spans="1:8" s="22" customFormat="1" ht="26.25" customHeight="1">
      <c r="A9" s="603" t="s">
        <v>71</v>
      </c>
      <c r="B9" s="606"/>
      <c r="C9" s="607"/>
      <c r="D9" s="233"/>
      <c r="E9" s="233"/>
      <c r="F9" s="234">
        <f>'機材様式（別紙明細）'!C4</f>
        <v>0</v>
      </c>
      <c r="G9" s="249" t="s">
        <v>275</v>
      </c>
      <c r="H9" s="353"/>
    </row>
    <row r="10" spans="1:8" s="22" customFormat="1" ht="26.25" customHeight="1">
      <c r="A10" s="604"/>
      <c r="B10" s="608"/>
      <c r="C10" s="593"/>
      <c r="D10" s="235"/>
      <c r="E10" s="235"/>
      <c r="F10" s="234">
        <f>D10*E10</f>
        <v>0</v>
      </c>
      <c r="G10" s="249"/>
      <c r="H10" s="353"/>
    </row>
    <row r="11" spans="1:8" s="22" customFormat="1" ht="26.25" customHeight="1">
      <c r="A11" s="605"/>
      <c r="B11" s="608"/>
      <c r="C11" s="593"/>
      <c r="D11" s="235"/>
      <c r="E11" s="235"/>
      <c r="F11" s="234">
        <f>D11*E11</f>
        <v>0</v>
      </c>
      <c r="G11" s="249"/>
      <c r="H11" s="353"/>
    </row>
    <row r="12" spans="1:8" s="22" customFormat="1" ht="26.25" customHeight="1">
      <c r="A12" s="594" t="s">
        <v>300</v>
      </c>
      <c r="B12" s="595"/>
      <c r="C12" s="595"/>
      <c r="D12" s="595"/>
      <c r="E12" s="596"/>
      <c r="F12" s="236">
        <f>SUM(F9:F11)</f>
        <v>0</v>
      </c>
      <c r="G12" s="250"/>
      <c r="H12" s="353"/>
    </row>
    <row r="13" spans="1:8" s="22" customFormat="1" ht="26.25" customHeight="1">
      <c r="A13" s="603" t="s">
        <v>72</v>
      </c>
      <c r="B13" s="597"/>
      <c r="C13" s="598"/>
      <c r="D13" s="233"/>
      <c r="E13" s="233"/>
      <c r="F13" s="237">
        <f>'機材様式（別紙明細）'!C16</f>
        <v>0</v>
      </c>
      <c r="G13" s="251" t="s">
        <v>276</v>
      </c>
      <c r="H13" s="353"/>
    </row>
    <row r="14" spans="1:8" s="22" customFormat="1" ht="26.25" customHeight="1">
      <c r="A14" s="609"/>
      <c r="B14" s="597"/>
      <c r="C14" s="598"/>
      <c r="D14" s="238"/>
      <c r="E14" s="238"/>
      <c r="F14" s="234">
        <f>D14*E14</f>
        <v>0</v>
      </c>
      <c r="G14" s="251"/>
      <c r="H14" s="353"/>
    </row>
    <row r="15" spans="1:8" s="22" customFormat="1" ht="26.25" customHeight="1">
      <c r="A15" s="610"/>
      <c r="B15" s="597"/>
      <c r="C15" s="598"/>
      <c r="D15" s="235"/>
      <c r="E15" s="235"/>
      <c r="F15" s="234">
        <f>D15*E15</f>
        <v>0</v>
      </c>
      <c r="G15" s="251"/>
      <c r="H15" s="353"/>
    </row>
    <row r="16" spans="1:8" s="22" customFormat="1" ht="26.25" customHeight="1">
      <c r="A16" s="594" t="s">
        <v>300</v>
      </c>
      <c r="B16" s="595"/>
      <c r="C16" s="595"/>
      <c r="D16" s="595"/>
      <c r="E16" s="596"/>
      <c r="F16" s="236">
        <f>SUM(F13:F15)</f>
        <v>0</v>
      </c>
      <c r="G16" s="252"/>
      <c r="H16" s="353"/>
    </row>
    <row r="17" spans="1:8" s="22" customFormat="1" ht="26.25" customHeight="1">
      <c r="A17" s="599" t="s">
        <v>68</v>
      </c>
      <c r="B17" s="597"/>
      <c r="C17" s="598"/>
      <c r="D17" s="233"/>
      <c r="E17" s="233"/>
      <c r="F17" s="240">
        <f>'機材様式（別紙明細）'!C24</f>
        <v>0</v>
      </c>
      <c r="G17" s="252" t="s">
        <v>277</v>
      </c>
      <c r="H17" s="353"/>
    </row>
    <row r="18" spans="1:8" s="22" customFormat="1" ht="26.25" customHeight="1">
      <c r="A18" s="600"/>
      <c r="B18" s="597"/>
      <c r="C18" s="598"/>
      <c r="D18" s="241"/>
      <c r="E18" s="242"/>
      <c r="F18" s="234">
        <f>D18*E18</f>
        <v>0</v>
      </c>
      <c r="G18" s="239"/>
      <c r="H18" s="353"/>
    </row>
    <row r="19" spans="1:8" s="22" customFormat="1" ht="26.25" customHeight="1">
      <c r="A19" s="600"/>
      <c r="B19" s="611"/>
      <c r="C19" s="612"/>
      <c r="D19" s="243"/>
      <c r="E19" s="242"/>
      <c r="F19" s="234">
        <f>D19*E19</f>
        <v>0</v>
      </c>
      <c r="G19" s="239"/>
      <c r="H19" s="353"/>
    </row>
    <row r="20" spans="1:8" s="22" customFormat="1" ht="27" customHeight="1">
      <c r="A20" s="591" t="s">
        <v>300</v>
      </c>
      <c r="B20" s="592"/>
      <c r="C20" s="592"/>
      <c r="D20" s="592"/>
      <c r="E20" s="593"/>
      <c r="F20" s="236">
        <f>SUM(F17:F19)</f>
        <v>0</v>
      </c>
      <c r="G20" s="244"/>
    </row>
    <row r="21" spans="1:8" s="22" customFormat="1" ht="27" customHeight="1" thickBot="1">
      <c r="A21" s="601" t="s">
        <v>301</v>
      </c>
      <c r="B21" s="602"/>
      <c r="C21" s="602"/>
      <c r="D21" s="602"/>
      <c r="E21" s="602"/>
      <c r="F21" s="245">
        <f>F12+F16+F20</f>
        <v>0</v>
      </c>
      <c r="G21" s="246"/>
    </row>
    <row r="22" spans="1:8" s="22" customFormat="1" ht="27" customHeight="1" thickBot="1">
      <c r="A22" s="44"/>
      <c r="B22" s="44"/>
      <c r="C22" s="44"/>
      <c r="D22" s="44"/>
      <c r="E22" s="85" t="s">
        <v>105</v>
      </c>
      <c r="F22" s="512">
        <f>ROUNDDOWN(F21,-3)</f>
        <v>0</v>
      </c>
      <c r="G22" s="44"/>
    </row>
    <row r="23" spans="1:8" s="22" customFormat="1" ht="21" customHeight="1">
      <c r="A23" s="44"/>
      <c r="B23" s="44"/>
      <c r="C23" s="44"/>
      <c r="D23" s="44"/>
      <c r="E23" s="48"/>
      <c r="F23" s="49"/>
      <c r="G23" s="44"/>
    </row>
    <row r="24" spans="1:8" s="22" customFormat="1" ht="21" customHeight="1" thickBot="1">
      <c r="A24" s="50" t="s">
        <v>279</v>
      </c>
      <c r="B24" s="50"/>
      <c r="C24" s="50"/>
      <c r="D24" s="57">
        <f>F30</f>
        <v>0</v>
      </c>
      <c r="E24" s="44" t="s">
        <v>11</v>
      </c>
      <c r="F24" s="44"/>
      <c r="G24" s="44"/>
    </row>
    <row r="25" spans="1:8" s="22" customFormat="1" ht="20.25" customHeight="1">
      <c r="A25" s="585" t="s">
        <v>298</v>
      </c>
      <c r="B25" s="586"/>
      <c r="C25" s="587"/>
      <c r="D25" s="231" t="s">
        <v>215</v>
      </c>
      <c r="E25" s="231" t="s">
        <v>299</v>
      </c>
      <c r="F25" s="231" t="s">
        <v>217</v>
      </c>
      <c r="G25" s="232" t="s">
        <v>303</v>
      </c>
      <c r="H25" s="283" t="s">
        <v>195</v>
      </c>
    </row>
    <row r="26" spans="1:8" s="22" customFormat="1" ht="27" customHeight="1">
      <c r="A26" s="613"/>
      <c r="B26" s="614"/>
      <c r="C26" s="615"/>
      <c r="D26" s="137"/>
      <c r="E26" s="60"/>
      <c r="F26" s="131">
        <f>D26*E26</f>
        <v>0</v>
      </c>
      <c r="G26" s="62"/>
      <c r="H26" s="353"/>
    </row>
    <row r="27" spans="1:8" s="22" customFormat="1" ht="27" customHeight="1">
      <c r="A27" s="613"/>
      <c r="B27" s="614"/>
      <c r="C27" s="615"/>
      <c r="D27" s="137"/>
      <c r="E27" s="60"/>
      <c r="F27" s="131">
        <f>D27*E27</f>
        <v>0</v>
      </c>
      <c r="G27" s="62"/>
      <c r="H27" s="353"/>
    </row>
    <row r="28" spans="1:8" s="22" customFormat="1" ht="27" customHeight="1">
      <c r="A28" s="613"/>
      <c r="B28" s="614"/>
      <c r="C28" s="615"/>
      <c r="D28" s="138"/>
      <c r="E28" s="61"/>
      <c r="F28" s="131">
        <f>D28*E28</f>
        <v>0</v>
      </c>
      <c r="G28" s="63"/>
      <c r="H28" s="353"/>
    </row>
    <row r="29" spans="1:8" s="22" customFormat="1" ht="27" customHeight="1" thickBot="1">
      <c r="A29" s="588" t="s">
        <v>302</v>
      </c>
      <c r="B29" s="589"/>
      <c r="C29" s="589"/>
      <c r="D29" s="589"/>
      <c r="E29" s="590"/>
      <c r="F29" s="58">
        <f>SUM(F26:F28)</f>
        <v>0</v>
      </c>
      <c r="G29" s="47"/>
    </row>
    <row r="30" spans="1:8" s="22" customFormat="1" ht="27" customHeight="1" thickBot="1">
      <c r="A30" s="50"/>
      <c r="B30" s="50"/>
      <c r="C30" s="44"/>
      <c r="D30" s="44"/>
      <c r="E30" s="85" t="s">
        <v>105</v>
      </c>
      <c r="F30" s="512">
        <f>ROUNDDOWN(F29,-3)</f>
        <v>0</v>
      </c>
      <c r="G30" s="44"/>
    </row>
    <row r="31" spans="1:8" s="22" customFormat="1" ht="20.25" customHeight="1">
      <c r="A31" s="50"/>
      <c r="B31" s="50"/>
      <c r="C31" s="44"/>
      <c r="D31" s="44"/>
      <c r="E31" s="48"/>
      <c r="F31" s="51"/>
      <c r="G31" s="44"/>
    </row>
    <row r="32" spans="1:8" s="22" customFormat="1" ht="20.25" customHeight="1" thickBot="1">
      <c r="A32" s="76" t="s">
        <v>280</v>
      </c>
      <c r="B32" s="76"/>
      <c r="C32" s="50"/>
      <c r="D32" s="57">
        <f>F38</f>
        <v>0</v>
      </c>
      <c r="E32" s="44" t="s">
        <v>11</v>
      </c>
      <c r="F32" s="44"/>
      <c r="G32" s="44"/>
    </row>
    <row r="33" spans="1:8" s="22" customFormat="1" ht="20.25" customHeight="1">
      <c r="A33" s="585" t="s">
        <v>298</v>
      </c>
      <c r="B33" s="586"/>
      <c r="C33" s="587"/>
      <c r="D33" s="231" t="s">
        <v>215</v>
      </c>
      <c r="E33" s="231" t="s">
        <v>299</v>
      </c>
      <c r="F33" s="231" t="s">
        <v>217</v>
      </c>
      <c r="G33" s="232" t="s">
        <v>303</v>
      </c>
      <c r="H33" s="283" t="s">
        <v>195</v>
      </c>
    </row>
    <row r="34" spans="1:8" ht="29.25" customHeight="1">
      <c r="A34" s="613"/>
      <c r="B34" s="614"/>
      <c r="C34" s="615"/>
      <c r="D34" s="137"/>
      <c r="E34" s="67"/>
      <c r="F34" s="131">
        <f>D34*E34</f>
        <v>0</v>
      </c>
      <c r="G34" s="68"/>
      <c r="H34" s="91"/>
    </row>
    <row r="35" spans="1:8" ht="29.25" customHeight="1">
      <c r="A35" s="613"/>
      <c r="B35" s="614"/>
      <c r="C35" s="615"/>
      <c r="D35" s="137"/>
      <c r="E35" s="67"/>
      <c r="F35" s="131">
        <f>D35*E35</f>
        <v>0</v>
      </c>
      <c r="G35" s="68"/>
      <c r="H35" s="91"/>
    </row>
    <row r="36" spans="1:8" ht="29.25" customHeight="1">
      <c r="A36" s="613"/>
      <c r="B36" s="614"/>
      <c r="C36" s="615"/>
      <c r="D36" s="138"/>
      <c r="E36" s="69"/>
      <c r="F36" s="131">
        <f>D36*E36</f>
        <v>0</v>
      </c>
      <c r="G36" s="70"/>
      <c r="H36" s="91"/>
    </row>
    <row r="37" spans="1:8" ht="29.25" customHeight="1" thickBot="1">
      <c r="A37" s="588" t="s">
        <v>302</v>
      </c>
      <c r="B37" s="589"/>
      <c r="C37" s="589"/>
      <c r="D37" s="589"/>
      <c r="E37" s="590"/>
      <c r="F37" s="58">
        <f>SUM(F34:F36)</f>
        <v>0</v>
      </c>
      <c r="G37" s="47"/>
    </row>
    <row r="38" spans="1:8" ht="24" customHeight="1" thickBot="1">
      <c r="A38" s="50"/>
      <c r="B38" s="50"/>
      <c r="C38" s="44"/>
      <c r="D38" s="44"/>
      <c r="E38" s="85" t="s">
        <v>105</v>
      </c>
      <c r="F38" s="512">
        <f>ROUNDDOWN(F37,-3)</f>
        <v>0</v>
      </c>
      <c r="G38" s="44"/>
    </row>
    <row r="39" spans="1:8" ht="24" customHeight="1">
      <c r="A39" s="50"/>
      <c r="B39" s="50"/>
      <c r="C39" s="44"/>
      <c r="D39" s="44"/>
      <c r="E39" s="48"/>
      <c r="F39" s="51"/>
      <c r="G39" s="44"/>
    </row>
    <row r="40" spans="1:8" ht="27.75" customHeight="1">
      <c r="A40" s="50" t="s">
        <v>336</v>
      </c>
      <c r="B40" s="50"/>
      <c r="C40" s="44"/>
      <c r="E40" s="118"/>
      <c r="F40" s="369">
        <f>D7+D24+D32</f>
        <v>0</v>
      </c>
      <c r="G40" s="52" t="s">
        <v>11</v>
      </c>
    </row>
    <row r="41" spans="1:8">
      <c r="A41" s="44"/>
      <c r="B41" s="44"/>
      <c r="C41" s="44"/>
      <c r="D41" s="44"/>
      <c r="E41" s="50"/>
      <c r="F41" s="44"/>
      <c r="G41" s="44"/>
    </row>
    <row r="42" spans="1:8">
      <c r="A42" s="71"/>
      <c r="B42" s="71"/>
      <c r="C42" s="72"/>
      <c r="D42" s="71"/>
      <c r="E42" s="99"/>
      <c r="F42" s="71"/>
      <c r="G42" s="71"/>
    </row>
    <row r="43" spans="1:8">
      <c r="A43" s="73"/>
      <c r="B43" s="71"/>
      <c r="C43" s="72"/>
      <c r="D43" s="71"/>
      <c r="E43" s="99"/>
      <c r="F43" s="71"/>
      <c r="G43" s="71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J19" sqref="J19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48" t="s">
        <v>184</v>
      </c>
      <c r="AB1" s="248" t="s">
        <v>185</v>
      </c>
    </row>
    <row r="2" spans="1:28">
      <c r="A2" s="74" t="s">
        <v>62</v>
      </c>
      <c r="B2" s="74" t="s">
        <v>20</v>
      </c>
      <c r="C2" s="74"/>
      <c r="AA2" s="247">
        <v>3800</v>
      </c>
      <c r="AB2" s="247">
        <v>11600</v>
      </c>
    </row>
    <row r="3" spans="1:28">
      <c r="A3" s="66" t="s">
        <v>31</v>
      </c>
      <c r="B3" s="6" t="s">
        <v>60</v>
      </c>
      <c r="AA3" s="247">
        <v>3420</v>
      </c>
      <c r="AB3" s="247">
        <v>10440</v>
      </c>
    </row>
    <row r="4" spans="1:28" ht="30" customHeight="1" thickBot="1">
      <c r="B4" s="7"/>
      <c r="C4" s="7"/>
      <c r="D4" s="475" t="s">
        <v>77</v>
      </c>
      <c r="E4" s="7"/>
      <c r="F4" s="626">
        <f>E43</f>
        <v>0</v>
      </c>
      <c r="G4" s="626"/>
      <c r="H4" s="7" t="s">
        <v>78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16"/>
      <c r="AA4" s="247">
        <v>3040</v>
      </c>
      <c r="AB4" s="247">
        <v>9280</v>
      </c>
    </row>
    <row r="5" spans="1:28" ht="12" customHeight="1" thickTop="1">
      <c r="B5" s="475"/>
      <c r="C5" s="475"/>
      <c r="D5" s="475"/>
      <c r="E5" s="475"/>
      <c r="F5" s="59"/>
      <c r="G5" s="59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16"/>
    </row>
    <row r="6" spans="1:28" ht="30" customHeight="1" thickBot="1">
      <c r="B6" s="631" t="s">
        <v>186</v>
      </c>
      <c r="C6" s="631"/>
      <c r="D6" s="631"/>
      <c r="E6" s="631"/>
      <c r="F6" s="626">
        <f>V43</f>
        <v>0</v>
      </c>
      <c r="G6" s="626"/>
      <c r="H6" s="7" t="s">
        <v>78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16"/>
    </row>
    <row r="7" spans="1:28" ht="27" customHeight="1" thickTop="1">
      <c r="G7" s="7"/>
      <c r="H7" s="7"/>
    </row>
    <row r="8" spans="1:28" ht="52.5" customHeight="1">
      <c r="A8" s="132" t="s">
        <v>89</v>
      </c>
      <c r="B8" s="478" t="s">
        <v>87</v>
      </c>
      <c r="C8" s="89" t="s">
        <v>88</v>
      </c>
      <c r="D8" s="8" t="s">
        <v>319</v>
      </c>
      <c r="E8" s="8" t="s">
        <v>19</v>
      </c>
      <c r="F8" s="8" t="s">
        <v>152</v>
      </c>
      <c r="G8" s="8" t="s">
        <v>46</v>
      </c>
      <c r="H8" s="9"/>
      <c r="I8" s="628" t="s">
        <v>12</v>
      </c>
      <c r="J8" s="629"/>
      <c r="K8" s="629"/>
      <c r="L8" s="629"/>
      <c r="M8" s="629"/>
      <c r="N8" s="630"/>
      <c r="O8" s="628" t="s">
        <v>13</v>
      </c>
      <c r="P8" s="629"/>
      <c r="Q8" s="629"/>
      <c r="R8" s="629"/>
      <c r="S8" s="629"/>
      <c r="T8" s="630"/>
      <c r="U8" s="8" t="s">
        <v>64</v>
      </c>
      <c r="V8" s="8" t="s">
        <v>18</v>
      </c>
    </row>
    <row r="9" spans="1:28" ht="30" customHeight="1">
      <c r="A9" s="157"/>
      <c r="B9" s="189" t="str">
        <f>IF($A9="","",VLOOKUP($A9,従事者明細!$A$3:$F$51,2))</f>
        <v/>
      </c>
      <c r="C9" s="135" t="str">
        <f>IF($A9="","",VLOOKUP($A9,従事者明細!$A$3:$F$51,3))</f>
        <v/>
      </c>
      <c r="D9" s="2"/>
      <c r="E9" s="203" t="str">
        <f t="shared" ref="E9:E41" si="0">IF($F9="","",VLOOKUP($F9,$D$46:$F$51,2))</f>
        <v/>
      </c>
      <c r="F9" s="215"/>
      <c r="G9" s="464" t="str">
        <f t="shared" ref="G9:G41" si="1">IF($F9="","",VLOOKUP($F9,$D$46:$F$51,3))</f>
        <v/>
      </c>
      <c r="H9" s="10"/>
      <c r="I9" s="253">
        <v>3800</v>
      </c>
      <c r="J9" s="11" t="s">
        <v>14</v>
      </c>
      <c r="K9" s="257" t="str">
        <f>IF(D9="","",D9)</f>
        <v/>
      </c>
      <c r="L9" s="11" t="s">
        <v>15</v>
      </c>
      <c r="M9" s="11" t="s">
        <v>16</v>
      </c>
      <c r="N9" s="396" t="str">
        <f>IF(K9="","",SUM(I9*K9))</f>
        <v/>
      </c>
      <c r="O9" s="357">
        <f>IF(I9=3800,11600,IF(I9=3420,10440,9280))</f>
        <v>11600</v>
      </c>
      <c r="P9" s="11" t="s">
        <v>14</v>
      </c>
      <c r="Q9" s="257" t="str">
        <f>IF(K9="","",K9-2)</f>
        <v/>
      </c>
      <c r="R9" s="11" t="s">
        <v>17</v>
      </c>
      <c r="S9" s="11" t="s">
        <v>16</v>
      </c>
      <c r="T9" s="396" t="str">
        <f>IF(Q9="","",SUM(O9*Q9))</f>
        <v/>
      </c>
      <c r="U9" s="17"/>
      <c r="V9" s="397" t="str">
        <f>IF(D9="","",SUM(N9+T9+U9))</f>
        <v/>
      </c>
      <c r="X9" s="6" t="s">
        <v>45</v>
      </c>
    </row>
    <row r="10" spans="1:28" ht="30" customHeight="1">
      <c r="A10" s="157"/>
      <c r="B10" s="189" t="str">
        <f>IF($A10="","",VLOOKUP($A10,従事者明細!$A$3:$F$51,2))</f>
        <v/>
      </c>
      <c r="C10" s="135" t="str">
        <f>IF($A10="","",VLOOKUP($A10,従事者明細!$A$3:$F$51,3))</f>
        <v/>
      </c>
      <c r="D10" s="2"/>
      <c r="E10" s="203" t="str">
        <f t="shared" si="0"/>
        <v/>
      </c>
      <c r="F10" s="215"/>
      <c r="G10" s="464" t="str">
        <f t="shared" si="1"/>
        <v/>
      </c>
      <c r="H10" s="7"/>
      <c r="I10" s="253">
        <v>3800</v>
      </c>
      <c r="J10" s="11" t="s">
        <v>14</v>
      </c>
      <c r="K10" s="257" t="str">
        <f t="shared" ref="K10:K41" si="2">IF(D10="","",D10)</f>
        <v/>
      </c>
      <c r="L10" s="11" t="s">
        <v>15</v>
      </c>
      <c r="M10" s="11" t="s">
        <v>16</v>
      </c>
      <c r="N10" s="396" t="str">
        <f t="shared" ref="N10:N41" si="3">IF(K10="","",SUM(I10*K10))</f>
        <v/>
      </c>
      <c r="O10" s="357">
        <f t="shared" ref="O10:O41" si="4">IF(I10=3800,11600,IF(I10=3420,10440,9280))</f>
        <v>11600</v>
      </c>
      <c r="P10" s="11" t="s">
        <v>14</v>
      </c>
      <c r="Q10" s="257" t="str">
        <f t="shared" ref="Q10:Q41" si="5">IF(K10="","",K10-2)</f>
        <v/>
      </c>
      <c r="R10" s="11" t="s">
        <v>17</v>
      </c>
      <c r="S10" s="11" t="s">
        <v>16</v>
      </c>
      <c r="T10" s="396" t="str">
        <f t="shared" ref="T10:T41" si="6">IF(Q10="","",SUM(O10*Q10))</f>
        <v/>
      </c>
      <c r="U10" s="17"/>
      <c r="V10" s="397" t="str">
        <f t="shared" ref="V10:V41" si="7">IF(D10="","",SUM(N10+T10+U10))</f>
        <v/>
      </c>
      <c r="X10" s="6" t="s">
        <v>47</v>
      </c>
    </row>
    <row r="11" spans="1:28" ht="30" customHeight="1">
      <c r="A11" s="157"/>
      <c r="B11" s="189" t="str">
        <f>IF($A11="","",VLOOKUP($A11,従事者明細!$A$3:$F$51,2))</f>
        <v/>
      </c>
      <c r="C11" s="135" t="str">
        <f>IF($A11="","",VLOOKUP($A11,従事者明細!$A$3:$F$51,3))</f>
        <v/>
      </c>
      <c r="D11" s="2"/>
      <c r="E11" s="203" t="str">
        <f t="shared" si="0"/>
        <v/>
      </c>
      <c r="F11" s="215"/>
      <c r="G11" s="464" t="str">
        <f t="shared" si="1"/>
        <v/>
      </c>
      <c r="H11" s="7"/>
      <c r="I11" s="253">
        <v>3800</v>
      </c>
      <c r="J11" s="11" t="s">
        <v>14</v>
      </c>
      <c r="K11" s="257" t="str">
        <f t="shared" si="2"/>
        <v/>
      </c>
      <c r="L11" s="11" t="s">
        <v>15</v>
      </c>
      <c r="M11" s="11" t="s">
        <v>16</v>
      </c>
      <c r="N11" s="396" t="str">
        <f t="shared" si="3"/>
        <v/>
      </c>
      <c r="O11" s="357">
        <f t="shared" si="4"/>
        <v>11600</v>
      </c>
      <c r="P11" s="11" t="s">
        <v>14</v>
      </c>
      <c r="Q11" s="257" t="str">
        <f t="shared" si="5"/>
        <v/>
      </c>
      <c r="R11" s="11" t="s">
        <v>17</v>
      </c>
      <c r="S11" s="11" t="s">
        <v>16</v>
      </c>
      <c r="T11" s="396" t="str">
        <f t="shared" si="6"/>
        <v/>
      </c>
      <c r="U11" s="17"/>
      <c r="V11" s="397" t="str">
        <f t="shared" si="7"/>
        <v/>
      </c>
      <c r="X11" s="6" t="s">
        <v>295</v>
      </c>
    </row>
    <row r="12" spans="1:28" ht="30" customHeight="1">
      <c r="A12" s="157"/>
      <c r="B12" s="189" t="str">
        <f>IF($A12="","",VLOOKUP($A12,従事者明細!$A$3:$F$51,2))</f>
        <v/>
      </c>
      <c r="C12" s="135" t="str">
        <f>IF($A12="","",VLOOKUP($A12,従事者明細!$A$3:$F$51,3))</f>
        <v/>
      </c>
      <c r="D12" s="2"/>
      <c r="E12" s="203" t="str">
        <f t="shared" si="0"/>
        <v/>
      </c>
      <c r="F12" s="215"/>
      <c r="G12" s="464" t="str">
        <f t="shared" si="1"/>
        <v/>
      </c>
      <c r="H12" s="7"/>
      <c r="I12" s="253">
        <v>3800</v>
      </c>
      <c r="J12" s="11" t="s">
        <v>14</v>
      </c>
      <c r="K12" s="257" t="str">
        <f t="shared" si="2"/>
        <v/>
      </c>
      <c r="L12" s="11" t="s">
        <v>15</v>
      </c>
      <c r="M12" s="11" t="s">
        <v>16</v>
      </c>
      <c r="N12" s="396" t="str">
        <f t="shared" ref="N12" si="8">IF(K12="","",SUM(I12*K12))</f>
        <v/>
      </c>
      <c r="O12" s="357">
        <f t="shared" si="4"/>
        <v>11600</v>
      </c>
      <c r="P12" s="11" t="s">
        <v>14</v>
      </c>
      <c r="Q12" s="257" t="str">
        <f t="shared" si="5"/>
        <v/>
      </c>
      <c r="R12" s="11" t="s">
        <v>17</v>
      </c>
      <c r="S12" s="11" t="s">
        <v>16</v>
      </c>
      <c r="T12" s="396" t="str">
        <f t="shared" ref="T12" si="9">IF(Q12="","",SUM(O12*Q12))</f>
        <v/>
      </c>
      <c r="U12" s="17"/>
      <c r="V12" s="397" t="str">
        <f t="shared" ref="V12" si="10">IF(D12="","",SUM(N12+T12+U12))</f>
        <v/>
      </c>
    </row>
    <row r="13" spans="1:28" ht="30" customHeight="1">
      <c r="A13" s="157"/>
      <c r="B13" s="189" t="str">
        <f>IF($A13="","",VLOOKUP($A13,従事者明細!$A$3:$F$51,2))</f>
        <v/>
      </c>
      <c r="C13" s="135" t="str">
        <f>IF($A13="","",VLOOKUP($A13,従事者明細!$A$3:$F$51,3))</f>
        <v/>
      </c>
      <c r="D13" s="2"/>
      <c r="E13" s="203" t="str">
        <f t="shared" si="0"/>
        <v/>
      </c>
      <c r="F13" s="215"/>
      <c r="G13" s="464" t="str">
        <f t="shared" si="1"/>
        <v/>
      </c>
      <c r="H13" s="7"/>
      <c r="I13" s="253">
        <v>3800</v>
      </c>
      <c r="J13" s="11" t="s">
        <v>14</v>
      </c>
      <c r="K13" s="257" t="str">
        <f t="shared" si="2"/>
        <v/>
      </c>
      <c r="L13" s="11" t="s">
        <v>15</v>
      </c>
      <c r="M13" s="11" t="s">
        <v>16</v>
      </c>
      <c r="N13" s="396" t="str">
        <f t="shared" ref="N13" si="11">IF(K13="","",SUM(I13*K13))</f>
        <v/>
      </c>
      <c r="O13" s="357">
        <f t="shared" si="4"/>
        <v>11600</v>
      </c>
      <c r="P13" s="11" t="s">
        <v>14</v>
      </c>
      <c r="Q13" s="257" t="str">
        <f t="shared" si="5"/>
        <v/>
      </c>
      <c r="R13" s="11" t="s">
        <v>17</v>
      </c>
      <c r="S13" s="11" t="s">
        <v>16</v>
      </c>
      <c r="T13" s="396" t="str">
        <f t="shared" ref="T13" si="12">IF(Q13="","",SUM(O13*Q13))</f>
        <v/>
      </c>
      <c r="U13" s="17"/>
      <c r="V13" s="397" t="str">
        <f t="shared" ref="V13" si="13">IF(D13="","",SUM(N13+T13+U13))</f>
        <v/>
      </c>
    </row>
    <row r="14" spans="1:28" ht="30" customHeight="1">
      <c r="A14" s="157"/>
      <c r="B14" s="189" t="str">
        <f>IF($A14="","",VLOOKUP($A14,従事者明細!$A$3:$F$51,2))</f>
        <v/>
      </c>
      <c r="C14" s="135" t="str">
        <f>IF($A14="","",VLOOKUP($A14,従事者明細!$A$3:$F$51,3))</f>
        <v/>
      </c>
      <c r="D14" s="2"/>
      <c r="E14" s="203" t="str">
        <f t="shared" si="0"/>
        <v/>
      </c>
      <c r="F14" s="215"/>
      <c r="G14" s="464" t="str">
        <f t="shared" si="1"/>
        <v/>
      </c>
      <c r="H14" s="7"/>
      <c r="I14" s="253">
        <v>3800</v>
      </c>
      <c r="J14" s="11" t="s">
        <v>14</v>
      </c>
      <c r="K14" s="257" t="str">
        <f t="shared" si="2"/>
        <v/>
      </c>
      <c r="L14" s="11" t="s">
        <v>15</v>
      </c>
      <c r="M14" s="11" t="s">
        <v>16</v>
      </c>
      <c r="N14" s="396" t="str">
        <f t="shared" ref="N14" si="14">IF(K14="","",SUM(I14*K14))</f>
        <v/>
      </c>
      <c r="O14" s="357">
        <f t="shared" si="4"/>
        <v>11600</v>
      </c>
      <c r="P14" s="11" t="s">
        <v>14</v>
      </c>
      <c r="Q14" s="257" t="str">
        <f t="shared" si="5"/>
        <v/>
      </c>
      <c r="R14" s="11" t="s">
        <v>17</v>
      </c>
      <c r="S14" s="11" t="s">
        <v>16</v>
      </c>
      <c r="T14" s="396" t="str">
        <f t="shared" ref="T14" si="15">IF(Q14="","",SUM(O14*Q14))</f>
        <v/>
      </c>
      <c r="U14" s="17"/>
      <c r="V14" s="397" t="str">
        <f t="shared" ref="V14" si="16">IF(D14="","",SUM(N14+T14+U14))</f>
        <v/>
      </c>
    </row>
    <row r="15" spans="1:28" ht="30" customHeight="1">
      <c r="A15" s="157"/>
      <c r="B15" s="189" t="str">
        <f>IF($A15="","",VLOOKUP($A15,従事者明細!$A$3:$F$51,2))</f>
        <v/>
      </c>
      <c r="C15" s="135" t="str">
        <f>IF($A15="","",VLOOKUP($A15,従事者明細!$A$3:$F$51,3))</f>
        <v/>
      </c>
      <c r="D15" s="2"/>
      <c r="E15" s="203" t="str">
        <f t="shared" si="0"/>
        <v/>
      </c>
      <c r="F15" s="215"/>
      <c r="G15" s="464" t="str">
        <f t="shared" si="1"/>
        <v/>
      </c>
      <c r="H15" s="7"/>
      <c r="I15" s="253">
        <v>3800</v>
      </c>
      <c r="J15" s="11" t="s">
        <v>14</v>
      </c>
      <c r="K15" s="257" t="str">
        <f t="shared" si="2"/>
        <v/>
      </c>
      <c r="L15" s="11" t="s">
        <v>15</v>
      </c>
      <c r="M15" s="11" t="s">
        <v>16</v>
      </c>
      <c r="N15" s="396" t="str">
        <f t="shared" si="3"/>
        <v/>
      </c>
      <c r="O15" s="357">
        <f t="shared" si="4"/>
        <v>11600</v>
      </c>
      <c r="P15" s="11" t="s">
        <v>14</v>
      </c>
      <c r="Q15" s="257" t="str">
        <f t="shared" si="5"/>
        <v/>
      </c>
      <c r="R15" s="11" t="s">
        <v>17</v>
      </c>
      <c r="S15" s="11" t="s">
        <v>16</v>
      </c>
      <c r="T15" s="396" t="str">
        <f t="shared" si="6"/>
        <v/>
      </c>
      <c r="U15" s="17"/>
      <c r="V15" s="397" t="str">
        <f t="shared" si="7"/>
        <v/>
      </c>
    </row>
    <row r="16" spans="1:28" ht="30" customHeight="1">
      <c r="A16" s="157"/>
      <c r="B16" s="189" t="str">
        <f>IF($A16="","",VLOOKUP($A16,従事者明細!$A$3:$F$51,2))</f>
        <v/>
      </c>
      <c r="C16" s="423" t="str">
        <f>IF($A16="","",VLOOKUP($A16,従事者明細!$A$3:$F$51,3))</f>
        <v/>
      </c>
      <c r="D16" s="2"/>
      <c r="E16" s="203" t="str">
        <f t="shared" si="0"/>
        <v/>
      </c>
      <c r="F16" s="215"/>
      <c r="G16" s="464" t="str">
        <f t="shared" si="1"/>
        <v/>
      </c>
      <c r="H16" s="7"/>
      <c r="I16" s="253">
        <v>3800</v>
      </c>
      <c r="J16" s="11" t="s">
        <v>14</v>
      </c>
      <c r="K16" s="257" t="str">
        <f t="shared" si="2"/>
        <v/>
      </c>
      <c r="L16" s="11" t="s">
        <v>15</v>
      </c>
      <c r="M16" s="11" t="s">
        <v>16</v>
      </c>
      <c r="N16" s="396" t="str">
        <f t="shared" ref="N16" si="17">IF(K16="","",SUM(I16*K16))</f>
        <v/>
      </c>
      <c r="O16" s="357">
        <f t="shared" si="4"/>
        <v>11600</v>
      </c>
      <c r="P16" s="11" t="s">
        <v>14</v>
      </c>
      <c r="Q16" s="257" t="str">
        <f t="shared" si="5"/>
        <v/>
      </c>
      <c r="R16" s="11" t="s">
        <v>17</v>
      </c>
      <c r="S16" s="11" t="s">
        <v>16</v>
      </c>
      <c r="T16" s="396" t="str">
        <f t="shared" ref="T16" si="18">IF(Q16="","",SUM(O16*Q16))</f>
        <v/>
      </c>
      <c r="U16" s="17"/>
      <c r="V16" s="397" t="str">
        <f t="shared" ref="V16" si="19">IF(D16="","",SUM(N16+T16+U16))</f>
        <v/>
      </c>
    </row>
    <row r="17" spans="1:23" ht="30" customHeight="1">
      <c r="A17" s="157"/>
      <c r="B17" s="189" t="str">
        <f>IF($A17="","",VLOOKUP($A17,従事者明細!$A$3:$F$51,2))</f>
        <v/>
      </c>
      <c r="C17" s="135" t="str">
        <f>IF($A17="","",VLOOKUP($A17,従事者明細!$A$3:$F$51,3))</f>
        <v/>
      </c>
      <c r="D17" s="2"/>
      <c r="E17" s="203" t="str">
        <f t="shared" si="0"/>
        <v/>
      </c>
      <c r="F17" s="215"/>
      <c r="G17" s="464" t="str">
        <f t="shared" si="1"/>
        <v/>
      </c>
      <c r="H17" s="7"/>
      <c r="I17" s="253">
        <v>3800</v>
      </c>
      <c r="J17" s="11" t="s">
        <v>14</v>
      </c>
      <c r="K17" s="257" t="str">
        <f t="shared" si="2"/>
        <v/>
      </c>
      <c r="L17" s="11" t="s">
        <v>15</v>
      </c>
      <c r="M17" s="11" t="s">
        <v>16</v>
      </c>
      <c r="N17" s="396" t="str">
        <f t="shared" si="3"/>
        <v/>
      </c>
      <c r="O17" s="357">
        <f t="shared" si="4"/>
        <v>11600</v>
      </c>
      <c r="P17" s="11" t="s">
        <v>14</v>
      </c>
      <c r="Q17" s="257" t="str">
        <f t="shared" si="5"/>
        <v/>
      </c>
      <c r="R17" s="11" t="s">
        <v>17</v>
      </c>
      <c r="S17" s="11" t="s">
        <v>16</v>
      </c>
      <c r="T17" s="396" t="str">
        <f t="shared" si="6"/>
        <v/>
      </c>
      <c r="U17" s="17"/>
      <c r="V17" s="397" t="str">
        <f t="shared" si="7"/>
        <v/>
      </c>
      <c r="W17" s="6" t="s">
        <v>317</v>
      </c>
    </row>
    <row r="18" spans="1:23" ht="30" customHeight="1">
      <c r="A18" s="157"/>
      <c r="B18" s="189" t="str">
        <f>IF($A18="","",VLOOKUP($A18,従事者明細!$A$3:$F$51,2))</f>
        <v/>
      </c>
      <c r="C18" s="135" t="str">
        <f>IF($A18="","",VLOOKUP($A18,従事者明細!$A$3:$F$51,3))</f>
        <v/>
      </c>
      <c r="D18" s="2"/>
      <c r="E18" s="203" t="str">
        <f t="shared" si="0"/>
        <v/>
      </c>
      <c r="F18" s="215"/>
      <c r="G18" s="464" t="str">
        <f t="shared" si="1"/>
        <v/>
      </c>
      <c r="H18" s="7"/>
      <c r="I18" s="253">
        <v>3800</v>
      </c>
      <c r="J18" s="11" t="s">
        <v>14</v>
      </c>
      <c r="K18" s="257" t="str">
        <f t="shared" si="2"/>
        <v/>
      </c>
      <c r="L18" s="11" t="s">
        <v>15</v>
      </c>
      <c r="M18" s="11" t="s">
        <v>16</v>
      </c>
      <c r="N18" s="396" t="str">
        <f t="shared" si="3"/>
        <v/>
      </c>
      <c r="O18" s="357">
        <f t="shared" si="4"/>
        <v>11600</v>
      </c>
      <c r="P18" s="11" t="s">
        <v>14</v>
      </c>
      <c r="Q18" s="257" t="str">
        <f t="shared" si="5"/>
        <v/>
      </c>
      <c r="R18" s="11" t="s">
        <v>17</v>
      </c>
      <c r="S18" s="11" t="s">
        <v>16</v>
      </c>
      <c r="T18" s="396" t="str">
        <f t="shared" si="6"/>
        <v/>
      </c>
      <c r="U18" s="17"/>
      <c r="V18" s="397" t="str">
        <f t="shared" si="7"/>
        <v/>
      </c>
    </row>
    <row r="19" spans="1:23" ht="30" customHeight="1">
      <c r="A19" s="157"/>
      <c r="B19" s="189" t="str">
        <f>IF($A19="","",VLOOKUP($A19,従事者明細!$A$3:$F$51,2))</f>
        <v/>
      </c>
      <c r="C19" s="135" t="str">
        <f>IF($A19="","",VLOOKUP($A19,従事者明細!$A$3:$F$51,3))</f>
        <v/>
      </c>
      <c r="D19" s="2"/>
      <c r="E19" s="203" t="str">
        <f t="shared" si="0"/>
        <v/>
      </c>
      <c r="F19" s="215"/>
      <c r="G19" s="464" t="str">
        <f t="shared" si="1"/>
        <v/>
      </c>
      <c r="H19" s="7"/>
      <c r="I19" s="253">
        <v>3800</v>
      </c>
      <c r="J19" s="11" t="s">
        <v>14</v>
      </c>
      <c r="K19" s="257" t="str">
        <f t="shared" si="2"/>
        <v/>
      </c>
      <c r="L19" s="11" t="s">
        <v>15</v>
      </c>
      <c r="M19" s="11" t="s">
        <v>16</v>
      </c>
      <c r="N19" s="396" t="str">
        <f t="shared" si="3"/>
        <v/>
      </c>
      <c r="O19" s="357">
        <f t="shared" si="4"/>
        <v>11600</v>
      </c>
      <c r="P19" s="11" t="s">
        <v>14</v>
      </c>
      <c r="Q19" s="257" t="str">
        <f t="shared" si="5"/>
        <v/>
      </c>
      <c r="R19" s="11" t="s">
        <v>17</v>
      </c>
      <c r="S19" s="11" t="s">
        <v>16</v>
      </c>
      <c r="T19" s="396" t="str">
        <f t="shared" si="6"/>
        <v/>
      </c>
      <c r="U19" s="17"/>
      <c r="V19" s="397" t="str">
        <f t="shared" si="7"/>
        <v/>
      </c>
    </row>
    <row r="20" spans="1:23" ht="30" customHeight="1">
      <c r="A20" s="157"/>
      <c r="B20" s="189" t="str">
        <f>IF($A20="","",VLOOKUP($A20,従事者明細!$A$3:$F$51,2))</f>
        <v/>
      </c>
      <c r="C20" s="135" t="str">
        <f>IF($A20="","",VLOOKUP($A20,従事者明細!$A$3:$F$51,3))</f>
        <v/>
      </c>
      <c r="D20" s="2"/>
      <c r="E20" s="203" t="str">
        <f t="shared" si="0"/>
        <v/>
      </c>
      <c r="F20" s="215"/>
      <c r="G20" s="464" t="str">
        <f t="shared" si="1"/>
        <v/>
      </c>
      <c r="H20" s="7"/>
      <c r="I20" s="253">
        <v>3800</v>
      </c>
      <c r="J20" s="11" t="s">
        <v>14</v>
      </c>
      <c r="K20" s="257" t="str">
        <f t="shared" si="2"/>
        <v/>
      </c>
      <c r="L20" s="11" t="s">
        <v>15</v>
      </c>
      <c r="M20" s="11" t="s">
        <v>16</v>
      </c>
      <c r="N20" s="396" t="str">
        <f t="shared" ref="N20:N36" si="20">IF(K20="","",SUM(I20*K20))</f>
        <v/>
      </c>
      <c r="O20" s="357">
        <f t="shared" si="4"/>
        <v>11600</v>
      </c>
      <c r="P20" s="11" t="s">
        <v>14</v>
      </c>
      <c r="Q20" s="257" t="str">
        <f t="shared" si="5"/>
        <v/>
      </c>
      <c r="R20" s="11" t="s">
        <v>17</v>
      </c>
      <c r="S20" s="11" t="s">
        <v>16</v>
      </c>
      <c r="T20" s="396" t="str">
        <f t="shared" ref="T20:T36" si="21">IF(Q20="","",SUM(O20*Q20))</f>
        <v/>
      </c>
      <c r="U20" s="17"/>
      <c r="V20" s="397" t="str">
        <f t="shared" ref="V20:V36" si="22">IF(D20="","",SUM(N20+T20+U20))</f>
        <v/>
      </c>
      <c r="W20" s="6" t="s">
        <v>318</v>
      </c>
    </row>
    <row r="21" spans="1:23" ht="30" customHeight="1">
      <c r="A21" s="157"/>
      <c r="B21" s="189" t="str">
        <f>IF($A21="","",VLOOKUP($A21,従事者明細!$A$3:$F$51,2))</f>
        <v/>
      </c>
      <c r="C21" s="135" t="str">
        <f>IF($A21="","",VLOOKUP($A21,従事者明細!$A$3:$F$51,3))</f>
        <v/>
      </c>
      <c r="D21" s="2"/>
      <c r="E21" s="203" t="str">
        <f t="shared" si="0"/>
        <v/>
      </c>
      <c r="F21" s="215"/>
      <c r="G21" s="464" t="str">
        <f t="shared" si="1"/>
        <v/>
      </c>
      <c r="H21" s="7"/>
      <c r="I21" s="253">
        <v>3800</v>
      </c>
      <c r="J21" s="11" t="s">
        <v>14</v>
      </c>
      <c r="K21" s="257" t="str">
        <f t="shared" si="2"/>
        <v/>
      </c>
      <c r="L21" s="11" t="s">
        <v>15</v>
      </c>
      <c r="M21" s="11" t="s">
        <v>16</v>
      </c>
      <c r="N21" s="396" t="str">
        <f t="shared" si="20"/>
        <v/>
      </c>
      <c r="O21" s="357">
        <f t="shared" si="4"/>
        <v>11600</v>
      </c>
      <c r="P21" s="11" t="s">
        <v>14</v>
      </c>
      <c r="Q21" s="257" t="str">
        <f t="shared" si="5"/>
        <v/>
      </c>
      <c r="R21" s="11" t="s">
        <v>17</v>
      </c>
      <c r="S21" s="11" t="s">
        <v>16</v>
      </c>
      <c r="T21" s="396" t="str">
        <f t="shared" si="21"/>
        <v/>
      </c>
      <c r="U21" s="17"/>
      <c r="V21" s="397" t="str">
        <f t="shared" si="22"/>
        <v/>
      </c>
    </row>
    <row r="22" spans="1:23" ht="30" customHeight="1">
      <c r="A22" s="157"/>
      <c r="B22" s="189" t="str">
        <f>IF($A22="","",VLOOKUP($A22,従事者明細!$A$3:$F$51,2))</f>
        <v/>
      </c>
      <c r="C22" s="135" t="str">
        <f>IF($A22="","",VLOOKUP($A22,従事者明細!$A$3:$F$51,3))</f>
        <v/>
      </c>
      <c r="D22" s="2"/>
      <c r="E22" s="203" t="str">
        <f t="shared" si="0"/>
        <v/>
      </c>
      <c r="F22" s="215"/>
      <c r="G22" s="464" t="str">
        <f t="shared" si="1"/>
        <v/>
      </c>
      <c r="H22" s="7"/>
      <c r="I22" s="253">
        <v>3800</v>
      </c>
      <c r="J22" s="11" t="s">
        <v>14</v>
      </c>
      <c r="K22" s="257" t="str">
        <f t="shared" si="2"/>
        <v/>
      </c>
      <c r="L22" s="11" t="s">
        <v>15</v>
      </c>
      <c r="M22" s="11" t="s">
        <v>16</v>
      </c>
      <c r="N22" s="396" t="str">
        <f t="shared" ref="N22:N31" si="23">IF(K22="","",SUM(I22*K22))</f>
        <v/>
      </c>
      <c r="O22" s="357">
        <f t="shared" si="4"/>
        <v>11600</v>
      </c>
      <c r="P22" s="11" t="s">
        <v>14</v>
      </c>
      <c r="Q22" s="257" t="str">
        <f t="shared" si="5"/>
        <v/>
      </c>
      <c r="R22" s="11" t="s">
        <v>17</v>
      </c>
      <c r="S22" s="11" t="s">
        <v>16</v>
      </c>
      <c r="T22" s="396" t="str">
        <f t="shared" ref="T22:T31" si="24">IF(Q22="","",SUM(O22*Q22))</f>
        <v/>
      </c>
      <c r="U22" s="17"/>
      <c r="V22" s="397" t="str">
        <f t="shared" ref="V22:V31" si="25">IF(D22="","",SUM(N22+T22+U22))</f>
        <v/>
      </c>
    </row>
    <row r="23" spans="1:23" ht="30" customHeight="1">
      <c r="A23" s="157"/>
      <c r="B23" s="189" t="str">
        <f>IF($A23="","",VLOOKUP($A23,従事者明細!$A$3:$F$51,2))</f>
        <v/>
      </c>
      <c r="C23" s="135" t="str">
        <f>IF($A23="","",VLOOKUP($A23,従事者明細!$A$3:$F$51,3))</f>
        <v/>
      </c>
      <c r="D23" s="2"/>
      <c r="E23" s="203" t="str">
        <f t="shared" si="0"/>
        <v/>
      </c>
      <c r="F23" s="215"/>
      <c r="G23" s="464" t="str">
        <f t="shared" si="1"/>
        <v/>
      </c>
      <c r="H23" s="7"/>
      <c r="I23" s="253">
        <v>3800</v>
      </c>
      <c r="J23" s="11" t="s">
        <v>14</v>
      </c>
      <c r="K23" s="257" t="str">
        <f t="shared" si="2"/>
        <v/>
      </c>
      <c r="L23" s="11" t="s">
        <v>15</v>
      </c>
      <c r="M23" s="11" t="s">
        <v>16</v>
      </c>
      <c r="N23" s="396" t="str">
        <f t="shared" si="23"/>
        <v/>
      </c>
      <c r="O23" s="357">
        <f t="shared" si="4"/>
        <v>11600</v>
      </c>
      <c r="P23" s="11" t="s">
        <v>14</v>
      </c>
      <c r="Q23" s="257" t="str">
        <f t="shared" si="5"/>
        <v/>
      </c>
      <c r="R23" s="11" t="s">
        <v>17</v>
      </c>
      <c r="S23" s="11" t="s">
        <v>16</v>
      </c>
      <c r="T23" s="396" t="str">
        <f t="shared" si="24"/>
        <v/>
      </c>
      <c r="U23" s="17"/>
      <c r="V23" s="397" t="str">
        <f t="shared" si="25"/>
        <v/>
      </c>
    </row>
    <row r="24" spans="1:23" ht="30" hidden="1" customHeight="1">
      <c r="A24" s="157"/>
      <c r="B24" s="189" t="str">
        <f>IF($A24="","",VLOOKUP($A24,従事者明細!$A$3:$F$51,2))</f>
        <v/>
      </c>
      <c r="C24" s="135" t="str">
        <f>IF($A24="","",VLOOKUP($A24,従事者明細!$A$3:$F$51,3))</f>
        <v/>
      </c>
      <c r="D24" s="2"/>
      <c r="E24" s="203" t="str">
        <f t="shared" si="0"/>
        <v/>
      </c>
      <c r="F24" s="215"/>
      <c r="G24" s="464" t="str">
        <f t="shared" si="1"/>
        <v/>
      </c>
      <c r="H24" s="7"/>
      <c r="I24" s="253">
        <v>3800</v>
      </c>
      <c r="J24" s="11" t="s">
        <v>14</v>
      </c>
      <c r="K24" s="257" t="str">
        <f t="shared" si="2"/>
        <v/>
      </c>
      <c r="L24" s="11" t="s">
        <v>15</v>
      </c>
      <c r="M24" s="11" t="s">
        <v>16</v>
      </c>
      <c r="N24" s="396" t="str">
        <f t="shared" si="23"/>
        <v/>
      </c>
      <c r="O24" s="357">
        <f t="shared" si="4"/>
        <v>11600</v>
      </c>
      <c r="P24" s="11" t="s">
        <v>14</v>
      </c>
      <c r="Q24" s="257" t="str">
        <f t="shared" si="5"/>
        <v/>
      </c>
      <c r="R24" s="11" t="s">
        <v>17</v>
      </c>
      <c r="S24" s="11" t="s">
        <v>16</v>
      </c>
      <c r="T24" s="396" t="str">
        <f t="shared" si="24"/>
        <v/>
      </c>
      <c r="U24" s="17"/>
      <c r="V24" s="397" t="str">
        <f t="shared" si="25"/>
        <v/>
      </c>
    </row>
    <row r="25" spans="1:23" ht="30" hidden="1" customHeight="1">
      <c r="A25" s="157"/>
      <c r="B25" s="189" t="str">
        <f>IF($A25="","",VLOOKUP($A25,従事者明細!$A$3:$F$51,2))</f>
        <v/>
      </c>
      <c r="C25" s="135" t="str">
        <f>IF($A25="","",VLOOKUP($A25,従事者明細!$A$3:$F$51,3))</f>
        <v/>
      </c>
      <c r="D25" s="2"/>
      <c r="E25" s="203" t="str">
        <f t="shared" si="0"/>
        <v/>
      </c>
      <c r="F25" s="215"/>
      <c r="G25" s="464" t="str">
        <f t="shared" si="1"/>
        <v/>
      </c>
      <c r="H25" s="7"/>
      <c r="I25" s="253">
        <v>3800</v>
      </c>
      <c r="J25" s="11" t="s">
        <v>14</v>
      </c>
      <c r="K25" s="257" t="str">
        <f t="shared" si="2"/>
        <v/>
      </c>
      <c r="L25" s="11" t="s">
        <v>15</v>
      </c>
      <c r="M25" s="11" t="s">
        <v>16</v>
      </c>
      <c r="N25" s="396" t="str">
        <f t="shared" si="23"/>
        <v/>
      </c>
      <c r="O25" s="357">
        <f t="shared" si="4"/>
        <v>11600</v>
      </c>
      <c r="P25" s="11" t="s">
        <v>14</v>
      </c>
      <c r="Q25" s="257" t="str">
        <f t="shared" si="5"/>
        <v/>
      </c>
      <c r="R25" s="11" t="s">
        <v>17</v>
      </c>
      <c r="S25" s="11" t="s">
        <v>16</v>
      </c>
      <c r="T25" s="396" t="str">
        <f t="shared" si="24"/>
        <v/>
      </c>
      <c r="U25" s="17"/>
      <c r="V25" s="397" t="str">
        <f t="shared" si="25"/>
        <v/>
      </c>
    </row>
    <row r="26" spans="1:23" ht="30" hidden="1" customHeight="1">
      <c r="A26" s="157"/>
      <c r="B26" s="189" t="str">
        <f>IF($A26="","",VLOOKUP($A26,従事者明細!$A$3:$F$51,2))</f>
        <v/>
      </c>
      <c r="C26" s="135" t="str">
        <f>IF($A26="","",VLOOKUP($A26,従事者明細!$A$3:$F$51,3))</f>
        <v/>
      </c>
      <c r="D26" s="2"/>
      <c r="E26" s="203" t="str">
        <f t="shared" si="0"/>
        <v/>
      </c>
      <c r="F26" s="215"/>
      <c r="G26" s="464" t="str">
        <f t="shared" si="1"/>
        <v/>
      </c>
      <c r="H26" s="7"/>
      <c r="I26" s="253">
        <v>3800</v>
      </c>
      <c r="J26" s="11" t="s">
        <v>14</v>
      </c>
      <c r="K26" s="257" t="str">
        <f t="shared" si="2"/>
        <v/>
      </c>
      <c r="L26" s="11" t="s">
        <v>15</v>
      </c>
      <c r="M26" s="11" t="s">
        <v>16</v>
      </c>
      <c r="N26" s="396" t="str">
        <f t="shared" si="23"/>
        <v/>
      </c>
      <c r="O26" s="357">
        <f t="shared" si="4"/>
        <v>11600</v>
      </c>
      <c r="P26" s="11" t="s">
        <v>14</v>
      </c>
      <c r="Q26" s="257" t="str">
        <f t="shared" si="5"/>
        <v/>
      </c>
      <c r="R26" s="11" t="s">
        <v>17</v>
      </c>
      <c r="S26" s="11" t="s">
        <v>16</v>
      </c>
      <c r="T26" s="396" t="str">
        <f t="shared" si="24"/>
        <v/>
      </c>
      <c r="U26" s="17"/>
      <c r="V26" s="397" t="str">
        <f t="shared" si="25"/>
        <v/>
      </c>
    </row>
    <row r="27" spans="1:23" ht="30" hidden="1" customHeight="1">
      <c r="A27" s="157"/>
      <c r="B27" s="189" t="str">
        <f>IF($A27="","",VLOOKUP($A27,従事者明細!$A$3:$F$51,2))</f>
        <v/>
      </c>
      <c r="C27" s="135" t="str">
        <f>IF($A27="","",VLOOKUP($A27,従事者明細!$A$3:$F$51,3))</f>
        <v/>
      </c>
      <c r="D27" s="2"/>
      <c r="E27" s="203" t="str">
        <f t="shared" si="0"/>
        <v/>
      </c>
      <c r="F27" s="215"/>
      <c r="G27" s="464" t="str">
        <f t="shared" si="1"/>
        <v/>
      </c>
      <c r="H27" s="7"/>
      <c r="I27" s="253">
        <v>3800</v>
      </c>
      <c r="J27" s="11" t="s">
        <v>14</v>
      </c>
      <c r="K27" s="257" t="str">
        <f t="shared" si="2"/>
        <v/>
      </c>
      <c r="L27" s="11" t="s">
        <v>15</v>
      </c>
      <c r="M27" s="11" t="s">
        <v>16</v>
      </c>
      <c r="N27" s="396" t="str">
        <f t="shared" si="23"/>
        <v/>
      </c>
      <c r="O27" s="357">
        <f t="shared" si="4"/>
        <v>11600</v>
      </c>
      <c r="P27" s="11" t="s">
        <v>14</v>
      </c>
      <c r="Q27" s="257" t="str">
        <f t="shared" si="5"/>
        <v/>
      </c>
      <c r="R27" s="11" t="s">
        <v>17</v>
      </c>
      <c r="S27" s="11" t="s">
        <v>16</v>
      </c>
      <c r="T27" s="396" t="str">
        <f t="shared" si="24"/>
        <v/>
      </c>
      <c r="U27" s="17"/>
      <c r="V27" s="397" t="str">
        <f t="shared" si="25"/>
        <v/>
      </c>
    </row>
    <row r="28" spans="1:23" ht="30" hidden="1" customHeight="1">
      <c r="A28" s="157"/>
      <c r="B28" s="189" t="str">
        <f>IF($A28="","",VLOOKUP($A28,従事者明細!$A$3:$F$51,2))</f>
        <v/>
      </c>
      <c r="C28" s="135" t="str">
        <f>IF($A28="","",VLOOKUP($A28,従事者明細!$A$3:$F$51,3))</f>
        <v/>
      </c>
      <c r="D28" s="2"/>
      <c r="E28" s="203" t="str">
        <f t="shared" si="0"/>
        <v/>
      </c>
      <c r="F28" s="215"/>
      <c r="G28" s="464" t="str">
        <f t="shared" si="1"/>
        <v/>
      </c>
      <c r="H28" s="7"/>
      <c r="I28" s="253">
        <v>3800</v>
      </c>
      <c r="J28" s="11" t="s">
        <v>14</v>
      </c>
      <c r="K28" s="257" t="str">
        <f t="shared" si="2"/>
        <v/>
      </c>
      <c r="L28" s="11" t="s">
        <v>15</v>
      </c>
      <c r="M28" s="11" t="s">
        <v>16</v>
      </c>
      <c r="N28" s="396" t="str">
        <f t="shared" si="23"/>
        <v/>
      </c>
      <c r="O28" s="357">
        <f t="shared" si="4"/>
        <v>11600</v>
      </c>
      <c r="P28" s="11" t="s">
        <v>14</v>
      </c>
      <c r="Q28" s="257" t="str">
        <f t="shared" si="5"/>
        <v/>
      </c>
      <c r="R28" s="11" t="s">
        <v>17</v>
      </c>
      <c r="S28" s="11" t="s">
        <v>16</v>
      </c>
      <c r="T28" s="396" t="str">
        <f t="shared" si="24"/>
        <v/>
      </c>
      <c r="U28" s="17"/>
      <c r="V28" s="397" t="str">
        <f t="shared" si="25"/>
        <v/>
      </c>
    </row>
    <row r="29" spans="1:23" ht="30" hidden="1" customHeight="1">
      <c r="A29" s="157"/>
      <c r="B29" s="189" t="str">
        <f>IF($A29="","",VLOOKUP($A29,従事者明細!$A$3:$F$51,2))</f>
        <v/>
      </c>
      <c r="C29" s="135" t="str">
        <f>IF($A29="","",VLOOKUP($A29,従事者明細!$A$3:$F$51,3))</f>
        <v/>
      </c>
      <c r="D29" s="2"/>
      <c r="E29" s="203" t="str">
        <f t="shared" si="0"/>
        <v/>
      </c>
      <c r="F29" s="215"/>
      <c r="G29" s="464" t="str">
        <f t="shared" si="1"/>
        <v/>
      </c>
      <c r="H29" s="7"/>
      <c r="I29" s="253">
        <v>3800</v>
      </c>
      <c r="J29" s="11" t="s">
        <v>14</v>
      </c>
      <c r="K29" s="257" t="str">
        <f t="shared" si="2"/>
        <v/>
      </c>
      <c r="L29" s="11" t="s">
        <v>15</v>
      </c>
      <c r="M29" s="11" t="s">
        <v>16</v>
      </c>
      <c r="N29" s="396" t="str">
        <f t="shared" si="23"/>
        <v/>
      </c>
      <c r="O29" s="357">
        <f t="shared" si="4"/>
        <v>11600</v>
      </c>
      <c r="P29" s="11" t="s">
        <v>14</v>
      </c>
      <c r="Q29" s="257" t="str">
        <f t="shared" si="5"/>
        <v/>
      </c>
      <c r="R29" s="11" t="s">
        <v>17</v>
      </c>
      <c r="S29" s="11" t="s">
        <v>16</v>
      </c>
      <c r="T29" s="396" t="str">
        <f t="shared" si="24"/>
        <v/>
      </c>
      <c r="U29" s="17"/>
      <c r="V29" s="397" t="str">
        <f t="shared" si="25"/>
        <v/>
      </c>
    </row>
    <row r="30" spans="1:23" ht="30" hidden="1" customHeight="1">
      <c r="A30" s="157"/>
      <c r="B30" s="189" t="str">
        <f>IF($A30="","",VLOOKUP($A30,従事者明細!$A$3:$F$51,2))</f>
        <v/>
      </c>
      <c r="C30" s="135" t="str">
        <f>IF($A30="","",VLOOKUP($A30,従事者明細!$A$3:$F$51,3))</f>
        <v/>
      </c>
      <c r="D30" s="2"/>
      <c r="E30" s="203" t="str">
        <f t="shared" si="0"/>
        <v/>
      </c>
      <c r="F30" s="215"/>
      <c r="G30" s="464" t="str">
        <f t="shared" si="1"/>
        <v/>
      </c>
      <c r="H30" s="7"/>
      <c r="I30" s="253">
        <v>3800</v>
      </c>
      <c r="J30" s="11" t="s">
        <v>14</v>
      </c>
      <c r="K30" s="257" t="str">
        <f t="shared" si="2"/>
        <v/>
      </c>
      <c r="L30" s="11" t="s">
        <v>15</v>
      </c>
      <c r="M30" s="11" t="s">
        <v>16</v>
      </c>
      <c r="N30" s="396" t="str">
        <f t="shared" si="23"/>
        <v/>
      </c>
      <c r="O30" s="357">
        <f t="shared" si="4"/>
        <v>11600</v>
      </c>
      <c r="P30" s="11" t="s">
        <v>14</v>
      </c>
      <c r="Q30" s="257" t="str">
        <f t="shared" si="5"/>
        <v/>
      </c>
      <c r="R30" s="11" t="s">
        <v>17</v>
      </c>
      <c r="S30" s="11" t="s">
        <v>16</v>
      </c>
      <c r="T30" s="396" t="str">
        <f t="shared" si="24"/>
        <v/>
      </c>
      <c r="U30" s="17"/>
      <c r="V30" s="397" t="str">
        <f t="shared" si="25"/>
        <v/>
      </c>
    </row>
    <row r="31" spans="1:23" ht="30" hidden="1" customHeight="1">
      <c r="A31" s="157"/>
      <c r="B31" s="189" t="str">
        <f>IF($A31="","",VLOOKUP($A31,従事者明細!$A$3:$F$51,2))</f>
        <v/>
      </c>
      <c r="C31" s="135" t="str">
        <f>IF($A31="","",VLOOKUP($A31,従事者明細!$A$3:$F$51,3))</f>
        <v/>
      </c>
      <c r="D31" s="2"/>
      <c r="E31" s="203" t="str">
        <f t="shared" si="0"/>
        <v/>
      </c>
      <c r="F31" s="215"/>
      <c r="G31" s="464" t="str">
        <f t="shared" si="1"/>
        <v/>
      </c>
      <c r="H31" s="7"/>
      <c r="I31" s="253">
        <v>3800</v>
      </c>
      <c r="J31" s="11" t="s">
        <v>14</v>
      </c>
      <c r="K31" s="257" t="str">
        <f t="shared" si="2"/>
        <v/>
      </c>
      <c r="L31" s="11" t="s">
        <v>15</v>
      </c>
      <c r="M31" s="11" t="s">
        <v>16</v>
      </c>
      <c r="N31" s="396" t="str">
        <f t="shared" si="23"/>
        <v/>
      </c>
      <c r="O31" s="357">
        <f t="shared" si="4"/>
        <v>11600</v>
      </c>
      <c r="P31" s="11" t="s">
        <v>14</v>
      </c>
      <c r="Q31" s="257" t="str">
        <f t="shared" si="5"/>
        <v/>
      </c>
      <c r="R31" s="11" t="s">
        <v>17</v>
      </c>
      <c r="S31" s="11" t="s">
        <v>16</v>
      </c>
      <c r="T31" s="396" t="str">
        <f t="shared" si="24"/>
        <v/>
      </c>
      <c r="U31" s="17"/>
      <c r="V31" s="397" t="str">
        <f t="shared" si="25"/>
        <v/>
      </c>
    </row>
    <row r="32" spans="1:23" ht="30" hidden="1" customHeight="1">
      <c r="A32" s="157"/>
      <c r="B32" s="189" t="str">
        <f>IF($A32="","",VLOOKUP($A32,従事者明細!$A$3:$F$51,2))</f>
        <v/>
      </c>
      <c r="C32" s="135" t="str">
        <f>IF($A32="","",VLOOKUP($A32,従事者明細!$A$3:$F$51,3))</f>
        <v/>
      </c>
      <c r="D32" s="2"/>
      <c r="E32" s="203" t="str">
        <f t="shared" si="0"/>
        <v/>
      </c>
      <c r="F32" s="215"/>
      <c r="G32" s="464" t="str">
        <f t="shared" si="1"/>
        <v/>
      </c>
      <c r="H32" s="7"/>
      <c r="I32" s="253">
        <v>3800</v>
      </c>
      <c r="J32" s="11" t="s">
        <v>14</v>
      </c>
      <c r="K32" s="257" t="str">
        <f t="shared" si="2"/>
        <v/>
      </c>
      <c r="L32" s="11" t="s">
        <v>15</v>
      </c>
      <c r="M32" s="11" t="s">
        <v>16</v>
      </c>
      <c r="N32" s="396" t="str">
        <f t="shared" si="20"/>
        <v/>
      </c>
      <c r="O32" s="357">
        <f t="shared" si="4"/>
        <v>11600</v>
      </c>
      <c r="P32" s="11" t="s">
        <v>14</v>
      </c>
      <c r="Q32" s="257" t="str">
        <f t="shared" si="5"/>
        <v/>
      </c>
      <c r="R32" s="11" t="s">
        <v>17</v>
      </c>
      <c r="S32" s="11" t="s">
        <v>16</v>
      </c>
      <c r="T32" s="396" t="str">
        <f t="shared" si="21"/>
        <v/>
      </c>
      <c r="U32" s="17"/>
      <c r="V32" s="397" t="str">
        <f t="shared" si="22"/>
        <v/>
      </c>
    </row>
    <row r="33" spans="1:23" ht="30" hidden="1" customHeight="1">
      <c r="A33" s="157"/>
      <c r="B33" s="189" t="str">
        <f>IF($A33="","",VLOOKUP($A33,従事者明細!$A$3:$F$51,2))</f>
        <v/>
      </c>
      <c r="C33" s="135" t="str">
        <f>IF($A33="","",VLOOKUP($A33,従事者明細!$A$3:$F$51,3))</f>
        <v/>
      </c>
      <c r="D33" s="2"/>
      <c r="E33" s="203" t="str">
        <f t="shared" si="0"/>
        <v/>
      </c>
      <c r="F33" s="215"/>
      <c r="G33" s="464" t="str">
        <f t="shared" si="1"/>
        <v/>
      </c>
      <c r="H33" s="7"/>
      <c r="I33" s="253">
        <v>3800</v>
      </c>
      <c r="J33" s="11" t="s">
        <v>14</v>
      </c>
      <c r="K33" s="257" t="str">
        <f t="shared" si="2"/>
        <v/>
      </c>
      <c r="L33" s="11" t="s">
        <v>15</v>
      </c>
      <c r="M33" s="11" t="s">
        <v>16</v>
      </c>
      <c r="N33" s="396" t="str">
        <f t="shared" si="20"/>
        <v/>
      </c>
      <c r="O33" s="357">
        <f t="shared" si="4"/>
        <v>11600</v>
      </c>
      <c r="P33" s="11" t="s">
        <v>14</v>
      </c>
      <c r="Q33" s="257" t="str">
        <f t="shared" si="5"/>
        <v/>
      </c>
      <c r="R33" s="11" t="s">
        <v>17</v>
      </c>
      <c r="S33" s="11" t="s">
        <v>16</v>
      </c>
      <c r="T33" s="396" t="str">
        <f t="shared" si="21"/>
        <v/>
      </c>
      <c r="U33" s="17"/>
      <c r="V33" s="397" t="str">
        <f t="shared" si="22"/>
        <v/>
      </c>
    </row>
    <row r="34" spans="1:23" ht="30" hidden="1" customHeight="1">
      <c r="A34" s="157"/>
      <c r="B34" s="189" t="str">
        <f>IF($A34="","",VLOOKUP($A34,従事者明細!$A$3:$F$51,2))</f>
        <v/>
      </c>
      <c r="C34" s="135" t="str">
        <f>IF($A34="","",VLOOKUP($A34,従事者明細!$A$3:$F$51,3))</f>
        <v/>
      </c>
      <c r="D34" s="2"/>
      <c r="E34" s="203" t="str">
        <f t="shared" si="0"/>
        <v/>
      </c>
      <c r="F34" s="215"/>
      <c r="G34" s="464" t="str">
        <f t="shared" si="1"/>
        <v/>
      </c>
      <c r="H34" s="7"/>
      <c r="I34" s="253">
        <v>3800</v>
      </c>
      <c r="J34" s="11" t="s">
        <v>14</v>
      </c>
      <c r="K34" s="257" t="str">
        <f t="shared" si="2"/>
        <v/>
      </c>
      <c r="L34" s="11" t="s">
        <v>15</v>
      </c>
      <c r="M34" s="11" t="s">
        <v>16</v>
      </c>
      <c r="N34" s="396" t="str">
        <f t="shared" si="20"/>
        <v/>
      </c>
      <c r="O34" s="357">
        <f t="shared" si="4"/>
        <v>11600</v>
      </c>
      <c r="P34" s="11" t="s">
        <v>14</v>
      </c>
      <c r="Q34" s="257" t="str">
        <f t="shared" si="5"/>
        <v/>
      </c>
      <c r="R34" s="11" t="s">
        <v>17</v>
      </c>
      <c r="S34" s="11" t="s">
        <v>16</v>
      </c>
      <c r="T34" s="396" t="str">
        <f t="shared" si="21"/>
        <v/>
      </c>
      <c r="U34" s="17"/>
      <c r="V34" s="397" t="str">
        <f t="shared" si="22"/>
        <v/>
      </c>
    </row>
    <row r="35" spans="1:23" ht="30" hidden="1" customHeight="1">
      <c r="A35" s="157"/>
      <c r="B35" s="189" t="str">
        <f>IF($A35="","",VLOOKUP($A35,従事者明細!$A$3:$F$51,2))</f>
        <v/>
      </c>
      <c r="C35" s="135" t="str">
        <f>IF($A35="","",VLOOKUP($A35,従事者明細!$A$3:$F$51,3))</f>
        <v/>
      </c>
      <c r="D35" s="2"/>
      <c r="E35" s="203" t="str">
        <f t="shared" si="0"/>
        <v/>
      </c>
      <c r="F35" s="215"/>
      <c r="G35" s="464" t="str">
        <f t="shared" si="1"/>
        <v/>
      </c>
      <c r="H35" s="7"/>
      <c r="I35" s="253">
        <v>3800</v>
      </c>
      <c r="J35" s="11" t="s">
        <v>14</v>
      </c>
      <c r="K35" s="257" t="str">
        <f t="shared" si="2"/>
        <v/>
      </c>
      <c r="L35" s="11" t="s">
        <v>15</v>
      </c>
      <c r="M35" s="11" t="s">
        <v>16</v>
      </c>
      <c r="N35" s="396" t="str">
        <f t="shared" si="20"/>
        <v/>
      </c>
      <c r="O35" s="357">
        <f t="shared" si="4"/>
        <v>11600</v>
      </c>
      <c r="P35" s="11" t="s">
        <v>14</v>
      </c>
      <c r="Q35" s="257" t="str">
        <f t="shared" si="5"/>
        <v/>
      </c>
      <c r="R35" s="11" t="s">
        <v>17</v>
      </c>
      <c r="S35" s="11" t="s">
        <v>16</v>
      </c>
      <c r="T35" s="396" t="str">
        <f t="shared" si="21"/>
        <v/>
      </c>
      <c r="U35" s="17"/>
      <c r="V35" s="397" t="str">
        <f t="shared" si="22"/>
        <v/>
      </c>
    </row>
    <row r="36" spans="1:23" ht="30" hidden="1" customHeight="1">
      <c r="A36" s="157"/>
      <c r="B36" s="189" t="str">
        <f>IF($A36="","",VLOOKUP($A36,従事者明細!$A$3:$F$51,2))</f>
        <v/>
      </c>
      <c r="C36" s="135" t="str">
        <f>IF($A36="","",VLOOKUP($A36,従事者明細!$A$3:$F$51,3))</f>
        <v/>
      </c>
      <c r="D36" s="2"/>
      <c r="E36" s="203" t="str">
        <f t="shared" si="0"/>
        <v/>
      </c>
      <c r="F36" s="215"/>
      <c r="G36" s="464" t="str">
        <f t="shared" si="1"/>
        <v/>
      </c>
      <c r="H36" s="7"/>
      <c r="I36" s="253">
        <v>3800</v>
      </c>
      <c r="J36" s="11" t="s">
        <v>14</v>
      </c>
      <c r="K36" s="257" t="str">
        <f t="shared" si="2"/>
        <v/>
      </c>
      <c r="L36" s="11" t="s">
        <v>15</v>
      </c>
      <c r="M36" s="11" t="s">
        <v>16</v>
      </c>
      <c r="N36" s="396" t="str">
        <f t="shared" si="20"/>
        <v/>
      </c>
      <c r="O36" s="357">
        <f t="shared" si="4"/>
        <v>11600</v>
      </c>
      <c r="P36" s="11" t="s">
        <v>14</v>
      </c>
      <c r="Q36" s="257" t="str">
        <f t="shared" si="5"/>
        <v/>
      </c>
      <c r="R36" s="11" t="s">
        <v>17</v>
      </c>
      <c r="S36" s="11" t="s">
        <v>16</v>
      </c>
      <c r="T36" s="396" t="str">
        <f t="shared" si="21"/>
        <v/>
      </c>
      <c r="U36" s="17"/>
      <c r="V36" s="397" t="str">
        <f t="shared" si="22"/>
        <v/>
      </c>
    </row>
    <row r="37" spans="1:23" ht="30" hidden="1" customHeight="1">
      <c r="A37" s="157"/>
      <c r="B37" s="189" t="str">
        <f>IF($A37="","",VLOOKUP($A37,従事者明細!$A$3:$F$51,2))</f>
        <v/>
      </c>
      <c r="C37" s="135" t="str">
        <f>IF($A37="","",VLOOKUP($A37,従事者明細!$A$3:$F$51,3))</f>
        <v/>
      </c>
      <c r="D37" s="2"/>
      <c r="E37" s="203" t="str">
        <f t="shared" si="0"/>
        <v/>
      </c>
      <c r="F37" s="215"/>
      <c r="G37" s="464" t="str">
        <f t="shared" si="1"/>
        <v/>
      </c>
      <c r="H37" s="7"/>
      <c r="I37" s="253">
        <v>3800</v>
      </c>
      <c r="J37" s="11" t="s">
        <v>14</v>
      </c>
      <c r="K37" s="257" t="str">
        <f t="shared" si="2"/>
        <v/>
      </c>
      <c r="L37" s="11" t="s">
        <v>15</v>
      </c>
      <c r="M37" s="11" t="s">
        <v>16</v>
      </c>
      <c r="N37" s="396" t="str">
        <f t="shared" si="3"/>
        <v/>
      </c>
      <c r="O37" s="357">
        <f t="shared" si="4"/>
        <v>11600</v>
      </c>
      <c r="P37" s="11" t="s">
        <v>14</v>
      </c>
      <c r="Q37" s="257" t="str">
        <f t="shared" si="5"/>
        <v/>
      </c>
      <c r="R37" s="11" t="s">
        <v>17</v>
      </c>
      <c r="S37" s="11" t="s">
        <v>16</v>
      </c>
      <c r="T37" s="396" t="str">
        <f t="shared" si="6"/>
        <v/>
      </c>
      <c r="U37" s="17"/>
      <c r="V37" s="397" t="str">
        <f t="shared" si="7"/>
        <v/>
      </c>
    </row>
    <row r="38" spans="1:23" ht="30" hidden="1" customHeight="1">
      <c r="A38" s="157"/>
      <c r="B38" s="189" t="str">
        <f>IF($A38="","",VLOOKUP($A38,従事者明細!$A$3:$F$51,2))</f>
        <v/>
      </c>
      <c r="C38" s="135" t="str">
        <f>IF($A38="","",VLOOKUP($A38,従事者明細!$A$3:$F$51,3))</f>
        <v/>
      </c>
      <c r="D38" s="2"/>
      <c r="E38" s="203" t="str">
        <f t="shared" si="0"/>
        <v/>
      </c>
      <c r="F38" s="215"/>
      <c r="G38" s="464" t="str">
        <f t="shared" si="1"/>
        <v/>
      </c>
      <c r="H38" s="7"/>
      <c r="I38" s="253">
        <v>3800</v>
      </c>
      <c r="J38" s="11" t="s">
        <v>14</v>
      </c>
      <c r="K38" s="257" t="str">
        <f t="shared" si="2"/>
        <v/>
      </c>
      <c r="L38" s="11" t="s">
        <v>15</v>
      </c>
      <c r="M38" s="11" t="s">
        <v>16</v>
      </c>
      <c r="N38" s="396" t="str">
        <f t="shared" si="3"/>
        <v/>
      </c>
      <c r="O38" s="357">
        <f t="shared" si="4"/>
        <v>11600</v>
      </c>
      <c r="P38" s="11" t="s">
        <v>14</v>
      </c>
      <c r="Q38" s="257" t="str">
        <f t="shared" si="5"/>
        <v/>
      </c>
      <c r="R38" s="11" t="s">
        <v>17</v>
      </c>
      <c r="S38" s="11" t="s">
        <v>16</v>
      </c>
      <c r="T38" s="396" t="str">
        <f t="shared" si="6"/>
        <v/>
      </c>
      <c r="U38" s="17"/>
      <c r="V38" s="397" t="str">
        <f t="shared" si="7"/>
        <v/>
      </c>
    </row>
    <row r="39" spans="1:23" ht="30" hidden="1" customHeight="1">
      <c r="A39" s="157"/>
      <c r="B39" s="189" t="str">
        <f>IF($A39="","",VLOOKUP($A39,従事者明細!$A$3:$F$51,2))</f>
        <v/>
      </c>
      <c r="C39" s="135" t="str">
        <f>IF($A39="","",VLOOKUP($A39,従事者明細!$A$3:$F$51,3))</f>
        <v/>
      </c>
      <c r="D39" s="2"/>
      <c r="E39" s="203" t="str">
        <f t="shared" si="0"/>
        <v/>
      </c>
      <c r="F39" s="215"/>
      <c r="G39" s="464" t="str">
        <f t="shared" si="1"/>
        <v/>
      </c>
      <c r="H39" s="10"/>
      <c r="I39" s="253">
        <v>3800</v>
      </c>
      <c r="J39" s="11" t="s">
        <v>14</v>
      </c>
      <c r="K39" s="257" t="str">
        <f t="shared" si="2"/>
        <v/>
      </c>
      <c r="L39" s="11" t="s">
        <v>15</v>
      </c>
      <c r="M39" s="11" t="s">
        <v>16</v>
      </c>
      <c r="N39" s="396" t="str">
        <f t="shared" si="3"/>
        <v/>
      </c>
      <c r="O39" s="357">
        <f t="shared" si="4"/>
        <v>11600</v>
      </c>
      <c r="P39" s="11" t="s">
        <v>14</v>
      </c>
      <c r="Q39" s="257" t="str">
        <f t="shared" si="5"/>
        <v/>
      </c>
      <c r="R39" s="11" t="s">
        <v>17</v>
      </c>
      <c r="S39" s="11" t="s">
        <v>16</v>
      </c>
      <c r="T39" s="396" t="str">
        <f t="shared" si="6"/>
        <v/>
      </c>
      <c r="U39" s="17"/>
      <c r="V39" s="397" t="str">
        <f t="shared" si="7"/>
        <v/>
      </c>
    </row>
    <row r="40" spans="1:23" ht="30" hidden="1" customHeight="1">
      <c r="A40" s="157"/>
      <c r="B40" s="189" t="str">
        <f>IF($A40="","",VLOOKUP($A40,従事者明細!$A$3:$F$51,2))</f>
        <v/>
      </c>
      <c r="C40" s="135" t="str">
        <f>IF($A40="","",VLOOKUP($A40,従事者明細!$A$3:$F$51,3))</f>
        <v/>
      </c>
      <c r="D40" s="2"/>
      <c r="E40" s="203" t="str">
        <f t="shared" si="0"/>
        <v/>
      </c>
      <c r="F40" s="215"/>
      <c r="G40" s="464" t="str">
        <f t="shared" si="1"/>
        <v/>
      </c>
      <c r="H40" s="7"/>
      <c r="I40" s="253">
        <v>3800</v>
      </c>
      <c r="J40" s="11" t="s">
        <v>14</v>
      </c>
      <c r="K40" s="257" t="str">
        <f t="shared" si="2"/>
        <v/>
      </c>
      <c r="L40" s="11" t="s">
        <v>15</v>
      </c>
      <c r="M40" s="11" t="s">
        <v>16</v>
      </c>
      <c r="N40" s="396" t="str">
        <f t="shared" si="3"/>
        <v/>
      </c>
      <c r="O40" s="357">
        <f t="shared" si="4"/>
        <v>11600</v>
      </c>
      <c r="P40" s="11" t="s">
        <v>14</v>
      </c>
      <c r="Q40" s="257" t="str">
        <f t="shared" si="5"/>
        <v/>
      </c>
      <c r="R40" s="11" t="s">
        <v>17</v>
      </c>
      <c r="S40" s="11" t="s">
        <v>16</v>
      </c>
      <c r="T40" s="396" t="str">
        <f t="shared" si="6"/>
        <v/>
      </c>
      <c r="U40" s="17"/>
      <c r="V40" s="397" t="str">
        <f t="shared" si="7"/>
        <v/>
      </c>
    </row>
    <row r="41" spans="1:23" ht="30" customHeight="1" thickBot="1">
      <c r="A41" s="157"/>
      <c r="B41" s="189" t="str">
        <f>IF($A41="","",VLOOKUP($A41,従事者明細!$A$3:$F$51,2))</f>
        <v/>
      </c>
      <c r="C41" s="135" t="str">
        <f>IF($A41="","",VLOOKUP($A41,従事者明細!$A$3:$F$51,3))</f>
        <v/>
      </c>
      <c r="D41" s="53"/>
      <c r="E41" s="203" t="str">
        <f t="shared" si="0"/>
        <v/>
      </c>
      <c r="F41" s="215"/>
      <c r="G41" s="464" t="str">
        <f t="shared" si="1"/>
        <v/>
      </c>
      <c r="H41" s="7"/>
      <c r="I41" s="253">
        <v>3800</v>
      </c>
      <c r="J41" s="11" t="s">
        <v>14</v>
      </c>
      <c r="K41" s="257" t="str">
        <f t="shared" si="2"/>
        <v/>
      </c>
      <c r="L41" s="11" t="s">
        <v>15</v>
      </c>
      <c r="M41" s="11" t="s">
        <v>16</v>
      </c>
      <c r="N41" s="396" t="str">
        <f t="shared" si="3"/>
        <v/>
      </c>
      <c r="O41" s="357">
        <f t="shared" si="4"/>
        <v>11600</v>
      </c>
      <c r="P41" s="11" t="s">
        <v>14</v>
      </c>
      <c r="Q41" s="257" t="str">
        <f t="shared" si="5"/>
        <v/>
      </c>
      <c r="R41" s="11" t="s">
        <v>17</v>
      </c>
      <c r="S41" s="11" t="s">
        <v>16</v>
      </c>
      <c r="T41" s="396" t="str">
        <f t="shared" si="6"/>
        <v/>
      </c>
      <c r="U41" s="17"/>
      <c r="V41" s="397" t="str">
        <f t="shared" si="7"/>
        <v/>
      </c>
    </row>
    <row r="42" spans="1:23" ht="30" customHeight="1" thickBot="1">
      <c r="B42" s="7"/>
      <c r="C42" s="7"/>
      <c r="D42" s="54" t="s">
        <v>21</v>
      </c>
      <c r="E42" s="15">
        <f>SUM(E9:E41)</f>
        <v>0</v>
      </c>
      <c r="F42" s="59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5" t="s">
        <v>21</v>
      </c>
      <c r="V42" s="15">
        <f>SUM(V9:V41)</f>
        <v>0</v>
      </c>
    </row>
    <row r="43" spans="1:23" ht="30" customHeight="1" thickBot="1">
      <c r="B43" s="7"/>
      <c r="C43" s="85"/>
      <c r="D43" s="92" t="s">
        <v>105</v>
      </c>
      <c r="E43" s="512">
        <f>ROUNDDOWN(E42,-3)</f>
        <v>0</v>
      </c>
      <c r="F43" s="56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92" t="s">
        <v>105</v>
      </c>
      <c r="V43" s="512">
        <f>ROUNDDOWN(V42,-3)</f>
        <v>0</v>
      </c>
    </row>
    <row r="44" spans="1:23" ht="30" customHeight="1">
      <c r="B44" s="7"/>
      <c r="C44" s="7"/>
      <c r="D44" s="475"/>
      <c r="E44" s="59"/>
      <c r="F44" s="56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16"/>
    </row>
    <row r="45" spans="1:23" ht="30" customHeight="1">
      <c r="D45" s="191" t="s">
        <v>150</v>
      </c>
      <c r="E45" s="8" t="s">
        <v>251</v>
      </c>
      <c r="F45" s="476" t="s">
        <v>151</v>
      </c>
      <c r="G45" s="620" t="s">
        <v>164</v>
      </c>
      <c r="H45" s="622"/>
      <c r="I45" s="476" t="s">
        <v>296</v>
      </c>
      <c r="J45" s="635" t="s">
        <v>165</v>
      </c>
      <c r="K45" s="635"/>
      <c r="L45" s="635" t="s">
        <v>166</v>
      </c>
      <c r="M45" s="635"/>
      <c r="N45" s="201" t="s">
        <v>297</v>
      </c>
      <c r="O45" s="202" t="s">
        <v>167</v>
      </c>
      <c r="P45" s="620" t="s">
        <v>266</v>
      </c>
      <c r="Q45" s="621"/>
      <c r="R45" s="621"/>
      <c r="S45" s="621"/>
      <c r="T45" s="621"/>
      <c r="U45" s="621"/>
      <c r="V45" s="622"/>
      <c r="W45" s="386" t="s">
        <v>195</v>
      </c>
    </row>
    <row r="46" spans="1:23" ht="24" customHeight="1">
      <c r="B46" s="627"/>
      <c r="C46" s="632" t="s">
        <v>22</v>
      </c>
      <c r="D46" s="1">
        <v>1</v>
      </c>
      <c r="E46" s="204">
        <f>SUM(G46:O46)</f>
        <v>0</v>
      </c>
      <c r="F46" s="463"/>
      <c r="G46" s="617"/>
      <c r="H46" s="618"/>
      <c r="I46" s="199"/>
      <c r="J46" s="616"/>
      <c r="K46" s="616"/>
      <c r="L46" s="619"/>
      <c r="M46" s="619"/>
      <c r="N46" s="200">
        <f>ROUND(G46*0.05,0)</f>
        <v>0</v>
      </c>
      <c r="O46" s="198"/>
      <c r="P46" s="623"/>
      <c r="Q46" s="624"/>
      <c r="R46" s="624"/>
      <c r="S46" s="624"/>
      <c r="T46" s="624"/>
      <c r="U46" s="624"/>
      <c r="V46" s="625"/>
      <c r="W46" s="191"/>
    </row>
    <row r="47" spans="1:23" ht="24" customHeight="1">
      <c r="B47" s="627"/>
      <c r="C47" s="633"/>
      <c r="D47" s="1">
        <v>2</v>
      </c>
      <c r="E47" s="204">
        <f t="shared" ref="E47:E51" si="26">SUM(G47:O47)</f>
        <v>0</v>
      </c>
      <c r="F47" s="463"/>
      <c r="G47" s="617"/>
      <c r="H47" s="618"/>
      <c r="I47" s="199"/>
      <c r="J47" s="616"/>
      <c r="K47" s="616"/>
      <c r="L47" s="619"/>
      <c r="M47" s="619"/>
      <c r="N47" s="200">
        <f t="shared" ref="N47:N51" si="27">ROUND(G47*0.05,0)</f>
        <v>0</v>
      </c>
      <c r="O47" s="198"/>
      <c r="P47" s="623"/>
      <c r="Q47" s="624"/>
      <c r="R47" s="624"/>
      <c r="S47" s="624"/>
      <c r="T47" s="624"/>
      <c r="U47" s="624"/>
      <c r="V47" s="625"/>
      <c r="W47" s="191"/>
    </row>
    <row r="48" spans="1:23" ht="24" customHeight="1">
      <c r="B48" s="627"/>
      <c r="C48" s="633"/>
      <c r="D48" s="1">
        <v>3</v>
      </c>
      <c r="E48" s="204">
        <f t="shared" ref="E48" si="28">SUM(G48:O48)</f>
        <v>0</v>
      </c>
      <c r="F48" s="463"/>
      <c r="G48" s="617"/>
      <c r="H48" s="618"/>
      <c r="I48" s="199"/>
      <c r="J48" s="616"/>
      <c r="K48" s="616"/>
      <c r="L48" s="619"/>
      <c r="M48" s="619"/>
      <c r="N48" s="200">
        <f t="shared" ref="N48" si="29">ROUND(G48*0.05,0)</f>
        <v>0</v>
      </c>
      <c r="O48" s="198"/>
      <c r="P48" s="623"/>
      <c r="Q48" s="624"/>
      <c r="R48" s="624"/>
      <c r="S48" s="624"/>
      <c r="T48" s="624"/>
      <c r="U48" s="624"/>
      <c r="V48" s="625"/>
      <c r="W48" s="191"/>
    </row>
    <row r="49" spans="2:23" ht="24" customHeight="1">
      <c r="B49" s="627"/>
      <c r="C49" s="633"/>
      <c r="D49" s="1">
        <v>4</v>
      </c>
      <c r="E49" s="204">
        <f t="shared" si="26"/>
        <v>0</v>
      </c>
      <c r="F49" s="463"/>
      <c r="G49" s="617"/>
      <c r="H49" s="618"/>
      <c r="I49" s="199"/>
      <c r="J49" s="616"/>
      <c r="K49" s="616"/>
      <c r="L49" s="619"/>
      <c r="M49" s="619"/>
      <c r="N49" s="200">
        <f t="shared" si="27"/>
        <v>0</v>
      </c>
      <c r="O49" s="198"/>
      <c r="P49" s="623"/>
      <c r="Q49" s="624"/>
      <c r="R49" s="624"/>
      <c r="S49" s="624"/>
      <c r="T49" s="624"/>
      <c r="U49" s="624"/>
      <c r="V49" s="625"/>
      <c r="W49" s="191"/>
    </row>
    <row r="50" spans="2:23" ht="24" customHeight="1">
      <c r="B50" s="627"/>
      <c r="C50" s="633"/>
      <c r="D50" s="1">
        <v>5</v>
      </c>
      <c r="E50" s="204">
        <f t="shared" si="26"/>
        <v>0</v>
      </c>
      <c r="F50" s="463"/>
      <c r="G50" s="617"/>
      <c r="H50" s="618"/>
      <c r="I50" s="199"/>
      <c r="J50" s="616"/>
      <c r="K50" s="616"/>
      <c r="L50" s="619"/>
      <c r="M50" s="619"/>
      <c r="N50" s="200">
        <f t="shared" si="27"/>
        <v>0</v>
      </c>
      <c r="O50" s="198"/>
      <c r="P50" s="623"/>
      <c r="Q50" s="624"/>
      <c r="R50" s="624"/>
      <c r="S50" s="624"/>
      <c r="T50" s="624"/>
      <c r="U50" s="624"/>
      <c r="V50" s="625"/>
      <c r="W50" s="191"/>
    </row>
    <row r="51" spans="2:23" ht="24" customHeight="1">
      <c r="B51" s="627"/>
      <c r="C51" s="634"/>
      <c r="D51" s="1">
        <v>6</v>
      </c>
      <c r="E51" s="204">
        <f t="shared" si="26"/>
        <v>0</v>
      </c>
      <c r="F51" s="463"/>
      <c r="G51" s="617"/>
      <c r="H51" s="618"/>
      <c r="I51" s="199"/>
      <c r="J51" s="616"/>
      <c r="K51" s="616"/>
      <c r="L51" s="619"/>
      <c r="M51" s="619"/>
      <c r="N51" s="200">
        <f t="shared" si="27"/>
        <v>0</v>
      </c>
      <c r="O51" s="198"/>
      <c r="P51" s="623"/>
      <c r="Q51" s="624"/>
      <c r="R51" s="624"/>
      <c r="S51" s="624"/>
      <c r="T51" s="624"/>
      <c r="U51" s="624"/>
      <c r="V51" s="625"/>
      <c r="W51" s="191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35" sqref="I35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4" t="s">
        <v>58</v>
      </c>
      <c r="B2" s="74" t="s">
        <v>20</v>
      </c>
      <c r="C2" s="398"/>
      <c r="D2" s="399"/>
      <c r="E2" s="398"/>
      <c r="F2" s="399"/>
      <c r="G2" s="399"/>
    </row>
    <row r="3" spans="1:7" s="16" customFormat="1" ht="20.100000000000001" customHeight="1" thickBot="1">
      <c r="A3" s="66" t="s">
        <v>54</v>
      </c>
      <c r="B3" s="71" t="s">
        <v>74</v>
      </c>
      <c r="C3" s="398"/>
      <c r="D3" s="400"/>
      <c r="E3" s="140">
        <f>E35</f>
        <v>0</v>
      </c>
      <c r="F3" s="399" t="s">
        <v>1</v>
      </c>
      <c r="G3" s="399"/>
    </row>
    <row r="4" spans="1:7" s="16" customFormat="1" ht="20.100000000000001" customHeight="1" thickTop="1">
      <c r="A4" s="399"/>
      <c r="B4" s="401"/>
      <c r="C4" s="398"/>
      <c r="D4" s="399"/>
      <c r="E4" s="398"/>
      <c r="F4" s="399"/>
      <c r="G4" s="399"/>
    </row>
    <row r="5" spans="1:7" s="16" customFormat="1" ht="24.95" customHeight="1">
      <c r="A5" s="402"/>
      <c r="B5" s="403" t="s">
        <v>23</v>
      </c>
      <c r="C5" s="404" t="s">
        <v>28</v>
      </c>
      <c r="D5" s="403" t="s">
        <v>24</v>
      </c>
      <c r="E5" s="404" t="s">
        <v>25</v>
      </c>
      <c r="F5" s="403" t="s">
        <v>26</v>
      </c>
      <c r="G5" s="354" t="s">
        <v>195</v>
      </c>
    </row>
    <row r="6" spans="1:7" s="16" customFormat="1" ht="24.95" customHeight="1">
      <c r="A6" s="643" t="s">
        <v>332</v>
      </c>
      <c r="B6" s="405"/>
      <c r="C6" s="406"/>
      <c r="D6" s="406"/>
      <c r="E6" s="407">
        <f>C6*D6</f>
        <v>0</v>
      </c>
      <c r="F6" s="405"/>
      <c r="G6" s="402"/>
    </row>
    <row r="7" spans="1:7" s="16" customFormat="1" ht="24.95" customHeight="1">
      <c r="A7" s="644"/>
      <c r="B7" s="405"/>
      <c r="C7" s="406"/>
      <c r="D7" s="406"/>
      <c r="E7" s="407">
        <f t="shared" ref="E7:E32" si="0">C7*D7</f>
        <v>0</v>
      </c>
      <c r="F7" s="405"/>
      <c r="G7" s="402"/>
    </row>
    <row r="8" spans="1:7" s="16" customFormat="1" ht="24.95" customHeight="1">
      <c r="A8" s="644"/>
      <c r="B8" s="405"/>
      <c r="C8" s="406"/>
      <c r="D8" s="406"/>
      <c r="E8" s="407">
        <f t="shared" si="0"/>
        <v>0</v>
      </c>
      <c r="F8" s="405"/>
      <c r="G8" s="402"/>
    </row>
    <row r="9" spans="1:7" s="16" customFormat="1" ht="24.95" customHeight="1">
      <c r="A9" s="644"/>
      <c r="B9" s="405"/>
      <c r="C9" s="406"/>
      <c r="D9" s="406"/>
      <c r="E9" s="407">
        <f t="shared" si="0"/>
        <v>0</v>
      </c>
      <c r="F9" s="405"/>
      <c r="G9" s="402"/>
    </row>
    <row r="10" spans="1:7" s="16" customFormat="1" ht="24.95" customHeight="1">
      <c r="A10" s="644"/>
      <c r="B10" s="405"/>
      <c r="C10" s="406"/>
      <c r="D10" s="406"/>
      <c r="E10" s="407">
        <f t="shared" si="0"/>
        <v>0</v>
      </c>
      <c r="F10" s="405"/>
      <c r="G10" s="402"/>
    </row>
    <row r="11" spans="1:7" s="16" customFormat="1" ht="24.95" customHeight="1">
      <c r="A11" s="644"/>
      <c r="B11" s="408"/>
      <c r="C11" s="409"/>
      <c r="D11" s="409"/>
      <c r="E11" s="465">
        <f t="shared" si="0"/>
        <v>0</v>
      </c>
      <c r="F11" s="405"/>
      <c r="G11" s="402"/>
    </row>
    <row r="12" spans="1:7" s="16" customFormat="1" ht="24.95" customHeight="1" thickBot="1">
      <c r="A12" s="645"/>
      <c r="B12" s="646" t="s">
        <v>27</v>
      </c>
      <c r="C12" s="646"/>
      <c r="D12" s="646"/>
      <c r="E12" s="467">
        <f>SUM(E6:E11)</f>
        <v>0</v>
      </c>
      <c r="F12" s="468"/>
      <c r="G12" s="402"/>
    </row>
    <row r="13" spans="1:7" s="16" customFormat="1" ht="24.95" customHeight="1">
      <c r="A13" s="639" t="s">
        <v>333</v>
      </c>
      <c r="B13" s="513"/>
      <c r="C13" s="470"/>
      <c r="D13" s="470"/>
      <c r="E13" s="471">
        <f t="shared" si="0"/>
        <v>0</v>
      </c>
      <c r="F13" s="405"/>
      <c r="G13" s="402"/>
    </row>
    <row r="14" spans="1:7" s="16" customFormat="1" ht="24.95" customHeight="1">
      <c r="A14" s="640"/>
      <c r="B14" s="514"/>
      <c r="C14" s="406"/>
      <c r="D14" s="406"/>
      <c r="E14" s="407">
        <f t="shared" si="0"/>
        <v>0</v>
      </c>
      <c r="F14" s="405"/>
      <c r="G14" s="402"/>
    </row>
    <row r="15" spans="1:7" s="16" customFormat="1" ht="24.95" customHeight="1">
      <c r="A15" s="640"/>
      <c r="B15" s="514"/>
      <c r="C15" s="406"/>
      <c r="D15" s="406"/>
      <c r="E15" s="407">
        <f t="shared" si="0"/>
        <v>0</v>
      </c>
      <c r="F15" s="405"/>
      <c r="G15" s="402"/>
    </row>
    <row r="16" spans="1:7" s="16" customFormat="1" ht="24.95" customHeight="1">
      <c r="A16" s="640"/>
      <c r="B16" s="514"/>
      <c r="C16" s="509"/>
      <c r="D16" s="406"/>
      <c r="E16" s="407">
        <f t="shared" si="0"/>
        <v>0</v>
      </c>
      <c r="F16" s="405"/>
      <c r="G16" s="402"/>
    </row>
    <row r="17" spans="1:7" s="16" customFormat="1" ht="24.95" customHeight="1">
      <c r="A17" s="640"/>
      <c r="B17" s="514"/>
      <c r="C17" s="406"/>
      <c r="D17" s="406"/>
      <c r="E17" s="407">
        <f t="shared" si="0"/>
        <v>0</v>
      </c>
      <c r="F17" s="405"/>
      <c r="G17" s="402"/>
    </row>
    <row r="18" spans="1:7" s="16" customFormat="1" ht="24.95" customHeight="1">
      <c r="A18" s="640"/>
      <c r="B18" s="515"/>
      <c r="C18" s="409"/>
      <c r="D18" s="409"/>
      <c r="E18" s="465">
        <f t="shared" si="0"/>
        <v>0</v>
      </c>
      <c r="F18" s="405"/>
      <c r="G18" s="402"/>
    </row>
    <row r="19" spans="1:7" s="16" customFormat="1" ht="24.95" customHeight="1" thickBot="1">
      <c r="A19" s="641"/>
      <c r="B19" s="647" t="s">
        <v>27</v>
      </c>
      <c r="C19" s="646"/>
      <c r="D19" s="646"/>
      <c r="E19" s="467">
        <f>SUM(E13:E18)</f>
        <v>0</v>
      </c>
      <c r="F19" s="468"/>
      <c r="G19" s="402"/>
    </row>
    <row r="20" spans="1:7" s="16" customFormat="1" ht="24.95" customHeight="1">
      <c r="A20" s="639" t="s">
        <v>334</v>
      </c>
      <c r="B20" s="469"/>
      <c r="C20" s="470"/>
      <c r="D20" s="470"/>
      <c r="E20" s="471">
        <f t="shared" si="0"/>
        <v>0</v>
      </c>
      <c r="F20" s="405"/>
      <c r="G20" s="402"/>
    </row>
    <row r="21" spans="1:7" s="16" customFormat="1" ht="24.95" customHeight="1">
      <c r="A21" s="640"/>
      <c r="B21" s="405"/>
      <c r="C21" s="406"/>
      <c r="D21" s="406"/>
      <c r="E21" s="407">
        <f t="shared" si="0"/>
        <v>0</v>
      </c>
      <c r="F21" s="405"/>
      <c r="G21" s="402"/>
    </row>
    <row r="22" spans="1:7" s="16" customFormat="1" ht="24.95" customHeight="1">
      <c r="A22" s="640"/>
      <c r="B22" s="405"/>
      <c r="C22" s="406"/>
      <c r="D22" s="406"/>
      <c r="E22" s="407">
        <f t="shared" si="0"/>
        <v>0</v>
      </c>
      <c r="F22" s="405"/>
      <c r="G22" s="402"/>
    </row>
    <row r="23" spans="1:7" s="16" customFormat="1" ht="24.95" customHeight="1">
      <c r="A23" s="640"/>
      <c r="B23" s="405"/>
      <c r="C23" s="406"/>
      <c r="D23" s="406"/>
      <c r="E23" s="407">
        <f t="shared" si="0"/>
        <v>0</v>
      </c>
      <c r="F23" s="405"/>
      <c r="G23" s="402"/>
    </row>
    <row r="24" spans="1:7" s="16" customFormat="1" ht="24.95" customHeight="1">
      <c r="A24" s="640"/>
      <c r="B24" s="408"/>
      <c r="C24" s="409"/>
      <c r="D24" s="409"/>
      <c r="E24" s="465">
        <f t="shared" si="0"/>
        <v>0</v>
      </c>
      <c r="F24" s="405"/>
      <c r="G24" s="402"/>
    </row>
    <row r="25" spans="1:7" s="16" customFormat="1" ht="24.95" customHeight="1" thickBot="1">
      <c r="A25" s="641"/>
      <c r="B25" s="646" t="s">
        <v>27</v>
      </c>
      <c r="C25" s="646"/>
      <c r="D25" s="646"/>
      <c r="E25" s="467">
        <f>SUM(E20:E24)</f>
        <v>0</v>
      </c>
      <c r="F25" s="468"/>
      <c r="G25" s="402"/>
    </row>
    <row r="26" spans="1:7" s="16" customFormat="1" ht="24.95" customHeight="1">
      <c r="A26" s="639" t="s">
        <v>335</v>
      </c>
      <c r="B26" s="494"/>
      <c r="C26" s="411"/>
      <c r="D26" s="411"/>
      <c r="E26" s="466">
        <f t="shared" si="0"/>
        <v>0</v>
      </c>
      <c r="F26" s="494"/>
      <c r="G26" s="402"/>
    </row>
    <row r="27" spans="1:7" s="16" customFormat="1" ht="24.95" customHeight="1">
      <c r="A27" s="640"/>
      <c r="B27" s="405"/>
      <c r="C27" s="406"/>
      <c r="D27" s="406"/>
      <c r="E27" s="407">
        <f t="shared" si="0"/>
        <v>0</v>
      </c>
      <c r="F27" s="405"/>
      <c r="G27" s="402"/>
    </row>
    <row r="28" spans="1:7" s="16" customFormat="1" ht="24.95" customHeight="1">
      <c r="A28" s="640"/>
      <c r="B28" s="405"/>
      <c r="C28" s="406"/>
      <c r="D28" s="406"/>
      <c r="E28" s="407">
        <f t="shared" si="0"/>
        <v>0</v>
      </c>
      <c r="F28" s="405"/>
      <c r="G28" s="402"/>
    </row>
    <row r="29" spans="1:7" s="16" customFormat="1" ht="24.95" customHeight="1">
      <c r="A29" s="640"/>
      <c r="B29" s="405"/>
      <c r="C29" s="406"/>
      <c r="D29" s="406"/>
      <c r="E29" s="407">
        <f t="shared" si="0"/>
        <v>0</v>
      </c>
      <c r="F29" s="405"/>
      <c r="G29" s="402"/>
    </row>
    <row r="30" spans="1:7" s="16" customFormat="1" ht="24.95" customHeight="1">
      <c r="A30" s="640"/>
      <c r="B30" s="405"/>
      <c r="C30" s="406"/>
      <c r="D30" s="406"/>
      <c r="E30" s="407">
        <f t="shared" si="0"/>
        <v>0</v>
      </c>
      <c r="F30" s="405"/>
      <c r="G30" s="402"/>
    </row>
    <row r="31" spans="1:7" s="16" customFormat="1" ht="24.95" customHeight="1">
      <c r="A31" s="640"/>
      <c r="B31" s="405"/>
      <c r="C31" s="406"/>
      <c r="D31" s="406"/>
      <c r="E31" s="407">
        <f t="shared" si="0"/>
        <v>0</v>
      </c>
      <c r="F31" s="405"/>
      <c r="G31" s="402"/>
    </row>
    <row r="32" spans="1:7" s="16" customFormat="1" ht="24.95" customHeight="1">
      <c r="A32" s="640"/>
      <c r="B32" s="408"/>
      <c r="C32" s="409"/>
      <c r="D32" s="409"/>
      <c r="E32" s="465">
        <f t="shared" si="0"/>
        <v>0</v>
      </c>
      <c r="F32" s="405"/>
      <c r="G32" s="402"/>
    </row>
    <row r="33" spans="1:7" s="16" customFormat="1" ht="24.95" customHeight="1" thickBot="1">
      <c r="A33" s="641"/>
      <c r="B33" s="642" t="s">
        <v>27</v>
      </c>
      <c r="C33" s="642"/>
      <c r="D33" s="642"/>
      <c r="E33" s="465">
        <f>SUM(E26:E32)</f>
        <v>0</v>
      </c>
      <c r="F33" s="473"/>
      <c r="G33" s="402"/>
    </row>
    <row r="34" spans="1:7" s="16" customFormat="1" ht="24.95" customHeight="1" thickBot="1">
      <c r="A34" s="636" t="s">
        <v>331</v>
      </c>
      <c r="B34" s="637"/>
      <c r="C34" s="637"/>
      <c r="D34" s="638"/>
      <c r="E34" s="410">
        <f>E12+E19+E25+E33</f>
        <v>0</v>
      </c>
      <c r="F34" s="472"/>
      <c r="G34" s="400"/>
    </row>
    <row r="35" spans="1:7" s="16" customFormat="1" ht="31.5" customHeight="1" thickBot="1">
      <c r="A35" s="399"/>
      <c r="B35" s="399"/>
      <c r="C35" s="398"/>
      <c r="D35" s="92" t="s">
        <v>105</v>
      </c>
      <c r="E35" s="512">
        <f>ROUNDDOWN(E34,-3)</f>
        <v>0</v>
      </c>
      <c r="F35" s="399"/>
      <c r="G35" s="400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入力方法</vt:lpstr>
      <vt:lpstr>従事者明細</vt:lpstr>
      <vt:lpstr> 表紙</vt:lpstr>
      <vt:lpstr>様式1</vt:lpstr>
      <vt:lpstr>様式2_1人件費</vt:lpstr>
      <vt:lpstr>様式2_2その他原価・一般管理費等</vt:lpstr>
      <vt:lpstr>様式2_3機材</vt:lpstr>
      <vt:lpstr>様式2_4旅費</vt:lpstr>
      <vt:lpstr>様式2_5現地活動費</vt:lpstr>
      <vt:lpstr>様式2_6本邦受入活動費OR国内研修費&amp;管理費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様式2_2その他原価・一般管理費等!Print_Area</vt:lpstr>
      <vt:lpstr>様式2_3機材!Print_Area</vt:lpstr>
      <vt:lpstr>様式2_4旅費!Print_Area</vt:lpstr>
      <vt:lpstr>様式2_5現地活動費!Print_Area</vt:lpstr>
      <vt:lpstr>'様式2_6本邦受入活動費OR国内研修費&amp;管理費'!Print_Area</vt:lpstr>
      <vt:lpstr>業務従事者名簿!Print_Titles</vt:lpstr>
      <vt:lpstr>'様式2_6本邦受入活動費OR国内研修費&amp;管理費'!契約</vt:lpstr>
      <vt:lpstr>契約</vt:lpstr>
      <vt:lpstr>'様式2_6本邦受入活動費OR国内研修費&amp;管理費'!経路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'様式2_6本邦受入活動費OR国内研修費&amp;管理費'!分類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2016-08-22T07:59:01Z</cp:lastPrinted>
  <dcterms:created xsi:type="dcterms:W3CDTF">2013-03-18T00:38:39Z</dcterms:created>
  <dcterms:modified xsi:type="dcterms:W3CDTF">2016-09-14T09:29:11Z</dcterms:modified>
</cp:coreProperties>
</file>