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 tabRatio="922"/>
  </bookViews>
  <sheets>
    <sheet name="入力方法" sheetId="18" r:id="rId1"/>
    <sheet name="従事者明細" sheetId="11" r:id="rId2"/>
    <sheet name=" 表紙" sheetId="20" state="hidden" r:id="rId3"/>
    <sheet name="様式1" sheetId="1" r:id="rId4"/>
    <sheet name="様式2_1人件費　2_2その他原価・一般管理費等" sheetId="6" r:id="rId5"/>
    <sheet name="様式2_3機材" sheetId="4" r:id="rId6"/>
    <sheet name="様式2_4旅費" sheetId="3" r:id="rId7"/>
    <sheet name="様式2_5現地活動費" sheetId="10" r:id="rId8"/>
    <sheet name="様式2_6本邦受入活動費&amp;管理費" sheetId="21" r:id="rId9"/>
    <sheet name="機材様式（別紙明細）" sheetId="8" r:id="rId10"/>
    <sheet name="業務従事者名簿" sheetId="12" r:id="rId11"/>
    <sheet name="年度毎内訳" sheetId="16" r:id="rId12"/>
  </sheets>
  <externalReferences>
    <externalReference r:id="rId13"/>
    <externalReference r:id="rId14"/>
  </externalReferences>
  <definedNames>
    <definedName name="_xlnm.Print_Area" localSheetId="2">' 表紙'!$A$1:$I$43</definedName>
    <definedName name="_xlnm.Print_Area" localSheetId="9">'機材様式（別紙明細）'!$A$2:$G$33</definedName>
    <definedName name="_xlnm.Print_Area" localSheetId="10">業務従事者名簿!$A$2:$I$30</definedName>
    <definedName name="_xlnm.Print_Area" localSheetId="1">従事者明細!$A$1:$I$40</definedName>
    <definedName name="_xlnm.Print_Area" localSheetId="0">入力方法!$A$1:$C$24</definedName>
    <definedName name="_xlnm.Print_Area" localSheetId="11">年度毎内訳!$A$2:$I$22</definedName>
    <definedName name="_xlnm.Print_Area" localSheetId="3">様式1!$A$1:$H$33</definedName>
    <definedName name="_xlnm.Print_Area" localSheetId="4">'様式2_1人件費　2_2その他原価・一般管理費等'!$A$2:$Q$84</definedName>
    <definedName name="_xlnm.Print_Area" localSheetId="5">様式2_3機材!$A$2:$G$45</definedName>
    <definedName name="_xlnm.Print_Area" localSheetId="6">様式2_4旅費!$A$2:$V$52</definedName>
    <definedName name="_xlnm.Print_Area" localSheetId="7">様式2_5現地活動費!$A$2:$F$35</definedName>
    <definedName name="_xlnm.Print_Area" localSheetId="8">'様式2_6本邦受入活動費&amp;管理費'!$A$2:$H$30</definedName>
    <definedName name="_xlnm.Print_Titles" localSheetId="10">業務従事者名簿!$2:$5</definedName>
    <definedName name="Z_10FF6128_C413_492A_97F7_F629334DAAC5_.wvu.PrintArea" localSheetId="11" hidden="1">年度毎内訳!$A$2:$D$22</definedName>
    <definedName name="Z_10FF6128_C413_492A_97F7_F629334DAAC5_.wvu.PrintArea" localSheetId="3" hidden="1">様式1!$B$4:$H$32</definedName>
    <definedName name="Z_10FF6128_C413_492A_97F7_F629334DAAC5_.wvu.PrintArea" localSheetId="6" hidden="1">様式2_4旅費!$B$7:$V$46</definedName>
    <definedName name="Z_23354667_189C_4570_A62C_5B2458A64BD0_.wvu.PrintArea" localSheetId="11" hidden="1">年度毎内訳!$A$2:$D$22</definedName>
    <definedName name="Z_23354667_189C_4570_A62C_5B2458A64BD0_.wvu.PrintArea" localSheetId="3" hidden="1">様式1!$B$4:$H$32</definedName>
    <definedName name="Z_23354667_189C_4570_A62C_5B2458A64BD0_.wvu.PrintArea" localSheetId="6" hidden="1">様式2_4旅費!$B$7:$V$46</definedName>
    <definedName name="契約" localSheetId="8">様式1!$O$4:$O$6</definedName>
    <definedName name="契約">様式1!$O$4:$O$6</definedName>
    <definedName name="契約金額" localSheetId="8">#REF!</definedName>
    <definedName name="契約金額">#REF!</definedName>
    <definedName name="経路" localSheetId="8">様式2_4旅費!$C$39:$C$42</definedName>
    <definedName name="経路">様式2_4旅費!$D$46:$D$51</definedName>
    <definedName name="見積">様式1!$O$3:$O$6</definedName>
    <definedName name="見積金額">様式1!$Q$4:$Q$6</definedName>
    <definedName name="号数">従事者明細!$N$3:$N$12</definedName>
    <definedName name="事業名">様式1!$O$10:$O$16</definedName>
    <definedName name="宿泊料">様式2_4旅費!$AB$2:$AB$5</definedName>
    <definedName name="処理" localSheetId="8">[1]単価!$G$3:$G$6</definedName>
    <definedName name="処理">[1]単価!$G$3:$G$6</definedName>
    <definedName name="打合簿" localSheetId="8">[2]単価・従事者明細!$U$3:$U$4</definedName>
    <definedName name="打合簿">[2]単価・従事者明細!$U$3:$U$4</definedName>
    <definedName name="内外選択" localSheetId="8">[1]単価!$F$3:$F$4</definedName>
    <definedName name="内外選択">[1]単価!$F$3:$F$4</definedName>
    <definedName name="日当">様式2_4旅費!$AA$2:$AA$5</definedName>
    <definedName name="分類" localSheetId="8">従事者明細!$K$3:$K$6</definedName>
    <definedName name="分類">従事者明細!$U$3:$U$25</definedName>
    <definedName name="様式番号" localSheetId="8">[2]単価・従事者明細!$S$3:$S$30</definedName>
    <definedName name="様式番号">[2]単価・従事者明細!$S$3:$S$30</definedName>
  </definedNames>
  <calcPr calcId="145621"/>
</workbook>
</file>

<file path=xl/calcChain.xml><?xml version="1.0" encoding="utf-8"?>
<calcChain xmlns="http://schemas.openxmlformats.org/spreadsheetml/2006/main">
  <c r="F13" i="16" l="1"/>
  <c r="G13" i="16"/>
  <c r="E13" i="16"/>
  <c r="H61" i="6" l="1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E61" i="6" l="1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Q20" i="3" l="1"/>
  <c r="G55" i="6"/>
  <c r="G56" i="6"/>
  <c r="G57" i="6"/>
  <c r="G58" i="6"/>
  <c r="G59" i="6"/>
  <c r="G60" i="6"/>
  <c r="J5" i="11"/>
  <c r="F47" i="6"/>
  <c r="G47" i="6"/>
  <c r="J6" i="11"/>
  <c r="F48" i="6"/>
  <c r="G48" i="6"/>
  <c r="J7" i="11"/>
  <c r="F49" i="6"/>
  <c r="G49" i="6"/>
  <c r="J8" i="11"/>
  <c r="F50" i="6"/>
  <c r="G50" i="6"/>
  <c r="J10" i="11"/>
  <c r="F51" i="6"/>
  <c r="G51" i="6"/>
  <c r="J11" i="11"/>
  <c r="F52" i="6"/>
  <c r="G52" i="6"/>
  <c r="J12" i="11"/>
  <c r="F53" i="6"/>
  <c r="G53" i="6"/>
  <c r="G54" i="6"/>
  <c r="G61" i="6"/>
  <c r="G65" i="6"/>
  <c r="F12" i="6"/>
  <c r="G12" i="6"/>
  <c r="F13" i="6"/>
  <c r="G13" i="6"/>
  <c r="F14" i="6"/>
  <c r="G14" i="6"/>
  <c r="F15" i="6"/>
  <c r="G15" i="6"/>
  <c r="F16" i="6"/>
  <c r="G16" i="6"/>
  <c r="F17" i="6"/>
  <c r="G17" i="6"/>
  <c r="F18" i="6"/>
  <c r="G18" i="6"/>
  <c r="G19" i="6"/>
  <c r="G20" i="6"/>
  <c r="G21" i="6"/>
  <c r="G22" i="6"/>
  <c r="G23" i="6"/>
  <c r="G24" i="6"/>
  <c r="G25" i="6"/>
  <c r="G26" i="6"/>
  <c r="G29" i="6"/>
  <c r="G66" i="6"/>
  <c r="G30" i="6"/>
  <c r="G67" i="6"/>
  <c r="G31" i="6"/>
  <c r="G68" i="6"/>
  <c r="G32" i="6"/>
  <c r="G69" i="6"/>
  <c r="G33" i="6"/>
  <c r="G70" i="6"/>
  <c r="G34" i="6"/>
  <c r="G71" i="6"/>
  <c r="G35" i="6"/>
  <c r="G72" i="6"/>
  <c r="G36" i="6"/>
  <c r="G73" i="6"/>
  <c r="G37" i="6"/>
  <c r="G74" i="6"/>
  <c r="G38" i="6"/>
  <c r="G75" i="6"/>
  <c r="G39" i="6"/>
  <c r="G76" i="6"/>
  <c r="G40" i="6"/>
  <c r="G77" i="6"/>
  <c r="G41" i="6"/>
  <c r="G78" i="6"/>
  <c r="G42" i="6"/>
  <c r="G79" i="6"/>
  <c r="G43" i="6"/>
  <c r="D14" i="12"/>
  <c r="D15" i="12"/>
  <c r="D16" i="12"/>
  <c r="D17" i="12"/>
  <c r="D18" i="12"/>
  <c r="D19" i="12"/>
  <c r="D20" i="12"/>
  <c r="D21" i="12"/>
  <c r="D22" i="12"/>
  <c r="D23" i="12"/>
  <c r="D24" i="12"/>
  <c r="D25" i="12"/>
  <c r="E7" i="12"/>
  <c r="E8" i="12"/>
  <c r="E9" i="12"/>
  <c r="E10" i="12"/>
  <c r="E11" i="12"/>
  <c r="E12" i="12"/>
  <c r="E13" i="12"/>
  <c r="E14" i="12"/>
  <c r="E15" i="12"/>
  <c r="E6" i="12"/>
  <c r="D7" i="12"/>
  <c r="D8" i="12"/>
  <c r="D9" i="12"/>
  <c r="D10" i="12"/>
  <c r="D11" i="12"/>
  <c r="D12" i="12"/>
  <c r="D13" i="12"/>
  <c r="D6" i="12"/>
  <c r="O17" i="3"/>
  <c r="K17" i="3"/>
  <c r="Q17" i="3" s="1"/>
  <c r="T17" i="3" s="1"/>
  <c r="V17" i="3"/>
  <c r="V42" i="3" s="1"/>
  <c r="V43" i="3" s="1"/>
  <c r="F6" i="3" s="1"/>
  <c r="G23" i="1" s="1"/>
  <c r="O20" i="3"/>
  <c r="T20" i="3"/>
  <c r="K20" i="3"/>
  <c r="N20" i="3"/>
  <c r="V20" i="3"/>
  <c r="K9" i="3"/>
  <c r="N9" i="3" s="1"/>
  <c r="Q9" i="3"/>
  <c r="O9" i="3"/>
  <c r="T9" i="3"/>
  <c r="V9" i="3"/>
  <c r="K10" i="3"/>
  <c r="N10" i="3" s="1"/>
  <c r="Q10" i="3"/>
  <c r="O10" i="3"/>
  <c r="T10" i="3"/>
  <c r="V10" i="3"/>
  <c r="K11" i="3"/>
  <c r="N11" i="3" s="1"/>
  <c r="Q11" i="3"/>
  <c r="O11" i="3"/>
  <c r="T11" i="3"/>
  <c r="V11" i="3"/>
  <c r="K12" i="3"/>
  <c r="N12" i="3" s="1"/>
  <c r="Q12" i="3"/>
  <c r="O12" i="3"/>
  <c r="T12" i="3"/>
  <c r="V12" i="3"/>
  <c r="K13" i="3"/>
  <c r="N13" i="3" s="1"/>
  <c r="Q13" i="3"/>
  <c r="O13" i="3"/>
  <c r="T13" i="3"/>
  <c r="V13" i="3"/>
  <c r="K14" i="3"/>
  <c r="N14" i="3" s="1"/>
  <c r="Q14" i="3"/>
  <c r="O14" i="3"/>
  <c r="T14" i="3"/>
  <c r="V14" i="3"/>
  <c r="K15" i="3"/>
  <c r="N15" i="3" s="1"/>
  <c r="Q15" i="3"/>
  <c r="O15" i="3"/>
  <c r="T15" i="3"/>
  <c r="V15" i="3"/>
  <c r="K16" i="3"/>
  <c r="N16" i="3" s="1"/>
  <c r="Q16" i="3"/>
  <c r="O16" i="3"/>
  <c r="T16" i="3"/>
  <c r="V16" i="3"/>
  <c r="K18" i="3"/>
  <c r="N18" i="3" s="1"/>
  <c r="O18" i="3"/>
  <c r="V18" i="3"/>
  <c r="K19" i="3"/>
  <c r="Q19" i="3" s="1"/>
  <c r="T19" i="3" s="1"/>
  <c r="N19" i="3"/>
  <c r="O19" i="3"/>
  <c r="V19" i="3"/>
  <c r="K21" i="3"/>
  <c r="N21" i="3" s="1"/>
  <c r="Q21" i="3"/>
  <c r="O21" i="3"/>
  <c r="T21" i="3"/>
  <c r="V21" i="3"/>
  <c r="K22" i="3"/>
  <c r="N22" i="3" s="1"/>
  <c r="Q22" i="3"/>
  <c r="O22" i="3"/>
  <c r="T22" i="3"/>
  <c r="V22" i="3"/>
  <c r="K23" i="3"/>
  <c r="N23" i="3" s="1"/>
  <c r="Q23" i="3"/>
  <c r="T23" i="3" s="1"/>
  <c r="V23" i="3"/>
  <c r="K24" i="3"/>
  <c r="N24" i="3"/>
  <c r="Q24" i="3"/>
  <c r="T24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N47" i="3"/>
  <c r="E47" i="3" s="1"/>
  <c r="E9" i="3"/>
  <c r="E42" i="3" s="1"/>
  <c r="E43" i="3" s="1"/>
  <c r="F4" i="3" s="1"/>
  <c r="G22" i="1" s="1"/>
  <c r="E10" i="3"/>
  <c r="N48" i="3"/>
  <c r="E48" i="3" s="1"/>
  <c r="E11" i="3"/>
  <c r="E12" i="3"/>
  <c r="N46" i="3"/>
  <c r="E46" i="3" s="1"/>
  <c r="E13" i="3"/>
  <c r="E14" i="3"/>
  <c r="E15" i="3"/>
  <c r="E16" i="3"/>
  <c r="N51" i="3"/>
  <c r="E51" i="3" s="1"/>
  <c r="E17" i="3"/>
  <c r="N49" i="3"/>
  <c r="E49" i="3"/>
  <c r="E18" i="3"/>
  <c r="E19" i="3"/>
  <c r="N50" i="3"/>
  <c r="E50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G21" i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J9" i="11"/>
  <c r="M12" i="6"/>
  <c r="O12" i="6"/>
  <c r="Q12" i="6"/>
  <c r="M13" i="6"/>
  <c r="O13" i="6"/>
  <c r="Q13" i="6"/>
  <c r="M14" i="6"/>
  <c r="O14" i="6"/>
  <c r="Q14" i="6"/>
  <c r="M15" i="6"/>
  <c r="O15" i="6"/>
  <c r="Q15" i="6"/>
  <c r="M16" i="6"/>
  <c r="O16" i="6"/>
  <c r="Q16" i="6"/>
  <c r="Q17" i="6"/>
  <c r="Q18" i="6"/>
  <c r="Q19" i="6"/>
  <c r="Q20" i="6"/>
  <c r="Q21" i="6"/>
  <c r="Q22" i="6"/>
  <c r="Q23" i="6"/>
  <c r="Q24" i="6"/>
  <c r="Q25" i="6"/>
  <c r="Q26" i="6"/>
  <c r="O17" i="6"/>
  <c r="O18" i="6"/>
  <c r="O19" i="6"/>
  <c r="O20" i="6"/>
  <c r="O21" i="6"/>
  <c r="O22" i="6"/>
  <c r="O23" i="6"/>
  <c r="O24" i="6"/>
  <c r="O25" i="6"/>
  <c r="O26" i="6"/>
  <c r="B2" i="6"/>
  <c r="M17" i="6"/>
  <c r="M18" i="6"/>
  <c r="M19" i="6"/>
  <c r="M20" i="6"/>
  <c r="M21" i="6"/>
  <c r="M22" i="6"/>
  <c r="M23" i="6"/>
  <c r="M24" i="6"/>
  <c r="M25" i="6"/>
  <c r="M26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12" i="6"/>
  <c r="J4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" i="11"/>
  <c r="F54" i="6"/>
  <c r="F55" i="6"/>
  <c r="F56" i="6"/>
  <c r="F57" i="6"/>
  <c r="F58" i="6"/>
  <c r="F59" i="6"/>
  <c r="F60" i="6"/>
  <c r="F61" i="6"/>
  <c r="K25" i="3"/>
  <c r="Q25" i="3" s="1"/>
  <c r="T25" i="3" s="1"/>
  <c r="K26" i="3"/>
  <c r="K27" i="3"/>
  <c r="Q27" i="3" s="1"/>
  <c r="T27" i="3" s="1"/>
  <c r="K28" i="3"/>
  <c r="K29" i="3"/>
  <c r="Q29" i="3" s="1"/>
  <c r="T29" i="3" s="1"/>
  <c r="K30" i="3"/>
  <c r="K31" i="3"/>
  <c r="Q31" i="3" s="1"/>
  <c r="T31" i="3" s="1"/>
  <c r="K32" i="3"/>
  <c r="Q32" i="3" s="1"/>
  <c r="T32" i="3" s="1"/>
  <c r="K33" i="3"/>
  <c r="K34" i="3"/>
  <c r="Q34" i="3" s="1"/>
  <c r="T34" i="3" s="1"/>
  <c r="K35" i="3"/>
  <c r="K36" i="3"/>
  <c r="Q36" i="3" s="1"/>
  <c r="T36" i="3" s="1"/>
  <c r="K37" i="3"/>
  <c r="Q37" i="3" s="1"/>
  <c r="T37" i="3" s="1"/>
  <c r="K38" i="3"/>
  <c r="K39" i="3"/>
  <c r="Q39" i="3" s="1"/>
  <c r="T39" i="3" s="1"/>
  <c r="K40" i="3"/>
  <c r="I27" i="6"/>
  <c r="F19" i="6"/>
  <c r="F20" i="6"/>
  <c r="F21" i="6"/>
  <c r="F22" i="6"/>
  <c r="F23" i="6"/>
  <c r="F24" i="6"/>
  <c r="F25" i="6"/>
  <c r="F26" i="6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F27" i="6"/>
  <c r="G19" i="21"/>
  <c r="H19" i="16"/>
  <c r="H18" i="16"/>
  <c r="H17" i="16"/>
  <c r="H16" i="16"/>
  <c r="H14" i="16"/>
  <c r="H12" i="16"/>
  <c r="H11" i="16"/>
  <c r="H10" i="16"/>
  <c r="G9" i="16"/>
  <c r="F9" i="16"/>
  <c r="E9" i="16"/>
  <c r="H9" i="16" s="1"/>
  <c r="K41" i="3"/>
  <c r="Q41" i="3"/>
  <c r="T41" i="3" s="1"/>
  <c r="C16" i="3"/>
  <c r="B16" i="3"/>
  <c r="G31" i="3"/>
  <c r="C31" i="3"/>
  <c r="B31" i="3"/>
  <c r="G30" i="3"/>
  <c r="C30" i="3"/>
  <c r="B30" i="3"/>
  <c r="G29" i="3"/>
  <c r="C29" i="3"/>
  <c r="B29" i="3"/>
  <c r="G28" i="3"/>
  <c r="C28" i="3"/>
  <c r="B28" i="3"/>
  <c r="G27" i="3"/>
  <c r="C27" i="3"/>
  <c r="B27" i="3"/>
  <c r="G26" i="3"/>
  <c r="C26" i="3"/>
  <c r="B26" i="3"/>
  <c r="G25" i="3"/>
  <c r="C25" i="3"/>
  <c r="B25" i="3"/>
  <c r="G24" i="3"/>
  <c r="C24" i="3"/>
  <c r="B24" i="3"/>
  <c r="G23" i="3"/>
  <c r="C23" i="3"/>
  <c r="B23" i="3"/>
  <c r="C22" i="3"/>
  <c r="B22" i="3"/>
  <c r="C14" i="3"/>
  <c r="B14" i="3"/>
  <c r="C12" i="3"/>
  <c r="B12" i="3"/>
  <c r="C13" i="3"/>
  <c r="B13" i="3"/>
  <c r="G18" i="21"/>
  <c r="G20" i="21" s="1"/>
  <c r="G21" i="21" s="1"/>
  <c r="E16" i="21" s="1"/>
  <c r="G12" i="21"/>
  <c r="G11" i="21"/>
  <c r="G10" i="21"/>
  <c r="G9" i="21"/>
  <c r="N36" i="3"/>
  <c r="G36" i="3"/>
  <c r="C36" i="3"/>
  <c r="B36" i="3"/>
  <c r="G35" i="3"/>
  <c r="C35" i="3"/>
  <c r="B35" i="3"/>
  <c r="N34" i="3"/>
  <c r="G34" i="3"/>
  <c r="C34" i="3"/>
  <c r="B34" i="3"/>
  <c r="G33" i="3"/>
  <c r="C33" i="3"/>
  <c r="B33" i="3"/>
  <c r="N32" i="3"/>
  <c r="G32" i="3"/>
  <c r="C32" i="3"/>
  <c r="B32" i="3"/>
  <c r="C21" i="3"/>
  <c r="B21" i="3"/>
  <c r="C20" i="3"/>
  <c r="B20" i="3"/>
  <c r="I62" i="6"/>
  <c r="A19" i="20"/>
  <c r="K23" i="11"/>
  <c r="L23" i="11"/>
  <c r="K24" i="11"/>
  <c r="L24" i="11"/>
  <c r="K25" i="11"/>
  <c r="L25" i="11"/>
  <c r="K26" i="11"/>
  <c r="L26" i="11"/>
  <c r="K27" i="11"/>
  <c r="L27" i="11"/>
  <c r="K28" i="11"/>
  <c r="L28" i="11"/>
  <c r="K29" i="11"/>
  <c r="L29" i="11"/>
  <c r="K30" i="11"/>
  <c r="L30" i="11"/>
  <c r="K31" i="11"/>
  <c r="L31" i="11"/>
  <c r="K32" i="11"/>
  <c r="L32" i="11"/>
  <c r="K33" i="11"/>
  <c r="L33" i="11"/>
  <c r="K4" i="11"/>
  <c r="L4" i="11"/>
  <c r="K5" i="11"/>
  <c r="L5" i="11"/>
  <c r="K6" i="11"/>
  <c r="L6" i="11"/>
  <c r="K7" i="11"/>
  <c r="L7" i="11"/>
  <c r="K8" i="11"/>
  <c r="L8" i="11"/>
  <c r="K9" i="11"/>
  <c r="L9" i="11"/>
  <c r="K10" i="11"/>
  <c r="L10" i="11"/>
  <c r="K11" i="11"/>
  <c r="L11" i="11"/>
  <c r="K12" i="11"/>
  <c r="L12" i="11"/>
  <c r="K13" i="11"/>
  <c r="L13" i="11"/>
  <c r="K14" i="11"/>
  <c r="L14" i="11"/>
  <c r="K15" i="11"/>
  <c r="L15" i="11"/>
  <c r="K16" i="11"/>
  <c r="L16" i="11"/>
  <c r="K17" i="11"/>
  <c r="L17" i="11"/>
  <c r="K18" i="11"/>
  <c r="L18" i="11"/>
  <c r="K19" i="11"/>
  <c r="L19" i="11"/>
  <c r="K20" i="11"/>
  <c r="L20" i="11"/>
  <c r="K21" i="11"/>
  <c r="L21" i="11"/>
  <c r="K22" i="11"/>
  <c r="L22" i="11"/>
  <c r="L3" i="11"/>
  <c r="K3" i="11"/>
  <c r="C6" i="16"/>
  <c r="C5" i="16"/>
  <c r="B2" i="12"/>
  <c r="G37" i="3"/>
  <c r="G38" i="3"/>
  <c r="G39" i="3"/>
  <c r="G40" i="3"/>
  <c r="G41" i="3"/>
  <c r="A1" i="1"/>
  <c r="B11" i="1"/>
  <c r="H7" i="12"/>
  <c r="I7" i="12"/>
  <c r="H8" i="12"/>
  <c r="I8" i="12"/>
  <c r="H9" i="12"/>
  <c r="I9" i="12"/>
  <c r="H10" i="12"/>
  <c r="I10" i="12"/>
  <c r="H11" i="12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B7" i="12"/>
  <c r="C7" i="12"/>
  <c r="F7" i="12"/>
  <c r="G7" i="12"/>
  <c r="B8" i="12"/>
  <c r="C8" i="12"/>
  <c r="F8" i="12"/>
  <c r="G8" i="12"/>
  <c r="B9" i="12"/>
  <c r="C9" i="12"/>
  <c r="F9" i="12"/>
  <c r="G9" i="12"/>
  <c r="B10" i="12"/>
  <c r="C10" i="12"/>
  <c r="F10" i="12"/>
  <c r="G10" i="12"/>
  <c r="B11" i="12"/>
  <c r="C11" i="12"/>
  <c r="F11" i="12"/>
  <c r="G11" i="12"/>
  <c r="B12" i="12"/>
  <c r="C12" i="12"/>
  <c r="F12" i="12"/>
  <c r="G12" i="12"/>
  <c r="B13" i="12"/>
  <c r="C13" i="12"/>
  <c r="F13" i="12"/>
  <c r="G13" i="12"/>
  <c r="B14" i="12"/>
  <c r="C14" i="12"/>
  <c r="F14" i="12"/>
  <c r="G14" i="12"/>
  <c r="B15" i="12"/>
  <c r="C15" i="12"/>
  <c r="F15" i="12"/>
  <c r="G15" i="12"/>
  <c r="B16" i="12"/>
  <c r="C16" i="12"/>
  <c r="E16" i="12"/>
  <c r="F16" i="12"/>
  <c r="G16" i="12"/>
  <c r="B17" i="12"/>
  <c r="C17" i="12"/>
  <c r="E17" i="12"/>
  <c r="F17" i="12"/>
  <c r="G17" i="12"/>
  <c r="B18" i="12"/>
  <c r="C18" i="12"/>
  <c r="E18" i="12"/>
  <c r="F18" i="12"/>
  <c r="G18" i="12"/>
  <c r="B19" i="12"/>
  <c r="C19" i="12"/>
  <c r="E19" i="12"/>
  <c r="F19" i="12"/>
  <c r="G19" i="12"/>
  <c r="B20" i="12"/>
  <c r="C20" i="12"/>
  <c r="E20" i="12"/>
  <c r="F20" i="12"/>
  <c r="G20" i="12"/>
  <c r="B21" i="12"/>
  <c r="C21" i="12"/>
  <c r="E21" i="12"/>
  <c r="F21" i="12"/>
  <c r="G21" i="12"/>
  <c r="B22" i="12"/>
  <c r="C22" i="12"/>
  <c r="E22" i="12"/>
  <c r="F22" i="12"/>
  <c r="G22" i="12"/>
  <c r="B23" i="12"/>
  <c r="C23" i="12"/>
  <c r="E23" i="12"/>
  <c r="F23" i="12"/>
  <c r="G23" i="12"/>
  <c r="B24" i="12"/>
  <c r="C24" i="12"/>
  <c r="E24" i="12"/>
  <c r="F24" i="12"/>
  <c r="G24" i="12"/>
  <c r="B25" i="12"/>
  <c r="C25" i="12"/>
  <c r="E25" i="12"/>
  <c r="F25" i="12"/>
  <c r="G25" i="12"/>
  <c r="I6" i="12"/>
  <c r="H6" i="12"/>
  <c r="G6" i="12"/>
  <c r="F6" i="12"/>
  <c r="C6" i="12"/>
  <c r="B6" i="12"/>
  <c r="B10" i="3"/>
  <c r="C10" i="3"/>
  <c r="B11" i="3"/>
  <c r="C11" i="3"/>
  <c r="B15" i="3"/>
  <c r="C15" i="3"/>
  <c r="B17" i="3"/>
  <c r="C17" i="3"/>
  <c r="B18" i="3"/>
  <c r="C18" i="3"/>
  <c r="B19" i="3"/>
  <c r="C19" i="3"/>
  <c r="B37" i="3"/>
  <c r="C37" i="3"/>
  <c r="B38" i="3"/>
  <c r="C38" i="3"/>
  <c r="B39" i="3"/>
  <c r="C39" i="3"/>
  <c r="B40" i="3"/>
  <c r="C40" i="3"/>
  <c r="B41" i="3"/>
  <c r="C41" i="3"/>
  <c r="F36" i="4"/>
  <c r="F35" i="4"/>
  <c r="F34" i="4"/>
  <c r="F37" i="4" s="1"/>
  <c r="F28" i="4"/>
  <c r="F27" i="4"/>
  <c r="F29" i="4" s="1"/>
  <c r="F26" i="4"/>
  <c r="F19" i="4"/>
  <c r="F18" i="4"/>
  <c r="F15" i="4"/>
  <c r="F14" i="4"/>
  <c r="F11" i="4"/>
  <c r="F10" i="4"/>
  <c r="E32" i="10"/>
  <c r="E31" i="10"/>
  <c r="E30" i="10"/>
  <c r="E29" i="10"/>
  <c r="E28" i="10"/>
  <c r="E27" i="10"/>
  <c r="E26" i="10"/>
  <c r="E33" i="10" s="1"/>
  <c r="E24" i="10"/>
  <c r="E23" i="10"/>
  <c r="E22" i="10"/>
  <c r="E21" i="10"/>
  <c r="E25" i="10" s="1"/>
  <c r="E20" i="10"/>
  <c r="E18" i="10"/>
  <c r="E17" i="10"/>
  <c r="E16" i="10"/>
  <c r="E15" i="10"/>
  <c r="E14" i="10"/>
  <c r="E19" i="10" s="1"/>
  <c r="E13" i="10"/>
  <c r="E7" i="10"/>
  <c r="E12" i="10" s="1"/>
  <c r="E34" i="10" s="1"/>
  <c r="E35" i="10" s="1"/>
  <c r="E3" i="10" s="1"/>
  <c r="G24" i="1" s="1"/>
  <c r="E8" i="10"/>
  <c r="E9" i="10"/>
  <c r="E10" i="10"/>
  <c r="E11" i="10"/>
  <c r="E6" i="10"/>
  <c r="F28" i="8"/>
  <c r="F27" i="8"/>
  <c r="F26" i="8"/>
  <c r="F29" i="8" s="1"/>
  <c r="C24" i="8" s="1"/>
  <c r="F17" i="4" s="1"/>
  <c r="F20" i="4" s="1"/>
  <c r="F20" i="8"/>
  <c r="F19" i="8"/>
  <c r="F21" i="8" s="1"/>
  <c r="F18" i="8"/>
  <c r="F7" i="8"/>
  <c r="F8" i="8"/>
  <c r="F9" i="8"/>
  <c r="F10" i="8"/>
  <c r="F11" i="8"/>
  <c r="F12" i="8"/>
  <c r="F6" i="8"/>
  <c r="F13" i="8" s="1"/>
  <c r="C4" i="8" s="1"/>
  <c r="F9" i="4" s="1"/>
  <c r="F12" i="4" s="1"/>
  <c r="F21" i="4" s="1"/>
  <c r="F22" i="4" s="1"/>
  <c r="D7" i="4" s="1"/>
  <c r="F40" i="4" s="1"/>
  <c r="E5" i="4" s="1"/>
  <c r="G20" i="1" s="1"/>
  <c r="N39" i="3"/>
  <c r="N41" i="3"/>
  <c r="C9" i="3"/>
  <c r="B9" i="3"/>
  <c r="C16" i="8"/>
  <c r="F13" i="4" s="1"/>
  <c r="F16" i="4" s="1"/>
  <c r="F30" i="4"/>
  <c r="D24" i="4" s="1"/>
  <c r="F38" i="4"/>
  <c r="D32" i="4" s="1"/>
  <c r="Q35" i="3" l="1"/>
  <c r="T35" i="3" s="1"/>
  <c r="N35" i="3"/>
  <c r="Q33" i="3"/>
  <c r="T33" i="3" s="1"/>
  <c r="N33" i="3"/>
  <c r="N37" i="3"/>
  <c r="N25" i="3"/>
  <c r="N27" i="3"/>
  <c r="N29" i="3"/>
  <c r="N31" i="3"/>
  <c r="Q40" i="3"/>
  <c r="T40" i="3" s="1"/>
  <c r="N40" i="3"/>
  <c r="Q38" i="3"/>
  <c r="T38" i="3" s="1"/>
  <c r="N38" i="3"/>
  <c r="Q30" i="3"/>
  <c r="T30" i="3" s="1"/>
  <c r="N30" i="3"/>
  <c r="Q28" i="3"/>
  <c r="T28" i="3" s="1"/>
  <c r="N28" i="3"/>
  <c r="Q26" i="3"/>
  <c r="T26" i="3" s="1"/>
  <c r="N26" i="3"/>
  <c r="F62" i="6"/>
  <c r="F83" i="6" s="1"/>
  <c r="G62" i="6"/>
  <c r="Q18" i="3"/>
  <c r="T18" i="3" s="1"/>
  <c r="N17" i="3"/>
  <c r="H66" i="6"/>
  <c r="F20" i="16"/>
  <c r="F21" i="16" s="1"/>
  <c r="F22" i="16" s="1"/>
  <c r="E20" i="16"/>
  <c r="E21" i="16" s="1"/>
  <c r="G20" i="16"/>
  <c r="H13" i="16"/>
  <c r="G13" i="21"/>
  <c r="G14" i="21" s="1"/>
  <c r="E6" i="21" s="1"/>
  <c r="E4" i="21"/>
  <c r="H79" i="6"/>
  <c r="H77" i="6"/>
  <c r="H75" i="6"/>
  <c r="H72" i="6"/>
  <c r="H70" i="6"/>
  <c r="H68" i="6"/>
  <c r="G80" i="6"/>
  <c r="G27" i="6"/>
  <c r="G83" i="6" s="1"/>
  <c r="G84" i="6" s="1"/>
  <c r="E8" i="6" s="1"/>
  <c r="G16" i="1" s="1"/>
  <c r="Q27" i="6"/>
  <c r="Q28" i="6" s="1"/>
  <c r="M8" i="6" s="1"/>
  <c r="G18" i="1" s="1"/>
  <c r="H78" i="6"/>
  <c r="H74" i="6"/>
  <c r="O27" i="6"/>
  <c r="O28" i="6" s="1"/>
  <c r="M6" i="6" s="1"/>
  <c r="G17" i="1" s="1"/>
  <c r="H73" i="6"/>
  <c r="H71" i="6"/>
  <c r="H69" i="6"/>
  <c r="H67" i="6"/>
  <c r="H76" i="6"/>
  <c r="H65" i="6"/>
  <c r="M27" i="6"/>
  <c r="M28" i="6" s="1"/>
  <c r="G44" i="6"/>
  <c r="G21" i="16" l="1"/>
  <c r="G22" i="16" s="1"/>
  <c r="E22" i="16"/>
  <c r="H20" i="16"/>
  <c r="B27" i="21"/>
  <c r="G27" i="21" s="1"/>
  <c r="G28" i="21" s="1"/>
  <c r="E23" i="21" s="1"/>
  <c r="G28" i="1" s="1"/>
  <c r="C27" i="21"/>
  <c r="G25" i="1"/>
  <c r="E3" i="4"/>
  <c r="E6" i="6"/>
  <c r="G15" i="1"/>
  <c r="H80" i="6"/>
  <c r="H21" i="16" l="1"/>
  <c r="H22" i="16"/>
  <c r="G19" i="1"/>
  <c r="G29" i="1" s="1"/>
  <c r="G30" i="1" l="1"/>
  <c r="H30" i="20" s="1"/>
  <c r="G31" i="1" l="1"/>
  <c r="E11" i="1" l="1"/>
  <c r="C30" i="20"/>
</calcChain>
</file>

<file path=xl/comments1.xml><?xml version="1.0" encoding="utf-8"?>
<comments xmlns="http://schemas.openxmlformats.org/spreadsheetml/2006/main">
  <authors>
    <author>JICA</author>
  </authors>
  <commentList>
    <comment ref="G2" authorId="0">
      <text>
        <r>
          <rPr>
            <b/>
            <sz val="9"/>
            <color indexed="81"/>
            <rFont val="ＭＳ Ｐゴシック"/>
            <family val="3"/>
            <charset val="128"/>
          </rPr>
          <t>1955/10/10
のように入力ください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大学卒、大学院卒の２項目ある方がいらっしますので、セルの書式は設定していません。
</t>
        </r>
      </text>
    </comment>
  </commentList>
</comments>
</file>

<file path=xl/sharedStrings.xml><?xml version="1.0" encoding="utf-8"?>
<sst xmlns="http://schemas.openxmlformats.org/spreadsheetml/2006/main" count="675" uniqueCount="319">
  <si>
    <t>Ⅳ．</t>
    <phoneticPr fontId="3"/>
  </si>
  <si>
    <t>円</t>
    <rPh sb="0" eb="1">
      <t>エン</t>
    </rPh>
    <phoneticPr fontId="2"/>
  </si>
  <si>
    <t>１．</t>
    <phoneticPr fontId="2"/>
  </si>
  <si>
    <t>直接経費</t>
    <rPh sb="0" eb="2">
      <t>チョクセツ</t>
    </rPh>
    <rPh sb="2" eb="4">
      <t>ケイヒ</t>
    </rPh>
    <phoneticPr fontId="2"/>
  </si>
  <si>
    <t>２．</t>
  </si>
  <si>
    <t>２．</t>
    <phoneticPr fontId="2"/>
  </si>
  <si>
    <t>管理費</t>
    <rPh sb="0" eb="3">
      <t>カンリヒ</t>
    </rPh>
    <phoneticPr fontId="2"/>
  </si>
  <si>
    <t>直接人件費</t>
    <rPh sb="0" eb="2">
      <t>チョクセツ</t>
    </rPh>
    <rPh sb="2" eb="5">
      <t>ジンケンヒ</t>
    </rPh>
    <phoneticPr fontId="2"/>
  </si>
  <si>
    <t>３．</t>
  </si>
  <si>
    <t>一般管理費等</t>
    <rPh sb="0" eb="2">
      <t>イッパン</t>
    </rPh>
    <rPh sb="2" eb="5">
      <t>カンリヒ</t>
    </rPh>
    <rPh sb="5" eb="6">
      <t>トウ</t>
    </rPh>
    <phoneticPr fontId="2"/>
  </si>
  <si>
    <t>小計</t>
    <rPh sb="0" eb="2">
      <t>ショウケイ</t>
    </rPh>
    <phoneticPr fontId="3"/>
  </si>
  <si>
    <t>円</t>
    <rPh sb="0" eb="1">
      <t>エン</t>
    </rPh>
    <phoneticPr fontId="5"/>
  </si>
  <si>
    <t>日　　当（円）</t>
    <rPh sb="5" eb="6">
      <t>エン</t>
    </rPh>
    <phoneticPr fontId="5"/>
  </si>
  <si>
    <t>宿　泊　料（円）*</t>
    <rPh sb="4" eb="5">
      <t>リョウ</t>
    </rPh>
    <rPh sb="6" eb="7">
      <t>エン</t>
    </rPh>
    <phoneticPr fontId="5"/>
  </si>
  <si>
    <t>×</t>
    <phoneticPr fontId="5"/>
  </si>
  <si>
    <t>日</t>
    <rPh sb="0" eb="1">
      <t>ニチ</t>
    </rPh>
    <phoneticPr fontId="3"/>
  </si>
  <si>
    <t>＝</t>
    <phoneticPr fontId="5"/>
  </si>
  <si>
    <t>泊</t>
    <rPh sb="0" eb="1">
      <t>ハク</t>
    </rPh>
    <phoneticPr fontId="3"/>
  </si>
  <si>
    <t>小計
（円）</t>
    <rPh sb="0" eb="2">
      <t>ショウケイ</t>
    </rPh>
    <rPh sb="4" eb="5">
      <t>エン</t>
    </rPh>
    <phoneticPr fontId="5"/>
  </si>
  <si>
    <t>航空賃（円）</t>
    <rPh sb="0" eb="2">
      <t>コウクウ</t>
    </rPh>
    <rPh sb="2" eb="3">
      <t>チン</t>
    </rPh>
    <rPh sb="4" eb="5">
      <t>エン</t>
    </rPh>
    <phoneticPr fontId="5"/>
  </si>
  <si>
    <t>直接経費</t>
    <rPh sb="0" eb="2">
      <t>チョクセツ</t>
    </rPh>
    <rPh sb="2" eb="4">
      <t>ケイヒ</t>
    </rPh>
    <phoneticPr fontId="3"/>
  </si>
  <si>
    <t>合計</t>
    <rPh sb="0" eb="2">
      <t>ゴウケイ</t>
    </rPh>
    <phoneticPr fontId="3"/>
  </si>
  <si>
    <t>*航空経路</t>
    <rPh sb="1" eb="3">
      <t>コウクウ</t>
    </rPh>
    <rPh sb="3" eb="5">
      <t>ケイロ</t>
    </rPh>
    <phoneticPr fontId="3"/>
  </si>
  <si>
    <t>費目</t>
    <rPh sb="0" eb="2">
      <t>ヒモク</t>
    </rPh>
    <phoneticPr fontId="2"/>
  </si>
  <si>
    <t>数量</t>
    <rPh sb="0" eb="2">
      <t>スウリョウ</t>
    </rPh>
    <phoneticPr fontId="2"/>
  </si>
  <si>
    <t>金額(円）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</si>
  <si>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</si>
  <si>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</si>
  <si>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単価(円）</t>
    <rPh sb="0" eb="2">
      <t>タンカ</t>
    </rPh>
    <rPh sb="3" eb="4">
      <t>エン</t>
    </rPh>
    <phoneticPr fontId="2"/>
  </si>
  <si>
    <t>航空賃</t>
    <rPh sb="0" eb="2">
      <t>コウクウ</t>
    </rPh>
    <rPh sb="2" eb="3">
      <t>チン</t>
    </rPh>
    <phoneticPr fontId="2"/>
  </si>
  <si>
    <t>合計</t>
    <rPh sb="0" eb="2">
      <t>ゴウケイ</t>
    </rPh>
    <phoneticPr fontId="2"/>
  </si>
  <si>
    <t>２．</t>
    <phoneticPr fontId="3"/>
  </si>
  <si>
    <t>円　×</t>
    <rPh sb="0" eb="1">
      <t>エン</t>
    </rPh>
    <phoneticPr fontId="2"/>
  </si>
  <si>
    <t>１．直接人件費</t>
    <rPh sb="2" eb="4">
      <t>チョクセツ</t>
    </rPh>
    <rPh sb="4" eb="7">
      <t>ジンケンヒ</t>
    </rPh>
    <phoneticPr fontId="2"/>
  </si>
  <si>
    <t>格付
（号）</t>
    <rPh sb="0" eb="1">
      <t>カク</t>
    </rPh>
    <rPh sb="1" eb="2">
      <t>ヅ</t>
    </rPh>
    <rPh sb="4" eb="5">
      <t>ゴウ</t>
    </rPh>
    <phoneticPr fontId="2"/>
  </si>
  <si>
    <t>月額単価
（円）</t>
    <rPh sb="0" eb="2">
      <t>ゲツガク</t>
    </rPh>
    <rPh sb="2" eb="4">
      <t>タンカ</t>
    </rPh>
    <rPh sb="6" eb="7">
      <t>エン</t>
    </rPh>
    <phoneticPr fontId="2"/>
  </si>
  <si>
    <t>派遣期間
(M/M)</t>
    <rPh sb="0" eb="2">
      <t>ハケン</t>
    </rPh>
    <rPh sb="2" eb="4">
      <t>キカン</t>
    </rPh>
    <phoneticPr fontId="2"/>
  </si>
  <si>
    <t>金額
（円）</t>
    <rPh sb="0" eb="2">
      <t>キンガク</t>
    </rPh>
    <rPh sb="4" eb="5">
      <t>エン</t>
    </rPh>
    <phoneticPr fontId="2"/>
  </si>
  <si>
    <t>所属分類</t>
    <rPh sb="0" eb="2">
      <t>ショゾク</t>
    </rPh>
    <rPh sb="2" eb="4">
      <t>ブンルイ</t>
    </rPh>
    <phoneticPr fontId="2"/>
  </si>
  <si>
    <t>×</t>
    <phoneticPr fontId="2"/>
  </si>
  <si>
    <t>３．一般管理費等</t>
    <rPh sb="2" eb="4">
      <t>イッパン</t>
    </rPh>
    <rPh sb="4" eb="7">
      <t>カンリヒ</t>
    </rPh>
    <rPh sb="7" eb="8">
      <t>トウ</t>
    </rPh>
    <phoneticPr fontId="2"/>
  </si>
  <si>
    <t>Y</t>
    <phoneticPr fontId="3"/>
  </si>
  <si>
    <t>搭乗
クラス
（Y/C）</t>
    <rPh sb="0" eb="2">
      <t>トウジョウ</t>
    </rPh>
    <phoneticPr fontId="5"/>
  </si>
  <si>
    <t>C</t>
    <phoneticPr fontId="3"/>
  </si>
  <si>
    <t>管理費率</t>
    <rPh sb="0" eb="3">
      <t>カンリヒ</t>
    </rPh>
    <rPh sb="3" eb="4">
      <t>リツ</t>
    </rPh>
    <phoneticPr fontId="2"/>
  </si>
  <si>
    <t>Ⅴ．</t>
    <phoneticPr fontId="3"/>
  </si>
  <si>
    <t>数量</t>
    <rPh sb="0" eb="2">
      <t>スウリョウ</t>
    </rPh>
    <phoneticPr fontId="5"/>
  </si>
  <si>
    <t>円　</t>
    <rPh sb="0" eb="1">
      <t>エン</t>
    </rPh>
    <phoneticPr fontId="2"/>
  </si>
  <si>
    <t>拘束日数</t>
    <rPh sb="0" eb="2">
      <t>コウソク</t>
    </rPh>
    <rPh sb="2" eb="4">
      <t>ニッスウ</t>
    </rPh>
    <phoneticPr fontId="2"/>
  </si>
  <si>
    <t>３．</t>
    <phoneticPr fontId="2"/>
  </si>
  <si>
    <t>Ⅵ．</t>
    <phoneticPr fontId="3"/>
  </si>
  <si>
    <t>提案事業名</t>
    <rPh sb="0" eb="2">
      <t>テイアン</t>
    </rPh>
    <rPh sb="2" eb="4">
      <t>ジギョウ</t>
    </rPh>
    <rPh sb="4" eb="5">
      <t>メイ</t>
    </rPh>
    <phoneticPr fontId="2"/>
  </si>
  <si>
    <t>事業提案法人名</t>
    <rPh sb="0" eb="2">
      <t>ジギョウ</t>
    </rPh>
    <rPh sb="2" eb="4">
      <t>テイアン</t>
    </rPh>
    <rPh sb="4" eb="6">
      <t>ホウジン</t>
    </rPh>
    <rPh sb="6" eb="7">
      <t>メイ</t>
    </rPh>
    <phoneticPr fontId="2"/>
  </si>
  <si>
    <t>Ⅱ．</t>
    <phoneticPr fontId="3"/>
  </si>
  <si>
    <t>Ⅰ．　</t>
    <phoneticPr fontId="3"/>
  </si>
  <si>
    <t>旅費</t>
    <rPh sb="0" eb="2">
      <t>リョヒ</t>
    </rPh>
    <phoneticPr fontId="3"/>
  </si>
  <si>
    <t>消費税及び地方消費税の合計金額（小計の8％）</t>
    <phoneticPr fontId="3"/>
  </si>
  <si>
    <t>Ⅱ．</t>
    <phoneticPr fontId="3"/>
  </si>
  <si>
    <t>Ⅲ．</t>
    <phoneticPr fontId="2"/>
  </si>
  <si>
    <t>日本の内国旅費
（円）</t>
    <rPh sb="0" eb="2">
      <t>ニホン</t>
    </rPh>
    <rPh sb="9" eb="10">
      <t>エン</t>
    </rPh>
    <phoneticPr fontId="5"/>
  </si>
  <si>
    <t>単価（円）</t>
    <phoneticPr fontId="2"/>
  </si>
  <si>
    <t>数量</t>
    <phoneticPr fontId="2"/>
  </si>
  <si>
    <t>金額（円）</t>
    <phoneticPr fontId="2"/>
  </si>
  <si>
    <t>③現地工事費</t>
    <rPh sb="1" eb="3">
      <t>ゲンチ</t>
    </rPh>
    <rPh sb="3" eb="5">
      <t>コウジ</t>
    </rPh>
    <rPh sb="5" eb="6">
      <t>ヒ</t>
    </rPh>
    <phoneticPr fontId="2"/>
  </si>
  <si>
    <t>その他原価</t>
    <rPh sb="2" eb="3">
      <t>タ</t>
    </rPh>
    <rPh sb="3" eb="5">
      <t>ゲンカ</t>
    </rPh>
    <phoneticPr fontId="2"/>
  </si>
  <si>
    <t>機材製造・購入・輸送費</t>
    <rPh sb="0" eb="2">
      <t>キザイ</t>
    </rPh>
    <rPh sb="2" eb="4">
      <t>セイゾウ</t>
    </rPh>
    <rPh sb="5" eb="7">
      <t>コウニュウ</t>
    </rPh>
    <rPh sb="8" eb="11">
      <t>ユソウヒ</t>
    </rPh>
    <phoneticPr fontId="2"/>
  </si>
  <si>
    <t>①本邦機材製造・購入費</t>
    <phoneticPr fontId="2"/>
  </si>
  <si>
    <t>②現地機材製造・購入費</t>
    <phoneticPr fontId="2"/>
  </si>
  <si>
    <t>人件費（外部人材の活用費としてのみ計上）</t>
    <rPh sb="0" eb="2">
      <t>ジンケン</t>
    </rPh>
    <rPh sb="2" eb="3">
      <t>ヒ</t>
    </rPh>
    <rPh sb="4" eb="6">
      <t>ガイブ</t>
    </rPh>
    <rPh sb="6" eb="8">
      <t>ジンザイ</t>
    </rPh>
    <rPh sb="9" eb="11">
      <t>カツヨウ</t>
    </rPh>
    <rPh sb="11" eb="12">
      <t>ヒ</t>
    </rPh>
    <rPh sb="17" eb="19">
      <t>ケイジョウ</t>
    </rPh>
    <phoneticPr fontId="2"/>
  </si>
  <si>
    <t>現地活動費</t>
    <rPh sb="0" eb="2">
      <t>ゲンチ</t>
    </rPh>
    <rPh sb="2" eb="4">
      <t>カツドウ</t>
    </rPh>
    <rPh sb="4" eb="5">
      <t>ヒ</t>
    </rPh>
    <phoneticPr fontId="2"/>
  </si>
  <si>
    <t>２．その他原価</t>
    <rPh sb="4" eb="5">
      <t>タ</t>
    </rPh>
    <rPh sb="5" eb="7">
      <t>ゲンカ</t>
    </rPh>
    <phoneticPr fontId="2"/>
  </si>
  <si>
    <t>航空賃</t>
    <rPh sb="0" eb="2">
      <t>コウクウ</t>
    </rPh>
    <rPh sb="2" eb="3">
      <t>チン</t>
    </rPh>
    <phoneticPr fontId="3"/>
  </si>
  <si>
    <t>円</t>
    <rPh sb="0" eb="1">
      <t>エン</t>
    </rPh>
    <phoneticPr fontId="3"/>
  </si>
  <si>
    <t>本邦機材製造・購入費　計　　</t>
    <rPh sb="0" eb="2">
      <t>ホンポウ</t>
    </rPh>
    <rPh sb="2" eb="4">
      <t>キザイ</t>
    </rPh>
    <rPh sb="4" eb="6">
      <t>セイゾウ</t>
    </rPh>
    <rPh sb="7" eb="9">
      <t>コウニュウ</t>
    </rPh>
    <rPh sb="9" eb="10">
      <t>ヒ</t>
    </rPh>
    <rPh sb="11" eb="12">
      <t>ショウケイ</t>
    </rPh>
    <phoneticPr fontId="5"/>
  </si>
  <si>
    <t>現地機材製造・購入費　計</t>
    <rPh sb="0" eb="2">
      <t>ゲンチ</t>
    </rPh>
    <rPh sb="2" eb="4">
      <t>キザイ</t>
    </rPh>
    <rPh sb="4" eb="6">
      <t>セイゾウ</t>
    </rPh>
    <rPh sb="7" eb="9">
      <t>コウニュウ</t>
    </rPh>
    <rPh sb="9" eb="10">
      <t>ヒ</t>
    </rPh>
    <rPh sb="11" eb="12">
      <t>ケイ</t>
    </rPh>
    <phoneticPr fontId="5"/>
  </si>
  <si>
    <t>現地工事費　計　</t>
    <rPh sb="0" eb="2">
      <t>ゲンチ</t>
    </rPh>
    <rPh sb="2" eb="4">
      <t>コウジ</t>
    </rPh>
    <rPh sb="4" eb="5">
      <t>ヒ</t>
    </rPh>
    <phoneticPr fontId="2"/>
  </si>
  <si>
    <t>事前に入力のこと</t>
    <rPh sb="0" eb="2">
      <t>ジゼン</t>
    </rPh>
    <rPh sb="3" eb="5">
      <t>ニュウリョク</t>
    </rPh>
    <phoneticPr fontId="2"/>
  </si>
  <si>
    <t>従事者キー</t>
    <rPh sb="0" eb="2">
      <t>ジュウジ</t>
    </rPh>
    <rPh sb="2" eb="3">
      <t>シャ</t>
    </rPh>
    <phoneticPr fontId="5"/>
  </si>
  <si>
    <t>担当業務</t>
    <rPh sb="0" eb="2">
      <t>タントウ</t>
    </rPh>
    <rPh sb="2" eb="4">
      <t>ギョウム</t>
    </rPh>
    <phoneticPr fontId="2"/>
  </si>
  <si>
    <t>分類</t>
    <rPh sb="0" eb="2">
      <t>ブンルイ</t>
    </rPh>
    <phoneticPr fontId="2"/>
  </si>
  <si>
    <t>格付</t>
    <rPh sb="0" eb="1">
      <t>カク</t>
    </rPh>
    <rPh sb="1" eb="2">
      <t>ヅ</t>
    </rPh>
    <phoneticPr fontId="5"/>
  </si>
  <si>
    <t xml:space="preserve">氏名
</t>
    <rPh sb="0" eb="2">
      <t>シメイ</t>
    </rPh>
    <phoneticPr fontId="2"/>
  </si>
  <si>
    <t>担当業務</t>
    <phoneticPr fontId="2"/>
  </si>
  <si>
    <t>従事者キー</t>
    <rPh sb="0" eb="3">
      <t>ジュウジシャ</t>
    </rPh>
    <phoneticPr fontId="2"/>
  </si>
  <si>
    <t>C</t>
    <phoneticPr fontId="2"/>
  </si>
  <si>
    <t>航空券</t>
    <rPh sb="0" eb="3">
      <t>コウクウケン</t>
    </rPh>
    <phoneticPr fontId="2"/>
  </si>
  <si>
    <t>Y</t>
    <phoneticPr fontId="2"/>
  </si>
  <si>
    <t>業務従事者名簿　　　　　　　　　　　</t>
    <rPh sb="0" eb="2">
      <t>ギョウム</t>
    </rPh>
    <rPh sb="2" eb="5">
      <t>ジュウジシャ</t>
    </rPh>
    <rPh sb="5" eb="7">
      <t>メイボ</t>
    </rPh>
    <phoneticPr fontId="2"/>
  </si>
  <si>
    <t>氏名</t>
    <rPh sb="0" eb="2">
      <t>シメイ</t>
    </rPh>
    <phoneticPr fontId="5"/>
  </si>
  <si>
    <t>担当業務</t>
    <rPh sb="2" eb="4">
      <t>ギョウイム</t>
    </rPh>
    <phoneticPr fontId="5"/>
  </si>
  <si>
    <t>所属先</t>
  </si>
  <si>
    <t>格付</t>
  </si>
  <si>
    <t>見積金額内訳明細</t>
    <rPh sb="0" eb="2">
      <t>ミツモリ</t>
    </rPh>
    <phoneticPr fontId="2"/>
  </si>
  <si>
    <t>（千円未満切捨）</t>
    <rPh sb="1" eb="2">
      <t>セン</t>
    </rPh>
    <phoneticPr fontId="2"/>
  </si>
  <si>
    <t>提案事業名：</t>
    <rPh sb="0" eb="2">
      <t>テイアン</t>
    </rPh>
    <rPh sb="2" eb="4">
      <t>ジギョウ</t>
    </rPh>
    <rPh sb="4" eb="5">
      <t>メイ</t>
    </rPh>
    <phoneticPr fontId="2"/>
  </si>
  <si>
    <t>事業提案法人名：</t>
    <rPh sb="0" eb="2">
      <t>ジギョウ</t>
    </rPh>
    <rPh sb="2" eb="4">
      <t>テイアン</t>
    </rPh>
    <rPh sb="4" eb="6">
      <t>ホウジン</t>
    </rPh>
    <rPh sb="6" eb="7">
      <t>メイ</t>
    </rPh>
    <phoneticPr fontId="2"/>
  </si>
  <si>
    <t>（単位：千円）</t>
    <rPh sb="1" eb="3">
      <t>タンイ</t>
    </rPh>
    <rPh sb="4" eb="6">
      <t>センエン</t>
    </rPh>
    <phoneticPr fontId="34"/>
  </si>
  <si>
    <t>Ⅰ．</t>
    <phoneticPr fontId="2"/>
  </si>
  <si>
    <t>１．</t>
    <phoneticPr fontId="2"/>
  </si>
  <si>
    <t>機材購入・輸送費</t>
    <phoneticPr fontId="34"/>
  </si>
  <si>
    <t>３．</t>
    <phoneticPr fontId="34"/>
  </si>
  <si>
    <t>Ⅱ．</t>
    <phoneticPr fontId="2"/>
  </si>
  <si>
    <t>管理費</t>
    <rPh sb="0" eb="2">
      <t>カンリ</t>
    </rPh>
    <rPh sb="2" eb="3">
      <t>ヒ</t>
    </rPh>
    <phoneticPr fontId="34"/>
  </si>
  <si>
    <t>Ⅲ．</t>
    <phoneticPr fontId="2"/>
  </si>
  <si>
    <t>１．</t>
    <phoneticPr fontId="2"/>
  </si>
  <si>
    <t>Ⅳ．</t>
    <phoneticPr fontId="2"/>
  </si>
  <si>
    <t>Ⅴ．</t>
    <phoneticPr fontId="2"/>
  </si>
  <si>
    <t>消費税及び地方消費税の合計金額（小計の8％）</t>
    <phoneticPr fontId="2"/>
  </si>
  <si>
    <t>Ⅵ.</t>
    <phoneticPr fontId="2"/>
  </si>
  <si>
    <t>合　　計</t>
    <phoneticPr fontId="2"/>
  </si>
  <si>
    <t>旅費</t>
    <rPh sb="0" eb="2">
      <t>リョヒ</t>
    </rPh>
    <phoneticPr fontId="34"/>
  </si>
  <si>
    <t>現地活動費</t>
    <rPh sb="0" eb="2">
      <t>ゲンチ</t>
    </rPh>
    <rPh sb="2" eb="4">
      <t>カツドウ</t>
    </rPh>
    <rPh sb="4" eb="5">
      <t>ヒ</t>
    </rPh>
    <phoneticPr fontId="34"/>
  </si>
  <si>
    <t>見積金額内訳書</t>
    <rPh sb="0" eb="2">
      <t>ミツモリ</t>
    </rPh>
    <rPh sb="2" eb="4">
      <t>キンガク</t>
    </rPh>
    <rPh sb="4" eb="6">
      <t>ウチワケ</t>
    </rPh>
    <rPh sb="6" eb="7">
      <t>ショ</t>
    </rPh>
    <phoneticPr fontId="2"/>
  </si>
  <si>
    <t>契約金額内訳書</t>
    <rPh sb="0" eb="2">
      <t>ケイヤク</t>
    </rPh>
    <rPh sb="2" eb="4">
      <t>キンガク</t>
    </rPh>
    <rPh sb="4" eb="6">
      <t>ウチワケ</t>
    </rPh>
    <rPh sb="6" eb="7">
      <t>ショ</t>
    </rPh>
    <phoneticPr fontId="2"/>
  </si>
  <si>
    <t>見積金額</t>
    <rPh sb="0" eb="2">
      <t>ミツモリ</t>
    </rPh>
    <rPh sb="2" eb="4">
      <t>キンガク</t>
    </rPh>
    <phoneticPr fontId="2"/>
  </si>
  <si>
    <t>契約金額</t>
    <rPh sb="0" eb="2">
      <t>ケイヤク</t>
    </rPh>
    <rPh sb="2" eb="4">
      <t>キンガク</t>
    </rPh>
    <phoneticPr fontId="2"/>
  </si>
  <si>
    <t>[附属書Ⅲ]</t>
  </si>
  <si>
    <t>　　　年　月　日</t>
    <rPh sb="3" eb="4">
      <t>ネン</t>
    </rPh>
    <rPh sb="5" eb="6">
      <t>ガツ</t>
    </rPh>
    <rPh sb="7" eb="8">
      <t>ニチ</t>
    </rPh>
    <phoneticPr fontId="5"/>
  </si>
  <si>
    <t>独立行政法人国際協力機構</t>
  </si>
  <si>
    <t>株式会社●●●●●●</t>
    <rPh sb="0" eb="4">
      <t>カブシキガイシャ</t>
    </rPh>
    <phoneticPr fontId="5"/>
  </si>
  <si>
    <t xml:space="preserve"> 代表取締役　●●　●●   　 代表者印</t>
    <rPh sb="1" eb="3">
      <t>ダイヒョウ</t>
    </rPh>
    <rPh sb="3" eb="6">
      <t>トリシマリヤク</t>
    </rPh>
    <rPh sb="17" eb="20">
      <t>ダイヒョウシャ</t>
    </rPh>
    <rPh sb="20" eb="21">
      <t>イン</t>
    </rPh>
    <phoneticPr fontId="5"/>
  </si>
  <si>
    <t>　　標記業務に係る最終見積書を下記のとおり提出いたします。</t>
    <rPh sb="9" eb="11">
      <t>サイシュウ</t>
    </rPh>
    <phoneticPr fontId="5"/>
  </si>
  <si>
    <t>記</t>
    <rPh sb="0" eb="1">
      <t>キ</t>
    </rPh>
    <phoneticPr fontId="5"/>
  </si>
  <si>
    <t>1　最終見積金額：</t>
    <rPh sb="2" eb="4">
      <t>サイシュウ</t>
    </rPh>
    <rPh sb="4" eb="6">
      <t>ミツモ</t>
    </rPh>
    <rPh sb="6" eb="8">
      <t>キンガク</t>
    </rPh>
    <phoneticPr fontId="5"/>
  </si>
  <si>
    <t>2　最終見積金額内訳：別紙のとおり</t>
    <rPh sb="2" eb="4">
      <t>サイシュウ</t>
    </rPh>
    <rPh sb="4" eb="6">
      <t>ミツモ</t>
    </rPh>
    <rPh sb="6" eb="8">
      <t>キンガク</t>
    </rPh>
    <rPh sb="8" eb="10">
      <t>ウチワケ</t>
    </rPh>
    <rPh sb="11" eb="13">
      <t>ベッシ</t>
    </rPh>
    <phoneticPr fontId="5"/>
  </si>
  <si>
    <t>以上</t>
    <rPh sb="0" eb="2">
      <t>イジョウ</t>
    </rPh>
    <phoneticPr fontId="5"/>
  </si>
  <si>
    <t>契約金額内訳明細</t>
    <rPh sb="0" eb="2">
      <t>ケイヤク</t>
    </rPh>
    <phoneticPr fontId="2"/>
  </si>
  <si>
    <t>最終見積金額内訳明細</t>
    <rPh sb="0" eb="2">
      <t>サイシュウ</t>
    </rPh>
    <rPh sb="2" eb="4">
      <t>ミツモリ</t>
    </rPh>
    <phoneticPr fontId="2"/>
  </si>
  <si>
    <t>最終見積金額内訳書</t>
    <rPh sb="0" eb="2">
      <t>サイシュウ</t>
    </rPh>
    <rPh sb="2" eb="4">
      <t>ミツモリ</t>
    </rPh>
    <rPh sb="4" eb="6">
      <t>キンガク</t>
    </rPh>
    <rPh sb="6" eb="8">
      <t>ウチワケ</t>
    </rPh>
    <rPh sb="8" eb="9">
      <t>ショ</t>
    </rPh>
    <phoneticPr fontId="2"/>
  </si>
  <si>
    <t>最終見積金額</t>
    <rPh sb="0" eb="2">
      <t>サイシュウ</t>
    </rPh>
    <rPh sb="2" eb="4">
      <t>ミツモリ</t>
    </rPh>
    <rPh sb="4" eb="6">
      <t>キンガク</t>
    </rPh>
    <phoneticPr fontId="2"/>
  </si>
  <si>
    <t>に係る最終見積書の提出について</t>
    <phoneticPr fontId="2"/>
  </si>
  <si>
    <t>円を含む）</t>
  </si>
  <si>
    <t xml:space="preserve">   （消費税及び地方消費税　　　　　　</t>
    <rPh sb="4" eb="7">
      <t>ショウヒゼイ</t>
    </rPh>
    <rPh sb="7" eb="8">
      <t>オヨ</t>
    </rPh>
    <rPh sb="9" eb="11">
      <t>チホウ</t>
    </rPh>
    <rPh sb="11" eb="14">
      <t>ショウヒゼイ</t>
    </rPh>
    <phoneticPr fontId="5"/>
  </si>
  <si>
    <t>（労務費）</t>
    <rPh sb="1" eb="4">
      <t>ロウムヒ</t>
    </rPh>
    <phoneticPr fontId="2"/>
  </si>
  <si>
    <t>（注）労務費を計上する場合は、仕様・担当業務を入れ、業務費単価、日数を記載ください。</t>
    <rPh sb="1" eb="2">
      <t>チュウ</t>
    </rPh>
    <rPh sb="3" eb="6">
      <t>ロウムヒ</t>
    </rPh>
    <rPh sb="7" eb="9">
      <t>ケイジョウ</t>
    </rPh>
    <rPh sb="11" eb="13">
      <t>バアイ</t>
    </rPh>
    <rPh sb="15" eb="17">
      <t>シヨウ</t>
    </rPh>
    <rPh sb="18" eb="20">
      <t>タントウ</t>
    </rPh>
    <rPh sb="20" eb="22">
      <t>ギョウム</t>
    </rPh>
    <rPh sb="23" eb="24">
      <t>イ</t>
    </rPh>
    <rPh sb="26" eb="28">
      <t>ギョウム</t>
    </rPh>
    <rPh sb="28" eb="29">
      <t>ヒ</t>
    </rPh>
    <rPh sb="29" eb="31">
      <t>タンカ</t>
    </rPh>
    <rPh sb="32" eb="34">
      <t>ニッスウ</t>
    </rPh>
    <rPh sb="35" eb="37">
      <t>キサイ</t>
    </rPh>
    <phoneticPr fontId="2"/>
  </si>
  <si>
    <t>現地+国内</t>
    <rPh sb="0" eb="2">
      <t>ゲンチ</t>
    </rPh>
    <rPh sb="3" eb="5">
      <t>コクナイ</t>
    </rPh>
    <phoneticPr fontId="2"/>
  </si>
  <si>
    <t>(千円未満切捨)</t>
    <rPh sb="1" eb="3">
      <t>センエン</t>
    </rPh>
    <rPh sb="3" eb="5">
      <t>ミマン</t>
    </rPh>
    <rPh sb="5" eb="6">
      <t>キ</t>
    </rPh>
    <rPh sb="6" eb="7">
      <t>ス</t>
    </rPh>
    <phoneticPr fontId="2"/>
  </si>
  <si>
    <t>（注2）業務従事者の最終学歴（卒業年月）が大学院卒以上の場合、大学学歴と大学卒業年月もあわせて記載願います。</t>
    <rPh sb="1" eb="2">
      <t>チュウ</t>
    </rPh>
    <rPh sb="4" eb="6">
      <t>ギョウム</t>
    </rPh>
    <rPh sb="6" eb="9">
      <t>ジュウジシャ</t>
    </rPh>
    <rPh sb="10" eb="12">
      <t>サイシュウ</t>
    </rPh>
    <rPh sb="12" eb="14">
      <t>ガクレキ</t>
    </rPh>
    <rPh sb="15" eb="17">
      <t>ソツギョウ</t>
    </rPh>
    <rPh sb="17" eb="19">
      <t>ネンゲツ</t>
    </rPh>
    <rPh sb="21" eb="23">
      <t>ダイガク</t>
    </rPh>
    <rPh sb="23" eb="24">
      <t>イン</t>
    </rPh>
    <rPh sb="24" eb="25">
      <t>ソツ</t>
    </rPh>
    <rPh sb="25" eb="27">
      <t>イジョウ</t>
    </rPh>
    <rPh sb="28" eb="30">
      <t>バアイ</t>
    </rPh>
    <rPh sb="31" eb="33">
      <t>ダイガク</t>
    </rPh>
    <rPh sb="33" eb="35">
      <t>ガクレキ</t>
    </rPh>
    <rPh sb="36" eb="38">
      <t>ダイガク</t>
    </rPh>
    <rPh sb="38" eb="40">
      <t>ソツギョウ</t>
    </rPh>
    <rPh sb="40" eb="42">
      <t>ネンゲツ</t>
    </rPh>
    <rPh sb="47" eb="49">
      <t>キサイ</t>
    </rPh>
    <rPh sb="49" eb="50">
      <t>ネガ</t>
    </rPh>
    <phoneticPr fontId="5"/>
  </si>
  <si>
    <t>経路番号</t>
    <rPh sb="0" eb="2">
      <t>ケイロ</t>
    </rPh>
    <rPh sb="2" eb="4">
      <t>バンゴウ</t>
    </rPh>
    <phoneticPr fontId="3"/>
  </si>
  <si>
    <t>搭乗クラス</t>
    <rPh sb="0" eb="2">
      <t>トウジョウ</t>
    </rPh>
    <phoneticPr fontId="3"/>
  </si>
  <si>
    <t>経路
番号</t>
    <rPh sb="0" eb="2">
      <t>ケイロ</t>
    </rPh>
    <rPh sb="3" eb="5">
      <t>バンゴウ</t>
    </rPh>
    <phoneticPr fontId="3"/>
  </si>
  <si>
    <t>業務委託契約　見積金額内訳書（年度毎内訳）</t>
    <rPh sb="15" eb="17">
      <t>ネンド</t>
    </rPh>
    <phoneticPr fontId="2"/>
  </si>
  <si>
    <t>2017年度</t>
    <rPh sb="4" eb="6">
      <t>ネンド</t>
    </rPh>
    <phoneticPr fontId="2"/>
  </si>
  <si>
    <t>卒業年月</t>
    <phoneticPr fontId="5"/>
  </si>
  <si>
    <t>月額単価</t>
    <rPh sb="0" eb="2">
      <t>ゲツガク</t>
    </rPh>
    <rPh sb="2" eb="4">
      <t>タンカ</t>
    </rPh>
    <phoneticPr fontId="5"/>
  </si>
  <si>
    <t>日当</t>
    <rPh sb="0" eb="2">
      <t>ニットウ</t>
    </rPh>
    <phoneticPr fontId="5"/>
  </si>
  <si>
    <t>宿泊費</t>
    <rPh sb="0" eb="3">
      <t>シュクハクヒ</t>
    </rPh>
    <phoneticPr fontId="5"/>
  </si>
  <si>
    <t>号数</t>
    <rPh sb="0" eb="2">
      <t>ゴウスウ</t>
    </rPh>
    <phoneticPr fontId="5"/>
  </si>
  <si>
    <t>月額単価</t>
    <rPh sb="0" eb="4">
      <t>ゲツガクタンカ</t>
    </rPh>
    <phoneticPr fontId="5"/>
  </si>
  <si>
    <t>【別紙明細書】</t>
    <rPh sb="1" eb="3">
      <t>ベッシ</t>
    </rPh>
    <rPh sb="3" eb="6">
      <t>メイサイショ</t>
    </rPh>
    <phoneticPr fontId="5"/>
  </si>
  <si>
    <t>航空賃</t>
    <rPh sb="0" eb="2">
      <t>コウクウ</t>
    </rPh>
    <rPh sb="2" eb="3">
      <t>チン</t>
    </rPh>
    <phoneticPr fontId="3"/>
  </si>
  <si>
    <t>燃油チャージ</t>
    <rPh sb="0" eb="2">
      <t>ネンユ</t>
    </rPh>
    <phoneticPr fontId="3"/>
  </si>
  <si>
    <t>空港税（海外）</t>
    <rPh sb="0" eb="3">
      <t>クウコウゼイ</t>
    </rPh>
    <rPh sb="4" eb="6">
      <t>カイガイ</t>
    </rPh>
    <phoneticPr fontId="3"/>
  </si>
  <si>
    <t>その他</t>
    <rPh sb="2" eb="3">
      <t>タ</t>
    </rPh>
    <phoneticPr fontId="3"/>
  </si>
  <si>
    <t>所属先</t>
    <rPh sb="0" eb="2">
      <t>ショゾク</t>
    </rPh>
    <rPh sb="2" eb="3">
      <t>サキ</t>
    </rPh>
    <phoneticPr fontId="5"/>
  </si>
  <si>
    <t>【採択された企業様は下記参照ください。】</t>
    <rPh sb="1" eb="3">
      <t>サイタク</t>
    </rPh>
    <rPh sb="6" eb="9">
      <t>キギョウサマ</t>
    </rPh>
    <rPh sb="10" eb="12">
      <t>カキ</t>
    </rPh>
    <rPh sb="12" eb="14">
      <t>サンショウ</t>
    </rPh>
    <phoneticPr fontId="2"/>
  </si>
  <si>
    <t>（３）直接人件費合計</t>
    <rPh sb="3" eb="8">
      <t>チョクセツジンケンヒ</t>
    </rPh>
    <rPh sb="8" eb="10">
      <t>ゴウケイ</t>
    </rPh>
    <phoneticPr fontId="2"/>
  </si>
  <si>
    <t>(小計(1)＋小計(2))</t>
    <phoneticPr fontId="2"/>
  </si>
  <si>
    <t>Ⅱ．</t>
    <phoneticPr fontId="2"/>
  </si>
  <si>
    <t>本邦受入活動費</t>
    <rPh sb="0" eb="2">
      <t>ホンポウ</t>
    </rPh>
    <rPh sb="2" eb="4">
      <t>ウケイレ</t>
    </rPh>
    <rPh sb="4" eb="6">
      <t>カツドウ</t>
    </rPh>
    <rPh sb="6" eb="7">
      <t>ヒ</t>
    </rPh>
    <phoneticPr fontId="2"/>
  </si>
  <si>
    <t>１）航空賃</t>
    <rPh sb="2" eb="4">
      <t>コウクウ</t>
    </rPh>
    <rPh sb="4" eb="5">
      <t>チン</t>
    </rPh>
    <phoneticPr fontId="2"/>
  </si>
  <si>
    <t>受入内容</t>
    <rPh sb="0" eb="2">
      <t>ウケイレ</t>
    </rPh>
    <rPh sb="2" eb="4">
      <t>ナイヨウ</t>
    </rPh>
    <phoneticPr fontId="2"/>
  </si>
  <si>
    <t>人数</t>
    <rPh sb="0" eb="2">
      <t>ニンズウ</t>
    </rPh>
    <phoneticPr fontId="2"/>
  </si>
  <si>
    <t>２）本邦受入活動業務費</t>
    <rPh sb="2" eb="4">
      <t>ホンポウ</t>
    </rPh>
    <rPh sb="4" eb="6">
      <t>ウケイレ</t>
    </rPh>
    <rPh sb="6" eb="8">
      <t>カツドウ</t>
    </rPh>
    <rPh sb="8" eb="10">
      <t>ギョウム</t>
    </rPh>
    <rPh sb="10" eb="11">
      <t>ヒ</t>
    </rPh>
    <phoneticPr fontId="2"/>
  </si>
  <si>
    <t>×</t>
    <phoneticPr fontId="2"/>
  </si>
  <si>
    <t>日　＝</t>
    <rPh sb="0" eb="1">
      <t>ヒ</t>
    </rPh>
    <phoneticPr fontId="2"/>
  </si>
  <si>
    <t>（除く本邦受入活動業務費）</t>
    <rPh sb="1" eb="2">
      <t>ノゾ</t>
    </rPh>
    <rPh sb="3" eb="5">
      <t>ホンポウ</t>
    </rPh>
    <rPh sb="5" eb="7">
      <t>ウケイレ</t>
    </rPh>
    <rPh sb="7" eb="9">
      <t>カツドウ</t>
    </rPh>
    <rPh sb="9" eb="11">
      <t>ギョウム</t>
    </rPh>
    <rPh sb="11" eb="12">
      <t>ヒ</t>
    </rPh>
    <phoneticPr fontId="2"/>
  </si>
  <si>
    <t>％　＝</t>
    <phoneticPr fontId="2"/>
  </si>
  <si>
    <t>生年月日</t>
    <rPh sb="0" eb="2">
      <t>セイネン</t>
    </rPh>
    <rPh sb="2" eb="4">
      <t>ガッピ</t>
    </rPh>
    <phoneticPr fontId="2"/>
  </si>
  <si>
    <t>日当</t>
    <rPh sb="0" eb="2">
      <t>ニットウ</t>
    </rPh>
    <phoneticPr fontId="3"/>
  </si>
  <si>
    <t>宿泊料</t>
    <rPh sb="0" eb="3">
      <t>シュクハクリョウ</t>
    </rPh>
    <phoneticPr fontId="3"/>
  </si>
  <si>
    <t>日当・宿泊料、内国旅費</t>
    <rPh sb="0" eb="2">
      <t>ニットウ</t>
    </rPh>
    <rPh sb="3" eb="6">
      <t>シュクハクリョウ</t>
    </rPh>
    <rPh sb="7" eb="9">
      <t>ナイコク</t>
    </rPh>
    <rPh sb="9" eb="11">
      <t>リョヒ</t>
    </rPh>
    <phoneticPr fontId="3"/>
  </si>
  <si>
    <t>機材購入・輸送費</t>
    <rPh sb="0" eb="2">
      <t>キザイ</t>
    </rPh>
    <rPh sb="2" eb="4">
      <t>コウニュウ</t>
    </rPh>
    <rPh sb="5" eb="8">
      <t>ユソウヒ</t>
    </rPh>
    <phoneticPr fontId="3"/>
  </si>
  <si>
    <t>生年月日</t>
    <rPh sb="0" eb="2">
      <t>セイネン</t>
    </rPh>
    <rPh sb="2" eb="4">
      <t>ガッピ</t>
    </rPh>
    <phoneticPr fontId="5"/>
  </si>
  <si>
    <t>[附属書Ⅳ]</t>
    <rPh sb="1" eb="4">
      <t>フゾクショ</t>
    </rPh>
    <phoneticPr fontId="2"/>
  </si>
  <si>
    <t>見積根拠資料番号</t>
    <rPh sb="0" eb="2">
      <t>ミツ</t>
    </rPh>
    <rPh sb="2" eb="4">
      <t>コンキョ</t>
    </rPh>
    <rPh sb="4" eb="6">
      <t>シリョウ</t>
    </rPh>
    <rPh sb="6" eb="8">
      <t>バンゴウ</t>
    </rPh>
    <phoneticPr fontId="2"/>
  </si>
  <si>
    <t>単価（円）</t>
    <rPh sb="3" eb="4">
      <t>エン</t>
    </rPh>
    <phoneticPr fontId="5"/>
  </si>
  <si>
    <t>金額（円）</t>
    <rPh sb="3" eb="4">
      <t>エン</t>
    </rPh>
    <phoneticPr fontId="5"/>
  </si>
  <si>
    <t>事業名</t>
    <rPh sb="0" eb="2">
      <t>ジギョウ</t>
    </rPh>
    <rPh sb="2" eb="3">
      <t>メイ</t>
    </rPh>
    <phoneticPr fontId="2"/>
  </si>
  <si>
    <t>■入力時の留意事項</t>
    <rPh sb="1" eb="3">
      <t>ニュウリョク</t>
    </rPh>
    <rPh sb="3" eb="4">
      <t>ジ</t>
    </rPh>
    <rPh sb="5" eb="7">
      <t>リュウイ</t>
    </rPh>
    <rPh sb="7" eb="9">
      <t>ジコウ</t>
    </rPh>
    <phoneticPr fontId="2"/>
  </si>
  <si>
    <t>・</t>
    <phoneticPr fontId="2"/>
  </si>
  <si>
    <t>見積様式入力方法</t>
    <rPh sb="0" eb="2">
      <t>ミツモリ</t>
    </rPh>
    <rPh sb="2" eb="4">
      <t>ヨウシキ</t>
    </rPh>
    <rPh sb="4" eb="6">
      <t>ニュウリョク</t>
    </rPh>
    <rPh sb="6" eb="8">
      <t>ホウホウ</t>
    </rPh>
    <phoneticPr fontId="2"/>
  </si>
  <si>
    <t>使用するシート</t>
    <rPh sb="0" eb="2">
      <t>シヨウ</t>
    </rPh>
    <phoneticPr fontId="2"/>
  </si>
  <si>
    <t>入力手順（各シートの注記もご参照ください）</t>
    <rPh sb="0" eb="2">
      <t>ニュウリョク</t>
    </rPh>
    <rPh sb="2" eb="4">
      <t>テジュン</t>
    </rPh>
    <rPh sb="5" eb="6">
      <t>カク</t>
    </rPh>
    <rPh sb="10" eb="12">
      <t>チュウキ</t>
    </rPh>
    <rPh sb="14" eb="16">
      <t>サンショウ</t>
    </rPh>
    <phoneticPr fontId="2"/>
  </si>
  <si>
    <t>従事者明細</t>
    <rPh sb="0" eb="2">
      <t>ジュウジ</t>
    </rPh>
    <rPh sb="2" eb="3">
      <t>シャ</t>
    </rPh>
    <rPh sb="3" eb="5">
      <t>メイサイ</t>
    </rPh>
    <phoneticPr fontId="2"/>
  </si>
  <si>
    <t>様式1</t>
    <rPh sb="0" eb="2">
      <t>ヨウシキ</t>
    </rPh>
    <phoneticPr fontId="2"/>
  </si>
  <si>
    <t>基本入力</t>
  </si>
  <si>
    <t>様式2_3機材費</t>
    <rPh sb="0" eb="2">
      <t>ヨウシキ</t>
    </rPh>
    <rPh sb="5" eb="7">
      <t>キザイ</t>
    </rPh>
    <rPh sb="7" eb="8">
      <t>ヒ</t>
    </rPh>
    <phoneticPr fontId="2"/>
  </si>
  <si>
    <t>○○○国○○○○○○○○○事業</t>
    <rPh sb="13" eb="15">
      <t>ジギョウ</t>
    </rPh>
    <phoneticPr fontId="2"/>
  </si>
  <si>
    <t>機材様式（別紙明細）</t>
    <rPh sb="0" eb="2">
      <t>キザイ</t>
    </rPh>
    <rPh sb="2" eb="4">
      <t>ヨウシキ</t>
    </rPh>
    <rPh sb="5" eb="7">
      <t>ベッシ</t>
    </rPh>
    <rPh sb="7" eb="9">
      <t>メイサイ</t>
    </rPh>
    <phoneticPr fontId="2"/>
  </si>
  <si>
    <t>直接経費合計額</t>
    <rPh sb="0" eb="2">
      <t>チョクセツ</t>
    </rPh>
    <rPh sb="2" eb="4">
      <t>ケイヒ</t>
    </rPh>
    <rPh sb="4" eb="6">
      <t>ゴウケイ</t>
    </rPh>
    <rPh sb="6" eb="7">
      <t>ガク</t>
    </rPh>
    <phoneticPr fontId="2"/>
  </si>
  <si>
    <t>中小企業海外展開支援事業（基礎調査）</t>
    <rPh sb="0" eb="4">
      <t>チュウショウキギョウ</t>
    </rPh>
    <rPh sb="4" eb="8">
      <t>カイガイテンカイ</t>
    </rPh>
    <rPh sb="8" eb="10">
      <t>シエン</t>
    </rPh>
    <rPh sb="10" eb="12">
      <t>ジギョウ</t>
    </rPh>
    <rPh sb="13" eb="17">
      <t>キソチョウサ</t>
    </rPh>
    <phoneticPr fontId="2"/>
  </si>
  <si>
    <t>中小企業海外展開支援事業（案件化調査）</t>
    <rPh sb="0" eb="4">
      <t>チュウショウキギョウ</t>
    </rPh>
    <rPh sb="4" eb="8">
      <t>カイガイテンカイ</t>
    </rPh>
    <rPh sb="8" eb="10">
      <t>シエン</t>
    </rPh>
    <rPh sb="10" eb="12">
      <t>ジギョウ</t>
    </rPh>
    <rPh sb="13" eb="15">
      <t>アンケン</t>
    </rPh>
    <rPh sb="15" eb="16">
      <t>カ</t>
    </rPh>
    <rPh sb="16" eb="18">
      <t>チョウサ</t>
    </rPh>
    <phoneticPr fontId="2"/>
  </si>
  <si>
    <t>中小企業海外展開支援事業（普及・実証事業）</t>
    <rPh sb="0" eb="4">
      <t>チュウショウキギョウ</t>
    </rPh>
    <rPh sb="4" eb="8">
      <t>カイガイテンカイ</t>
    </rPh>
    <rPh sb="8" eb="10">
      <t>シエン</t>
    </rPh>
    <rPh sb="10" eb="12">
      <t>ジギョウ</t>
    </rPh>
    <rPh sb="13" eb="15">
      <t>フキュウ</t>
    </rPh>
    <rPh sb="16" eb="18">
      <t>ジッショウ</t>
    </rPh>
    <rPh sb="18" eb="20">
      <t>ジギョウ</t>
    </rPh>
    <phoneticPr fontId="2"/>
  </si>
  <si>
    <t>様式2_4旅費</t>
    <rPh sb="0" eb="2">
      <t>ヨウシキ</t>
    </rPh>
    <rPh sb="5" eb="7">
      <t>リョヒ</t>
    </rPh>
    <phoneticPr fontId="2"/>
  </si>
  <si>
    <t>様式2_5現地活動費</t>
    <rPh sb="0" eb="2">
      <t>ヨウシキ</t>
    </rPh>
    <rPh sb="5" eb="7">
      <t>ゲンチ</t>
    </rPh>
    <rPh sb="7" eb="9">
      <t>カツドウ</t>
    </rPh>
    <rPh sb="9" eb="10">
      <t>ヒ</t>
    </rPh>
    <phoneticPr fontId="2"/>
  </si>
  <si>
    <t>業務従事者名簿</t>
    <rPh sb="0" eb="5">
      <t>ギョウムジュウジシャ</t>
    </rPh>
    <rPh sb="5" eb="7">
      <t>メイボ</t>
    </rPh>
    <phoneticPr fontId="2"/>
  </si>
  <si>
    <t>明細入力</t>
    <rPh sb="0" eb="2">
      <t>メイサイ</t>
    </rPh>
    <rPh sb="2" eb="4">
      <t>ニュウリョク</t>
    </rPh>
    <phoneticPr fontId="2"/>
  </si>
  <si>
    <t>従事者キーを入力することで必要項目が埋まります。</t>
    <rPh sb="6" eb="8">
      <t>ニュウリョク</t>
    </rPh>
    <rPh sb="13" eb="17">
      <t>ヒツヨウコウモク</t>
    </rPh>
    <rPh sb="18" eb="19">
      <t>ウ</t>
    </rPh>
    <phoneticPr fontId="2"/>
  </si>
  <si>
    <t>航空賃
（諸費用込）</t>
    <rPh sb="0" eb="2">
      <t>コウクウ</t>
    </rPh>
    <rPh sb="2" eb="3">
      <t>チン</t>
    </rPh>
    <rPh sb="5" eb="6">
      <t>ショ</t>
    </rPh>
    <rPh sb="6" eb="8">
      <t>ヒヨウ</t>
    </rPh>
    <rPh sb="8" eb="9">
      <t>コミ</t>
    </rPh>
    <phoneticPr fontId="3"/>
  </si>
  <si>
    <t>契約金額内訳書〔附属書Ⅲ〕
業務従事者名簿〔附属書Ⅳ〕</t>
    <rPh sb="0" eb="2">
      <t>ケイヤク</t>
    </rPh>
    <rPh sb="2" eb="4">
      <t>キンガク</t>
    </rPh>
    <rPh sb="4" eb="7">
      <t>ウチワケショ</t>
    </rPh>
    <rPh sb="8" eb="11">
      <t>フゾクショ</t>
    </rPh>
    <rPh sb="14" eb="19">
      <t>ギョウムジュウジシャ</t>
    </rPh>
    <rPh sb="19" eb="21">
      <t>メイボ</t>
    </rPh>
    <rPh sb="22" eb="25">
      <t>フゾクショ</t>
    </rPh>
    <phoneticPr fontId="2"/>
  </si>
  <si>
    <t>見積金額内訳書と同じファイルを使用します。様式１のB5セルのプルダウンから【契約金額内訳書】選択することで作成されます。契約金額内訳書、業務従事者名簿として保存してください。</t>
    <rPh sb="38" eb="42">
      <t>ケイヤクキンガク</t>
    </rPh>
    <rPh sb="42" eb="45">
      <t>ウチワケショ</t>
    </rPh>
    <rPh sb="53" eb="55">
      <t>サクセイ</t>
    </rPh>
    <rPh sb="60" eb="67">
      <t>ケイヤクキンガクウチワケショ</t>
    </rPh>
    <rPh sb="68" eb="75">
      <t>ギョウムジュウジシャメイボ</t>
    </rPh>
    <rPh sb="78" eb="80">
      <t>ホゾン</t>
    </rPh>
    <phoneticPr fontId="2"/>
  </si>
  <si>
    <t>契約担当役理事　殿</t>
    <rPh sb="8" eb="9">
      <t>ドノ</t>
    </rPh>
    <phoneticPr fontId="5"/>
  </si>
  <si>
    <t>2018年度</t>
    <rPh sb="4" eb="6">
      <t>ネンド</t>
    </rPh>
    <phoneticPr fontId="2"/>
  </si>
  <si>
    <t>経路</t>
    <rPh sb="0" eb="2">
      <t>ケイロ</t>
    </rPh>
    <phoneticPr fontId="3"/>
  </si>
  <si>
    <t>（提案法人名）</t>
    <rPh sb="3" eb="5">
      <t>ホウジン</t>
    </rPh>
    <phoneticPr fontId="2"/>
  </si>
  <si>
    <t>機材様式（別紙明細）を入力いただくことで各項目１行目に数字が入ります。必要に応じ、それ以外の項目を入力ください。</t>
    <phoneticPr fontId="2"/>
  </si>
  <si>
    <t>①　本邦機材製造・購入費</t>
    <rPh sb="2" eb="4">
      <t>ホンポウ</t>
    </rPh>
    <rPh sb="6" eb="8">
      <t>セイゾウ</t>
    </rPh>
    <phoneticPr fontId="5"/>
  </si>
  <si>
    <t>②　現地機材製造・購入費</t>
    <rPh sb="2" eb="4">
      <t>ゲンチ</t>
    </rPh>
    <phoneticPr fontId="5"/>
  </si>
  <si>
    <t>③　現地工事費</t>
    <rPh sb="2" eb="4">
      <t>ゲンチ</t>
    </rPh>
    <rPh sb="4" eb="6">
      <t>コウジ</t>
    </rPh>
    <rPh sb="6" eb="7">
      <t>ヒ</t>
    </rPh>
    <phoneticPr fontId="2"/>
  </si>
  <si>
    <t>別紙明細書①のとおり</t>
    <phoneticPr fontId="5"/>
  </si>
  <si>
    <t>別紙明細書②のとおり</t>
    <phoneticPr fontId="5"/>
  </si>
  <si>
    <t>別紙明細書③のとおり</t>
    <phoneticPr fontId="2"/>
  </si>
  <si>
    <t>　(1)　機材製造・購入費等</t>
    <rPh sb="5" eb="7">
      <t>キザイ</t>
    </rPh>
    <rPh sb="7" eb="9">
      <t>セイゾウ</t>
    </rPh>
    <rPh sb="10" eb="13">
      <t>コウニュウヒ</t>
    </rPh>
    <rPh sb="13" eb="14">
      <t>トウ</t>
    </rPh>
    <phoneticPr fontId="5"/>
  </si>
  <si>
    <t>　(2)　輸送費・保険料・通関手数料</t>
    <rPh sb="5" eb="8">
      <t>ユソウヒ</t>
    </rPh>
    <rPh sb="9" eb="11">
      <t>ホケン</t>
    </rPh>
    <rPh sb="11" eb="12">
      <t>リョウ</t>
    </rPh>
    <rPh sb="13" eb="15">
      <t>ツウカン</t>
    </rPh>
    <rPh sb="15" eb="18">
      <t>テスウリョウ</t>
    </rPh>
    <rPh sb="17" eb="18">
      <t>リョウ</t>
    </rPh>
    <phoneticPr fontId="5"/>
  </si>
  <si>
    <t>　(3)　関税・付加価値税（VAT）等</t>
    <rPh sb="5" eb="7">
      <t>カンゼイ</t>
    </rPh>
    <rPh sb="8" eb="10">
      <t>フカ</t>
    </rPh>
    <rPh sb="10" eb="12">
      <t>カチ</t>
    </rPh>
    <rPh sb="12" eb="13">
      <t>ゼイ</t>
    </rPh>
    <rPh sb="18" eb="19">
      <t>トウ</t>
    </rPh>
    <phoneticPr fontId="5"/>
  </si>
  <si>
    <t>品名</t>
    <rPh sb="0" eb="2">
      <t>ヒンメイ</t>
    </rPh>
    <phoneticPr fontId="5"/>
  </si>
  <si>
    <t>仕様</t>
    <phoneticPr fontId="5"/>
  </si>
  <si>
    <t>単価（円）</t>
    <rPh sb="0" eb="2">
      <t>タンカ</t>
    </rPh>
    <rPh sb="3" eb="4">
      <t>エン</t>
    </rPh>
    <phoneticPr fontId="5"/>
  </si>
  <si>
    <t>金額（円）</t>
    <rPh sb="0" eb="1">
      <t>キン</t>
    </rPh>
    <rPh sb="1" eb="2">
      <t>ガク</t>
    </rPh>
    <rPh sb="3" eb="4">
      <t>エン</t>
    </rPh>
    <phoneticPr fontId="5"/>
  </si>
  <si>
    <t>備考</t>
    <rPh sb="0" eb="2">
      <t>ビコウ</t>
    </rPh>
    <phoneticPr fontId="5"/>
  </si>
  <si>
    <t>金額（円）</t>
    <rPh sb="0" eb="2">
      <t>キンガク</t>
    </rPh>
    <rPh sb="3" eb="4">
      <t>エン</t>
    </rPh>
    <phoneticPr fontId="5"/>
  </si>
  <si>
    <t>（注）仕様欄には製品のサイズ等の詳細情報を明記して下さい。</t>
    <rPh sb="1" eb="2">
      <t>チュウ</t>
    </rPh>
    <phoneticPr fontId="2"/>
  </si>
  <si>
    <t>小計</t>
    <rPh sb="0" eb="1">
      <t>ショウ</t>
    </rPh>
    <rPh sb="1" eb="2">
      <t>ケイ</t>
    </rPh>
    <phoneticPr fontId="2"/>
  </si>
  <si>
    <t>稼働日数</t>
    <rPh sb="0" eb="3">
      <t>カドウビ</t>
    </rPh>
    <rPh sb="3" eb="4">
      <t>スウ</t>
    </rPh>
    <phoneticPr fontId="2"/>
  </si>
  <si>
    <t>（１）現地業務</t>
    <rPh sb="3" eb="5">
      <t>ゲンチ</t>
    </rPh>
    <rPh sb="5" eb="7">
      <t>ギョウム</t>
    </rPh>
    <phoneticPr fontId="2"/>
  </si>
  <si>
    <t>（２）国内業務</t>
    <rPh sb="3" eb="5">
      <t>コクナイ</t>
    </rPh>
    <rPh sb="5" eb="7">
      <t>ギョウム</t>
    </rPh>
    <phoneticPr fontId="2"/>
  </si>
  <si>
    <r>
      <t>従事者名（居住地）</t>
    </r>
    <r>
      <rPr>
        <vertAlign val="superscript"/>
        <sz val="12"/>
        <rFont val="ＭＳ ゴシック"/>
        <family val="3"/>
        <charset val="128"/>
      </rPr>
      <t>（注３）</t>
    </r>
    <rPh sb="0" eb="2">
      <t>ジュウジ</t>
    </rPh>
    <rPh sb="2" eb="3">
      <t>シャ</t>
    </rPh>
    <rPh sb="3" eb="4">
      <t>メイ</t>
    </rPh>
    <rPh sb="5" eb="8">
      <t>キョジュウチ</t>
    </rPh>
    <rPh sb="10" eb="11">
      <t>チュウ</t>
    </rPh>
    <phoneticPr fontId="5"/>
  </si>
  <si>
    <r>
      <t>分類</t>
    </r>
    <r>
      <rPr>
        <vertAlign val="superscript"/>
        <sz val="12"/>
        <rFont val="ＭＳ ゴシック"/>
        <family val="3"/>
        <charset val="128"/>
      </rPr>
      <t>（注１）</t>
    </r>
    <rPh sb="0" eb="2">
      <t>ブンルイ</t>
    </rPh>
    <rPh sb="3" eb="4">
      <t>チュウ</t>
    </rPh>
    <phoneticPr fontId="5"/>
  </si>
  <si>
    <r>
      <t>最終学歴</t>
    </r>
    <r>
      <rPr>
        <vertAlign val="superscript"/>
        <sz val="10"/>
        <rFont val="ＭＳ ゴシック"/>
        <family val="3"/>
        <charset val="128"/>
      </rPr>
      <t xml:space="preserve"> (注２)</t>
    </r>
    <rPh sb="6" eb="7">
      <t>チュウ</t>
    </rPh>
    <phoneticPr fontId="5"/>
  </si>
  <si>
    <t>現地国内移動</t>
    <rPh sb="0" eb="2">
      <t>ゲンチ</t>
    </rPh>
    <rPh sb="2" eb="3">
      <t>コク</t>
    </rPh>
    <rPh sb="3" eb="4">
      <t>ナイ</t>
    </rPh>
    <rPh sb="4" eb="6">
      <t>イドウ</t>
    </rPh>
    <phoneticPr fontId="3"/>
  </si>
  <si>
    <r>
      <t>空港税（国内）</t>
    </r>
    <r>
      <rPr>
        <sz val="10"/>
        <color rgb="FFFF0000"/>
        <rFont val="ＭＳ ゴシック"/>
        <family val="3"/>
        <charset val="128"/>
      </rPr>
      <t>税抜</t>
    </r>
    <rPh sb="0" eb="3">
      <t>クウコウゼイ</t>
    </rPh>
    <rPh sb="4" eb="6">
      <t>コクナイ</t>
    </rPh>
    <rPh sb="7" eb="8">
      <t>ゼイ</t>
    </rPh>
    <rPh sb="8" eb="9">
      <t>ヌ</t>
    </rPh>
    <phoneticPr fontId="3"/>
  </si>
  <si>
    <r>
      <t>発券手数料</t>
    </r>
    <r>
      <rPr>
        <sz val="10"/>
        <color rgb="FFFF0000"/>
        <rFont val="ＭＳ ゴシック"/>
        <family val="3"/>
        <charset val="128"/>
      </rPr>
      <t>（税抜）</t>
    </r>
    <rPh sb="0" eb="2">
      <t>ハッケン</t>
    </rPh>
    <rPh sb="2" eb="5">
      <t>テスウリョウ</t>
    </rPh>
    <rPh sb="6" eb="7">
      <t>ゼイ</t>
    </rPh>
    <rPh sb="7" eb="8">
      <t>ヌ</t>
    </rPh>
    <phoneticPr fontId="3"/>
  </si>
  <si>
    <t>費目</t>
    <phoneticPr fontId="5"/>
  </si>
  <si>
    <t>数量</t>
    <phoneticPr fontId="5"/>
  </si>
  <si>
    <t>小計</t>
    <rPh sb="0" eb="1">
      <t>ショウ</t>
    </rPh>
    <rPh sb="1" eb="2">
      <t>ケイ</t>
    </rPh>
    <phoneticPr fontId="5"/>
  </si>
  <si>
    <t>小計（①+②+③）</t>
    <rPh sb="0" eb="2">
      <t>ショウケイ</t>
    </rPh>
    <phoneticPr fontId="2"/>
  </si>
  <si>
    <t>小計</t>
    <rPh sb="0" eb="1">
      <t>ショウ</t>
    </rPh>
    <phoneticPr fontId="5"/>
  </si>
  <si>
    <t>備考</t>
    <phoneticPr fontId="5"/>
  </si>
  <si>
    <t>合計</t>
    <phoneticPr fontId="2"/>
  </si>
  <si>
    <t>現地活動費は、各項目円建てで入力ください。備考に外貨、適用レート（見積金額作成時のJICAレート）、委託内容等を入力ください。</t>
    <rPh sb="33" eb="35">
      <t>ミツモリ</t>
    </rPh>
    <rPh sb="35" eb="37">
      <t>キンガク</t>
    </rPh>
    <rPh sb="37" eb="39">
      <t>サクセイ</t>
    </rPh>
    <rPh sb="39" eb="40">
      <t>ジ</t>
    </rPh>
    <phoneticPr fontId="2"/>
  </si>
  <si>
    <t>見積金額内訳書と同じファイルを使用します。様式１のB5セルのプルダウンから【最終見積金額内訳書】選択してください。押印が必要な表紙シートに日付、代表者を記載の上、最終見積書として保存してくだい。印刷し、代表者印を押印の上、PDFで保存してください。</t>
    <rPh sb="0" eb="4">
      <t>ミツモリキンガク</t>
    </rPh>
    <rPh sb="4" eb="7">
      <t>ウチワケショ</t>
    </rPh>
    <rPh sb="8" eb="9">
      <t>オナ</t>
    </rPh>
    <rPh sb="15" eb="17">
      <t>シヨウ</t>
    </rPh>
    <rPh sb="38" eb="42">
      <t>サイシュウミツモリ</t>
    </rPh>
    <rPh sb="42" eb="47">
      <t>キンガクウチワケショ</t>
    </rPh>
    <rPh sb="57" eb="58">
      <t>オ</t>
    </rPh>
    <rPh sb="58" eb="59">
      <t>イン</t>
    </rPh>
    <rPh sb="60" eb="62">
      <t>ヒツヨウ</t>
    </rPh>
    <rPh sb="63" eb="65">
      <t>ヒョウシ</t>
    </rPh>
    <rPh sb="69" eb="71">
      <t>ヒヅケ</t>
    </rPh>
    <rPh sb="72" eb="75">
      <t>ダイヒョウシャ</t>
    </rPh>
    <rPh sb="76" eb="78">
      <t>キサイ</t>
    </rPh>
    <rPh sb="79" eb="80">
      <t>ウエ</t>
    </rPh>
    <rPh sb="97" eb="99">
      <t>インサツ</t>
    </rPh>
    <rPh sb="101" eb="104">
      <t>ダイヒョウシャ</t>
    </rPh>
    <rPh sb="104" eb="105">
      <t>イン</t>
    </rPh>
    <rPh sb="106" eb="108">
      <t>オンイン</t>
    </rPh>
    <rPh sb="109" eb="110">
      <t>ウエ</t>
    </rPh>
    <rPh sb="115" eb="117">
      <t>ホゾン</t>
    </rPh>
    <phoneticPr fontId="2"/>
  </si>
  <si>
    <t>（注3）業務従事者の居住地（都道府県）を記載ください。</t>
    <rPh sb="1" eb="2">
      <t>チュウ</t>
    </rPh>
    <rPh sb="4" eb="6">
      <t>ギョウム</t>
    </rPh>
    <rPh sb="6" eb="9">
      <t>ジュウジシャ</t>
    </rPh>
    <rPh sb="10" eb="13">
      <t>キョジュウチ</t>
    </rPh>
    <rPh sb="14" eb="18">
      <t>トドウフケン</t>
    </rPh>
    <rPh sb="20" eb="22">
      <t>キサイ</t>
    </rPh>
    <phoneticPr fontId="5"/>
  </si>
  <si>
    <t>　　Ａ．コンサルティング企業　Ｂ．コンサルティング企業以外の法人　Ｃ．個人　Ｚ．提案企業</t>
    <rPh sb="12" eb="14">
      <t>キギョウ</t>
    </rPh>
    <rPh sb="40" eb="42">
      <t>テイアン</t>
    </rPh>
    <rPh sb="42" eb="44">
      <t>キギョウ</t>
    </rPh>
    <phoneticPr fontId="2"/>
  </si>
  <si>
    <t>最終見積金額内訳（表紙が必要）</t>
    <rPh sb="0" eb="2">
      <t>サイシュウ</t>
    </rPh>
    <rPh sb="2" eb="4">
      <t>ミツモリ</t>
    </rPh>
    <rPh sb="4" eb="6">
      <t>キンガク</t>
    </rPh>
    <rPh sb="6" eb="8">
      <t>ウチワケ</t>
    </rPh>
    <rPh sb="9" eb="11">
      <t>ヒョウシ</t>
    </rPh>
    <rPh sb="12" eb="14">
      <t>ヒツヨウ</t>
    </rPh>
    <phoneticPr fontId="2"/>
  </si>
  <si>
    <t>各項目の詳細（品名、仕様、単価、数量）を入力ください。労務費を計上する場合は、単価、日数（数量）を入力ください。</t>
    <rPh sb="0" eb="3">
      <t>カクコウモク</t>
    </rPh>
    <rPh sb="4" eb="6">
      <t>ショウサイ</t>
    </rPh>
    <rPh sb="7" eb="9">
      <t>ヒンメイ</t>
    </rPh>
    <rPh sb="10" eb="12">
      <t>シヨウ</t>
    </rPh>
    <rPh sb="13" eb="15">
      <t>タンカ</t>
    </rPh>
    <rPh sb="16" eb="18">
      <t>スウリョウ</t>
    </rPh>
    <rPh sb="20" eb="22">
      <t>ニュウリョク</t>
    </rPh>
    <rPh sb="39" eb="41">
      <t>タンカ</t>
    </rPh>
    <rPh sb="42" eb="44">
      <t>ニッスウ</t>
    </rPh>
    <rPh sb="45" eb="47">
      <t>スウリョウ</t>
    </rPh>
    <phoneticPr fontId="2"/>
  </si>
  <si>
    <t>年度毎内訳</t>
    <rPh sb="0" eb="2">
      <t>ネンド</t>
    </rPh>
    <rPh sb="2" eb="3">
      <t>ゴト</t>
    </rPh>
    <rPh sb="3" eb="5">
      <t>ウチワケ</t>
    </rPh>
    <phoneticPr fontId="2"/>
  </si>
  <si>
    <t>契約交渉後、契約金額が確定した段階で、各事業部（国内事業部/民間連携事業部）の担当者に、年度毎の支出予定額を試算の上、提出ください。</t>
    <rPh sb="0" eb="2">
      <t>ケイヤク</t>
    </rPh>
    <rPh sb="2" eb="4">
      <t>コウショウ</t>
    </rPh>
    <rPh sb="4" eb="5">
      <t>ゴ</t>
    </rPh>
    <rPh sb="6" eb="8">
      <t>ケイヤク</t>
    </rPh>
    <rPh sb="8" eb="10">
      <t>キンガク</t>
    </rPh>
    <rPh sb="11" eb="13">
      <t>カクテイ</t>
    </rPh>
    <rPh sb="15" eb="17">
      <t>ダンカイ</t>
    </rPh>
    <rPh sb="19" eb="22">
      <t>カクジギョウ</t>
    </rPh>
    <rPh sb="22" eb="23">
      <t>ブ</t>
    </rPh>
    <rPh sb="24" eb="26">
      <t>コクナイ</t>
    </rPh>
    <rPh sb="26" eb="28">
      <t>ジギョウ</t>
    </rPh>
    <rPh sb="28" eb="29">
      <t>ブ</t>
    </rPh>
    <rPh sb="30" eb="36">
      <t>ミンカンレンケイジギョウ</t>
    </rPh>
    <rPh sb="36" eb="37">
      <t>ブ</t>
    </rPh>
    <rPh sb="39" eb="42">
      <t>タントウシャ</t>
    </rPh>
    <rPh sb="44" eb="46">
      <t>ネンド</t>
    </rPh>
    <rPh sb="46" eb="47">
      <t>ゴト</t>
    </rPh>
    <rPh sb="48" eb="50">
      <t>シシュツ</t>
    </rPh>
    <rPh sb="50" eb="52">
      <t>ヨテイ</t>
    </rPh>
    <rPh sb="52" eb="53">
      <t>ガク</t>
    </rPh>
    <rPh sb="54" eb="56">
      <t>シサン</t>
    </rPh>
    <rPh sb="57" eb="58">
      <t>ウエ</t>
    </rPh>
    <rPh sb="59" eb="61">
      <t>テイシュツ</t>
    </rPh>
    <phoneticPr fontId="2"/>
  </si>
  <si>
    <t>入力方法に戻る</t>
    <rPh sb="0" eb="2">
      <t>ニュウリョク</t>
    </rPh>
    <rPh sb="2" eb="4">
      <t>ホウホウ</t>
    </rPh>
    <rPh sb="5" eb="6">
      <t>モド</t>
    </rPh>
    <phoneticPr fontId="2"/>
  </si>
  <si>
    <t>現地業務期間
(日数)</t>
    <rPh sb="2" eb="4">
      <t>ギョウム</t>
    </rPh>
    <rPh sb="8" eb="9">
      <t>ニチ</t>
    </rPh>
    <rPh sb="9" eb="10">
      <t>スウ</t>
    </rPh>
    <phoneticPr fontId="5"/>
  </si>
  <si>
    <r>
      <t>最終学歴</t>
    </r>
    <r>
      <rPr>
        <vertAlign val="superscript"/>
        <sz val="12"/>
        <rFont val="ＭＳ ゴシック"/>
        <family val="3"/>
        <charset val="128"/>
      </rPr>
      <t xml:space="preserve"> </t>
    </r>
    <phoneticPr fontId="5"/>
  </si>
  <si>
    <r>
      <t>卒業年月</t>
    </r>
    <r>
      <rPr>
        <vertAlign val="superscript"/>
        <sz val="10"/>
        <rFont val="ＭＳ ゴシック"/>
        <family val="3"/>
        <charset val="128"/>
      </rPr>
      <t>(注２)</t>
    </r>
    <phoneticPr fontId="5"/>
  </si>
  <si>
    <r>
      <rPr>
        <b/>
        <sz val="12"/>
        <color rgb="FF0070C0"/>
        <rFont val="ＭＳ ゴシック"/>
        <family val="3"/>
        <charset val="128"/>
      </rPr>
      <t>ブルー</t>
    </r>
    <r>
      <rPr>
        <sz val="12"/>
        <color theme="1"/>
        <rFont val="ＭＳ ゴシック"/>
        <family val="3"/>
        <charset val="128"/>
      </rPr>
      <t>のセル＝関数が入っています。修正不可です。</t>
    </r>
    <rPh sb="7" eb="9">
      <t>カンスウ</t>
    </rPh>
    <rPh sb="10" eb="11">
      <t>ハイ</t>
    </rPh>
    <rPh sb="17" eb="19">
      <t>シュウセイ</t>
    </rPh>
    <rPh sb="19" eb="21">
      <t>フカ</t>
    </rPh>
    <phoneticPr fontId="2"/>
  </si>
  <si>
    <r>
      <rPr>
        <b/>
        <sz val="12"/>
        <color rgb="FFFF00FF"/>
        <rFont val="ＭＳ ゴシック"/>
        <family val="3"/>
        <charset val="128"/>
      </rPr>
      <t>ピンク</t>
    </r>
    <r>
      <rPr>
        <sz val="12"/>
        <color theme="1"/>
        <rFont val="ＭＳ ゴシック"/>
        <family val="3"/>
        <charset val="128"/>
      </rPr>
      <t>のセル＝関数が入っています。修正可です。</t>
    </r>
    <rPh sb="7" eb="9">
      <t>カンスウ</t>
    </rPh>
    <rPh sb="10" eb="11">
      <t>ハイ</t>
    </rPh>
    <rPh sb="17" eb="19">
      <t>シュウセイ</t>
    </rPh>
    <rPh sb="19" eb="20">
      <t>カ</t>
    </rPh>
    <phoneticPr fontId="2"/>
  </si>
  <si>
    <r>
      <rPr>
        <b/>
        <sz val="12"/>
        <color rgb="FF00CC00"/>
        <rFont val="ＭＳ ゴシック"/>
        <family val="3"/>
        <charset val="128"/>
      </rPr>
      <t>グリーン</t>
    </r>
    <r>
      <rPr>
        <sz val="12"/>
        <color theme="1"/>
        <rFont val="ＭＳ ゴシック"/>
        <family val="3"/>
        <charset val="128"/>
      </rPr>
      <t>のセル＝プルダウンから選択です。</t>
    </r>
    <rPh sb="15" eb="17">
      <t>センタク</t>
    </rPh>
    <phoneticPr fontId="2"/>
  </si>
  <si>
    <r>
      <t>数値のコピーは</t>
    </r>
    <r>
      <rPr>
        <b/>
        <sz val="12"/>
        <color rgb="FFFF0000"/>
        <rFont val="ＭＳ ゴシック"/>
        <family val="3"/>
        <charset val="128"/>
      </rPr>
      <t>一部を除き値貼付が原則</t>
    </r>
    <r>
      <rPr>
        <sz val="12"/>
        <color theme="1"/>
        <rFont val="ＭＳ ゴシック"/>
        <family val="3"/>
        <charset val="128"/>
      </rPr>
      <t>ですので注意してください。</t>
    </r>
    <rPh sb="0" eb="2">
      <t>スウチ</t>
    </rPh>
    <rPh sb="7" eb="9">
      <t>イチブ</t>
    </rPh>
    <rPh sb="10" eb="11">
      <t>ノゾ</t>
    </rPh>
    <rPh sb="12" eb="13">
      <t>アタイ</t>
    </rPh>
    <rPh sb="13" eb="14">
      <t>ハ</t>
    </rPh>
    <rPh sb="14" eb="15">
      <t>ツ</t>
    </rPh>
    <rPh sb="16" eb="18">
      <t>ゲンソク</t>
    </rPh>
    <rPh sb="22" eb="24">
      <t>チュウイ</t>
    </rPh>
    <phoneticPr fontId="2"/>
  </si>
  <si>
    <r>
      <t>従事者キー、渡航日数を入力後、
①航空賃：</t>
    </r>
    <r>
      <rPr>
        <sz val="12"/>
        <color rgb="FFFF0000"/>
        <rFont val="ＭＳ ゴシック"/>
        <family val="3"/>
        <charset val="128"/>
      </rPr>
      <t>航空経路欄に航空賃の内訳を入力後（注意：国内空港税、発券手数料は税抜金額で）</t>
    </r>
    <r>
      <rPr>
        <sz val="12"/>
        <color theme="1"/>
        <rFont val="ＭＳ ゴシック"/>
        <family val="3"/>
        <charset val="128"/>
      </rPr>
      <t>、経路番号を選択ください。航空賃、クラスが従事者ごとに自動で入力されます。
②日当：現地業務日数が自動入力。変更が必要な場合は直接入力してください。
③宿泊料：現地業務日数から-２日がデフォルトで自動入力。変更が必要な場合は直接入力してください。
④内国旅費：ガイドライン参照の上、必要な場合は、定額か実費を入力してください。</t>
    </r>
    <rPh sb="11" eb="13">
      <t>ニュウリョク</t>
    </rPh>
    <rPh sb="13" eb="14">
      <t>ゴ</t>
    </rPh>
    <rPh sb="17" eb="19">
      <t>コウクウ</t>
    </rPh>
    <rPh sb="19" eb="20">
      <t>チン</t>
    </rPh>
    <rPh sb="31" eb="33">
      <t>ウチワケ</t>
    </rPh>
    <rPh sb="34" eb="36">
      <t>ニュウリョク</t>
    </rPh>
    <rPh sb="36" eb="37">
      <t>ゴ</t>
    </rPh>
    <rPh sb="38" eb="40">
      <t>チュウイ</t>
    </rPh>
    <rPh sb="41" eb="43">
      <t>コクナイ</t>
    </rPh>
    <rPh sb="43" eb="46">
      <t>クウコウゼイ</t>
    </rPh>
    <rPh sb="47" eb="49">
      <t>ハッケン</t>
    </rPh>
    <rPh sb="49" eb="52">
      <t>テスウリョウ</t>
    </rPh>
    <rPh sb="53" eb="55">
      <t>ゼイヌキ</t>
    </rPh>
    <rPh sb="55" eb="57">
      <t>キンガク</t>
    </rPh>
    <rPh sb="72" eb="74">
      <t>コウクウ</t>
    </rPh>
    <rPh sb="74" eb="75">
      <t>チン</t>
    </rPh>
    <rPh sb="80" eb="83">
      <t>ジュウジシャ</t>
    </rPh>
    <rPh sb="86" eb="88">
      <t>ジドウ</t>
    </rPh>
    <rPh sb="89" eb="91">
      <t>ニュウリョク</t>
    </rPh>
    <rPh sb="98" eb="100">
      <t>ニットウ</t>
    </rPh>
    <rPh sb="101" eb="103">
      <t>ゲンチ</t>
    </rPh>
    <rPh sb="103" eb="105">
      <t>ギョウム</t>
    </rPh>
    <rPh sb="105" eb="107">
      <t>ニッスウ</t>
    </rPh>
    <rPh sb="108" eb="110">
      <t>ジドウ</t>
    </rPh>
    <rPh sb="110" eb="112">
      <t>ニュウリョク</t>
    </rPh>
    <rPh sb="137" eb="138">
      <t>リョウ</t>
    </rPh>
    <rPh sb="139" eb="141">
      <t>ゲンチ</t>
    </rPh>
    <rPh sb="141" eb="143">
      <t>ギョウム</t>
    </rPh>
    <rPh sb="143" eb="145">
      <t>ニッスウ</t>
    </rPh>
    <rPh sb="149" eb="150">
      <t>ヒ</t>
    </rPh>
    <rPh sb="157" eb="159">
      <t>ジドウ</t>
    </rPh>
    <rPh sb="159" eb="161">
      <t>ニュウリョク</t>
    </rPh>
    <rPh sb="162" eb="164">
      <t>ヘンコウ</t>
    </rPh>
    <rPh sb="165" eb="167">
      <t>ヒツヨウ</t>
    </rPh>
    <rPh sb="168" eb="170">
      <t>バアイ</t>
    </rPh>
    <rPh sb="171" eb="175">
      <t>チョクセツニュウリョク</t>
    </rPh>
    <rPh sb="207" eb="209">
      <t>テイガク</t>
    </rPh>
    <rPh sb="210" eb="212">
      <t>ジッピ</t>
    </rPh>
    <rPh sb="213" eb="215">
      <t>ニュウリョク</t>
    </rPh>
    <phoneticPr fontId="2"/>
  </si>
  <si>
    <r>
      <t>小計(</t>
    </r>
    <r>
      <rPr>
        <sz val="12"/>
        <color theme="1"/>
        <rFont val="ＭＳ ゴシック"/>
        <family val="3"/>
        <charset val="128"/>
      </rPr>
      <t>1)+(2)+(3)+(4)</t>
    </r>
    <rPh sb="0" eb="2">
      <t>ショウケイ</t>
    </rPh>
    <phoneticPr fontId="2"/>
  </si>
  <si>
    <t xml:space="preserve">（１）
車
両
関
係
費
</t>
    <rPh sb="4" eb="5">
      <t>シャ</t>
    </rPh>
    <rPh sb="6" eb="7">
      <t>リョウ</t>
    </rPh>
    <rPh sb="8" eb="9">
      <t>ケン</t>
    </rPh>
    <rPh sb="10" eb="11">
      <t>カカル</t>
    </rPh>
    <rPh sb="12" eb="13">
      <t>ヒ</t>
    </rPh>
    <phoneticPr fontId="2"/>
  </si>
  <si>
    <t xml:space="preserve">（２）
現
地
傭
人
費
</t>
    <rPh sb="4" eb="5">
      <t>ゲン</t>
    </rPh>
    <rPh sb="6" eb="7">
      <t>チ</t>
    </rPh>
    <rPh sb="8" eb="9">
      <t>ヨウ</t>
    </rPh>
    <rPh sb="10" eb="11">
      <t>ジン</t>
    </rPh>
    <rPh sb="12" eb="13">
      <t>ヒ</t>
    </rPh>
    <phoneticPr fontId="2"/>
  </si>
  <si>
    <t xml:space="preserve">（３）
現
地
交
通
費
</t>
    <rPh sb="4" eb="5">
      <t>ゲン</t>
    </rPh>
    <rPh sb="6" eb="7">
      <t>チ</t>
    </rPh>
    <rPh sb="8" eb="9">
      <t>マジワル</t>
    </rPh>
    <rPh sb="10" eb="11">
      <t>トオル</t>
    </rPh>
    <rPh sb="12" eb="13">
      <t>ヒ</t>
    </rPh>
    <phoneticPr fontId="2"/>
  </si>
  <si>
    <t xml:space="preserve">（４）
現
地
再
委
託
費
</t>
    <rPh sb="4" eb="5">
      <t>ゲン</t>
    </rPh>
    <rPh sb="6" eb="7">
      <t>チ</t>
    </rPh>
    <rPh sb="8" eb="9">
      <t>フタタビ</t>
    </rPh>
    <rPh sb="10" eb="11">
      <t>ユダネル</t>
    </rPh>
    <rPh sb="12" eb="13">
      <t>カコツケル</t>
    </rPh>
    <rPh sb="14" eb="15">
      <t>ヒ</t>
    </rPh>
    <phoneticPr fontId="2"/>
  </si>
  <si>
    <t>　　小計　(1）+(2）+(3）</t>
    <rPh sb="2" eb="4">
      <t>ショウケイ</t>
    </rPh>
    <phoneticPr fontId="5"/>
  </si>
  <si>
    <t>開発途上国の社会・経済開発のための民間技術普及促進事業</t>
  </si>
  <si>
    <t>金額
（直接人件費＋その他原価）×一般管理費等率</t>
    <rPh sb="0" eb="2">
      <t>キンガク</t>
    </rPh>
    <phoneticPr fontId="2"/>
  </si>
  <si>
    <t>金額
（直接人件費×その他原価率）</t>
    <rPh sb="0" eb="2">
      <t>キンガク</t>
    </rPh>
    <phoneticPr fontId="2"/>
  </si>
  <si>
    <t>A-1</t>
    <phoneticPr fontId="2"/>
  </si>
  <si>
    <t>A-2</t>
    <phoneticPr fontId="2"/>
  </si>
  <si>
    <t>A-3</t>
    <phoneticPr fontId="2"/>
  </si>
  <si>
    <t>A-4</t>
    <phoneticPr fontId="2"/>
  </si>
  <si>
    <t>A-5</t>
    <phoneticPr fontId="2"/>
  </si>
  <si>
    <t>A-6</t>
    <phoneticPr fontId="2"/>
  </si>
  <si>
    <t>B-1</t>
    <phoneticPr fontId="2"/>
  </si>
  <si>
    <t>B-2</t>
    <phoneticPr fontId="2"/>
  </si>
  <si>
    <t>B-3</t>
    <phoneticPr fontId="2"/>
  </si>
  <si>
    <t>B-4</t>
    <phoneticPr fontId="2"/>
  </si>
  <si>
    <t>B-5</t>
    <phoneticPr fontId="2"/>
  </si>
  <si>
    <t>C-1</t>
    <phoneticPr fontId="2"/>
  </si>
  <si>
    <t>C-2</t>
    <phoneticPr fontId="2"/>
  </si>
  <si>
    <t>C-3</t>
    <phoneticPr fontId="2"/>
  </si>
  <si>
    <t>C-4</t>
    <phoneticPr fontId="2"/>
  </si>
  <si>
    <t>C-5</t>
    <phoneticPr fontId="2"/>
  </si>
  <si>
    <t>Z</t>
    <phoneticPr fontId="2"/>
  </si>
  <si>
    <t>B-3</t>
  </si>
  <si>
    <t>A-3</t>
  </si>
  <si>
    <t>A-4</t>
  </si>
  <si>
    <t>A-5</t>
  </si>
  <si>
    <t>B-4</t>
  </si>
  <si>
    <t>B-5</t>
  </si>
  <si>
    <t>C-3</t>
  </si>
  <si>
    <t>C-4</t>
  </si>
  <si>
    <t>C-5</t>
  </si>
  <si>
    <t>小計</t>
    <rPh sb="0" eb="2">
      <t>ショウケイ</t>
    </rPh>
    <phoneticPr fontId="2"/>
  </si>
  <si>
    <t>(千円未満切捨)</t>
  </si>
  <si>
    <t>　①航空賃</t>
    <rPh sb="2" eb="4">
      <t>コウクウ</t>
    </rPh>
    <rPh sb="4" eb="5">
      <t>チン</t>
    </rPh>
    <phoneticPr fontId="2"/>
  </si>
  <si>
    <t>　②日当・宿泊料、内国旅費</t>
    <rPh sb="2" eb="4">
      <t>ニットウ</t>
    </rPh>
    <rPh sb="5" eb="7">
      <t>シュクハク</t>
    </rPh>
    <rPh sb="7" eb="8">
      <t>リョウ</t>
    </rPh>
    <rPh sb="9" eb="11">
      <t>ナイコク</t>
    </rPh>
    <rPh sb="11" eb="13">
      <t>リョヒ</t>
    </rPh>
    <phoneticPr fontId="2"/>
  </si>
  <si>
    <t>旅費（①+②）</t>
    <rPh sb="0" eb="2">
      <t>リョヒ</t>
    </rPh>
    <phoneticPr fontId="3"/>
  </si>
  <si>
    <t>様式2_1人件費　2_2その他原価・一般管理費等</t>
    <rPh sb="0" eb="2">
      <t>ヨウシキ</t>
    </rPh>
    <rPh sb="5" eb="8">
      <t>ジンケンヒ</t>
    </rPh>
    <phoneticPr fontId="2"/>
  </si>
  <si>
    <t>2019年度</t>
    <rPh sb="4" eb="6">
      <t>ネンド</t>
    </rPh>
    <phoneticPr fontId="2"/>
  </si>
  <si>
    <t>金額
（円）</t>
    <rPh sb="0" eb="1">
      <t>キン</t>
    </rPh>
    <rPh sb="1" eb="2">
      <t>ガク</t>
    </rPh>
    <rPh sb="4" eb="5">
      <t>エン</t>
    </rPh>
    <phoneticPr fontId="2"/>
  </si>
  <si>
    <t>①従事者キー、拘束日数、稼働日数を入力ください。直接人件費が確定し、その他原価・一般管理費等を算出する数字が自動計算されます。
②その他原価・一般管理費等を算出するため、所属分類をプルダウンより選択し、経費率（％）を入力ください。デフォルトは上限金額にしてあります。</t>
    <rPh sb="12" eb="14">
      <t>カドウ</t>
    </rPh>
    <rPh sb="14" eb="16">
      <t>ニッスウ</t>
    </rPh>
    <rPh sb="24" eb="26">
      <t>チョクセツ</t>
    </rPh>
    <rPh sb="26" eb="28">
      <t>ジンケン</t>
    </rPh>
    <rPh sb="28" eb="29">
      <t>ヒ</t>
    </rPh>
    <rPh sb="30" eb="32">
      <t>カクテイ</t>
    </rPh>
    <rPh sb="45" eb="46">
      <t>トウ</t>
    </rPh>
    <rPh sb="47" eb="49">
      <t>サンシュツ</t>
    </rPh>
    <rPh sb="67" eb="68">
      <t>タ</t>
    </rPh>
    <rPh sb="68" eb="70">
      <t>ゲンカ</t>
    </rPh>
    <rPh sb="71" eb="73">
      <t>イッパン</t>
    </rPh>
    <rPh sb="73" eb="76">
      <t>カンリヒ</t>
    </rPh>
    <rPh sb="76" eb="77">
      <t>トウ</t>
    </rPh>
    <rPh sb="78" eb="80">
      <t>サンシュツ</t>
    </rPh>
    <rPh sb="85" eb="87">
      <t>ショゾク</t>
    </rPh>
    <rPh sb="87" eb="89">
      <t>ブンルイ</t>
    </rPh>
    <rPh sb="97" eb="99">
      <t>センタク</t>
    </rPh>
    <phoneticPr fontId="2"/>
  </si>
  <si>
    <r>
      <t>案件に従事する方の情報を入力いただきます。</t>
    </r>
    <r>
      <rPr>
        <sz val="12"/>
        <color rgb="FFFF0000"/>
        <rFont val="ＭＳ ゴシック"/>
        <family val="3"/>
        <charset val="128"/>
      </rPr>
      <t>Ａ列の従事者キーが個人番号になります。</t>
    </r>
    <r>
      <rPr>
        <sz val="12"/>
        <color theme="1"/>
        <rFont val="ＭＳ ゴシック"/>
        <family val="3"/>
        <charset val="128"/>
      </rPr>
      <t>従事者名・担当業務・所属先・生年月日・最終学歴・卒業年月は直接入力、分類・格付はプルダウンより選択ください。分類は所属先ごとに枝番を変えてください。
従事者明細シートに従事者名等必要項目を入力いただくと、</t>
    </r>
    <r>
      <rPr>
        <sz val="12"/>
        <rFont val="ＭＳ ゴシック"/>
        <family val="3"/>
        <charset val="128"/>
      </rPr>
      <t>人件費、旅費、業務従事者名簿シートでは従事者キーを入力いただくことで必要項目が反映されます。</t>
    </r>
    <rPh sb="0" eb="2">
      <t>アンケン</t>
    </rPh>
    <rPh sb="3" eb="5">
      <t>ジュウジ</t>
    </rPh>
    <rPh sb="7" eb="8">
      <t>カタ</t>
    </rPh>
    <rPh sb="9" eb="11">
      <t>ジョウホウ</t>
    </rPh>
    <rPh sb="12" eb="14">
      <t>ニュウリョク</t>
    </rPh>
    <rPh sb="40" eb="43">
      <t>ジュウジシャ</t>
    </rPh>
    <rPh sb="43" eb="44">
      <t>メイ</t>
    </rPh>
    <rPh sb="45" eb="47">
      <t>タントウ</t>
    </rPh>
    <rPh sb="47" eb="49">
      <t>ギョウム</t>
    </rPh>
    <rPh sb="50" eb="52">
      <t>ショゾク</t>
    </rPh>
    <rPh sb="52" eb="53">
      <t>サキ</t>
    </rPh>
    <rPh sb="54" eb="58">
      <t>セイネンガッピ</t>
    </rPh>
    <rPh sb="59" eb="63">
      <t>サイシュウガクレキ</t>
    </rPh>
    <rPh sb="64" eb="68">
      <t>ソツギョウネンゲツ</t>
    </rPh>
    <rPh sb="69" eb="71">
      <t>チョクセツ</t>
    </rPh>
    <rPh sb="71" eb="73">
      <t>ニュウリョク</t>
    </rPh>
    <rPh sb="74" eb="76">
      <t>ブンルイ</t>
    </rPh>
    <rPh sb="77" eb="78">
      <t>カク</t>
    </rPh>
    <rPh sb="78" eb="79">
      <t>ヅ</t>
    </rPh>
    <rPh sb="87" eb="89">
      <t>センタク</t>
    </rPh>
    <rPh sb="94" eb="96">
      <t>ブンルイ</t>
    </rPh>
    <rPh sb="97" eb="99">
      <t>ショゾク</t>
    </rPh>
    <rPh sb="99" eb="100">
      <t>サキ</t>
    </rPh>
    <rPh sb="103" eb="105">
      <t>エダバン</t>
    </rPh>
    <rPh sb="106" eb="107">
      <t>カ</t>
    </rPh>
    <rPh sb="181" eb="183">
      <t>ハンエイ</t>
    </rPh>
    <phoneticPr fontId="2"/>
  </si>
  <si>
    <t>B3セルでスキーム名を選択し、B7セルに提案事業名、B8セル事業提案法人名を入力してください。</t>
    <rPh sb="9" eb="10">
      <t>メイ</t>
    </rPh>
    <rPh sb="11" eb="13">
      <t>センタク</t>
    </rPh>
    <rPh sb="20" eb="22">
      <t>テイアン</t>
    </rPh>
    <rPh sb="22" eb="24">
      <t>ジギョウ</t>
    </rPh>
    <rPh sb="24" eb="25">
      <t>メイ</t>
    </rPh>
    <rPh sb="30" eb="32">
      <t>ジギョウ</t>
    </rPh>
    <rPh sb="32" eb="34">
      <t>テイアン</t>
    </rPh>
    <rPh sb="34" eb="36">
      <t>ホウジン</t>
    </rPh>
    <rPh sb="36" eb="37">
      <t>メイ</t>
    </rPh>
    <rPh sb="38" eb="40">
      <t>ニュウリョク</t>
    </rPh>
    <phoneticPr fontId="2"/>
  </si>
  <si>
    <t>直接人件費</t>
    <rPh sb="0" eb="2">
      <t>チョクセツ</t>
    </rPh>
    <rPh sb="2" eb="4">
      <t>ジンケン</t>
    </rPh>
    <rPh sb="4" eb="5">
      <t>ヒ</t>
    </rPh>
    <phoneticPr fontId="2"/>
  </si>
  <si>
    <t>金額
（所属先別）</t>
    <rPh sb="0" eb="2">
      <t>キンガク</t>
    </rPh>
    <rPh sb="4" eb="6">
      <t>ショゾク</t>
    </rPh>
    <rPh sb="6" eb="7">
      <t>サキ</t>
    </rPh>
    <rPh sb="7" eb="8">
      <t>ベツ</t>
    </rPh>
    <phoneticPr fontId="2"/>
  </si>
  <si>
    <t>率</t>
    <rPh sb="0" eb="1">
      <t>リツ</t>
    </rPh>
    <phoneticPr fontId="2"/>
  </si>
  <si>
    <t>見積書について</t>
    <rPh sb="0" eb="3">
      <t>ミツモリショ</t>
    </rPh>
    <phoneticPr fontId="2"/>
  </si>
  <si>
    <t>＜様式2_3機材（別紙含む）、様式2_4旅費、様式2_5現地活動費、様式2_6本邦受入活動費OR国内研修費＞については取得見積書に番号を付けていただき、各々の番号を見積根拠資料番号欄に記載ください。</t>
    <rPh sb="1" eb="3">
      <t>ヨウシキ</t>
    </rPh>
    <rPh sb="6" eb="8">
      <t>キザイ</t>
    </rPh>
    <rPh sb="9" eb="11">
      <t>ベッシ</t>
    </rPh>
    <rPh sb="11" eb="12">
      <t>フク</t>
    </rPh>
    <rPh sb="15" eb="17">
      <t>ヨウシキ</t>
    </rPh>
    <rPh sb="20" eb="22">
      <t>リョヒ</t>
    </rPh>
    <rPh sb="23" eb="25">
      <t>ヨウシキ</t>
    </rPh>
    <rPh sb="28" eb="30">
      <t>ゲンチ</t>
    </rPh>
    <rPh sb="30" eb="32">
      <t>カツドウ</t>
    </rPh>
    <rPh sb="32" eb="33">
      <t>ヒ</t>
    </rPh>
    <rPh sb="34" eb="36">
      <t>ヨウシキ</t>
    </rPh>
    <rPh sb="39" eb="41">
      <t>ホンポウ</t>
    </rPh>
    <rPh sb="41" eb="43">
      <t>ウケイレ</t>
    </rPh>
    <rPh sb="43" eb="45">
      <t>カツドウ</t>
    </rPh>
    <rPh sb="45" eb="46">
      <t>ヒ</t>
    </rPh>
    <rPh sb="48" eb="50">
      <t>コクナイ</t>
    </rPh>
    <rPh sb="50" eb="52">
      <t>ケンシュウ</t>
    </rPh>
    <rPh sb="52" eb="53">
      <t>ヒ</t>
    </rPh>
    <rPh sb="59" eb="61">
      <t>シュトク</t>
    </rPh>
    <rPh sb="61" eb="64">
      <t>ミツモリショ</t>
    </rPh>
    <rPh sb="65" eb="67">
      <t>バンゴウ</t>
    </rPh>
    <rPh sb="68" eb="69">
      <t>ツ</t>
    </rPh>
    <rPh sb="76" eb="78">
      <t>オノオノ</t>
    </rPh>
    <rPh sb="79" eb="81">
      <t>バンゴウ</t>
    </rPh>
    <rPh sb="82" eb="84">
      <t>ミツモリ</t>
    </rPh>
    <rPh sb="84" eb="86">
      <t>コンキョ</t>
    </rPh>
    <rPh sb="86" eb="88">
      <t>シリョウ</t>
    </rPh>
    <rPh sb="88" eb="90">
      <t>バンゴウ</t>
    </rPh>
    <rPh sb="90" eb="91">
      <t>ラン</t>
    </rPh>
    <rPh sb="92" eb="94">
      <t>キサイ</t>
    </rPh>
    <phoneticPr fontId="2"/>
  </si>
  <si>
    <t>途上国の課題解決型ビジネス（SDGsビジネス）調査</t>
    <rPh sb="0" eb="3">
      <t>トジョウコク</t>
    </rPh>
    <rPh sb="4" eb="6">
      <t>カダイ</t>
    </rPh>
    <rPh sb="6" eb="8">
      <t>カイケツ</t>
    </rPh>
    <rPh sb="8" eb="9">
      <t>ガタ</t>
    </rPh>
    <rPh sb="23" eb="25">
      <t>チョウサ</t>
    </rPh>
    <phoneticPr fontId="2"/>
  </si>
  <si>
    <r>
      <t>I．（外部人材に係る）</t>
    </r>
    <r>
      <rPr>
        <b/>
        <sz val="12"/>
        <color theme="0"/>
        <rFont val="ＭＳ ゴシック"/>
        <family val="3"/>
        <charset val="128"/>
      </rPr>
      <t>人件費</t>
    </r>
    <rPh sb="3" eb="5">
      <t>ガイブ</t>
    </rPh>
    <rPh sb="5" eb="7">
      <t>ジンザイ</t>
    </rPh>
    <rPh sb="8" eb="9">
      <t>カカワ</t>
    </rPh>
    <rPh sb="11" eb="14">
      <t>ジンケンヒ</t>
    </rPh>
    <phoneticPr fontId="2"/>
  </si>
  <si>
    <t>４．</t>
    <phoneticPr fontId="2"/>
  </si>
  <si>
    <t>４．</t>
    <phoneticPr fontId="2"/>
  </si>
  <si>
    <t>様式2_6本邦受入活動費＆管理費</t>
    <rPh sb="0" eb="2">
      <t>ヨウシキ</t>
    </rPh>
    <rPh sb="5" eb="9">
      <t>ホンポウウケイレ</t>
    </rPh>
    <rPh sb="9" eb="11">
      <t>カツドウ</t>
    </rPh>
    <rPh sb="11" eb="12">
      <t>ヒ</t>
    </rPh>
    <rPh sb="13" eb="16">
      <t>カンリヒ</t>
    </rPh>
    <phoneticPr fontId="2"/>
  </si>
  <si>
    <t>①普及実施、案件化、普及促進は本邦受入活動を実施できます。必要項目を入力ください。
②管理費は経費率（％）を入力ください。</t>
    <rPh sb="1" eb="3">
      <t>フキュウ</t>
    </rPh>
    <rPh sb="3" eb="5">
      <t>ジッシ</t>
    </rPh>
    <rPh sb="6" eb="8">
      <t>アンケン</t>
    </rPh>
    <rPh sb="8" eb="9">
      <t>カ</t>
    </rPh>
    <rPh sb="10" eb="14">
      <t>フキュウソクシン</t>
    </rPh>
    <rPh sb="15" eb="21">
      <t>ホンポウウケイレカツドウ</t>
    </rPh>
    <rPh sb="22" eb="24">
      <t>ジッシ</t>
    </rPh>
    <rPh sb="29" eb="31">
      <t>ヒツヨウ</t>
    </rPh>
    <rPh sb="31" eb="33">
      <t>コウモク</t>
    </rPh>
    <rPh sb="34" eb="36">
      <t>ニュウリョク</t>
    </rPh>
    <rPh sb="43" eb="46">
      <t>カンリヒ</t>
    </rPh>
    <rPh sb="47" eb="50">
      <t>ケイヒリツ</t>
    </rPh>
    <rPh sb="54" eb="56">
      <t>ニュウリョク</t>
    </rPh>
    <phoneticPr fontId="2"/>
  </si>
  <si>
    <t>４</t>
    <phoneticPr fontId="2"/>
  </si>
  <si>
    <t>協力準備調査（PPP等インフラ事業）</t>
    <rPh sb="0" eb="2">
      <t>キョウリョク</t>
    </rPh>
    <rPh sb="2" eb="4">
      <t>ジュンビ</t>
    </rPh>
    <rPh sb="4" eb="6">
      <t>チョウサ</t>
    </rPh>
    <rPh sb="10" eb="11">
      <t>トウ</t>
    </rPh>
    <rPh sb="15" eb="17">
      <t>ジギョウ</t>
    </rPh>
    <phoneticPr fontId="2"/>
  </si>
  <si>
    <t>（注1）外部人材については所属分類が３種類あります。その他原価、一般管理費等を算出するため、所属先ごとに分類・枝番を選択してください。提案企業はＺを選択ください。</t>
    <rPh sb="1" eb="2">
      <t>チュウ</t>
    </rPh>
    <rPh sb="4" eb="6">
      <t>ガイブ</t>
    </rPh>
    <rPh sb="6" eb="8">
      <t>ジンザイ</t>
    </rPh>
    <rPh sb="13" eb="15">
      <t>ショゾク</t>
    </rPh>
    <rPh sb="15" eb="17">
      <t>ブンルイ</t>
    </rPh>
    <rPh sb="19" eb="21">
      <t>シュルイ</t>
    </rPh>
    <rPh sb="46" eb="48">
      <t>ショゾク</t>
    </rPh>
    <rPh sb="48" eb="49">
      <t>サキ</t>
    </rPh>
    <rPh sb="52" eb="54">
      <t>ブンルイ</t>
    </rPh>
    <phoneticPr fontId="2"/>
  </si>
  <si>
    <t>　　　提案法人、外部人材（A,B,Cの番号順）の順に記載ください。</t>
    <rPh sb="3" eb="5">
      <t>テイアン</t>
    </rPh>
    <rPh sb="5" eb="7">
      <t>ホウジン</t>
    </rPh>
    <rPh sb="8" eb="10">
      <t>ガイブ</t>
    </rPh>
    <rPh sb="10" eb="12">
      <t>ジンザイ</t>
    </rPh>
    <rPh sb="19" eb="21">
      <t>バンゴウ</t>
    </rPh>
    <rPh sb="21" eb="22">
      <t>ジュン</t>
    </rPh>
    <rPh sb="24" eb="25">
      <t>ジュン</t>
    </rPh>
    <rPh sb="26" eb="28">
      <t>キサイ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</si>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</sst>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_ "/>
    <numFmt numFmtId="177" formatCode="#,##0_);[Red]\(#,##0\)"/>
    <numFmt numFmtId="178" formatCode="0_ "/>
    <numFmt numFmtId="179" formatCode="#,##0_ ;[Red]\-#,##0\ "/>
    <numFmt numFmtId="180" formatCode="#,##0.00_ ;[Red]\-#,##0.00\ "/>
    <numFmt numFmtId="181" formatCode="#&quot;号&quot;"/>
    <numFmt numFmtId="182" formatCode="[$-F800]dddd\,\ mmmm\ dd\,\ yyyy"/>
    <numFmt numFmtId="183" formatCode="yyyy&quot;年&quot;m&quot;月&quot;;@"/>
  </numFmts>
  <fonts count="49">
    <font>
      <sz val="12"/>
      <color theme="1"/>
      <name val="ＭＳ ゴシック"/>
      <family val="3"/>
      <charset val="128"/>
    </font>
    <font>
      <sz val="12"/>
      <name val="Osaka"/>
      <family val="3"/>
      <charset val="128"/>
    </font>
    <font>
      <sz val="6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b/>
      <sz val="12"/>
      <name val="ＭＳ ゴシック"/>
      <family val="3"/>
      <charset val="128"/>
    </font>
    <font>
      <i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i/>
      <strike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FF00FF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u/>
      <sz val="12"/>
      <color indexed="12"/>
      <name val="ＭＳ Ｐゴシック"/>
      <family val="3"/>
      <charset val="128"/>
      <scheme val="minor"/>
    </font>
    <font>
      <sz val="12"/>
      <name val="平成明朝"/>
      <family val="3"/>
      <charset val="128"/>
    </font>
    <font>
      <u/>
      <sz val="12"/>
      <color indexed="20"/>
      <name val="ＭＳ ゴシック"/>
      <family val="3"/>
      <charset val="128"/>
    </font>
    <font>
      <u/>
      <sz val="12"/>
      <color indexed="2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rgb="FF00CC00"/>
      <name val="ＭＳ ゴシック"/>
      <family val="3"/>
      <charset val="128"/>
    </font>
    <font>
      <sz val="12"/>
      <name val="細明朝体"/>
      <family val="3"/>
      <charset val="128"/>
    </font>
    <font>
      <sz val="9"/>
      <color rgb="FFFF00FF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8"/>
      <color rgb="FFFF00FF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2"/>
      <color rgb="FF00CC00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trike/>
      <sz val="8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0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38" fontId="26" fillId="7" borderId="55" applyFill="0">
      <alignment horizont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38" fillId="0" borderId="0"/>
    <xf numFmtId="0" fontId="41" fillId="0" borderId="0" applyNumberFormat="0" applyFill="0" applyBorder="0" applyAlignment="0" applyProtection="0">
      <alignment vertical="center"/>
    </xf>
  </cellStyleXfs>
  <cellXfs count="597">
    <xf numFmtId="0" fontId="0" fillId="0" borderId="0" xfId="0">
      <alignment vertical="center"/>
    </xf>
    <xf numFmtId="0" fontId="4" fillId="0" borderId="1" xfId="3" applyFont="1" applyBorder="1" applyAlignment="1" applyProtection="1">
      <alignment horizontal="center" vertical="center"/>
      <protection locked="0"/>
    </xf>
    <xf numFmtId="176" fontId="4" fillId="0" borderId="1" xfId="3" applyNumberFormat="1" applyFont="1" applyBorder="1" applyAlignment="1" applyProtection="1">
      <alignment vertical="center"/>
      <protection locked="0"/>
    </xf>
    <xf numFmtId="177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4" fillId="0" borderId="0" xfId="3" quotePrefix="1" applyFont="1" applyAlignment="1" applyProtection="1">
      <alignment vertical="center"/>
    </xf>
    <xf numFmtId="0" fontId="4" fillId="0" borderId="0" xfId="3" applyFont="1" applyAlignment="1" applyProtection="1">
      <alignment vertical="center"/>
    </xf>
    <xf numFmtId="0" fontId="4" fillId="0" borderId="0" xfId="3" applyFont="1" applyBorder="1" applyAlignment="1" applyProtection="1">
      <alignment vertical="center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/>
    </xf>
    <xf numFmtId="176" fontId="4" fillId="0" borderId="0" xfId="3" applyNumberFormat="1" applyFont="1" applyBorder="1" applyAlignment="1" applyProtection="1">
      <alignment horizontal="right" vertical="center"/>
    </xf>
    <xf numFmtId="38" fontId="4" fillId="0" borderId="0" xfId="2" applyFont="1" applyBorder="1" applyAlignment="1" applyProtection="1">
      <alignment vertical="center"/>
    </xf>
    <xf numFmtId="38" fontId="4" fillId="0" borderId="0" xfId="2" applyFont="1" applyBorder="1" applyAlignment="1" applyProtection="1">
      <alignment horizontal="right" vertical="center"/>
    </xf>
    <xf numFmtId="177" fontId="4" fillId="2" borderId="3" xfId="2" applyNumberFormat="1" applyFont="1" applyFill="1" applyBorder="1" applyAlignment="1" applyProtection="1">
      <alignment vertical="center"/>
    </xf>
    <xf numFmtId="0" fontId="0" fillId="0" borderId="0" xfId="0" applyFont="1" applyProtection="1">
      <alignment vertical="center"/>
    </xf>
    <xf numFmtId="38" fontId="4" fillId="0" borderId="1" xfId="1" applyFont="1" applyBorder="1" applyAlignment="1" applyProtection="1">
      <alignment horizontal="right" vertical="center"/>
      <protection locked="0"/>
    </xf>
    <xf numFmtId="0" fontId="6" fillId="0" borderId="0" xfId="3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applyFont="1" applyBorder="1" applyAlignment="1">
      <alignment vertical="center"/>
    </xf>
    <xf numFmtId="0" fontId="4" fillId="0" borderId="0" xfId="3" applyFont="1" applyFill="1" applyBorder="1" applyAlignment="1" applyProtection="1">
      <alignment horizontal="right" vertical="center"/>
      <protection locked="0"/>
    </xf>
    <xf numFmtId="0" fontId="4" fillId="0" borderId="0" xfId="3" applyFont="1" applyBorder="1" applyAlignment="1">
      <alignment vertical="center" wrapText="1"/>
    </xf>
    <xf numFmtId="0" fontId="4" fillId="0" borderId="0" xfId="3" applyFont="1" applyBorder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176" fontId="6" fillId="2" borderId="7" xfId="3" applyNumberFormat="1" applyFont="1" applyFill="1" applyBorder="1" applyAlignment="1"/>
    <xf numFmtId="49" fontId="4" fillId="0" borderId="0" xfId="3" applyNumberFormat="1" applyFont="1" applyFill="1" applyBorder="1" applyAlignment="1">
      <alignment horizontal="right" vertical="center"/>
    </xf>
    <xf numFmtId="49" fontId="4" fillId="0" borderId="0" xfId="3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vertical="center"/>
    </xf>
    <xf numFmtId="49" fontId="4" fillId="0" borderId="0" xfId="3" applyNumberFormat="1" applyFont="1" applyBorder="1" applyAlignment="1">
      <alignment horizontal="right" vertical="center"/>
    </xf>
    <xf numFmtId="176" fontId="6" fillId="2" borderId="9" xfId="3" applyNumberFormat="1" applyFont="1" applyFill="1" applyBorder="1" applyAlignment="1"/>
    <xf numFmtId="0" fontId="6" fillId="0" borderId="0" xfId="3" applyFont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6" fillId="2" borderId="10" xfId="3" applyFont="1" applyFill="1" applyBorder="1" applyAlignment="1">
      <alignment vertical="center"/>
    </xf>
    <xf numFmtId="176" fontId="4" fillId="3" borderId="0" xfId="3" applyNumberFormat="1" applyFont="1" applyFill="1" applyAlignment="1" applyProtection="1">
      <alignment vertical="center"/>
    </xf>
    <xf numFmtId="0" fontId="4" fillId="3" borderId="0" xfId="3" quotePrefix="1" applyFont="1" applyFill="1" applyAlignment="1" applyProtection="1">
      <alignment vertical="center"/>
    </xf>
    <xf numFmtId="0" fontId="4" fillId="3" borderId="0" xfId="3" applyFont="1" applyFill="1" applyAlignment="1" applyProtection="1">
      <alignment vertical="center"/>
    </xf>
    <xf numFmtId="0" fontId="4" fillId="3" borderId="0" xfId="0" applyFont="1" applyFill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176" fontId="4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176" fontId="4" fillId="0" borderId="14" xfId="3" applyNumberFormat="1" applyFont="1" applyBorder="1" applyAlignment="1" applyProtection="1">
      <alignment vertical="center"/>
      <protection locked="0"/>
    </xf>
    <xf numFmtId="0" fontId="4" fillId="0" borderId="3" xfId="3" applyFont="1" applyBorder="1" applyAlignment="1" applyProtection="1">
      <alignment horizontal="right" vertical="center"/>
    </xf>
    <xf numFmtId="38" fontId="4" fillId="0" borderId="3" xfId="2" applyFont="1" applyBorder="1" applyAlignment="1" applyProtection="1">
      <alignment horizontal="right" vertical="center"/>
    </xf>
    <xf numFmtId="177" fontId="4" fillId="3" borderId="0" xfId="2" applyNumberFormat="1" applyFont="1" applyFill="1" applyBorder="1" applyAlignment="1" applyProtection="1">
      <alignment vertical="center"/>
    </xf>
    <xf numFmtId="176" fontId="4" fillId="2" borderId="0" xfId="0" applyNumberFormat="1" applyFont="1" applyFill="1" applyAlignment="1" applyProtection="1">
      <alignment vertical="center"/>
    </xf>
    <xf numFmtId="176" fontId="4" fillId="2" borderId="18" xfId="0" applyNumberFormat="1" applyFont="1" applyFill="1" applyBorder="1" applyAlignment="1" applyProtection="1">
      <alignment horizontal="right" vertical="center"/>
    </xf>
    <xf numFmtId="177" fontId="4" fillId="0" borderId="0" xfId="2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9" xfId="0" applyFont="1" applyFill="1" applyBorder="1" applyAlignment="1" applyProtection="1">
      <alignment vertical="center"/>
      <protection locked="0"/>
    </xf>
    <xf numFmtId="0" fontId="4" fillId="3" borderId="20" xfId="0" applyFont="1" applyFill="1" applyBorder="1" applyAlignment="1" applyProtection="1">
      <alignment vertical="center"/>
      <protection locked="0"/>
    </xf>
    <xf numFmtId="49" fontId="4" fillId="0" borderId="0" xfId="3" quotePrefix="1" applyNumberFormat="1" applyFont="1" applyAlignment="1" applyProtection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Protection="1">
      <alignment vertical="center"/>
    </xf>
    <xf numFmtId="176" fontId="4" fillId="3" borderId="0" xfId="0" applyNumberFormat="1" applyFont="1" applyFill="1" applyProtection="1">
      <alignment vertical="center"/>
    </xf>
    <xf numFmtId="0" fontId="4" fillId="3" borderId="0" xfId="0" applyFont="1" applyFill="1" applyProtection="1">
      <alignment vertical="center"/>
      <protection locked="0"/>
    </xf>
    <xf numFmtId="0" fontId="15" fillId="4" borderId="0" xfId="3" applyFont="1" applyFill="1" applyAlignment="1" applyProtection="1">
      <alignment vertical="center"/>
    </xf>
    <xf numFmtId="49" fontId="4" fillId="3" borderId="0" xfId="3" quotePrefix="1" applyNumberFormat="1" applyFont="1" applyFill="1" applyAlignment="1" applyProtection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3" applyFont="1" applyBorder="1" applyAlignment="1" applyProtection="1">
      <alignment vertical="center" wrapText="1"/>
      <protection locked="0"/>
    </xf>
    <xf numFmtId="0" fontId="4" fillId="0" borderId="0" xfId="3" applyFont="1" applyBorder="1" applyAlignment="1" applyProtection="1">
      <alignment horizontal="center" vertical="center" wrapText="1"/>
      <protection locked="0"/>
    </xf>
    <xf numFmtId="0" fontId="4" fillId="0" borderId="0" xfId="3" applyFont="1" applyBorder="1" applyAlignment="1" applyProtection="1">
      <alignment horizontal="left" vertical="center"/>
    </xf>
    <xf numFmtId="0" fontId="4" fillId="0" borderId="2" xfId="3" applyFont="1" applyFill="1" applyBorder="1" applyAlignment="1" applyProtection="1">
      <alignment vertical="center"/>
      <protection locked="0"/>
    </xf>
    <xf numFmtId="0" fontId="4" fillId="0" borderId="8" xfId="3" applyFont="1" applyFill="1" applyBorder="1" applyAlignment="1" applyProtection="1">
      <alignment vertical="center"/>
      <protection locked="0"/>
    </xf>
    <xf numFmtId="0" fontId="4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 applyProtection="1">
      <alignment vertical="center" wrapText="1"/>
      <protection locked="0"/>
    </xf>
    <xf numFmtId="0" fontId="4" fillId="0" borderId="0" xfId="0" applyFo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 applyAlignment="1" applyProtection="1">
      <alignment horizontal="right" vertical="center"/>
    </xf>
    <xf numFmtId="38" fontId="4" fillId="2" borderId="28" xfId="1" applyFont="1" applyFill="1" applyBorder="1" applyProtection="1">
      <alignment vertical="center"/>
    </xf>
    <xf numFmtId="0" fontId="10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4" fillId="0" borderId="1" xfId="0" applyFont="1" applyBorder="1" applyProtection="1">
      <alignment vertical="center"/>
      <protection locked="0"/>
    </xf>
    <xf numFmtId="0" fontId="6" fillId="0" borderId="0" xfId="3" applyFont="1" applyFill="1" applyAlignment="1" applyProtection="1">
      <alignment vertical="center"/>
    </xf>
    <xf numFmtId="176" fontId="4" fillId="3" borderId="0" xfId="0" applyNumberFormat="1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176" fontId="4" fillId="0" borderId="0" xfId="0" applyNumberFormat="1" applyFont="1" applyProtection="1">
      <alignment vertical="center"/>
    </xf>
    <xf numFmtId="177" fontId="4" fillId="0" borderId="0" xfId="0" applyNumberFormat="1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177" fontId="4" fillId="0" borderId="0" xfId="0" applyNumberFormat="1" applyFo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Protection="1">
      <alignment vertical="center"/>
    </xf>
    <xf numFmtId="178" fontId="4" fillId="0" borderId="2" xfId="0" applyNumberFormat="1" applyFont="1" applyBorder="1" applyProtection="1">
      <alignment vertical="center"/>
      <protection locked="0"/>
    </xf>
    <xf numFmtId="9" fontId="4" fillId="0" borderId="0" xfId="0" applyNumberFormat="1" applyFont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176" fontId="4" fillId="0" borderId="0" xfId="0" applyNumberFormat="1" applyFont="1" applyBorder="1" applyProtection="1">
      <alignment vertical="center"/>
    </xf>
    <xf numFmtId="0" fontId="4" fillId="3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4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>
      <alignment horizontal="center"/>
    </xf>
    <xf numFmtId="0" fontId="4" fillId="3" borderId="3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Border="1">
      <alignment vertical="center"/>
    </xf>
    <xf numFmtId="0" fontId="4" fillId="3" borderId="30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176" fontId="4" fillId="2" borderId="16" xfId="0" applyNumberFormat="1" applyFont="1" applyFill="1" applyBorder="1" applyAlignment="1">
      <alignment horizontal="right" vertical="center"/>
    </xf>
    <xf numFmtId="0" fontId="11" fillId="0" borderId="1" xfId="0" applyFont="1" applyBorder="1" applyAlignment="1" applyProtection="1">
      <alignment vertical="center" wrapText="1"/>
    </xf>
    <xf numFmtId="0" fontId="19" fillId="0" borderId="1" xfId="0" applyFont="1" applyBorder="1" applyAlignment="1">
      <alignment horizontal="right" vertical="center"/>
    </xf>
    <xf numFmtId="0" fontId="1" fillId="0" borderId="0" xfId="3" applyFill="1" applyBorder="1" applyAlignment="1">
      <alignment horizontal="center"/>
    </xf>
    <xf numFmtId="38" fontId="19" fillId="2" borderId="1" xfId="1" applyFont="1" applyFill="1" applyBorder="1" applyAlignment="1">
      <alignment vertical="center" wrapText="1"/>
    </xf>
    <xf numFmtId="177" fontId="20" fillId="0" borderId="0" xfId="0" applyNumberFormat="1" applyFont="1" applyAlignment="1" applyProtection="1">
      <alignment horizontal="left" vertical="center" wrapText="1"/>
    </xf>
    <xf numFmtId="38" fontId="4" fillId="3" borderId="1" xfId="1" applyFont="1" applyFill="1" applyBorder="1" applyAlignment="1" applyProtection="1">
      <alignment vertical="center"/>
      <protection locked="0"/>
    </xf>
    <xf numFmtId="38" fontId="4" fillId="3" borderId="15" xfId="1" applyFont="1" applyFill="1" applyBorder="1" applyAlignment="1" applyProtection="1">
      <alignment vertical="center"/>
      <protection locked="0"/>
    </xf>
    <xf numFmtId="177" fontId="6" fillId="2" borderId="3" xfId="0" applyNumberFormat="1" applyFont="1" applyFill="1" applyBorder="1" applyProtection="1">
      <alignment vertical="center"/>
    </xf>
    <xf numFmtId="176" fontId="17" fillId="2" borderId="7" xfId="0" applyNumberFormat="1" applyFont="1" applyFill="1" applyBorder="1" applyProtection="1">
      <alignment vertical="center"/>
    </xf>
    <xf numFmtId="176" fontId="6" fillId="2" borderId="7" xfId="0" applyNumberFormat="1" applyFont="1" applyFill="1" applyBorder="1" applyProtection="1">
      <alignment vertical="center"/>
    </xf>
    <xf numFmtId="176" fontId="6" fillId="2" borderId="3" xfId="0" applyNumberFormat="1" applyFont="1" applyFill="1" applyBorder="1" applyProtection="1">
      <alignment vertical="center"/>
    </xf>
    <xf numFmtId="0" fontId="4" fillId="0" borderId="52" xfId="3" applyFont="1" applyFill="1" applyBorder="1" applyAlignment="1">
      <alignment horizontal="center" vertical="center"/>
    </xf>
    <xf numFmtId="0" fontId="4" fillId="0" borderId="53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181" fontId="0" fillId="2" borderId="1" xfId="1" applyNumberFormat="1" applyFont="1" applyFill="1" applyBorder="1" applyAlignment="1">
      <alignment horizontal="center" vertical="center" wrapText="1"/>
    </xf>
    <xf numFmtId="0" fontId="0" fillId="2" borderId="1" xfId="1" applyNumberFormat="1" applyFont="1" applyFill="1" applyBorder="1" applyAlignment="1">
      <alignment horizontal="center" vertical="center" wrapText="1"/>
    </xf>
    <xf numFmtId="0" fontId="4" fillId="0" borderId="54" xfId="3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7" fillId="0" borderId="0" xfId="0" applyFont="1">
      <alignment vertical="center"/>
    </xf>
    <xf numFmtId="182" fontId="0" fillId="2" borderId="1" xfId="1" applyNumberFormat="1" applyFont="1" applyFill="1" applyBorder="1" applyAlignment="1">
      <alignment horizontal="center" vertical="center" wrapText="1"/>
    </xf>
    <xf numFmtId="0" fontId="9" fillId="0" borderId="0" xfId="3" applyFont="1" applyAlignment="1" applyProtection="1">
      <alignment vertical="center"/>
    </xf>
    <xf numFmtId="0" fontId="19" fillId="0" borderId="0" xfId="3" applyFont="1" applyBorder="1" applyAlignment="1" applyProtection="1">
      <alignment vertical="center" wrapText="1"/>
    </xf>
    <xf numFmtId="0" fontId="19" fillId="0" borderId="0" xfId="3" applyFont="1" applyBorder="1" applyAlignment="1" applyProtection="1">
      <alignment vertical="center"/>
    </xf>
    <xf numFmtId="0" fontId="33" fillId="0" borderId="0" xfId="3" applyFont="1" applyBorder="1" applyAlignment="1" applyProtection="1">
      <alignment vertical="center" wrapText="1"/>
    </xf>
    <xf numFmtId="0" fontId="9" fillId="0" borderId="0" xfId="3" applyFont="1" applyAlignment="1" applyProtection="1">
      <alignment horizontal="right" vertical="center"/>
    </xf>
    <xf numFmtId="0" fontId="9" fillId="0" borderId="14" xfId="3" applyFont="1" applyBorder="1" applyAlignment="1" applyProtection="1">
      <alignment horizontal="center" vertical="center" wrapText="1"/>
    </xf>
    <xf numFmtId="0" fontId="9" fillId="0" borderId="14" xfId="3" applyFont="1" applyBorder="1" applyAlignment="1" applyProtection="1">
      <alignment horizontal="center" vertical="center"/>
    </xf>
    <xf numFmtId="3" fontId="35" fillId="2" borderId="1" xfId="3" applyNumberFormat="1" applyFont="1" applyFill="1" applyBorder="1" applyAlignment="1" applyProtection="1">
      <alignment vertical="center"/>
    </xf>
    <xf numFmtId="49" fontId="9" fillId="0" borderId="6" xfId="3" applyNumberFormat="1" applyFont="1" applyFill="1" applyBorder="1" applyAlignment="1" applyProtection="1">
      <alignment horizontal="right" vertical="center"/>
    </xf>
    <xf numFmtId="49" fontId="9" fillId="0" borderId="8" xfId="3" applyNumberFormat="1" applyFont="1" applyFill="1" applyBorder="1" applyAlignment="1" applyProtection="1">
      <alignment horizontal="right" vertical="center"/>
    </xf>
    <xf numFmtId="3" fontId="9" fillId="0" borderId="1" xfId="3" applyNumberFormat="1" applyFont="1" applyFill="1" applyBorder="1" applyAlignment="1" applyProtection="1">
      <alignment vertical="center"/>
      <protection locked="0"/>
    </xf>
    <xf numFmtId="0" fontId="9" fillId="0" borderId="8" xfId="3" applyFont="1" applyFill="1" applyBorder="1" applyAlignment="1" applyProtection="1">
      <alignment vertical="center"/>
    </xf>
    <xf numFmtId="3" fontId="9" fillId="3" borderId="1" xfId="3" applyNumberFormat="1" applyFont="1" applyFill="1" applyBorder="1" applyAlignment="1" applyProtection="1">
      <alignment vertical="center"/>
      <protection locked="0"/>
    </xf>
    <xf numFmtId="0" fontId="9" fillId="0" borderId="6" xfId="3" applyFont="1" applyFill="1" applyBorder="1" applyAlignment="1" applyProtection="1">
      <alignment vertical="center"/>
    </xf>
    <xf numFmtId="49" fontId="9" fillId="0" borderId="6" xfId="3" applyNumberFormat="1" applyFont="1" applyBorder="1" applyAlignment="1" applyProtection="1">
      <alignment horizontal="right" vertical="center"/>
    </xf>
    <xf numFmtId="49" fontId="9" fillId="0" borderId="8" xfId="3" applyNumberFormat="1" applyFont="1" applyBorder="1" applyAlignment="1" applyProtection="1">
      <alignment horizontal="right" vertical="center"/>
    </xf>
    <xf numFmtId="0" fontId="9" fillId="0" borderId="8" xfId="3" applyFont="1" applyBorder="1" applyAlignment="1" applyProtection="1">
      <alignment vertical="center"/>
    </xf>
    <xf numFmtId="0" fontId="9" fillId="0" borderId="6" xfId="3" applyFont="1" applyBorder="1" applyAlignment="1" applyProtection="1">
      <alignment vertical="center"/>
    </xf>
    <xf numFmtId="3" fontId="35" fillId="2" borderId="14" xfId="3" applyNumberFormat="1" applyFont="1" applyFill="1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12" fillId="0" borderId="0" xfId="3" applyFont="1"/>
    <xf numFmtId="0" fontId="36" fillId="0" borderId="0" xfId="3" applyFont="1"/>
    <xf numFmtId="0" fontId="4" fillId="0" borderId="0" xfId="3" applyFont="1" applyBorder="1" applyAlignment="1" applyProtection="1">
      <alignment horizontal="center" vertical="center"/>
      <protection locked="0"/>
    </xf>
    <xf numFmtId="38" fontId="4" fillId="2" borderId="1" xfId="0" applyNumberFormat="1" applyFont="1" applyFill="1" applyBorder="1" applyProtection="1">
      <alignment vertical="center"/>
    </xf>
    <xf numFmtId="38" fontId="17" fillId="0" borderId="0" xfId="1" applyFont="1" applyFill="1" applyBorder="1" applyAlignment="1">
      <alignment horizontal="right" vertical="center"/>
    </xf>
    <xf numFmtId="38" fontId="4" fillId="0" borderId="0" xfId="0" applyNumberFormat="1" applyFont="1" applyFill="1" applyBorder="1" applyProtection="1">
      <alignment vertical="center"/>
    </xf>
    <xf numFmtId="0" fontId="37" fillId="0" borderId="0" xfId="3" applyFont="1"/>
    <xf numFmtId="38" fontId="13" fillId="2" borderId="1" xfId="1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4" fillId="0" borderId="1" xfId="3" applyFont="1" applyBorder="1" applyAlignment="1" applyProtection="1">
      <alignment vertical="center"/>
    </xf>
    <xf numFmtId="0" fontId="9" fillId="0" borderId="0" xfId="3" applyFont="1" applyFill="1" applyBorder="1" applyAlignment="1">
      <alignment horizontal="left" vertical="center"/>
    </xf>
    <xf numFmtId="38" fontId="13" fillId="0" borderId="1" xfId="47" applyFont="1" applyBorder="1" applyAlignment="1"/>
    <xf numFmtId="38" fontId="13" fillId="0" borderId="0" xfId="1" applyFont="1">
      <alignment vertical="center"/>
    </xf>
    <xf numFmtId="38" fontId="0" fillId="0" borderId="0" xfId="1" applyFont="1">
      <alignment vertical="center"/>
    </xf>
    <xf numFmtId="38" fontId="9" fillId="0" borderId="0" xfId="1" applyFont="1" applyFill="1" applyBorder="1" applyAlignment="1">
      <alignment horizontal="left" vertical="center"/>
    </xf>
    <xf numFmtId="38" fontId="19" fillId="2" borderId="0" xfId="1" applyFont="1" applyFill="1">
      <alignment vertical="center"/>
    </xf>
    <xf numFmtId="0" fontId="4" fillId="0" borderId="1" xfId="3" applyFont="1" applyBorder="1" applyAlignment="1" applyProtection="1">
      <alignment vertical="center"/>
      <protection locked="0"/>
    </xf>
    <xf numFmtId="38" fontId="4" fillId="0" borderId="1" xfId="1" applyFont="1" applyBorder="1" applyAlignment="1" applyProtection="1">
      <alignment vertical="center" wrapText="1"/>
    </xf>
    <xf numFmtId="38" fontId="4" fillId="9" borderId="1" xfId="1" applyFont="1" applyFill="1" applyBorder="1" applyAlignment="1" applyProtection="1">
      <alignment vertical="center" wrapText="1"/>
    </xf>
    <xf numFmtId="0" fontId="9" fillId="0" borderId="6" xfId="3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center" vertical="center"/>
    </xf>
    <xf numFmtId="177" fontId="4" fillId="2" borderId="1" xfId="0" applyNumberFormat="1" applyFont="1" applyFill="1" applyBorder="1" applyProtection="1">
      <alignment vertical="center"/>
    </xf>
    <xf numFmtId="38" fontId="4" fillId="2" borderId="6" xfId="1" applyFont="1" applyFill="1" applyBorder="1" applyAlignment="1" applyProtection="1">
      <alignment vertical="center"/>
    </xf>
    <xf numFmtId="0" fontId="4" fillId="0" borderId="37" xfId="3" applyFont="1" applyBorder="1" applyAlignment="1">
      <alignment horizontal="center" vertical="center" wrapText="1"/>
    </xf>
    <xf numFmtId="0" fontId="4" fillId="0" borderId="39" xfId="3" applyFont="1" applyBorder="1" applyAlignment="1">
      <alignment horizontal="right" vertical="center"/>
    </xf>
    <xf numFmtId="180" fontId="4" fillId="2" borderId="1" xfId="3" applyNumberFormat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horizontal="right" vertical="center"/>
    </xf>
    <xf numFmtId="0" fontId="4" fillId="0" borderId="57" xfId="3" applyFont="1" applyBorder="1" applyAlignment="1">
      <alignment horizontal="right" vertical="center"/>
    </xf>
    <xf numFmtId="0" fontId="4" fillId="0" borderId="56" xfId="3" applyFont="1" applyFill="1" applyBorder="1" applyAlignment="1">
      <alignment horizontal="right" vertical="center"/>
    </xf>
    <xf numFmtId="38" fontId="4" fillId="2" borderId="29" xfId="1" applyFont="1" applyFill="1" applyBorder="1" applyAlignment="1">
      <alignment horizontal="right" vertical="center"/>
    </xf>
    <xf numFmtId="177" fontId="4" fillId="6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</xf>
    <xf numFmtId="49" fontId="4" fillId="0" borderId="0" xfId="0" quotePrefix="1" applyNumberFormat="1" applyFont="1" applyAlignment="1" applyProtection="1">
      <alignment horizontal="right" vertical="center"/>
    </xf>
    <xf numFmtId="177" fontId="4" fillId="0" borderId="1" xfId="0" applyNumberFormat="1" applyFont="1" applyBorder="1" applyAlignment="1" applyProtection="1">
      <alignment horizontal="center" vertical="center"/>
    </xf>
    <xf numFmtId="176" fontId="4" fillId="0" borderId="1" xfId="0" applyNumberFormat="1" applyFont="1" applyBorder="1" applyProtection="1">
      <alignment vertical="center"/>
      <protection locked="0"/>
    </xf>
    <xf numFmtId="176" fontId="4" fillId="0" borderId="14" xfId="0" applyNumberFormat="1" applyFont="1" applyBorder="1" applyProtection="1">
      <alignment vertical="center"/>
      <protection locked="0"/>
    </xf>
    <xf numFmtId="177" fontId="4" fillId="2" borderId="3" xfId="0" applyNumberFormat="1" applyFont="1" applyFill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177" fontId="4" fillId="0" borderId="2" xfId="0" applyNumberFormat="1" applyFont="1" applyFill="1" applyBorder="1" applyProtection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14" xfId="0" applyFont="1" applyFill="1" applyBorder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9" xfId="0" applyFont="1" applyFill="1" applyBorder="1" applyAlignment="1" applyProtection="1">
      <alignment vertical="center"/>
      <protection locked="0"/>
    </xf>
    <xf numFmtId="0" fontId="4" fillId="0" borderId="29" xfId="0" applyFont="1" applyFill="1" applyBorder="1" applyAlignment="1" applyProtection="1">
      <alignment vertical="center"/>
      <protection locked="0"/>
    </xf>
    <xf numFmtId="38" fontId="4" fillId="0" borderId="0" xfId="1" applyFont="1" applyAlignment="1" applyProtection="1">
      <alignment vertical="center"/>
    </xf>
    <xf numFmtId="0" fontId="4" fillId="0" borderId="0" xfId="3" applyFont="1" applyAlignment="1" applyProtection="1">
      <alignment horizontal="center" vertical="center"/>
    </xf>
    <xf numFmtId="0" fontId="4" fillId="3" borderId="19" xfId="0" applyFont="1" applyFill="1" applyBorder="1" applyAlignment="1" applyProtection="1">
      <alignment vertical="center" wrapText="1"/>
      <protection locked="0"/>
    </xf>
    <xf numFmtId="0" fontId="4" fillId="3" borderId="21" xfId="0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vertical="center" wrapText="1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3" fontId="4" fillId="6" borderId="6" xfId="3" applyNumberFormat="1" applyFont="1" applyFill="1" applyBorder="1" applyAlignment="1" applyProtection="1">
      <alignment horizontal="center" vertical="center"/>
      <protection locked="0"/>
    </xf>
    <xf numFmtId="38" fontId="4" fillId="9" borderId="2" xfId="1" applyFont="1" applyFill="1" applyBorder="1" applyAlignment="1" applyProtection="1">
      <alignment horizontal="center" vertical="center"/>
      <protection locked="0"/>
    </xf>
    <xf numFmtId="3" fontId="35" fillId="0" borderId="1" xfId="3" applyNumberFormat="1" applyFont="1" applyFill="1" applyBorder="1" applyAlignment="1" applyProtection="1">
      <alignment vertical="center"/>
      <protection locked="0"/>
    </xf>
    <xf numFmtId="0" fontId="4" fillId="3" borderId="24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0" fontId="4" fillId="3" borderId="50" xfId="0" applyFont="1" applyFill="1" applyBorder="1" applyAlignment="1" applyProtection="1">
      <alignment horizontal="center" vertical="center"/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176" fontId="4" fillId="3" borderId="49" xfId="0" applyNumberFormat="1" applyFont="1" applyFill="1" applyBorder="1" applyAlignment="1">
      <alignment horizontal="right" vertical="center"/>
    </xf>
    <xf numFmtId="176" fontId="4" fillId="2" borderId="6" xfId="0" applyNumberFormat="1" applyFont="1" applyFill="1" applyBorder="1" applyAlignment="1">
      <alignment horizontal="right" vertical="center"/>
    </xf>
    <xf numFmtId="38" fontId="4" fillId="3" borderId="6" xfId="1" applyFont="1" applyFill="1" applyBorder="1" applyAlignment="1" applyProtection="1">
      <alignment horizontal="right" vertical="center"/>
      <protection locked="0"/>
    </xf>
    <xf numFmtId="0" fontId="4" fillId="3" borderId="48" xfId="0" applyFont="1" applyFill="1" applyBorder="1" applyAlignment="1">
      <alignment horizontal="center" vertical="center"/>
    </xf>
    <xf numFmtId="176" fontId="4" fillId="3" borderId="49" xfId="0" applyNumberFormat="1" applyFont="1" applyFill="1" applyBorder="1" applyAlignment="1" applyProtection="1">
      <alignment horizontal="right" vertical="center"/>
      <protection locked="0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176" fontId="4" fillId="2" borderId="47" xfId="0" applyNumberFormat="1" applyFont="1" applyFill="1" applyBorder="1" applyAlignment="1" applyProtection="1">
      <alignment horizontal="right" vertical="center"/>
      <protection locked="0"/>
    </xf>
    <xf numFmtId="38" fontId="4" fillId="0" borderId="6" xfId="1" applyFont="1" applyBorder="1" applyAlignment="1">
      <alignment horizontal="right" vertical="center"/>
    </xf>
    <xf numFmtId="0" fontId="4" fillId="0" borderId="0" xfId="3" applyFont="1"/>
    <xf numFmtId="176" fontId="39" fillId="0" borderId="12" xfId="0" applyNumberFormat="1" applyFont="1" applyFill="1" applyBorder="1" applyAlignment="1" applyProtection="1">
      <alignment horizontal="center" vertical="center" wrapText="1"/>
    </xf>
    <xf numFmtId="0" fontId="4" fillId="0" borderId="0" xfId="3" applyFont="1" applyFill="1"/>
    <xf numFmtId="0" fontId="4" fillId="0" borderId="0" xfId="3" applyFont="1" applyBorder="1" applyAlignment="1" applyProtection="1">
      <alignment horizontal="left" vertical="center"/>
      <protection locked="0"/>
    </xf>
    <xf numFmtId="0" fontId="4" fillId="0" borderId="0" xfId="3" applyFont="1" applyBorder="1" applyAlignment="1" applyProtection="1">
      <alignment horizontal="left" vertical="center" wrapText="1"/>
      <protection locked="0"/>
    </xf>
    <xf numFmtId="49" fontId="4" fillId="0" borderId="0" xfId="3" quotePrefix="1" applyNumberFormat="1" applyFont="1" applyFill="1" applyBorder="1" applyAlignment="1">
      <alignment horizontal="right" vertical="center"/>
    </xf>
    <xf numFmtId="49" fontId="4" fillId="0" borderId="0" xfId="3" quotePrefix="1" applyNumberFormat="1" applyFont="1" applyFill="1" applyBorder="1" applyAlignment="1">
      <alignment vertical="center"/>
    </xf>
    <xf numFmtId="176" fontId="39" fillId="0" borderId="62" xfId="0" applyNumberFormat="1" applyFont="1" applyFill="1" applyBorder="1" applyAlignment="1" applyProtection="1">
      <alignment horizontal="center" vertical="center" wrapText="1"/>
    </xf>
    <xf numFmtId="0" fontId="4" fillId="0" borderId="63" xfId="0" applyFont="1" applyBorder="1">
      <alignment vertical="center"/>
    </xf>
    <xf numFmtId="0" fontId="4" fillId="0" borderId="64" xfId="0" applyFont="1" applyBorder="1">
      <alignment vertical="center"/>
    </xf>
    <xf numFmtId="0" fontId="19" fillId="0" borderId="0" xfId="0" applyFont="1" applyFill="1">
      <alignment vertical="center"/>
    </xf>
    <xf numFmtId="182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17" fillId="0" borderId="65" xfId="0" applyFont="1" applyBorder="1">
      <alignment vertical="center"/>
    </xf>
    <xf numFmtId="0" fontId="17" fillId="0" borderId="60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39" fillId="0" borderId="1" xfId="0" applyNumberFormat="1" applyFont="1" applyFill="1" applyBorder="1" applyAlignment="1" applyProtection="1">
      <alignment horizontal="center" vertical="center" wrapText="1"/>
    </xf>
    <xf numFmtId="38" fontId="4" fillId="2" borderId="5" xfId="2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Protection="1">
      <alignment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 wrapText="1"/>
    </xf>
    <xf numFmtId="49" fontId="4" fillId="0" borderId="0" xfId="3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38" fontId="4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9" fillId="0" borderId="0" xfId="0" applyFont="1" applyFill="1" applyAlignment="1">
      <alignment vertical="center" wrapText="1"/>
    </xf>
    <xf numFmtId="176" fontId="4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16" fillId="0" borderId="0" xfId="3" applyFont="1"/>
    <xf numFmtId="0" fontId="4" fillId="0" borderId="0" xfId="3" applyFont="1" applyAlignment="1">
      <alignment horizontal="center"/>
    </xf>
    <xf numFmtId="38" fontId="4" fillId="0" borderId="0" xfId="1" applyFont="1" applyAlignment="1">
      <alignment horizontal="center"/>
    </xf>
    <xf numFmtId="0" fontId="4" fillId="0" borderId="1" xfId="88" applyFont="1" applyFill="1" applyBorder="1" applyAlignment="1"/>
    <xf numFmtId="38" fontId="4" fillId="0" borderId="1" xfId="1" applyFont="1" applyFill="1" applyBorder="1" applyAlignment="1"/>
    <xf numFmtId="0" fontId="13" fillId="0" borderId="0" xfId="0" applyFont="1" applyFill="1">
      <alignment vertical="center"/>
    </xf>
    <xf numFmtId="38" fontId="4" fillId="0" borderId="1" xfId="47" applyFont="1" applyFill="1" applyBorder="1" applyAlignment="1">
      <alignment horizontal="right"/>
    </xf>
    <xf numFmtId="176" fontId="13" fillId="0" borderId="0" xfId="0" applyNumberFormat="1" applyFont="1" applyFill="1" applyBorder="1" applyProtection="1">
      <alignment vertical="center"/>
    </xf>
    <xf numFmtId="38" fontId="4" fillId="2" borderId="1" xfId="2" applyFont="1" applyFill="1" applyBorder="1" applyAlignment="1" applyProtection="1">
      <alignment horizontal="right" vertical="center"/>
    </xf>
    <xf numFmtId="38" fontId="4" fillId="2" borderId="43" xfId="2" applyFont="1" applyFill="1" applyBorder="1" applyAlignment="1" applyProtection="1">
      <alignment horizontal="right" vertical="center"/>
    </xf>
    <xf numFmtId="176" fontId="13" fillId="0" borderId="0" xfId="0" applyNumberFormat="1" applyFont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 applyBorder="1" applyProtection="1">
      <alignment vertical="center"/>
    </xf>
    <xf numFmtId="0" fontId="13" fillId="3" borderId="0" xfId="0" applyFont="1" applyFill="1" applyProtection="1">
      <alignment vertical="center"/>
    </xf>
    <xf numFmtId="0" fontId="13" fillId="0" borderId="1" xfId="0" applyFont="1" applyBorder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176" fontId="13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Protection="1">
      <alignment vertical="center"/>
      <protection locked="0"/>
    </xf>
    <xf numFmtId="177" fontId="13" fillId="0" borderId="1" xfId="0" applyNumberFormat="1" applyFont="1" applyBorder="1" applyProtection="1">
      <alignment vertical="center"/>
      <protection locked="0"/>
    </xf>
    <xf numFmtId="176" fontId="13" fillId="2" borderId="1" xfId="0" applyNumberFormat="1" applyFont="1" applyFill="1" applyBorder="1" applyProtection="1">
      <alignment vertical="center"/>
    </xf>
    <xf numFmtId="0" fontId="13" fillId="0" borderId="14" xfId="0" applyFont="1" applyBorder="1" applyProtection="1">
      <alignment vertical="center"/>
      <protection locked="0"/>
    </xf>
    <xf numFmtId="177" fontId="13" fillId="0" borderId="14" xfId="0" applyNumberFormat="1" applyFont="1" applyBorder="1" applyProtection="1">
      <alignment vertical="center"/>
      <protection locked="0"/>
    </xf>
    <xf numFmtId="176" fontId="13" fillId="2" borderId="3" xfId="0" applyNumberFormat="1" applyFont="1" applyFill="1" applyBorder="1" applyProtection="1">
      <alignment vertical="center"/>
    </xf>
    <xf numFmtId="177" fontId="13" fillId="0" borderId="4" xfId="0" applyNumberFormat="1" applyFont="1" applyBorder="1" applyProtection="1">
      <alignment vertical="center"/>
      <protection locked="0"/>
    </xf>
    <xf numFmtId="177" fontId="13" fillId="0" borderId="0" xfId="0" applyNumberFormat="1" applyFont="1" applyProtection="1">
      <alignment vertical="center"/>
    </xf>
    <xf numFmtId="177" fontId="13" fillId="2" borderId="2" xfId="0" applyNumberFormat="1" applyFont="1" applyFill="1" applyBorder="1" applyProtection="1">
      <alignment vertical="center"/>
    </xf>
    <xf numFmtId="177" fontId="13" fillId="2" borderId="0" xfId="0" applyNumberFormat="1" applyFont="1" applyFill="1" applyBorder="1" applyProtection="1">
      <alignment vertical="center"/>
    </xf>
    <xf numFmtId="177" fontId="4" fillId="2" borderId="0" xfId="0" applyNumberFormat="1" applyFont="1" applyFill="1" applyBorder="1" applyProtection="1">
      <alignment vertical="center"/>
    </xf>
    <xf numFmtId="0" fontId="0" fillId="0" borderId="0" xfId="0" applyFont="1" applyAlignment="1">
      <alignment horizontal="right" vertical="center"/>
    </xf>
    <xf numFmtId="38" fontId="0" fillId="2" borderId="16" xfId="1" applyFont="1" applyFill="1" applyBorder="1">
      <alignment vertical="center"/>
    </xf>
    <xf numFmtId="0" fontId="41" fillId="0" borderId="1" xfId="89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41" fillId="0" borderId="1" xfId="89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38" fontId="0" fillId="2" borderId="1" xfId="1" applyFont="1" applyFill="1" applyBorder="1" applyAlignment="1">
      <alignment vertical="center" wrapText="1"/>
    </xf>
    <xf numFmtId="180" fontId="4" fillId="2" borderId="1" xfId="1" applyNumberFormat="1" applyFont="1" applyFill="1" applyBorder="1" applyProtection="1">
      <alignment vertical="center"/>
    </xf>
    <xf numFmtId="38" fontId="0" fillId="2" borderId="1" xfId="1" applyFont="1" applyFill="1" applyBorder="1" applyProtection="1">
      <alignment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14" xfId="1" applyFont="1" applyFill="1" applyBorder="1" applyProtection="1">
      <alignment vertical="center"/>
    </xf>
    <xf numFmtId="38" fontId="0" fillId="0" borderId="0" xfId="1" applyFont="1" applyFill="1" applyBorder="1" applyProtection="1">
      <alignment vertical="center"/>
    </xf>
    <xf numFmtId="38" fontId="0" fillId="2" borderId="1" xfId="0" applyNumberFormat="1" applyFont="1" applyFill="1" applyBorder="1" applyProtection="1">
      <alignment vertical="center"/>
    </xf>
    <xf numFmtId="0" fontId="9" fillId="0" borderId="0" xfId="3" applyFont="1" applyAlignment="1">
      <alignment vertical="center"/>
    </xf>
    <xf numFmtId="0" fontId="4" fillId="3" borderId="37" xfId="0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 applyProtection="1">
      <alignment horizontal="center" vertical="center" wrapText="1"/>
    </xf>
    <xf numFmtId="177" fontId="4" fillId="2" borderId="18" xfId="0" applyNumberFormat="1" applyFont="1" applyFill="1" applyBorder="1" applyProtection="1">
      <alignment vertical="center"/>
    </xf>
    <xf numFmtId="0" fontId="0" fillId="0" borderId="19" xfId="0" applyFont="1" applyBorder="1" applyAlignment="1">
      <alignment vertical="center" wrapText="1"/>
    </xf>
    <xf numFmtId="38" fontId="4" fillId="2" borderId="51" xfId="1" applyNumberFormat="1" applyFont="1" applyFill="1" applyBorder="1" applyProtection="1">
      <alignment vertical="center"/>
    </xf>
    <xf numFmtId="0" fontId="19" fillId="6" borderId="0" xfId="0" applyFont="1" applyFill="1" applyAlignment="1">
      <alignment horizontal="center" vertical="center"/>
    </xf>
    <xf numFmtId="0" fontId="9" fillId="0" borderId="1" xfId="3" applyFont="1" applyBorder="1" applyAlignment="1" applyProtection="1">
      <alignment horizontal="center" vertical="center" wrapTex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/>
    </xf>
    <xf numFmtId="176" fontId="13" fillId="2" borderId="14" xfId="0" applyNumberFormat="1" applyFont="1" applyFill="1" applyBorder="1" applyProtection="1">
      <alignment vertical="center"/>
    </xf>
    <xf numFmtId="176" fontId="13" fillId="2" borderId="4" xfId="0" applyNumberFormat="1" applyFont="1" applyFill="1" applyBorder="1" applyProtection="1">
      <alignment vertical="center"/>
    </xf>
    <xf numFmtId="176" fontId="13" fillId="2" borderId="18" xfId="0" applyNumberFormat="1" applyFont="1" applyFill="1" applyBorder="1" applyProtection="1">
      <alignment vertical="center"/>
    </xf>
    <xf numFmtId="0" fontId="13" fillId="0" borderId="40" xfId="0" applyFont="1" applyBorder="1" applyProtection="1">
      <alignment vertical="center"/>
      <protection locked="0"/>
    </xf>
    <xf numFmtId="0" fontId="13" fillId="0" borderId="11" xfId="0" applyFont="1" applyBorder="1" applyProtection="1">
      <alignment vertical="center"/>
      <protection locked="0"/>
    </xf>
    <xf numFmtId="177" fontId="13" fillId="0" borderId="11" xfId="0" applyNumberFormat="1" applyFont="1" applyBorder="1" applyProtection="1">
      <alignment vertical="center"/>
      <protection locked="0"/>
    </xf>
    <xf numFmtId="176" fontId="13" fillId="2" borderId="11" xfId="0" applyNumberFormat="1" applyFont="1" applyFill="1" applyBorder="1" applyProtection="1">
      <alignment vertical="center"/>
    </xf>
    <xf numFmtId="0" fontId="13" fillId="0" borderId="26" xfId="0" applyFont="1" applyBorder="1" applyProtection="1">
      <alignment vertical="center"/>
      <protection locked="0"/>
    </xf>
    <xf numFmtId="0" fontId="13" fillId="0" borderId="18" xfId="0" applyFont="1" applyBorder="1" applyProtection="1">
      <alignment vertical="center"/>
      <protection locked="0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49" fontId="9" fillId="0" borderId="8" xfId="3" applyNumberFormat="1" applyFont="1" applyFill="1" applyBorder="1" applyAlignment="1" applyProtection="1">
      <alignment horizontal="left" vertical="center"/>
    </xf>
    <xf numFmtId="0" fontId="41" fillId="0" borderId="0" xfId="89" applyAlignment="1" applyProtection="1">
      <alignment vertical="center"/>
    </xf>
    <xf numFmtId="49" fontId="35" fillId="0" borderId="6" xfId="3" applyNumberFormat="1" applyFont="1" applyFill="1" applyBorder="1" applyAlignment="1" applyProtection="1">
      <alignment vertical="center"/>
    </xf>
    <xf numFmtId="49" fontId="35" fillId="0" borderId="8" xfId="3" applyNumberFormat="1" applyFont="1" applyFill="1" applyBorder="1" applyAlignment="1" applyProtection="1">
      <alignment horizontal="left" vertical="center"/>
    </xf>
    <xf numFmtId="0" fontId="35" fillId="0" borderId="6" xfId="3" applyFont="1" applyFill="1" applyBorder="1" applyAlignment="1" applyProtection="1">
      <alignment vertical="center"/>
    </xf>
    <xf numFmtId="0" fontId="35" fillId="0" borderId="8" xfId="3" applyFont="1" applyFill="1" applyBorder="1" applyAlignment="1" applyProtection="1">
      <alignment horizontal="left" vertical="center"/>
    </xf>
    <xf numFmtId="0" fontId="35" fillId="0" borderId="25" xfId="3" applyFont="1" applyFill="1" applyBorder="1" applyAlignment="1" applyProtection="1">
      <alignment horizontal="left" vertical="center" wrapText="1"/>
    </xf>
    <xf numFmtId="0" fontId="35" fillId="0" borderId="6" xfId="3" applyFont="1" applyFill="1" applyBorder="1" applyAlignment="1" applyProtection="1">
      <alignment vertical="center" wrapText="1"/>
    </xf>
    <xf numFmtId="3" fontId="9" fillId="0" borderId="67" xfId="3" applyNumberFormat="1" applyFont="1" applyFill="1" applyBorder="1" applyAlignment="1" applyProtection="1">
      <alignment vertical="center"/>
    </xf>
    <xf numFmtId="3" fontId="9" fillId="0" borderId="68" xfId="3" applyNumberFormat="1" applyFont="1" applyFill="1" applyBorder="1" applyAlignment="1" applyProtection="1">
      <alignment vertical="center"/>
    </xf>
    <xf numFmtId="3" fontId="9" fillId="0" borderId="69" xfId="3" applyNumberFormat="1" applyFont="1" applyFill="1" applyBorder="1" applyAlignment="1" applyProtection="1">
      <alignment vertical="center"/>
    </xf>
    <xf numFmtId="0" fontId="4" fillId="0" borderId="14" xfId="0" applyFont="1" applyBorder="1" applyProtection="1">
      <alignment vertical="center"/>
    </xf>
    <xf numFmtId="38" fontId="4" fillId="2" borderId="3" xfId="1" applyNumberFormat="1" applyFont="1" applyFill="1" applyBorder="1" applyProtection="1">
      <alignment vertical="center"/>
    </xf>
    <xf numFmtId="0" fontId="4" fillId="0" borderId="14" xfId="0" applyFont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</xf>
    <xf numFmtId="0" fontId="13" fillId="0" borderId="4" xfId="0" applyFont="1" applyBorder="1" applyProtection="1">
      <alignment vertical="center"/>
      <protection locked="0"/>
    </xf>
    <xf numFmtId="0" fontId="47" fillId="0" borderId="0" xfId="3" applyFont="1"/>
    <xf numFmtId="0" fontId="47" fillId="0" borderId="0" xfId="3" applyFont="1" applyAlignment="1">
      <alignment horizontal="right"/>
    </xf>
    <xf numFmtId="0" fontId="47" fillId="0" borderId="0" xfId="3" applyFont="1" applyAlignment="1">
      <alignment horizontal="left"/>
    </xf>
    <xf numFmtId="0" fontId="48" fillId="0" borderId="0" xfId="3" applyFont="1" applyAlignment="1">
      <alignment horizontal="left"/>
    </xf>
    <xf numFmtId="0" fontId="4" fillId="0" borderId="0" xfId="3" applyFont="1" applyAlignment="1">
      <alignment wrapText="1"/>
    </xf>
    <xf numFmtId="38" fontId="4" fillId="2" borderId="0" xfId="1" applyFont="1" applyFill="1" applyAlignment="1"/>
    <xf numFmtId="0" fontId="4" fillId="0" borderId="0" xfId="3" applyFont="1" applyAlignment="1">
      <alignment horizontal="left"/>
    </xf>
    <xf numFmtId="0" fontId="11" fillId="0" borderId="0" xfId="3" applyFont="1"/>
    <xf numFmtId="0" fontId="4" fillId="0" borderId="0" xfId="3" applyFont="1" applyAlignment="1">
      <alignment horizontal="right"/>
    </xf>
    <xf numFmtId="0" fontId="4" fillId="0" borderId="0" xfId="3" applyFont="1" applyFill="1" applyBorder="1" applyAlignment="1">
      <alignment horizontal="center"/>
    </xf>
    <xf numFmtId="0" fontId="13" fillId="0" borderId="0" xfId="0" applyFont="1" applyFill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177" fontId="0" fillId="0" borderId="1" xfId="0" applyNumberFormat="1" applyFont="1" applyBorder="1" applyProtection="1">
      <alignment vertical="center"/>
      <protection locked="0"/>
    </xf>
    <xf numFmtId="0" fontId="0" fillId="0" borderId="0" xfId="0" applyFont="1" applyFill="1">
      <alignment vertical="center"/>
    </xf>
    <xf numFmtId="0" fontId="41" fillId="0" borderId="1" xfId="89" applyFill="1" applyBorder="1" applyAlignment="1">
      <alignment vertical="center" wrapText="1"/>
    </xf>
    <xf numFmtId="179" fontId="17" fillId="2" borderId="3" xfId="1" applyNumberFormat="1" applyFont="1" applyFill="1" applyBorder="1" applyAlignment="1">
      <alignment horizontal="right" vertical="center"/>
    </xf>
    <xf numFmtId="0" fontId="13" fillId="0" borderId="39" xfId="0" applyFont="1" applyBorder="1" applyProtection="1">
      <alignment vertical="center"/>
      <protection locked="0"/>
    </xf>
    <xf numFmtId="0" fontId="13" fillId="0" borderId="16" xfId="0" applyFont="1" applyBorder="1" applyProtection="1">
      <alignment vertical="center"/>
      <protection locked="0"/>
    </xf>
    <xf numFmtId="0" fontId="13" fillId="0" borderId="17" xfId="0" applyFont="1" applyBorder="1" applyProtection="1">
      <alignment vertical="center"/>
      <protection locked="0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8" fontId="0" fillId="2" borderId="43" xfId="1" applyFont="1" applyFill="1" applyBorder="1">
      <alignment vertical="center"/>
    </xf>
    <xf numFmtId="38" fontId="0" fillId="2" borderId="4" xfId="1" applyFont="1" applyFill="1" applyBorder="1" applyAlignment="1">
      <alignment vertical="center" wrapText="1"/>
    </xf>
    <xf numFmtId="38" fontId="0" fillId="2" borderId="4" xfId="1" applyFont="1" applyFill="1" applyBorder="1" applyAlignment="1">
      <alignment horizontal="center" vertical="center" wrapText="1"/>
    </xf>
    <xf numFmtId="181" fontId="0" fillId="2" borderId="4" xfId="1" applyNumberFormat="1" applyFont="1" applyFill="1" applyBorder="1" applyAlignment="1">
      <alignment horizontal="center" vertical="center" wrapText="1"/>
    </xf>
    <xf numFmtId="182" fontId="0" fillId="2" borderId="4" xfId="1" applyNumberFormat="1" applyFont="1" applyFill="1" applyBorder="1" applyAlignment="1">
      <alignment horizontal="center" vertical="center" wrapText="1"/>
    </xf>
    <xf numFmtId="0" fontId="0" fillId="2" borderId="4" xfId="1" applyNumberFormat="1" applyFont="1" applyFill="1" applyBorder="1" applyAlignment="1">
      <alignment horizontal="center" vertical="center" wrapText="1"/>
    </xf>
    <xf numFmtId="38" fontId="0" fillId="2" borderId="40" xfId="1" applyFont="1" applyFill="1" applyBorder="1">
      <alignment vertical="center"/>
    </xf>
    <xf numFmtId="38" fontId="19" fillId="2" borderId="18" xfId="1" applyFont="1" applyFill="1" applyBorder="1" applyAlignment="1">
      <alignment vertical="center" wrapText="1"/>
    </xf>
    <xf numFmtId="181" fontId="0" fillId="2" borderId="18" xfId="1" applyNumberFormat="1" applyFont="1" applyFill="1" applyBorder="1" applyAlignment="1">
      <alignment horizontal="center" vertical="center" wrapText="1"/>
    </xf>
    <xf numFmtId="182" fontId="0" fillId="2" borderId="18" xfId="1" applyNumberFormat="1" applyFont="1" applyFill="1" applyBorder="1" applyAlignment="1">
      <alignment horizontal="center" vertical="center" wrapText="1"/>
    </xf>
    <xf numFmtId="0" fontId="0" fillId="2" borderId="18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9" fontId="4" fillId="0" borderId="1" xfId="0" applyNumberFormat="1" applyFont="1" applyBorder="1" applyAlignment="1" applyProtection="1">
      <alignment horizontal="center" vertical="center"/>
    </xf>
    <xf numFmtId="38" fontId="4" fillId="2" borderId="1" xfId="1" applyFont="1" applyFill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83" fontId="4" fillId="0" borderId="0" xfId="3" applyNumberFormat="1" applyFont="1" applyAlignment="1">
      <alignment horizontal="center"/>
    </xf>
    <xf numFmtId="183" fontId="4" fillId="0" borderId="0" xfId="3" applyNumberFormat="1" applyFont="1"/>
    <xf numFmtId="183" fontId="19" fillId="0" borderId="0" xfId="0" applyNumberFormat="1" applyFont="1" applyFill="1" applyAlignment="1">
      <alignment horizontal="center" vertical="center" wrapText="1"/>
    </xf>
    <xf numFmtId="183" fontId="19" fillId="0" borderId="0" xfId="0" applyNumberFormat="1" applyFont="1" applyFill="1" applyAlignment="1">
      <alignment horizontal="center" vertical="center"/>
    </xf>
    <xf numFmtId="183" fontId="13" fillId="0" borderId="0" xfId="0" applyNumberFormat="1" applyFont="1">
      <alignment vertical="center"/>
    </xf>
    <xf numFmtId="183" fontId="0" fillId="0" borderId="0" xfId="0" applyNumberFormat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Protection="1">
      <alignment vertical="center"/>
      <protection locked="0"/>
    </xf>
    <xf numFmtId="38" fontId="4" fillId="0" borderId="0" xfId="1" applyNumberFormat="1" applyFont="1" applyFill="1" applyBorder="1" applyProtection="1">
      <alignment vertical="center"/>
    </xf>
    <xf numFmtId="0" fontId="19" fillId="0" borderId="6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38" fontId="19" fillId="0" borderId="0" xfId="1" applyFont="1" applyFill="1" applyBorder="1" applyAlignment="1">
      <alignment vertical="center" wrapText="1"/>
    </xf>
    <xf numFmtId="9" fontId="4" fillId="0" borderId="0" xfId="0" applyNumberFormat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right" vertical="center"/>
    </xf>
    <xf numFmtId="38" fontId="6" fillId="2" borderId="7" xfId="0" applyNumberFormat="1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Protection="1">
      <alignment vertical="center"/>
    </xf>
    <xf numFmtId="0" fontId="4" fillId="0" borderId="1" xfId="3" applyFont="1" applyFill="1" applyBorder="1" applyAlignment="1" applyProtection="1">
      <alignment vertical="center"/>
    </xf>
    <xf numFmtId="0" fontId="11" fillId="0" borderId="70" xfId="3" applyFont="1" applyBorder="1" applyAlignment="1">
      <alignment wrapText="1"/>
    </xf>
    <xf numFmtId="0" fontId="0" fillId="0" borderId="34" xfId="0" applyFont="1" applyFill="1" applyBorder="1">
      <alignment vertical="center"/>
    </xf>
    <xf numFmtId="0" fontId="0" fillId="0" borderId="41" xfId="0" applyFont="1" applyFill="1" applyBorder="1">
      <alignment vertical="center"/>
    </xf>
    <xf numFmtId="0" fontId="0" fillId="0" borderId="61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right" vertical="center"/>
    </xf>
    <xf numFmtId="38" fontId="0" fillId="0" borderId="0" xfId="0" applyNumberFormat="1" applyFont="1" applyFill="1" applyBorder="1">
      <alignment vertical="center"/>
    </xf>
    <xf numFmtId="0" fontId="0" fillId="0" borderId="0" xfId="0" applyFont="1" applyBorder="1" applyAlignment="1">
      <alignment horizontal="right" vertical="center"/>
    </xf>
    <xf numFmtId="38" fontId="19" fillId="2" borderId="4" xfId="1" applyFont="1" applyFill="1" applyBorder="1" applyAlignment="1">
      <alignment vertical="center" wrapText="1"/>
    </xf>
    <xf numFmtId="38" fontId="0" fillId="2" borderId="18" xfId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38" fontId="0" fillId="3" borderId="0" xfId="0" applyNumberFormat="1" applyFont="1" applyFill="1" applyBorder="1">
      <alignment vertical="center"/>
    </xf>
    <xf numFmtId="38" fontId="19" fillId="3" borderId="0" xfId="1" applyFont="1" applyFill="1" applyBorder="1" applyAlignment="1">
      <alignment vertical="center" wrapText="1"/>
    </xf>
    <xf numFmtId="9" fontId="4" fillId="3" borderId="0" xfId="0" applyNumberFormat="1" applyFont="1" applyFill="1" applyBorder="1" applyAlignment="1" applyProtection="1">
      <alignment horizontal="center" vertical="center"/>
    </xf>
    <xf numFmtId="38" fontId="4" fillId="3" borderId="0" xfId="1" applyFont="1" applyFill="1" applyBorder="1" applyAlignment="1" applyProtection="1">
      <alignment horizontal="right" vertical="center"/>
    </xf>
    <xf numFmtId="38" fontId="0" fillId="3" borderId="0" xfId="0" applyNumberFormat="1" applyFont="1" applyFill="1" applyBorder="1" applyAlignment="1">
      <alignment horizontal="right" vertical="center"/>
    </xf>
    <xf numFmtId="0" fontId="0" fillId="3" borderId="0" xfId="0" applyFont="1" applyFill="1" applyBorder="1" applyAlignment="1">
      <alignment horizontal="right" vertical="center"/>
    </xf>
    <xf numFmtId="38" fontId="0" fillId="3" borderId="0" xfId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37" xfId="3" applyFont="1" applyBorder="1" applyAlignment="1">
      <alignment horizontal="center" vertical="center"/>
    </xf>
    <xf numFmtId="0" fontId="4" fillId="0" borderId="58" xfId="3" applyFont="1" applyBorder="1" applyAlignment="1">
      <alignment horizontal="center" vertical="center"/>
    </xf>
    <xf numFmtId="180" fontId="4" fillId="2" borderId="27" xfId="1" applyNumberFormat="1" applyFont="1" applyFill="1" applyBorder="1" applyProtection="1">
      <alignment vertical="center"/>
    </xf>
    <xf numFmtId="38" fontId="4" fillId="0" borderId="12" xfId="1" applyFont="1" applyBorder="1" applyAlignment="1">
      <alignment horizontal="center" vertical="center" wrapText="1"/>
    </xf>
    <xf numFmtId="38" fontId="4" fillId="2" borderId="14" xfId="0" applyNumberFormat="1" applyFont="1" applyFill="1" applyBorder="1" applyProtection="1">
      <alignment vertical="center"/>
    </xf>
    <xf numFmtId="38" fontId="4" fillId="2" borderId="3" xfId="1" applyFont="1" applyFill="1" applyBorder="1" applyAlignment="1">
      <alignment horizontal="right"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176" fontId="4" fillId="2" borderId="1" xfId="0" applyNumberFormat="1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vertical="center"/>
    </xf>
    <xf numFmtId="176" fontId="4" fillId="2" borderId="17" xfId="0" applyNumberFormat="1" applyFont="1" applyFill="1" applyBorder="1" applyAlignment="1" applyProtection="1">
      <alignment horizontal="right" vertical="center"/>
    </xf>
    <xf numFmtId="38" fontId="6" fillId="0" borderId="0" xfId="0" applyNumberFormat="1" applyFont="1" applyFill="1" applyBorder="1" applyAlignment="1" applyProtection="1">
      <alignment vertical="center"/>
    </xf>
    <xf numFmtId="0" fontId="14" fillId="4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177" fontId="20" fillId="0" borderId="0" xfId="0" applyNumberFormat="1" applyFont="1" applyAlignment="1" applyProtection="1">
      <alignment horizontal="left" vertical="top" wrapText="1"/>
    </xf>
    <xf numFmtId="0" fontId="0" fillId="0" borderId="10" xfId="0" applyFont="1" applyBorder="1">
      <alignment vertical="center"/>
    </xf>
    <xf numFmtId="0" fontId="0" fillId="0" borderId="56" xfId="0" applyFont="1" applyBorder="1">
      <alignment vertical="center"/>
    </xf>
    <xf numFmtId="0" fontId="0" fillId="0" borderId="66" xfId="0" applyFont="1" applyFill="1" applyBorder="1" applyAlignment="1">
      <alignment vertical="center" wrapText="1"/>
    </xf>
    <xf numFmtId="0" fontId="41" fillId="0" borderId="25" xfId="89" applyBorder="1" applyAlignment="1">
      <alignment vertical="center" wrapText="1"/>
    </xf>
    <xf numFmtId="0" fontId="0" fillId="0" borderId="19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vertical="center" wrapText="1"/>
    </xf>
    <xf numFmtId="49" fontId="4" fillId="0" borderId="0" xfId="0" quotePrefix="1" applyNumberFormat="1" applyFont="1" applyAlignment="1" applyProtection="1">
      <alignment horizontal="center" vertical="center"/>
    </xf>
    <xf numFmtId="0" fontId="9" fillId="0" borderId="1" xfId="3" applyFont="1" applyBorder="1" applyAlignment="1" applyProtection="1">
      <alignment horizontal="center" vertical="center" wrapText="1"/>
    </xf>
    <xf numFmtId="49" fontId="9" fillId="0" borderId="8" xfId="3" applyNumberFormat="1" applyFont="1" applyFill="1" applyBorder="1" applyAlignment="1" applyProtection="1">
      <alignment horizontal="left" vertical="center"/>
    </xf>
    <xf numFmtId="183" fontId="0" fillId="2" borderId="19" xfId="1" applyNumberFormat="1" applyFont="1" applyFill="1" applyBorder="1" applyAlignment="1">
      <alignment horizontal="center" vertical="center" wrapText="1"/>
    </xf>
    <xf numFmtId="183" fontId="0" fillId="2" borderId="22" xfId="1" applyNumberFormat="1" applyFont="1" applyFill="1" applyBorder="1" applyAlignment="1">
      <alignment horizontal="center" vertical="center" wrapText="1"/>
    </xf>
    <xf numFmtId="183" fontId="0" fillId="2" borderId="13" xfId="1" applyNumberFormat="1" applyFont="1" applyFill="1" applyBorder="1" applyAlignment="1">
      <alignment horizontal="center" vertical="center" wrapText="1"/>
    </xf>
    <xf numFmtId="176" fontId="4" fillId="2" borderId="2" xfId="3" applyNumberFormat="1" applyFont="1" applyFill="1" applyBorder="1" applyAlignment="1"/>
    <xf numFmtId="176" fontId="4" fillId="2" borderId="8" xfId="3" applyNumberFormat="1" applyFont="1" applyFill="1" applyBorder="1" applyAlignment="1"/>
    <xf numFmtId="176" fontId="4" fillId="0" borderId="25" xfId="3" applyNumberFormat="1" applyFont="1" applyFill="1" applyBorder="1" applyAlignment="1"/>
    <xf numFmtId="176" fontId="4" fillId="0" borderId="0" xfId="3" applyNumberFormat="1" applyFont="1" applyFill="1" applyBorder="1" applyAlignment="1"/>
    <xf numFmtId="0" fontId="6" fillId="0" borderId="0" xfId="3" applyFont="1" applyAlignment="1">
      <alignment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textRotation="255"/>
    </xf>
    <xf numFmtId="0" fontId="17" fillId="5" borderId="0" xfId="0" applyFont="1" applyFill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4" fillId="0" borderId="0" xfId="3" applyFont="1" applyAlignment="1">
      <alignment horizontal="center"/>
    </xf>
    <xf numFmtId="0" fontId="47" fillId="0" borderId="0" xfId="3" applyFont="1" applyAlignment="1">
      <alignment horizontal="left"/>
    </xf>
    <xf numFmtId="0" fontId="4" fillId="2" borderId="0" xfId="3" applyFont="1" applyFill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horizontal="left"/>
    </xf>
    <xf numFmtId="0" fontId="4" fillId="0" borderId="0" xfId="3" applyFont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6" fillId="6" borderId="0" xfId="3" applyFont="1" applyFill="1" applyBorder="1" applyAlignment="1">
      <alignment horizontal="center" vertical="center"/>
    </xf>
    <xf numFmtId="0" fontId="6" fillId="6" borderId="0" xfId="3" applyFont="1" applyFill="1" applyBorder="1" applyAlignment="1">
      <alignment horizontal="center" vertical="center" wrapText="1"/>
    </xf>
    <xf numFmtId="0" fontId="4" fillId="0" borderId="0" xfId="3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49" fontId="4" fillId="0" borderId="0" xfId="3" applyNumberFormat="1" applyFont="1" applyBorder="1" applyAlignment="1">
      <alignment horizontal="left" vertical="center"/>
    </xf>
    <xf numFmtId="0" fontId="4" fillId="0" borderId="0" xfId="3" applyFont="1" applyBorder="1" applyAlignment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38" fontId="6" fillId="2" borderId="7" xfId="0" applyNumberFormat="1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right" vertical="center"/>
    </xf>
    <xf numFmtId="38" fontId="6" fillId="2" borderId="45" xfId="0" applyNumberFormat="1" applyFont="1" applyFill="1" applyBorder="1" applyAlignment="1" applyProtection="1">
      <alignment vertical="center"/>
    </xf>
    <xf numFmtId="0" fontId="6" fillId="2" borderId="51" xfId="0" applyFont="1" applyFill="1" applyBorder="1" applyAlignment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vertical="center"/>
    </xf>
    <xf numFmtId="0" fontId="4" fillId="3" borderId="40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16" xfId="0" applyFont="1" applyFill="1" applyBorder="1" applyAlignment="1">
      <alignment horizontal="center" vertical="center" textRotation="255" wrapText="1"/>
    </xf>
    <xf numFmtId="0" fontId="4" fillId="0" borderId="32" xfId="0" applyFont="1" applyFill="1" applyBorder="1" applyAlignment="1">
      <alignment vertical="center" textRotation="255" wrapText="1"/>
    </xf>
    <xf numFmtId="0" fontId="4" fillId="0" borderId="33" xfId="0" applyFont="1" applyFill="1" applyBorder="1" applyAlignment="1">
      <alignment vertical="center" textRotation="255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textRotation="255" wrapText="1"/>
    </xf>
    <xf numFmtId="0" fontId="4" fillId="0" borderId="33" xfId="0" applyFont="1" applyFill="1" applyBorder="1" applyAlignment="1">
      <alignment vertical="center" textRotation="255"/>
    </xf>
    <xf numFmtId="0" fontId="4" fillId="0" borderId="34" xfId="0" applyFont="1" applyFill="1" applyBorder="1" applyAlignment="1">
      <alignment vertical="center" textRotation="255"/>
    </xf>
    <xf numFmtId="0" fontId="4" fillId="0" borderId="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 textRotation="255" wrapText="1"/>
    </xf>
    <xf numFmtId="0" fontId="4" fillId="0" borderId="34" xfId="0" applyFont="1" applyFill="1" applyBorder="1" applyAlignment="1">
      <alignment horizontal="center" vertical="center" textRotation="255" wrapText="1"/>
    </xf>
    <xf numFmtId="0" fontId="4" fillId="0" borderId="44" xfId="0" applyFont="1" applyFill="1" applyBorder="1" applyAlignment="1">
      <alignment horizontal="center" vertical="center" textRotation="255" wrapText="1"/>
    </xf>
    <xf numFmtId="0" fontId="4" fillId="0" borderId="17" xfId="0" applyFont="1" applyFill="1" applyBorder="1" applyAlignment="1">
      <alignment horizontal="center" vertical="center" textRotation="255" wrapText="1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38" fontId="4" fillId="0" borderId="1" xfId="1" applyFont="1" applyBorder="1" applyAlignment="1" applyProtection="1">
      <alignment horizontal="center" vertical="center"/>
    </xf>
    <xf numFmtId="38" fontId="4" fillId="0" borderId="6" xfId="1" applyFont="1" applyBorder="1" applyAlignment="1" applyProtection="1">
      <alignment vertical="center"/>
    </xf>
    <xf numFmtId="38" fontId="4" fillId="0" borderId="16" xfId="1" applyFont="1" applyBorder="1" applyAlignment="1" applyProtection="1">
      <alignment vertical="center"/>
    </xf>
    <xf numFmtId="38" fontId="4" fillId="0" borderId="1" xfId="1" applyFont="1" applyBorder="1" applyAlignment="1" applyProtection="1">
      <alignment horizontal="center" vertical="center" wrapText="1"/>
    </xf>
    <xf numFmtId="0" fontId="9" fillId="0" borderId="6" xfId="3" applyFont="1" applyBorder="1" applyAlignment="1" applyProtection="1">
      <alignment horizontal="center" vertical="center"/>
    </xf>
    <xf numFmtId="0" fontId="9" fillId="0" borderId="8" xfId="3" applyFont="1" applyBorder="1" applyAlignment="1" applyProtection="1">
      <alignment horizontal="center" vertical="center"/>
    </xf>
    <xf numFmtId="0" fontId="9" fillId="0" borderId="16" xfId="3" applyFont="1" applyBorder="1" applyAlignment="1" applyProtection="1">
      <alignment horizontal="center" vertical="center"/>
    </xf>
    <xf numFmtId="0" fontId="4" fillId="0" borderId="6" xfId="3" applyFont="1" applyBorder="1" applyAlignment="1" applyProtection="1">
      <alignment horizontal="left" vertical="center"/>
      <protection locked="0"/>
    </xf>
    <xf numFmtId="0" fontId="4" fillId="0" borderId="8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177" fontId="6" fillId="2" borderId="7" xfId="2" applyNumberFormat="1" applyFont="1" applyFill="1" applyBorder="1" applyAlignment="1" applyProtection="1">
      <alignment horizontal="right" vertical="center"/>
    </xf>
    <xf numFmtId="0" fontId="7" fillId="0" borderId="0" xfId="3" applyFont="1" applyBorder="1" applyAlignment="1" applyProtection="1">
      <alignment horizontal="left" vertical="center"/>
      <protection locked="0"/>
    </xf>
    <xf numFmtId="0" fontId="4" fillId="0" borderId="6" xfId="3" applyFont="1" applyBorder="1" applyAlignment="1" applyProtection="1">
      <alignment horizontal="center" vertical="center" wrapText="1"/>
    </xf>
    <xf numFmtId="0" fontId="4" fillId="0" borderId="8" xfId="3" applyFont="1" applyBorder="1" applyAlignment="1" applyProtection="1">
      <alignment horizontal="center" vertical="center" wrapText="1"/>
    </xf>
    <xf numFmtId="0" fontId="4" fillId="0" borderId="16" xfId="3" applyFont="1" applyBorder="1" applyAlignment="1" applyProtection="1">
      <alignment horizontal="center" vertical="center" wrapText="1"/>
    </xf>
    <xf numFmtId="0" fontId="4" fillId="0" borderId="0" xfId="3" applyFont="1" applyBorder="1" applyAlignment="1" applyProtection="1">
      <alignment horizontal="right" vertical="center"/>
    </xf>
    <xf numFmtId="0" fontId="4" fillId="8" borderId="14" xfId="3" applyFont="1" applyFill="1" applyBorder="1" applyAlignment="1" applyProtection="1">
      <alignment horizontal="left" vertical="center"/>
      <protection locked="0"/>
    </xf>
    <xf numFmtId="0" fontId="4" fillId="8" borderId="15" xfId="3" applyFont="1" applyFill="1" applyBorder="1" applyAlignment="1" applyProtection="1">
      <alignment horizontal="left" vertical="center"/>
      <protection locked="0"/>
    </xf>
    <xf numFmtId="0" fontId="4" fillId="8" borderId="4" xfId="3" applyFont="1" applyFill="1" applyBorder="1" applyAlignment="1" applyProtection="1">
      <alignment horizontal="left" vertical="center"/>
      <protection locked="0"/>
    </xf>
    <xf numFmtId="0" fontId="9" fillId="0" borderId="1" xfId="3" applyFont="1" applyBorder="1" applyAlignment="1" applyProtection="1">
      <alignment horizontal="center" vertical="center" wrapText="1"/>
    </xf>
    <xf numFmtId="0" fontId="0" fillId="0" borderId="45" xfId="0" applyFont="1" applyBorder="1" applyAlignment="1" applyProtection="1">
      <alignment horizontal="right" vertical="center"/>
    </xf>
    <xf numFmtId="0" fontId="13" fillId="0" borderId="46" xfId="0" applyFont="1" applyBorder="1" applyAlignment="1" applyProtection="1">
      <alignment horizontal="right" vertical="center"/>
    </xf>
    <xf numFmtId="0" fontId="13" fillId="0" borderId="51" xfId="0" applyFont="1" applyBorder="1" applyAlignment="1" applyProtection="1">
      <alignment horizontal="right" vertical="center"/>
    </xf>
    <xf numFmtId="0" fontId="0" fillId="0" borderId="60" xfId="0" applyFont="1" applyBorder="1" applyAlignment="1" applyProtection="1">
      <alignment horizontal="center" vertical="center" wrapText="1" readingOrder="1"/>
    </xf>
    <xf numFmtId="0" fontId="13" fillId="0" borderId="15" xfId="0" applyFont="1" applyBorder="1" applyAlignment="1" applyProtection="1">
      <alignment horizontal="center" vertical="center" wrapText="1" readingOrder="1"/>
    </xf>
    <xf numFmtId="0" fontId="13" fillId="0" borderId="56" xfId="0" applyFont="1" applyBorder="1" applyAlignment="1" applyProtection="1">
      <alignment horizontal="center" vertical="center" wrapText="1" readingOrder="1"/>
    </xf>
    <xf numFmtId="0" fontId="13" fillId="0" borderId="14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 wrapText="1" readingOrder="1"/>
    </xf>
    <xf numFmtId="0" fontId="13" fillId="0" borderId="15" xfId="0" applyFont="1" applyBorder="1" applyAlignment="1" applyProtection="1">
      <alignment horizontal="center" vertical="center" readingOrder="1"/>
    </xf>
    <xf numFmtId="0" fontId="13" fillId="0" borderId="56" xfId="0" applyFont="1" applyBorder="1" applyAlignment="1" applyProtection="1">
      <alignment horizontal="center" vertical="center" readingOrder="1"/>
    </xf>
    <xf numFmtId="0" fontId="13" fillId="0" borderId="18" xfId="0" applyFont="1" applyBorder="1" applyAlignment="1" applyProtection="1">
      <alignment horizontal="center" vertical="center"/>
    </xf>
    <xf numFmtId="177" fontId="6" fillId="2" borderId="7" xfId="0" applyNumberFormat="1" applyFont="1" applyFill="1" applyBorder="1" applyAlignment="1" applyProtection="1">
      <alignment horizontal="right" vertical="center"/>
    </xf>
    <xf numFmtId="177" fontId="6" fillId="2" borderId="45" xfId="0" applyNumberFormat="1" applyFont="1" applyFill="1" applyBorder="1" applyAlignment="1" applyProtection="1">
      <alignment horizontal="right" vertical="center"/>
    </xf>
    <xf numFmtId="177" fontId="6" fillId="2" borderId="51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6" fontId="4" fillId="0" borderId="17" xfId="0" applyNumberFormat="1" applyFont="1" applyBorder="1" applyAlignment="1" applyProtection="1">
      <alignment horizontal="right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176" fontId="4" fillId="0" borderId="16" xfId="0" applyNumberFormat="1" applyFont="1" applyBorder="1" applyAlignment="1" applyProtection="1">
      <alignment horizontal="right" vertical="center"/>
      <protection locked="0"/>
    </xf>
    <xf numFmtId="0" fontId="4" fillId="0" borderId="4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77" fontId="4" fillId="0" borderId="71" xfId="0" applyNumberFormat="1" applyFont="1" applyFill="1" applyBorder="1" applyAlignment="1" applyProtection="1">
      <alignment horizontal="right" vertical="center"/>
    </xf>
    <xf numFmtId="177" fontId="4" fillId="2" borderId="2" xfId="0" applyNumberFormat="1" applyFont="1" applyFill="1" applyBorder="1" applyAlignment="1" applyProtection="1">
      <alignment horizontal="right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23" fillId="0" borderId="0" xfId="3" applyFont="1" applyFill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5" fillId="0" borderId="8" xfId="3" applyFont="1" applyFill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 wrapText="1"/>
    </xf>
    <xf numFmtId="0" fontId="9" fillId="0" borderId="0" xfId="3" applyFont="1" applyBorder="1" applyAlignment="1" applyProtection="1">
      <alignment horizontal="left" vertical="top" wrapText="1"/>
    </xf>
    <xf numFmtId="0" fontId="35" fillId="0" borderId="8" xfId="3" applyFont="1" applyFill="1" applyBorder="1" applyAlignment="1" applyProtection="1">
      <alignment horizontal="left" vertical="center"/>
    </xf>
    <xf numFmtId="0" fontId="9" fillId="0" borderId="8" xfId="3" applyFont="1" applyBorder="1" applyAlignment="1" applyProtection="1">
      <alignment horizontal="left" vertical="center"/>
    </xf>
    <xf numFmtId="49" fontId="9" fillId="0" borderId="8" xfId="3" applyNumberFormat="1" applyFont="1" applyBorder="1" applyAlignment="1" applyProtection="1">
      <alignment horizontal="left" vertical="center"/>
    </xf>
    <xf numFmtId="49" fontId="9" fillId="0" borderId="8" xfId="3" applyNumberFormat="1" applyFont="1" applyFill="1" applyBorder="1" applyAlignment="1" applyProtection="1">
      <alignment horizontal="left" vertical="center"/>
    </xf>
    <xf numFmtId="0" fontId="32" fillId="0" borderId="0" xfId="3" applyFont="1" applyBorder="1" applyAlignment="1" applyProtection="1">
      <alignment horizontal="center" vertical="center" wrapText="1"/>
    </xf>
    <xf numFmtId="0" fontId="19" fillId="0" borderId="0" xfId="3" applyFont="1" applyBorder="1" applyAlignment="1" applyProtection="1">
      <alignment horizontal="right" vertical="center"/>
    </xf>
    <xf numFmtId="0" fontId="9" fillId="0" borderId="25" xfId="3" applyFont="1" applyBorder="1" applyAlignment="1" applyProtection="1">
      <alignment horizontal="center" vertical="center"/>
    </xf>
    <xf numFmtId="0" fontId="35" fillId="0" borderId="16" xfId="3" applyFont="1" applyFill="1" applyBorder="1" applyAlignment="1" applyProtection="1">
      <alignment horizontal="left" vertical="center"/>
    </xf>
    <xf numFmtId="0" fontId="19" fillId="2" borderId="2" xfId="3" applyFont="1" applyFill="1" applyBorder="1" applyAlignment="1" applyProtection="1">
      <alignment horizontal="left" vertical="center"/>
      <protection locked="0"/>
    </xf>
    <xf numFmtId="0" fontId="19" fillId="2" borderId="8" xfId="3" applyFont="1" applyFill="1" applyBorder="1" applyAlignment="1" applyProtection="1">
      <alignment horizontal="left" vertical="center"/>
      <protection locked="0"/>
    </xf>
  </cellXfs>
  <cellStyles count="90">
    <cellStyle name="スタイル 1" xfId="7"/>
    <cellStyle name="ハイパーリンク" xfId="89" builtinId="8"/>
    <cellStyle name="ハイパーリンク 10" xfId="8"/>
    <cellStyle name="ハイパーリンク 11" xfId="9"/>
    <cellStyle name="ハイパーリンク 12" xfId="10"/>
    <cellStyle name="ハイパーリンク 13" xfId="11"/>
    <cellStyle name="ハイパーリンク 14" xfId="12"/>
    <cellStyle name="ハイパーリンク 15" xfId="13"/>
    <cellStyle name="ハイパーリンク 16" xfId="14"/>
    <cellStyle name="ハイパーリンク 17" xfId="15"/>
    <cellStyle name="ハイパーリンク 18" xfId="16"/>
    <cellStyle name="ハイパーリンク 19" xfId="17"/>
    <cellStyle name="ハイパーリンク 2" xfId="18"/>
    <cellStyle name="ハイパーリンク 20" xfId="19"/>
    <cellStyle name="ハイパーリンク 21" xfId="20"/>
    <cellStyle name="ハイパーリンク 22" xfId="21"/>
    <cellStyle name="ハイパーリンク 23" xfId="22"/>
    <cellStyle name="ハイパーリンク 24" xfId="23"/>
    <cellStyle name="ハイパーリンク 25" xfId="24"/>
    <cellStyle name="ハイパーリンク 26" xfId="25"/>
    <cellStyle name="ハイパーリンク 27" xfId="26"/>
    <cellStyle name="ハイパーリンク 28" xfId="27"/>
    <cellStyle name="ハイパーリンク 29" xfId="28"/>
    <cellStyle name="ハイパーリンク 3" xfId="29"/>
    <cellStyle name="ハイパーリンク 30" xfId="30"/>
    <cellStyle name="ハイパーリンク 31" xfId="31"/>
    <cellStyle name="ハイパーリンク 32" xfId="32"/>
    <cellStyle name="ハイパーリンク 33" xfId="33"/>
    <cellStyle name="ハイパーリンク 34" xfId="34"/>
    <cellStyle name="ハイパーリンク 35" xfId="35"/>
    <cellStyle name="ハイパーリンク 36" xfId="36"/>
    <cellStyle name="ハイパーリンク 37" xfId="37"/>
    <cellStyle name="ハイパーリンク 38" xfId="38"/>
    <cellStyle name="ハイパーリンク 39" xfId="39"/>
    <cellStyle name="ハイパーリンク 4" xfId="40"/>
    <cellStyle name="ハイパーリンク 5" xfId="41"/>
    <cellStyle name="ハイパーリンク 6" xfId="42"/>
    <cellStyle name="ハイパーリンク 7" xfId="43"/>
    <cellStyle name="ハイパーリンク 8" xfId="44"/>
    <cellStyle name="ハイパーリンク 9" xfId="45"/>
    <cellStyle name="桁区切り" xfId="1" builtinId="6"/>
    <cellStyle name="桁区切り 2" xfId="2"/>
    <cellStyle name="桁区切り 2 2" xfId="46"/>
    <cellStyle name="桁区切り 3" xfId="47"/>
    <cellStyle name="桁区切り 4" xfId="87"/>
    <cellStyle name="標準" xfId="0" builtinId="0"/>
    <cellStyle name="標準 2" xfId="3"/>
    <cellStyle name="標準 3" xfId="4"/>
    <cellStyle name="標準 4" xfId="5"/>
    <cellStyle name="標準 4 2" xfId="6"/>
    <cellStyle name="標準 5" xfId="48"/>
    <cellStyle name="標準_ﾀﾝｻﾞﾆｱ3年次概算040412旧.xls" xfId="88"/>
    <cellStyle name="表示済みのハイパーリンク 10" xfId="49"/>
    <cellStyle name="表示済みのハイパーリンク 11" xfId="50"/>
    <cellStyle name="表示済みのハイパーリンク 12" xfId="51"/>
    <cellStyle name="表示済みのハイパーリンク 13" xfId="52"/>
    <cellStyle name="表示済みのハイパーリンク 14" xfId="53"/>
    <cellStyle name="表示済みのハイパーリンク 15" xfId="54"/>
    <cellStyle name="表示済みのハイパーリンク 16" xfId="55"/>
    <cellStyle name="表示済みのハイパーリンク 17" xfId="56"/>
    <cellStyle name="表示済みのハイパーリンク 18" xfId="57"/>
    <cellStyle name="表示済みのハイパーリンク 19" xfId="58"/>
    <cellStyle name="表示済みのハイパーリンク 2" xfId="59"/>
    <cellStyle name="表示済みのハイパーリンク 20" xfId="60"/>
    <cellStyle name="表示済みのハイパーリンク 21" xfId="61"/>
    <cellStyle name="表示済みのハイパーリンク 22" xfId="62"/>
    <cellStyle name="表示済みのハイパーリンク 23" xfId="63"/>
    <cellStyle name="表示済みのハイパーリンク 24" xfId="64"/>
    <cellStyle name="表示済みのハイパーリンク 25" xfId="65"/>
    <cellStyle name="表示済みのハイパーリンク 26" xfId="66"/>
    <cellStyle name="表示済みのハイパーリンク 27" xfId="67"/>
    <cellStyle name="表示済みのハイパーリンク 28" xfId="68"/>
    <cellStyle name="表示済みのハイパーリンク 29" xfId="69"/>
    <cellStyle name="表示済みのハイパーリンク 3" xfId="70"/>
    <cellStyle name="表示済みのハイパーリンク 30" xfId="71"/>
    <cellStyle name="表示済みのハイパーリンク 31" xfId="72"/>
    <cellStyle name="表示済みのハイパーリンク 32" xfId="73"/>
    <cellStyle name="表示済みのハイパーリンク 33" xfId="74"/>
    <cellStyle name="表示済みのハイパーリンク 34" xfId="75"/>
    <cellStyle name="表示済みのハイパーリンク 35" xfId="76"/>
    <cellStyle name="表示済みのハイパーリンク 36" xfId="77"/>
    <cellStyle name="表示済みのハイパーリンク 37" xfId="78"/>
    <cellStyle name="表示済みのハイパーリンク 38" xfId="79"/>
    <cellStyle name="表示済みのハイパーリンク 39" xfId="80"/>
    <cellStyle name="表示済みのハイパーリンク 4" xfId="81"/>
    <cellStyle name="表示済みのハイパーリンク 5" xfId="82"/>
    <cellStyle name="表示済みのハイパーリンク 6" xfId="83"/>
    <cellStyle name="表示済みのハイパーリンク 7" xfId="84"/>
    <cellStyle name="表示済みのハイパーリンク 8" xfId="85"/>
    <cellStyle name="表示済みのハイパーリンク 9" xfId="86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  <color rgb="FF99FFCC"/>
      <color rgb="FF00FF99"/>
      <color rgb="FF00CC00"/>
      <color rgb="FFFF00FF"/>
      <color rgb="FF66F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3</xdr:row>
      <xdr:rowOff>28575</xdr:rowOff>
    </xdr:from>
    <xdr:to>
      <xdr:col>12</xdr:col>
      <xdr:colOff>257175</xdr:colOff>
      <xdr:row>7</xdr:row>
      <xdr:rowOff>142875</xdr:rowOff>
    </xdr:to>
    <xdr:sp macro="" textlink="">
      <xdr:nvSpPr>
        <xdr:cNvPr id="7" name="円形吹き出し 6"/>
        <xdr:cNvSpPr/>
      </xdr:nvSpPr>
      <xdr:spPr>
        <a:xfrm>
          <a:off x="7324725" y="552450"/>
          <a:ext cx="1933575" cy="800100"/>
        </a:xfrm>
        <a:prstGeom prst="wedgeEllipseCallout">
          <a:avLst>
            <a:gd name="adj1" fmla="val -64675"/>
            <a:gd name="adj2" fmla="val -56548"/>
          </a:avLst>
        </a:prstGeom>
        <a:solidFill>
          <a:sysClr val="window" lastClr="FFFFFF"/>
        </a:solidFill>
        <a:ln>
          <a:solidFill>
            <a:srgbClr val="FF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日付は提出日を記入してください。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33</xdr:row>
      <xdr:rowOff>76200</xdr:rowOff>
    </xdr:from>
    <xdr:to>
      <xdr:col>6</xdr:col>
      <xdr:colOff>1971675</xdr:colOff>
      <xdr:row>42</xdr:row>
      <xdr:rowOff>84667</xdr:rowOff>
    </xdr:to>
    <xdr:sp macro="" textlink="">
      <xdr:nvSpPr>
        <xdr:cNvPr id="5" name="テキスト ボックス 4"/>
        <xdr:cNvSpPr txBox="1"/>
      </xdr:nvSpPr>
      <xdr:spPr>
        <a:xfrm>
          <a:off x="284692" y="8553450"/>
          <a:ext cx="7317316" cy="1627717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注記：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提案者の欄に、事業提案法人名（共同企業体を構成する場合は代表法人名）を忘れずにご記入ください。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契約金額内訳書明細は、</a:t>
          </a:r>
          <a:r>
            <a:rPr kumimoji="1" lang="ja-JP" altLang="en-US" sz="1200" u="sng"/>
            <a:t>すべて消費税抜きの金額</a:t>
          </a:r>
          <a:r>
            <a:rPr kumimoji="1" lang="ja-JP" altLang="en-US" sz="1200"/>
            <a:t>を入力してください。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契約金額内訳書および契約金額内訳書明細は、受注者の責任において検算を行い、契約金額が正確であることを確認ください。</a:t>
          </a:r>
          <a:endParaRPr kumimoji="1" lang="en-US" altLang="ja-JP" sz="1200"/>
        </a:p>
        <a:p>
          <a:pPr marL="228600" indent="-228600">
            <a:buFont typeface="+mj-lt"/>
            <a:buAutoNum type="arabicPeriod"/>
          </a:pPr>
          <a:r>
            <a:rPr kumimoji="1" lang="ja-JP" altLang="en-US" sz="1200"/>
            <a:t>「</a:t>
          </a:r>
          <a:r>
            <a:rPr kumimoji="1" lang="en-US" altLang="ja-JP" sz="1200"/>
            <a:t>Ⅴ</a:t>
          </a:r>
          <a:r>
            <a:rPr kumimoji="1" lang="ja-JP" altLang="en-US" sz="1200"/>
            <a:t>．消費税」と「</a:t>
          </a:r>
          <a:r>
            <a:rPr kumimoji="1" lang="en-US" altLang="ja-JP" sz="1200"/>
            <a:t>Ⅵ</a:t>
          </a:r>
          <a:r>
            <a:rPr kumimoji="1" lang="ja-JP" altLang="en-US" sz="1200"/>
            <a:t>．合計」以外は、千円未満を切り捨ててください。</a:t>
          </a:r>
          <a:endParaRPr kumimoji="1" lang="en-US" altLang="ja-JP" sz="1200"/>
        </a:p>
        <a:p>
          <a:pPr marL="0" indent="0" algn="r">
            <a:lnSpc>
              <a:spcPts val="1700"/>
            </a:lnSpc>
            <a:buFontTx/>
            <a:buNone/>
          </a:pPr>
          <a:endParaRPr kumimoji="1" lang="ja-JP" altLang="en-US" sz="1200"/>
        </a:p>
      </xdr:txBody>
    </xdr:sp>
    <xdr:clientData/>
  </xdr:twoCellAnchor>
  <xdr:twoCellAnchor>
    <xdr:from>
      <xdr:col>5</xdr:col>
      <xdr:colOff>1152525</xdr:colOff>
      <xdr:row>11</xdr:row>
      <xdr:rowOff>0</xdr:rowOff>
    </xdr:from>
    <xdr:to>
      <xdr:col>7</xdr:col>
      <xdr:colOff>104775</xdr:colOff>
      <xdr:row>13</xdr:row>
      <xdr:rowOff>180975</xdr:rowOff>
    </xdr:to>
    <xdr:sp macro="" textlink="">
      <xdr:nvSpPr>
        <xdr:cNvPr id="4" name="角丸四角形吹き出し 3"/>
        <xdr:cNvSpPr/>
      </xdr:nvSpPr>
      <xdr:spPr>
        <a:xfrm>
          <a:off x="5419725" y="2200275"/>
          <a:ext cx="2247900" cy="561975"/>
        </a:xfrm>
        <a:prstGeom prst="wedgeRoundRectCallout">
          <a:avLst>
            <a:gd name="adj1" fmla="val -110179"/>
            <a:gd name="adj2" fmla="val -5555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スキーム毎の上限額内で計上ください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211045</xdr:colOff>
      <xdr:row>18</xdr:row>
      <xdr:rowOff>153147</xdr:rowOff>
    </xdr:from>
    <xdr:to>
      <xdr:col>2</xdr:col>
      <xdr:colOff>838637</xdr:colOff>
      <xdr:row>26</xdr:row>
      <xdr:rowOff>100853</xdr:rowOff>
    </xdr:to>
    <xdr:sp macro="" textlink="">
      <xdr:nvSpPr>
        <xdr:cNvPr id="3" name="角丸四角形吹き出し 2"/>
        <xdr:cNvSpPr/>
      </xdr:nvSpPr>
      <xdr:spPr>
        <a:xfrm>
          <a:off x="569633" y="6002618"/>
          <a:ext cx="1793004" cy="709706"/>
        </a:xfrm>
        <a:prstGeom prst="wedgeRoundRectCallout">
          <a:avLst>
            <a:gd name="adj1" fmla="val -70696"/>
            <a:gd name="adj2" fmla="val -172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19~26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行を選択し、再表示させてください。それでも不足の時は、行を挿入してください。</a:t>
          </a:r>
        </a:p>
      </xdr:txBody>
    </xdr:sp>
    <xdr:clientData fPrintsWithSheet="0"/>
  </xdr:twoCellAnchor>
  <xdr:twoCellAnchor>
    <xdr:from>
      <xdr:col>1</xdr:col>
      <xdr:colOff>100853</xdr:colOff>
      <xdr:row>53</xdr:row>
      <xdr:rowOff>41088</xdr:rowOff>
    </xdr:from>
    <xdr:to>
      <xdr:col>2</xdr:col>
      <xdr:colOff>728445</xdr:colOff>
      <xdr:row>61</xdr:row>
      <xdr:rowOff>291353</xdr:rowOff>
    </xdr:to>
    <xdr:sp macro="" textlink="">
      <xdr:nvSpPr>
        <xdr:cNvPr id="5" name="角丸四角形吹き出し 4"/>
        <xdr:cNvSpPr/>
      </xdr:nvSpPr>
      <xdr:spPr>
        <a:xfrm>
          <a:off x="459441" y="10406529"/>
          <a:ext cx="1793004" cy="1012265"/>
        </a:xfrm>
        <a:prstGeom prst="wedgeRoundRectCallout">
          <a:avLst>
            <a:gd name="adj1" fmla="val -70696"/>
            <a:gd name="adj2" fmla="val -172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54~61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行を選択し、再表示させてください。それでも不足の時は、行を挿入してください。</a:t>
          </a:r>
        </a:p>
      </xdr:txBody>
    </xdr:sp>
    <xdr:clientData fPrintsWithSheet="0"/>
  </xdr:twoCellAnchor>
  <xdr:twoCellAnchor>
    <xdr:from>
      <xdr:col>6</xdr:col>
      <xdr:colOff>493059</xdr:colOff>
      <xdr:row>6</xdr:row>
      <xdr:rowOff>112059</xdr:rowOff>
    </xdr:from>
    <xdr:to>
      <xdr:col>9</xdr:col>
      <xdr:colOff>246529</xdr:colOff>
      <xdr:row>8</xdr:row>
      <xdr:rowOff>179294</xdr:rowOff>
    </xdr:to>
    <xdr:sp macro="" textlink="">
      <xdr:nvSpPr>
        <xdr:cNvPr id="4" name="角丸四角形吹き出し 3"/>
        <xdr:cNvSpPr/>
      </xdr:nvSpPr>
      <xdr:spPr>
        <a:xfrm>
          <a:off x="5625353" y="1367118"/>
          <a:ext cx="2061882" cy="560294"/>
        </a:xfrm>
        <a:prstGeom prst="wedgeRoundRectCallout">
          <a:avLst>
            <a:gd name="adj1" fmla="val 27537"/>
            <a:gd name="adj2" fmla="val 125455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旅費の現地業務期間（日数）と合うようにしてください。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1270000</xdr:colOff>
      <xdr:row>4</xdr:row>
      <xdr:rowOff>116416</xdr:rowOff>
    </xdr:from>
    <xdr:to>
      <xdr:col>6</xdr:col>
      <xdr:colOff>2222500</xdr:colOff>
      <xdr:row>6</xdr:row>
      <xdr:rowOff>153457</xdr:rowOff>
    </xdr:to>
    <xdr:sp macro="" textlink="">
      <xdr:nvSpPr>
        <xdr:cNvPr id="26" name="角丸四角形吹き出し 25"/>
        <xdr:cNvSpPr/>
      </xdr:nvSpPr>
      <xdr:spPr>
        <a:xfrm>
          <a:off x="6731000" y="1248833"/>
          <a:ext cx="3302000" cy="523874"/>
        </a:xfrm>
        <a:prstGeom prst="wedgeRoundRectCallout">
          <a:avLst>
            <a:gd name="adj1" fmla="val -117468"/>
            <a:gd name="adj2" fmla="val 48086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ysClr val="windowText" lastClr="000000"/>
              </a:solidFill>
            </a:rPr>
            <a:t>(1).</a:t>
          </a:r>
          <a:r>
            <a:rPr kumimoji="1" lang="ja-JP" altLang="en-US" sz="1100">
              <a:solidFill>
                <a:sysClr val="windowText" lastClr="000000"/>
              </a:solidFill>
            </a:rPr>
            <a:t>機材製造・購入費等は下記のみ計上可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①普及・実証、普及促進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5</xdr:col>
      <xdr:colOff>2328333</xdr:colOff>
      <xdr:row>20</xdr:row>
      <xdr:rowOff>317500</xdr:rowOff>
    </xdr:from>
    <xdr:to>
      <xdr:col>6</xdr:col>
      <xdr:colOff>3079750</xdr:colOff>
      <xdr:row>24</xdr:row>
      <xdr:rowOff>170391</xdr:rowOff>
    </xdr:to>
    <xdr:sp macro="" textlink="">
      <xdr:nvSpPr>
        <xdr:cNvPr id="27" name="角丸四角形吹き出し 26"/>
        <xdr:cNvSpPr/>
      </xdr:nvSpPr>
      <xdr:spPr>
        <a:xfrm>
          <a:off x="7789333" y="6360583"/>
          <a:ext cx="3100917" cy="1059391"/>
        </a:xfrm>
        <a:prstGeom prst="wedgeRoundRectCallout">
          <a:avLst>
            <a:gd name="adj1" fmla="val -157120"/>
            <a:gd name="adj2" fmla="val 24192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(2)</a:t>
          </a:r>
          <a:r>
            <a:rPr kumimoji="1" lang="ja-JP" altLang="en-US" sz="1000">
              <a:solidFill>
                <a:sysClr val="windowText" lastClr="000000"/>
              </a:solidFill>
            </a:rPr>
            <a:t>　輸送費・保険料・通関手数料は下記のみ計上可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①普及・実証、普及促進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②案件化、ＰＰＰ、</a:t>
          </a:r>
          <a:r>
            <a:rPr kumimoji="1" lang="en-US" altLang="ja-JP" sz="1000">
              <a:solidFill>
                <a:sysClr val="windowText" lastClr="000000"/>
              </a:solidFill>
            </a:rPr>
            <a:t>SDGs</a:t>
          </a:r>
          <a:r>
            <a:rPr kumimoji="1" lang="ja-JP" altLang="en-US" sz="1000">
              <a:solidFill>
                <a:sysClr val="windowText" lastClr="000000"/>
              </a:solidFill>
            </a:rPr>
            <a:t>で機材を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持ち帰る場合</a:t>
          </a:r>
        </a:p>
      </xdr:txBody>
    </xdr:sp>
    <xdr:clientData fPrintsWithSheet="0"/>
  </xdr:twoCellAnchor>
  <xdr:twoCellAnchor>
    <xdr:from>
      <xdr:col>6</xdr:col>
      <xdr:colOff>1</xdr:colOff>
      <xdr:row>29</xdr:row>
      <xdr:rowOff>0</xdr:rowOff>
    </xdr:from>
    <xdr:to>
      <xdr:col>6</xdr:col>
      <xdr:colOff>3048001</xdr:colOff>
      <xdr:row>32</xdr:row>
      <xdr:rowOff>74083</xdr:rowOff>
    </xdr:to>
    <xdr:sp macro="" textlink="">
      <xdr:nvSpPr>
        <xdr:cNvPr id="28" name="角丸四角形吹き出し 27"/>
        <xdr:cNvSpPr/>
      </xdr:nvSpPr>
      <xdr:spPr>
        <a:xfrm>
          <a:off x="7810501" y="8858250"/>
          <a:ext cx="3048000" cy="920750"/>
        </a:xfrm>
        <a:prstGeom prst="wedgeRoundRectCallout">
          <a:avLst>
            <a:gd name="adj1" fmla="val -160754"/>
            <a:gd name="adj2" fmla="val 3618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(3)  </a:t>
          </a:r>
          <a:r>
            <a:rPr kumimoji="1" lang="ja-JP" altLang="en-US" sz="1000">
              <a:solidFill>
                <a:sysClr val="windowText" lastClr="000000"/>
              </a:solidFill>
            </a:rPr>
            <a:t>関税・付加価値税（</a:t>
          </a:r>
          <a:r>
            <a:rPr kumimoji="1" lang="en-US" altLang="ja-JP" sz="1000">
              <a:solidFill>
                <a:sysClr val="windowText" lastClr="000000"/>
              </a:solidFill>
            </a:rPr>
            <a:t>VAT</a:t>
          </a:r>
          <a:r>
            <a:rPr kumimoji="1" lang="ja-JP" altLang="en-US" sz="1000">
              <a:solidFill>
                <a:sysClr val="windowText" lastClr="000000"/>
              </a:solidFill>
            </a:rPr>
            <a:t>）等は下記のみ計上可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①普及・実証、普及促進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②案件化、ＰＰＰ、</a:t>
          </a:r>
          <a:r>
            <a:rPr kumimoji="1" lang="en-US" altLang="ja-JP" sz="1000">
              <a:solidFill>
                <a:sysClr val="windowText" lastClr="000000"/>
              </a:solidFill>
            </a:rPr>
            <a:t>SDGs</a:t>
          </a:r>
          <a:r>
            <a:rPr kumimoji="1" lang="ja-JP" altLang="en-US" sz="1000">
              <a:solidFill>
                <a:sysClr val="windowText" lastClr="000000"/>
              </a:solidFill>
            </a:rPr>
            <a:t>で機材を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持ち帰る場合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182671</xdr:colOff>
      <xdr:row>2</xdr:row>
      <xdr:rowOff>169623</xdr:rowOff>
    </xdr:from>
    <xdr:to>
      <xdr:col>21</xdr:col>
      <xdr:colOff>548013</xdr:colOff>
      <xdr:row>5</xdr:row>
      <xdr:rowOff>332661</xdr:rowOff>
    </xdr:to>
    <xdr:sp macro="" textlink="">
      <xdr:nvSpPr>
        <xdr:cNvPr id="6" name="角丸四角形吹き出し 5"/>
        <xdr:cNvSpPr/>
      </xdr:nvSpPr>
      <xdr:spPr>
        <a:xfrm>
          <a:off x="10881986" y="756781"/>
          <a:ext cx="2609589" cy="880675"/>
        </a:xfrm>
        <a:prstGeom prst="wedgeRoundRectCallout">
          <a:avLst>
            <a:gd name="adj1" fmla="val -65585"/>
            <a:gd name="adj2" fmla="val 146651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 typeface="Arial" pitchFamily="34" charset="0"/>
            <a:buNone/>
          </a:pPr>
          <a:r>
            <a:rPr kumimoji="1" lang="ja-JP" altLang="en-US" sz="1100"/>
            <a:t>日数は日当日数から</a:t>
          </a:r>
          <a:r>
            <a:rPr kumimoji="1" lang="ja-JP" altLang="en-US" sz="1100">
              <a:solidFill>
                <a:srgbClr val="FF0000"/>
              </a:solidFill>
            </a:rPr>
            <a:t>ｰ</a:t>
          </a:r>
          <a:r>
            <a:rPr kumimoji="1" lang="en-US" altLang="ja-JP" sz="1100">
              <a:solidFill>
                <a:srgbClr val="FF0000"/>
              </a:solidFill>
            </a:rPr>
            <a:t>2</a:t>
          </a:r>
          <a:r>
            <a:rPr kumimoji="1" lang="ja-JP" altLang="en-US" sz="1100">
              <a:solidFill>
                <a:srgbClr val="FF0000"/>
              </a:solidFill>
            </a:rPr>
            <a:t>日</a:t>
          </a:r>
          <a:r>
            <a:rPr kumimoji="1" lang="ja-JP" altLang="en-US" sz="1100"/>
            <a:t>がデフルトで入っています。修正が必要な場合は直接入力ください。</a:t>
          </a:r>
        </a:p>
      </xdr:txBody>
    </xdr:sp>
    <xdr:clientData fPrintsWithSheet="0"/>
  </xdr:twoCellAnchor>
  <xdr:twoCellAnchor>
    <xdr:from>
      <xdr:col>7</xdr:col>
      <xdr:colOff>306916</xdr:colOff>
      <xdr:row>1</xdr:row>
      <xdr:rowOff>28575</xdr:rowOff>
    </xdr:from>
    <xdr:to>
      <xdr:col>17</xdr:col>
      <xdr:colOff>19050</xdr:colOff>
      <xdr:row>6</xdr:row>
      <xdr:rowOff>333375</xdr:rowOff>
    </xdr:to>
    <xdr:sp macro="" textlink="">
      <xdr:nvSpPr>
        <xdr:cNvPr id="7" name="角丸四角形吹き出し 6"/>
        <xdr:cNvSpPr/>
      </xdr:nvSpPr>
      <xdr:spPr>
        <a:xfrm>
          <a:off x="5947833" y="208492"/>
          <a:ext cx="4749800" cy="1574800"/>
        </a:xfrm>
        <a:prstGeom prst="wedgeRoundRectCallout">
          <a:avLst>
            <a:gd name="adj1" fmla="val -37635"/>
            <a:gd name="adj2" fmla="val 67870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>
            <a:buFont typeface="Arial" pitchFamily="34" charset="0"/>
            <a:buNone/>
          </a:pPr>
          <a:r>
            <a:rPr kumimoji="1" lang="ja-JP" altLang="en-US" sz="1100"/>
            <a:t>日当・宿泊費が</a:t>
          </a:r>
          <a:r>
            <a:rPr kumimoji="1" lang="ja-JP" altLang="en-US" sz="1100" b="1" u="sng">
              <a:solidFill>
                <a:srgbClr val="FF0000"/>
              </a:solidFill>
            </a:rPr>
            <a:t>連続して</a:t>
          </a:r>
          <a:r>
            <a:rPr kumimoji="1" lang="en-US" altLang="ja-JP" sz="1100" b="1" u="sng">
              <a:solidFill>
                <a:srgbClr val="FF0000"/>
              </a:solidFill>
            </a:rPr>
            <a:t>30</a:t>
          </a:r>
          <a:r>
            <a:rPr kumimoji="1" lang="ja-JP" altLang="en-US" sz="1100" b="1" u="sng">
              <a:solidFill>
                <a:srgbClr val="FF0000"/>
              </a:solidFill>
            </a:rPr>
            <a:t>日を超える</a:t>
          </a:r>
          <a:r>
            <a:rPr kumimoji="1" lang="ja-JP" altLang="en-US" sz="1100"/>
            <a:t>場合の</a:t>
          </a:r>
          <a:r>
            <a:rPr kumimoji="1" lang="en-US" altLang="ja-JP" sz="1100"/>
            <a:t>31</a:t>
          </a:r>
          <a:r>
            <a:rPr kumimoji="1" lang="ja-JP" altLang="en-US" sz="1100"/>
            <a:t>日から</a:t>
          </a:r>
          <a:r>
            <a:rPr kumimoji="1" lang="en-US" altLang="ja-JP" sz="1100"/>
            <a:t>60</a:t>
          </a:r>
          <a:r>
            <a:rPr kumimoji="1" lang="ja-JP" altLang="en-US" sz="1100"/>
            <a:t>日までの上限額は</a:t>
          </a:r>
          <a:r>
            <a:rPr kumimoji="1" lang="ja-JP" altLang="en-US" sz="1100" b="1" u="sng">
              <a:solidFill>
                <a:srgbClr val="FF0000"/>
              </a:solidFill>
            </a:rPr>
            <a:t>日当</a:t>
          </a:r>
          <a:r>
            <a:rPr kumimoji="1" lang="en-US" altLang="ja-JP" sz="1100" b="1" u="sng">
              <a:solidFill>
                <a:srgbClr val="FF0000"/>
              </a:solidFill>
            </a:rPr>
            <a:t>3,420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宿泊費</a:t>
          </a:r>
          <a:r>
            <a:rPr kumimoji="1" lang="en-US" altLang="ja-JP" sz="1100" b="1" u="sng">
              <a:solidFill>
                <a:srgbClr val="FF0000"/>
              </a:solidFill>
            </a:rPr>
            <a:t>10,440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連続して</a:t>
          </a:r>
          <a:r>
            <a:rPr kumimoji="1" lang="en-US" altLang="ja-JP" sz="1100" b="1" u="sng">
              <a:solidFill>
                <a:srgbClr val="FF0000"/>
              </a:solidFill>
            </a:rPr>
            <a:t>60</a:t>
          </a:r>
          <a:r>
            <a:rPr kumimoji="1" lang="ja-JP" altLang="en-US" sz="1100" b="1" u="sng">
              <a:solidFill>
                <a:srgbClr val="FF0000"/>
              </a:solidFill>
            </a:rPr>
            <a:t>日を超える</a:t>
          </a:r>
          <a:r>
            <a:rPr kumimoji="1" lang="ja-JP" altLang="en-US" sz="1100"/>
            <a:t>場合の</a:t>
          </a:r>
          <a:r>
            <a:rPr kumimoji="1" lang="en-US" altLang="ja-JP" sz="1100"/>
            <a:t>61</a:t>
          </a:r>
          <a:r>
            <a:rPr kumimoji="1" lang="ja-JP" altLang="en-US" sz="1100"/>
            <a:t>日目以降の上限額は</a:t>
          </a:r>
          <a:r>
            <a:rPr kumimoji="1" lang="ja-JP" altLang="en-US" sz="1100" b="1" u="sng">
              <a:solidFill>
                <a:srgbClr val="FF0000"/>
              </a:solidFill>
            </a:rPr>
            <a:t>日当</a:t>
          </a:r>
          <a:r>
            <a:rPr kumimoji="1" lang="en-US" altLang="ja-JP" sz="1100" b="1" u="sng">
              <a:solidFill>
                <a:srgbClr val="FF0000"/>
              </a:solidFill>
            </a:rPr>
            <a:t>3,040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、</a:t>
          </a:r>
          <a:r>
            <a:rPr kumimoji="1" lang="ja-JP" altLang="en-US" sz="1100" b="1" u="sng">
              <a:solidFill>
                <a:srgbClr val="FF0000"/>
              </a:solidFill>
            </a:rPr>
            <a:t>宿泊費</a:t>
          </a:r>
          <a:r>
            <a:rPr kumimoji="1" lang="en-US" altLang="ja-JP" sz="1100" b="1" u="sng">
              <a:solidFill>
                <a:srgbClr val="FF0000"/>
              </a:solidFill>
            </a:rPr>
            <a:t>9,280</a:t>
          </a:r>
          <a:r>
            <a:rPr kumimoji="1" lang="ja-JP" altLang="en-US" sz="1100" b="1" u="sng">
              <a:solidFill>
                <a:srgbClr val="FF0000"/>
              </a:solidFill>
            </a:rPr>
            <a:t>円</a:t>
          </a:r>
          <a:r>
            <a:rPr kumimoji="1" lang="ja-JP" altLang="en-US" sz="1100"/>
            <a:t>となります。このため長期派遣の場合には、日当・宿泊の行を単価毎に分けて記載ください。単価はプルダウンより選択ください。日数は現地業務期間がデフルトで入っています。修正が必要な場合は直接入力ください。日当を選べば宿泊料は自動で入ります。</a:t>
          </a:r>
        </a:p>
      </xdr:txBody>
    </xdr:sp>
    <xdr:clientData fPrintsWithSheet="0"/>
  </xdr:twoCellAnchor>
  <xdr:twoCellAnchor>
    <xdr:from>
      <xdr:col>7</xdr:col>
      <xdr:colOff>105833</xdr:colOff>
      <xdr:row>41</xdr:row>
      <xdr:rowOff>158752</xdr:rowOff>
    </xdr:from>
    <xdr:to>
      <xdr:col>11</xdr:col>
      <xdr:colOff>42333</xdr:colOff>
      <xdr:row>43</xdr:row>
      <xdr:rowOff>137585</xdr:rowOff>
    </xdr:to>
    <xdr:sp macro="" textlink="">
      <xdr:nvSpPr>
        <xdr:cNvPr id="11" name="角丸四角形吹き出し 10"/>
        <xdr:cNvSpPr/>
      </xdr:nvSpPr>
      <xdr:spPr>
        <a:xfrm>
          <a:off x="5746750" y="8710085"/>
          <a:ext cx="1905000" cy="740833"/>
        </a:xfrm>
        <a:prstGeom prst="wedgeRoundRectCallout">
          <a:avLst>
            <a:gd name="adj1" fmla="val 101525"/>
            <a:gd name="adj2" fmla="val 7708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手数料の上限が自動で入りますが、上限以下の場合は実費を入力ください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1000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1</xdr:col>
      <xdr:colOff>10583</xdr:colOff>
      <xdr:row>40</xdr:row>
      <xdr:rowOff>306917</xdr:rowOff>
    </xdr:from>
    <xdr:to>
      <xdr:col>2</xdr:col>
      <xdr:colOff>669925</xdr:colOff>
      <xdr:row>43</xdr:row>
      <xdr:rowOff>370417</xdr:rowOff>
    </xdr:to>
    <xdr:sp macro="" textlink="">
      <xdr:nvSpPr>
        <xdr:cNvPr id="9" name="角丸四角形吹き出し 8"/>
        <xdr:cNvSpPr/>
      </xdr:nvSpPr>
      <xdr:spPr>
        <a:xfrm>
          <a:off x="338666" y="8858250"/>
          <a:ext cx="1791759" cy="1206500"/>
        </a:xfrm>
        <a:prstGeom prst="wedgeRoundRectCallout">
          <a:avLst>
            <a:gd name="adj1" fmla="val -65380"/>
            <a:gd name="adj2" fmla="val -68958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25~41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行を選択し、再表示させてください。それでも不足の時は、行を挿入し、必要な関数をコピーしてください。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1466851</xdr:colOff>
      <xdr:row>2</xdr:row>
      <xdr:rowOff>142875</xdr:rowOff>
    </xdr:from>
    <xdr:to>
      <xdr:col>4</xdr:col>
      <xdr:colOff>9526</xdr:colOff>
      <xdr:row>5</xdr:row>
      <xdr:rowOff>228600</xdr:rowOff>
    </xdr:to>
    <xdr:sp macro="" textlink="">
      <xdr:nvSpPr>
        <xdr:cNvPr id="3" name="角丸四角形吹き出し 2"/>
        <xdr:cNvSpPr/>
      </xdr:nvSpPr>
      <xdr:spPr>
        <a:xfrm>
          <a:off x="1885951" y="523875"/>
          <a:ext cx="1790700" cy="800100"/>
        </a:xfrm>
        <a:prstGeom prst="wedgeRoundRectCallout">
          <a:avLst>
            <a:gd name="adj1" fmla="val -70696"/>
            <a:gd name="adj2" fmla="val -17204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４本邦受入活動費は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「普及・実証、案件化、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普及促進」　のみ計上可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174624</xdr:colOff>
      <xdr:row>24</xdr:row>
      <xdr:rowOff>107948</xdr:rowOff>
    </xdr:from>
    <xdr:to>
      <xdr:col>2</xdr:col>
      <xdr:colOff>156633</xdr:colOff>
      <xdr:row>28</xdr:row>
      <xdr:rowOff>158749</xdr:rowOff>
    </xdr:to>
    <xdr:sp macro="" textlink="">
      <xdr:nvSpPr>
        <xdr:cNvPr id="3" name="角丸四角形吹き出し 2"/>
        <xdr:cNvSpPr/>
      </xdr:nvSpPr>
      <xdr:spPr>
        <a:xfrm>
          <a:off x="492124" y="5113865"/>
          <a:ext cx="1791759" cy="971551"/>
        </a:xfrm>
        <a:prstGeom prst="wedgeRoundRectCallout">
          <a:avLst>
            <a:gd name="adj1" fmla="val -77193"/>
            <a:gd name="adj2" fmla="val -68402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行が足りない場合は</a:t>
          </a:r>
          <a:r>
            <a:rPr kumimoji="1" lang="en-US" altLang="ja-JP" sz="1000">
              <a:solidFill>
                <a:sysClr val="windowText" lastClr="000000"/>
              </a:solidFill>
            </a:rPr>
            <a:t>15~25</a:t>
          </a:r>
          <a:r>
            <a:rPr kumimoji="1" lang="ja-JP" altLang="en-US" sz="1000">
              <a:solidFill>
                <a:sysClr val="windowText" lastClr="000000"/>
              </a:solidFill>
            </a:rPr>
            <a:t>行を選択し、再表示させてください。それでも不足の時は、行を挿入してください。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31934;&#31639;&#31119;&#23665;&#21830;&#20107;\&#31119;&#23665;&#21830;&#20107;&#31934;&#31639;&#12501;&#12449;&#12452;&#12523;20140325&#24335;&#12459;&#12483;&#12488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28996\Documents\&#35519;&#36948;&#37096;&#36039;&#26009;\8_&#31934;&#31639;&#38306;&#20418;&#12501;&#12449;&#12452;&#12523;\&#26360;&#24335;\&#26222;&#21450;&#23455;&#35388;\140718&#25913;&#23450;&#26696;&#12288;&#20013;&#23567;&#25903;&#25588;&#31934;&#31639;&#22577;&#21578;&#26360;&#27096;&#24335;&#26696;0725&#20462;&#27491;&#12469;&#12531;&#12503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総括表"/>
      <sheetName val="25年度実績"/>
      <sheetName val="26年度上"/>
      <sheetName val="支出明細1"/>
      <sheetName val="支出明細2"/>
      <sheetName val="支出明細3"/>
      <sheetName val="支出明細4"/>
      <sheetName val="支出明細5"/>
      <sheetName val="支出明細6"/>
      <sheetName val="4半期分総表"/>
      <sheetName val="半期毎内訳"/>
      <sheetName val="6旅費"/>
      <sheetName val="旅費精算データ"/>
      <sheetName val="参照"/>
      <sheetName val="様式2_2"/>
      <sheetName val="実施明細"/>
      <sheetName val="単価"/>
      <sheetName val="人件費データ"/>
      <sheetName val="7直接人件費明細"/>
      <sheetName val="8間接原価、一般管理費等"/>
      <sheetName val="様式2_4"/>
      <sheetName val="様式2_5"/>
      <sheetName val="従事者名簿"/>
      <sheetName val="月報データ"/>
      <sheetName val="月報2"/>
      <sheetName val="月報1"/>
      <sheetName val="参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F3">
            <v>1</v>
          </cell>
          <cell r="G3" t="str">
            <v>済旅</v>
          </cell>
        </row>
        <row r="4">
          <cell r="F4">
            <v>2</v>
          </cell>
          <cell r="G4" t="str">
            <v>済人</v>
          </cell>
        </row>
        <row r="5">
          <cell r="G5" t="str">
            <v>済両方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総括表"/>
      <sheetName val="実施明細"/>
      <sheetName val="Sheet2"/>
      <sheetName val="単価・従事者明細"/>
      <sheetName val="様式1（経費精算報告書の提出）"/>
      <sheetName val="様式2（経費精算報告書）"/>
      <sheetName val="様式3（チェックリスト）"/>
      <sheetName val="様式4（内訳書）"/>
      <sheetName val="内訳書明細"/>
      <sheetName val="様式5（流用打合簿なし）"/>
      <sheetName val="様式5-2（流用打合簿あり）→削除予定 "/>
      <sheetName val="流用明細"/>
      <sheetName val="様式6（業務従事者） "/>
      <sheetName val="様式7（従事計画表）"/>
      <sheetName val="様式8（人件費）"/>
      <sheetName val="様式9その他原価、一般管理費等"/>
      <sheetName val="様式10（機材費）（実証）"/>
      <sheetName val="様式11（航空費）"/>
      <sheetName val="様式12（証拠書類附属書）→削除予定"/>
      <sheetName val="様式13（日当宿泊料）"/>
      <sheetName val="様式14（旅費その他）（実証）→削除"/>
      <sheetName val="様式14（現地活動費明細）"/>
      <sheetName val="様式15（現地活動費）"/>
      <sheetName val="様式16（出納簿）"/>
      <sheetName val="様式17本邦受入活動費"/>
      <sheetName val="様式18（管理費）"/>
      <sheetName val="様式19（証書貼付台紙）（実証）"/>
      <sheetName val="様式く外部人材関連"/>
      <sheetName val="様式さ機材等納入結果"/>
      <sheetName val="様式20業務完了届"/>
      <sheetName val="様式21請求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S3" t="str">
            <v>様式-1</v>
          </cell>
          <cell r="U3" t="str">
            <v>有</v>
          </cell>
        </row>
        <row r="4">
          <cell r="S4" t="str">
            <v>様式-2</v>
          </cell>
          <cell r="U4" t="str">
            <v>無</v>
          </cell>
        </row>
        <row r="5">
          <cell r="S5" t="str">
            <v>様式-3</v>
          </cell>
        </row>
        <row r="6">
          <cell r="S6" t="str">
            <v>様式-4</v>
          </cell>
        </row>
        <row r="7">
          <cell r="S7" t="str">
            <v>様式-5</v>
          </cell>
        </row>
        <row r="8">
          <cell r="S8" t="str">
            <v>様式-6</v>
          </cell>
        </row>
        <row r="9">
          <cell r="S9" t="str">
            <v>様式-7</v>
          </cell>
        </row>
        <row r="10">
          <cell r="S10" t="str">
            <v>様式-8</v>
          </cell>
        </row>
        <row r="11">
          <cell r="S11" t="str">
            <v>様式-9</v>
          </cell>
        </row>
        <row r="12">
          <cell r="S12" t="str">
            <v>様式-10</v>
          </cell>
        </row>
        <row r="13">
          <cell r="S13" t="str">
            <v>様式-11</v>
          </cell>
        </row>
        <row r="14">
          <cell r="S14" t="str">
            <v>様式-12</v>
          </cell>
        </row>
        <row r="15">
          <cell r="S15" t="str">
            <v>様式-13</v>
          </cell>
        </row>
        <row r="16">
          <cell r="S16" t="str">
            <v>様式-14</v>
          </cell>
        </row>
        <row r="17">
          <cell r="S17" t="str">
            <v>様式-15</v>
          </cell>
        </row>
        <row r="18">
          <cell r="S18" t="str">
            <v>様式-16</v>
          </cell>
        </row>
        <row r="19">
          <cell r="S19" t="str">
            <v>様式-17</v>
          </cell>
        </row>
        <row r="20">
          <cell r="S20" t="str">
            <v>様式-18</v>
          </cell>
        </row>
        <row r="21">
          <cell r="S21" t="str">
            <v>様式-19</v>
          </cell>
        </row>
        <row r="22">
          <cell r="S22" t="str">
            <v>様式-20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C33"/>
  <sheetViews>
    <sheetView tabSelected="1" workbookViewId="0">
      <selection sqref="A1:C1"/>
    </sheetView>
  </sheetViews>
  <sheetFormatPr defaultRowHeight="14.25"/>
  <cols>
    <col min="1" max="1" width="3.25" customWidth="1"/>
    <col min="2" max="2" width="35.25" customWidth="1"/>
    <col min="3" max="3" width="78.375" customWidth="1"/>
  </cols>
  <sheetData>
    <row r="1" spans="1:3" ht="34.5" customHeight="1">
      <c r="A1" s="471" t="s">
        <v>181</v>
      </c>
      <c r="B1" s="471"/>
      <c r="C1" s="471"/>
    </row>
    <row r="2" spans="1:3" ht="18" customHeight="1">
      <c r="A2" s="137" t="s">
        <v>179</v>
      </c>
      <c r="B2" s="137"/>
      <c r="C2" s="137"/>
    </row>
    <row r="3" spans="1:3" ht="18" customHeight="1">
      <c r="A3" s="303" t="s">
        <v>180</v>
      </c>
      <c r="B3" s="137" t="s">
        <v>252</v>
      </c>
      <c r="C3" s="137"/>
    </row>
    <row r="4" spans="1:3" ht="18" customHeight="1">
      <c r="A4" s="303" t="s">
        <v>180</v>
      </c>
      <c r="B4" s="137" t="s">
        <v>253</v>
      </c>
      <c r="C4" s="137"/>
    </row>
    <row r="5" spans="1:3" ht="18" customHeight="1">
      <c r="A5" s="303" t="s">
        <v>180</v>
      </c>
      <c r="B5" s="137" t="s">
        <v>254</v>
      </c>
      <c r="C5" s="137"/>
    </row>
    <row r="6" spans="1:3" ht="18" customHeight="1">
      <c r="A6" s="303" t="s">
        <v>180</v>
      </c>
      <c r="B6" s="137" t="s">
        <v>255</v>
      </c>
      <c r="C6" s="137"/>
    </row>
    <row r="7" spans="1:3" ht="18" customHeight="1" thickBot="1">
      <c r="A7" s="137"/>
      <c r="B7" s="137"/>
      <c r="C7" s="137"/>
    </row>
    <row r="8" spans="1:3" ht="18" customHeight="1">
      <c r="A8" s="253"/>
      <c r="B8" s="254" t="s">
        <v>182</v>
      </c>
      <c r="C8" s="255" t="s">
        <v>183</v>
      </c>
    </row>
    <row r="9" spans="1:3" ht="85.5">
      <c r="A9" s="468" t="s">
        <v>186</v>
      </c>
      <c r="B9" s="305" t="s">
        <v>184</v>
      </c>
      <c r="C9" s="320" t="s">
        <v>301</v>
      </c>
    </row>
    <row r="10" spans="1:3" ht="28.5">
      <c r="A10" s="469"/>
      <c r="B10" s="305" t="s">
        <v>185</v>
      </c>
      <c r="C10" s="320" t="s">
        <v>302</v>
      </c>
    </row>
    <row r="11" spans="1:3" ht="67.5" customHeight="1">
      <c r="A11" s="470" t="s">
        <v>197</v>
      </c>
      <c r="B11" s="451" t="s">
        <v>297</v>
      </c>
      <c r="C11" s="320" t="s">
        <v>300</v>
      </c>
    </row>
    <row r="12" spans="1:3" ht="41.25" customHeight="1">
      <c r="A12" s="470"/>
      <c r="B12" s="305" t="s">
        <v>187</v>
      </c>
      <c r="C12" s="320" t="s">
        <v>206</v>
      </c>
    </row>
    <row r="13" spans="1:3" ht="39.75" customHeight="1">
      <c r="A13" s="470"/>
      <c r="B13" s="307" t="s">
        <v>189</v>
      </c>
      <c r="C13" s="320" t="s">
        <v>245</v>
      </c>
    </row>
    <row r="14" spans="1:3" ht="128.25">
      <c r="A14" s="470"/>
      <c r="B14" s="307" t="s">
        <v>194</v>
      </c>
      <c r="C14" s="320" t="s">
        <v>256</v>
      </c>
    </row>
    <row r="15" spans="1:3" ht="36.75" customHeight="1">
      <c r="A15" s="470"/>
      <c r="B15" s="307" t="s">
        <v>195</v>
      </c>
      <c r="C15" s="320" t="s">
        <v>240</v>
      </c>
    </row>
    <row r="16" spans="1:3" ht="42.75">
      <c r="A16" s="470"/>
      <c r="B16" s="368" t="s">
        <v>312</v>
      </c>
      <c r="C16" s="320" t="s">
        <v>313</v>
      </c>
    </row>
    <row r="17" spans="1:3" ht="41.25" customHeight="1">
      <c r="A17" s="470"/>
      <c r="B17" s="307" t="s">
        <v>196</v>
      </c>
      <c r="C17" s="452" t="s">
        <v>198</v>
      </c>
    </row>
    <row r="18" spans="1:3" ht="40.5" customHeight="1" thickBot="1">
      <c r="A18" s="448"/>
      <c r="B18" s="449" t="s">
        <v>306</v>
      </c>
      <c r="C18" s="450" t="s">
        <v>307</v>
      </c>
    </row>
    <row r="19" spans="1:3" ht="18" customHeight="1">
      <c r="A19" s="453"/>
      <c r="B19" s="453"/>
      <c r="C19" s="454"/>
    </row>
    <row r="20" spans="1:3" ht="18" customHeight="1">
      <c r="A20" s="137"/>
      <c r="B20" s="137"/>
      <c r="C20" s="137"/>
    </row>
    <row r="21" spans="1:3" ht="18" customHeight="1">
      <c r="A21" s="137"/>
      <c r="B21" s="138" t="s">
        <v>155</v>
      </c>
      <c r="C21" s="137"/>
    </row>
    <row r="22" spans="1:3" ht="65.25" customHeight="1">
      <c r="A22" s="137"/>
      <c r="B22" s="305" t="s">
        <v>244</v>
      </c>
      <c r="C22" s="306" t="s">
        <v>241</v>
      </c>
    </row>
    <row r="23" spans="1:3" ht="54.75" customHeight="1">
      <c r="A23" s="137"/>
      <c r="B23" s="308" t="s">
        <v>200</v>
      </c>
      <c r="C23" s="306" t="s">
        <v>201</v>
      </c>
    </row>
    <row r="24" spans="1:3" ht="41.25" customHeight="1">
      <c r="A24" s="137"/>
      <c r="B24" s="305" t="s">
        <v>246</v>
      </c>
      <c r="C24" s="365" t="s">
        <v>247</v>
      </c>
    </row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</sheetData>
  <mergeCells count="3">
    <mergeCell ref="A9:A10"/>
    <mergeCell ref="A11:A17"/>
    <mergeCell ref="A1:C1"/>
  </mergeCells>
  <phoneticPr fontId="2"/>
  <hyperlinks>
    <hyperlink ref="B9" location="従事者明細!Print_Area" display="従事者明細"/>
    <hyperlink ref="B10" location="様式1!Print_Area" display="様式1"/>
    <hyperlink ref="B12" location="様式2_3機材!Print_Area" display="様式2_3機材費"/>
    <hyperlink ref="B13" location="'機材様式（別紙明細）'!Print_Area" display="機材様式（別紙明細）"/>
    <hyperlink ref="B14" location="様式2_4旅費!Print_Area" display="様式2_4旅費"/>
    <hyperlink ref="B15" location="様式2_5現地活動費!Print_Area" display="様式2_5現地活動費"/>
    <hyperlink ref="B16" location="'様式2_6本邦受入活動費&amp;管理費'!Print_Area" display="様式2_6本邦受入活動費＆管理費"/>
    <hyperlink ref="B17" location="業務従事者名簿!Print_Area" display="業務従事者名簿"/>
    <hyperlink ref="B22" location="' 表紙'!Print_Area" display="最終見積金額内訳（表紙が必要）"/>
    <hyperlink ref="B24" location="年度毎内訳!Print_Area" display="年度毎内訳"/>
    <hyperlink ref="B11" location="'様式2_1人件費　2_2その他原価・一般管理費等'!Print_Area" display="様式2_1人件費　2_2その他原価・一般管理費等"/>
  </hyperlinks>
  <pageMargins left="0.31496062992125984" right="0.11811023622047245" top="0.74803149606299213" bottom="0.35433070866141736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  <pageSetUpPr fitToPage="1"/>
  </sheetPr>
  <dimension ref="A2:H33"/>
  <sheetViews>
    <sheetView showGridLines="0" view="pageBreakPreview" zoomScale="90" zoomScaleNormal="100" zoomScaleSheetLayoutView="90" workbookViewId="0">
      <selection activeCell="I7" sqref="I7"/>
    </sheetView>
  </sheetViews>
  <sheetFormatPr defaultRowHeight="14.25"/>
  <cols>
    <col min="1" max="1" width="6.125" style="96" customWidth="1"/>
    <col min="2" max="2" width="30.375" style="96" customWidth="1"/>
    <col min="3" max="3" width="21.5" style="96" customWidth="1"/>
    <col min="4" max="4" width="16.625" style="96" customWidth="1"/>
    <col min="5" max="5" width="13.5" style="96" customWidth="1"/>
    <col min="6" max="6" width="22.75" style="96" customWidth="1"/>
    <col min="7" max="7" width="19.25" style="96" customWidth="1"/>
    <col min="8" max="8" width="7.75" style="96" customWidth="1"/>
    <col min="9" max="16384" width="9" style="96"/>
  </cols>
  <sheetData>
    <row r="2" spans="1:8" ht="20.25" customHeight="1">
      <c r="A2" s="39" t="s">
        <v>149</v>
      </c>
      <c r="B2" s="102"/>
      <c r="C2" s="39"/>
      <c r="D2" s="39"/>
      <c r="E2" s="39"/>
      <c r="F2" s="39"/>
      <c r="G2" s="39"/>
    </row>
    <row r="3" spans="1:8" ht="20.25" customHeight="1">
      <c r="A3" s="39"/>
      <c r="B3" s="45"/>
      <c r="C3" s="45"/>
      <c r="D3" s="39"/>
      <c r="E3" s="39"/>
      <c r="F3" s="39"/>
      <c r="G3" s="39"/>
    </row>
    <row r="4" spans="1:8" ht="20.25" customHeight="1" thickBot="1">
      <c r="A4" s="39" t="s">
        <v>207</v>
      </c>
      <c r="B4" s="45"/>
      <c r="C4" s="103">
        <f>F13</f>
        <v>0</v>
      </c>
      <c r="D4" s="39" t="s">
        <v>11</v>
      </c>
      <c r="E4" s="39"/>
      <c r="F4" s="39"/>
      <c r="G4" s="39"/>
    </row>
    <row r="5" spans="1:8" ht="20.25" customHeight="1">
      <c r="A5" s="39"/>
      <c r="B5" s="317" t="s">
        <v>216</v>
      </c>
      <c r="C5" s="41" t="s">
        <v>217</v>
      </c>
      <c r="D5" s="269" t="s">
        <v>218</v>
      </c>
      <c r="E5" s="41" t="s">
        <v>46</v>
      </c>
      <c r="F5" s="235" t="s">
        <v>219</v>
      </c>
      <c r="G5" s="373" t="s">
        <v>220</v>
      </c>
      <c r="H5" s="247" t="s">
        <v>175</v>
      </c>
    </row>
    <row r="6" spans="1:8" ht="20.25" customHeight="1">
      <c r="A6" s="39"/>
      <c r="B6" s="226"/>
      <c r="C6" s="104"/>
      <c r="D6" s="234"/>
      <c r="E6" s="105"/>
      <c r="F6" s="233">
        <f t="shared" ref="F6:F12" si="0">D6*E6</f>
        <v>0</v>
      </c>
      <c r="G6" s="374"/>
      <c r="H6" s="248"/>
    </row>
    <row r="7" spans="1:8" ht="20.25" customHeight="1">
      <c r="A7" s="39"/>
      <c r="B7" s="226"/>
      <c r="C7" s="104"/>
      <c r="D7" s="234"/>
      <c r="E7" s="106"/>
      <c r="F7" s="233">
        <f t="shared" si="0"/>
        <v>0</v>
      </c>
      <c r="G7" s="374"/>
      <c r="H7" s="248"/>
    </row>
    <row r="8" spans="1:8" ht="20.25" customHeight="1">
      <c r="A8" s="39"/>
      <c r="B8" s="226"/>
      <c r="C8" s="104"/>
      <c r="D8" s="234"/>
      <c r="E8" s="106"/>
      <c r="F8" s="233">
        <f t="shared" si="0"/>
        <v>0</v>
      </c>
      <c r="G8" s="374"/>
      <c r="H8" s="248"/>
    </row>
    <row r="9" spans="1:8" ht="20.25" customHeight="1">
      <c r="A9" s="39"/>
      <c r="B9" s="226"/>
      <c r="C9" s="104"/>
      <c r="D9" s="234"/>
      <c r="E9" s="106"/>
      <c r="F9" s="233">
        <f t="shared" si="0"/>
        <v>0</v>
      </c>
      <c r="G9" s="374"/>
      <c r="H9" s="248"/>
    </row>
    <row r="10" spans="1:8" ht="20.25" customHeight="1">
      <c r="A10" s="39"/>
      <c r="B10" s="226"/>
      <c r="C10" s="104"/>
      <c r="D10" s="234"/>
      <c r="E10" s="106"/>
      <c r="F10" s="233">
        <f t="shared" si="0"/>
        <v>0</v>
      </c>
      <c r="G10" s="374"/>
      <c r="H10" s="248"/>
    </row>
    <row r="11" spans="1:8" ht="20.25" customHeight="1">
      <c r="A11" s="39"/>
      <c r="B11" s="226"/>
      <c r="C11" s="104"/>
      <c r="D11" s="234"/>
      <c r="E11" s="106"/>
      <c r="F11" s="233">
        <f t="shared" si="0"/>
        <v>0</v>
      </c>
      <c r="G11" s="374"/>
      <c r="H11" s="248"/>
    </row>
    <row r="12" spans="1:8" ht="20.25" customHeight="1">
      <c r="A12" s="39"/>
      <c r="B12" s="226" t="s">
        <v>133</v>
      </c>
      <c r="C12" s="104"/>
      <c r="D12" s="234"/>
      <c r="E12" s="106"/>
      <c r="F12" s="233">
        <f t="shared" si="0"/>
        <v>0</v>
      </c>
      <c r="G12" s="374"/>
      <c r="H12" s="248"/>
    </row>
    <row r="13" spans="1:8" ht="20.25" customHeight="1" thickBot="1">
      <c r="A13" s="39"/>
      <c r="B13" s="578" t="s">
        <v>73</v>
      </c>
      <c r="C13" s="579"/>
      <c r="D13" s="229"/>
      <c r="E13" s="111"/>
      <c r="F13" s="228">
        <f>SUM(F6:F12)</f>
        <v>0</v>
      </c>
      <c r="G13" s="375"/>
      <c r="H13" s="249"/>
    </row>
    <row r="14" spans="1:8" ht="20.25" customHeight="1">
      <c r="C14" s="110"/>
      <c r="D14" s="110"/>
    </row>
    <row r="15" spans="1:8" ht="20.25" customHeight="1">
      <c r="A15" s="39"/>
      <c r="B15" s="102"/>
      <c r="C15" s="39"/>
      <c r="D15" s="39"/>
      <c r="E15" s="39"/>
      <c r="F15" s="43"/>
      <c r="G15" s="39"/>
    </row>
    <row r="16" spans="1:8" ht="20.25" customHeight="1" thickBot="1">
      <c r="A16" s="39" t="s">
        <v>208</v>
      </c>
      <c r="B16" s="107"/>
      <c r="C16" s="103">
        <f>F21</f>
        <v>0</v>
      </c>
      <c r="D16" s="39" t="s">
        <v>11</v>
      </c>
      <c r="E16" s="45"/>
      <c r="F16" s="45"/>
      <c r="G16" s="45"/>
    </row>
    <row r="17" spans="1:8" ht="20.25" customHeight="1">
      <c r="A17" s="102"/>
      <c r="B17" s="317" t="s">
        <v>216</v>
      </c>
      <c r="C17" s="41" t="s">
        <v>217</v>
      </c>
      <c r="D17" s="269" t="s">
        <v>218</v>
      </c>
      <c r="E17" s="41" t="s">
        <v>46</v>
      </c>
      <c r="F17" s="235" t="s">
        <v>221</v>
      </c>
      <c r="G17" s="373" t="s">
        <v>220</v>
      </c>
      <c r="H17" s="247" t="s">
        <v>175</v>
      </c>
    </row>
    <row r="18" spans="1:8" ht="20.25" customHeight="1">
      <c r="A18" s="39"/>
      <c r="B18" s="226"/>
      <c r="C18" s="104"/>
      <c r="D18" s="234"/>
      <c r="E18" s="105"/>
      <c r="F18" s="233">
        <f>D18*E18</f>
        <v>0</v>
      </c>
      <c r="G18" s="374"/>
      <c r="H18" s="248"/>
    </row>
    <row r="19" spans="1:8" ht="20.25" customHeight="1">
      <c r="A19" s="39"/>
      <c r="B19" s="226"/>
      <c r="C19" s="104"/>
      <c r="D19" s="234"/>
      <c r="E19" s="106"/>
      <c r="F19" s="233">
        <f>D19*E19</f>
        <v>0</v>
      </c>
      <c r="G19" s="374"/>
      <c r="H19" s="248"/>
    </row>
    <row r="20" spans="1:8" ht="20.25" customHeight="1">
      <c r="A20" s="39"/>
      <c r="B20" s="226" t="s">
        <v>133</v>
      </c>
      <c r="C20" s="104"/>
      <c r="D20" s="234"/>
      <c r="E20" s="106"/>
      <c r="F20" s="233">
        <f>D20*E20</f>
        <v>0</v>
      </c>
      <c r="G20" s="374"/>
      <c r="H20" s="248"/>
    </row>
    <row r="21" spans="1:8" ht="20.25" customHeight="1" thickBot="1">
      <c r="A21" s="39"/>
      <c r="B21" s="500" t="s">
        <v>74</v>
      </c>
      <c r="C21" s="577"/>
      <c r="D21" s="230"/>
      <c r="E21" s="108"/>
      <c r="F21" s="228">
        <f>SUM(F18:F20)</f>
        <v>0</v>
      </c>
      <c r="G21" s="375"/>
      <c r="H21" s="249"/>
    </row>
    <row r="22" spans="1:8" ht="20.25" customHeight="1">
      <c r="A22" s="39"/>
      <c r="B22" s="270"/>
      <c r="C22" s="231"/>
      <c r="D22" s="236"/>
      <c r="E22" s="109"/>
      <c r="F22" s="232"/>
      <c r="G22" s="237"/>
    </row>
    <row r="23" spans="1:8" ht="20.25" customHeight="1"/>
    <row r="24" spans="1:8" ht="20.25" customHeight="1" thickBot="1">
      <c r="A24" s="96" t="s">
        <v>209</v>
      </c>
      <c r="C24" s="103">
        <f>F29</f>
        <v>0</v>
      </c>
      <c r="D24" s="39" t="s">
        <v>11</v>
      </c>
    </row>
    <row r="25" spans="1:8" ht="20.25" customHeight="1">
      <c r="B25" s="317" t="s">
        <v>216</v>
      </c>
      <c r="C25" s="41" t="s">
        <v>23</v>
      </c>
      <c r="D25" s="269" t="s">
        <v>60</v>
      </c>
      <c r="E25" s="41" t="s">
        <v>61</v>
      </c>
      <c r="F25" s="269" t="s">
        <v>62</v>
      </c>
      <c r="G25" s="373" t="s">
        <v>220</v>
      </c>
      <c r="H25" s="247" t="s">
        <v>175</v>
      </c>
    </row>
    <row r="26" spans="1:8" ht="20.25" customHeight="1">
      <c r="B26" s="226"/>
      <c r="C26" s="55"/>
      <c r="D26" s="239"/>
      <c r="E26" s="55"/>
      <c r="F26" s="233">
        <f>D26*E26</f>
        <v>0</v>
      </c>
      <c r="G26" s="376"/>
      <c r="H26" s="248"/>
    </row>
    <row r="27" spans="1:8" ht="20.25" customHeight="1">
      <c r="B27" s="226"/>
      <c r="C27" s="55"/>
      <c r="D27" s="239"/>
      <c r="E27" s="55"/>
      <c r="F27" s="233">
        <f>D27*E27</f>
        <v>0</v>
      </c>
      <c r="G27" s="376"/>
      <c r="H27" s="248"/>
    </row>
    <row r="28" spans="1:8" ht="20.25" customHeight="1">
      <c r="B28" s="226" t="s">
        <v>133</v>
      </c>
      <c r="C28" s="55"/>
      <c r="D28" s="239"/>
      <c r="E28" s="55"/>
      <c r="F28" s="233">
        <f>D28*E28</f>
        <v>0</v>
      </c>
      <c r="G28" s="376"/>
      <c r="H28" s="248"/>
    </row>
    <row r="29" spans="1:8" ht="20.25" customHeight="1" thickBot="1">
      <c r="B29" s="500" t="s">
        <v>75</v>
      </c>
      <c r="C29" s="577"/>
      <c r="D29" s="229"/>
      <c r="E29" s="113"/>
      <c r="F29" s="238">
        <f>SUM(F26:F28)</f>
        <v>0</v>
      </c>
      <c r="G29" s="377"/>
      <c r="H29" s="249"/>
    </row>
    <row r="30" spans="1:8" ht="20.25" customHeight="1">
      <c r="B30" s="270"/>
      <c r="C30" s="270"/>
      <c r="D30" s="231"/>
      <c r="E30" s="231"/>
      <c r="F30" s="231"/>
      <c r="G30" s="270"/>
    </row>
    <row r="31" spans="1:8" ht="20.25" customHeight="1">
      <c r="B31" s="45" t="s">
        <v>222</v>
      </c>
    </row>
    <row r="32" spans="1:8" ht="20.25" customHeight="1">
      <c r="A32" s="39"/>
      <c r="B32" s="96" t="s">
        <v>134</v>
      </c>
      <c r="C32" s="45"/>
      <c r="D32" s="231"/>
      <c r="E32" s="112"/>
      <c r="F32" s="227"/>
      <c r="G32" s="231"/>
    </row>
    <row r="33" ht="20.25" customHeight="1"/>
  </sheetData>
  <mergeCells count="3">
    <mergeCell ref="B21:C21"/>
    <mergeCell ref="B13:C13"/>
    <mergeCell ref="B29:C29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84" orientation="landscape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9FFCC"/>
    <pageSetUpPr fitToPage="1"/>
  </sheetPr>
  <dimension ref="A2:Q30"/>
  <sheetViews>
    <sheetView view="pageBreakPreview" zoomScale="90" zoomScaleNormal="100" zoomScaleSheetLayoutView="90" workbookViewId="0">
      <selection activeCell="I37" sqref="I37"/>
    </sheetView>
  </sheetViews>
  <sheetFormatPr defaultRowHeight="14.25"/>
  <cols>
    <col min="1" max="1" width="4.125" customWidth="1"/>
    <col min="2" max="2" width="23.75" customWidth="1"/>
    <col min="3" max="3" width="19.25" customWidth="1"/>
    <col min="4" max="4" width="18.875" bestFit="1" customWidth="1"/>
    <col min="5" max="5" width="5.5" style="132" bestFit="1" customWidth="1"/>
    <col min="6" max="6" width="9" style="132"/>
    <col min="7" max="7" width="16.625" customWidth="1"/>
    <col min="8" max="8" width="21" bestFit="1" customWidth="1"/>
    <col min="9" max="9" width="14.375" bestFit="1" customWidth="1"/>
  </cols>
  <sheetData>
    <row r="2" spans="1:17">
      <c r="A2" s="137"/>
      <c r="B2" s="582" t="str">
        <f>IF(様式1!B5="見積金額内訳書","",IF(様式1!B5="最終見積金額内訳書","",Q6))</f>
        <v/>
      </c>
      <c r="C2" s="582"/>
      <c r="D2" s="582"/>
      <c r="G2" s="137"/>
      <c r="H2" s="137"/>
      <c r="I2" s="303"/>
    </row>
    <row r="3" spans="1:17" ht="17.25">
      <c r="A3" s="137"/>
      <c r="B3" s="580" t="s">
        <v>87</v>
      </c>
      <c r="C3" s="580"/>
      <c r="D3" s="580"/>
      <c r="E3" s="580"/>
      <c r="F3" s="580"/>
      <c r="G3" s="580"/>
      <c r="H3" s="580"/>
      <c r="I3" s="580"/>
    </row>
    <row r="4" spans="1:17" ht="18" thickBot="1">
      <c r="A4" s="137"/>
      <c r="B4" s="581"/>
      <c r="C4" s="581"/>
      <c r="D4" s="581"/>
      <c r="E4" s="581"/>
      <c r="F4" s="581"/>
      <c r="G4" s="581"/>
      <c r="H4" s="581"/>
      <c r="I4" s="581"/>
    </row>
    <row r="5" spans="1:17" ht="30" customHeight="1" thickBot="1">
      <c r="A5" s="413" t="s">
        <v>77</v>
      </c>
      <c r="B5" s="136" t="s">
        <v>88</v>
      </c>
      <c r="C5" s="126" t="s">
        <v>89</v>
      </c>
      <c r="D5" s="126" t="s">
        <v>90</v>
      </c>
      <c r="E5" s="126" t="s">
        <v>79</v>
      </c>
      <c r="F5" s="126" t="s">
        <v>91</v>
      </c>
      <c r="G5" s="126" t="s">
        <v>168</v>
      </c>
      <c r="H5" s="126" t="s">
        <v>250</v>
      </c>
      <c r="I5" s="127" t="s">
        <v>143</v>
      </c>
    </row>
    <row r="6" spans="1:17" ht="30" customHeight="1" thickTop="1">
      <c r="A6" s="414"/>
      <c r="B6" s="304" t="str">
        <f>IF($A6="","",VLOOKUP($A6,従事者明細!$A$3:$I$52,2))</f>
        <v/>
      </c>
      <c r="C6" s="118" t="str">
        <f>IF($A6="","",VLOOKUP($A6,従事者明細!$A$3:$I$52,3))</f>
        <v/>
      </c>
      <c r="D6" s="118" t="str">
        <f>IF($A6="","",VLOOKUP($A6,従事者明細!$A$3:$I$52,5))</f>
        <v/>
      </c>
      <c r="E6" s="133" t="str">
        <f>IF($A6="","",VLOOKUP($A6,従事者明細!$A$3:$I$52,4))</f>
        <v/>
      </c>
      <c r="F6" s="134" t="str">
        <f>IF($A6="","",VLOOKUP($A6,従事者明細!$A$3:$I$52,6))</f>
        <v/>
      </c>
      <c r="G6" s="139" t="str">
        <f>IF($A6="","",VLOOKUP($A6,従事者明細!$A$3:$I$52,7))</f>
        <v/>
      </c>
      <c r="H6" s="135" t="str">
        <f>IF($A6="","",VLOOKUP($A6,従事者明細!$A$3:$I$52,8))</f>
        <v/>
      </c>
      <c r="I6" s="458" t="str">
        <f>IF($A6="","",VLOOKUP($A6,従事者明細!$A$3:$I$52,9))</f>
        <v/>
      </c>
      <c r="Q6" t="s">
        <v>174</v>
      </c>
    </row>
    <row r="7" spans="1:17" ht="30" customHeight="1">
      <c r="A7" s="415"/>
      <c r="B7" s="304" t="str">
        <f>IF($A7="","",VLOOKUP($A7,従事者明細!$A$3:$I$52,2))</f>
        <v/>
      </c>
      <c r="C7" s="118" t="str">
        <f>IF($A7="","",VLOOKUP($A7,従事者明細!$A$3:$I$52,3))</f>
        <v/>
      </c>
      <c r="D7" s="118" t="str">
        <f>IF($A7="","",VLOOKUP($A7,従事者明細!$A$3:$I$52,5))</f>
        <v/>
      </c>
      <c r="E7" s="133" t="str">
        <f>IF($A7="","",VLOOKUP($A7,従事者明細!$A$3:$I$52,4))</f>
        <v/>
      </c>
      <c r="F7" s="134" t="str">
        <f>IF($A7="","",VLOOKUP($A7,従事者明細!$A$3:$I$52,6))</f>
        <v/>
      </c>
      <c r="G7" s="139" t="str">
        <f>IF($A7="","",VLOOKUP($A7,従事者明細!$A$3:$I$52,7))</f>
        <v/>
      </c>
      <c r="H7" s="135" t="str">
        <f>IF($A7="","",VLOOKUP($A7,従事者明細!$A$3:$I$52,8))</f>
        <v/>
      </c>
      <c r="I7" s="458" t="str">
        <f>IF($A7="","",VLOOKUP($A7,従事者明細!$A$3:$I$52,9))</f>
        <v/>
      </c>
    </row>
    <row r="8" spans="1:17" ht="30" customHeight="1">
      <c r="A8" s="415"/>
      <c r="B8" s="304" t="str">
        <f>IF($A8="","",VLOOKUP($A8,従事者明細!$A$3:$I$52,2))</f>
        <v/>
      </c>
      <c r="C8" s="118" t="str">
        <f>IF($A8="","",VLOOKUP($A8,従事者明細!$A$3:$I$52,3))</f>
        <v/>
      </c>
      <c r="D8" s="118" t="str">
        <f>IF($A8="","",VLOOKUP($A8,従事者明細!$A$3:$I$52,5))</f>
        <v/>
      </c>
      <c r="E8" s="133" t="str">
        <f>IF($A8="","",VLOOKUP($A8,従事者明細!$A$3:$I$52,4))</f>
        <v/>
      </c>
      <c r="F8" s="134" t="str">
        <f>IF($A8="","",VLOOKUP($A8,従事者明細!$A$3:$I$52,6))</f>
        <v/>
      </c>
      <c r="G8" s="139" t="str">
        <f>IF($A8="","",VLOOKUP($A8,従事者明細!$A$3:$I$52,7))</f>
        <v/>
      </c>
      <c r="H8" s="135" t="str">
        <f>IF($A8="","",VLOOKUP($A8,従事者明細!$A$3:$I$52,8))</f>
        <v/>
      </c>
      <c r="I8" s="458" t="str">
        <f>IF($A8="","",VLOOKUP($A8,従事者明細!$A$3:$I$52,9))</f>
        <v/>
      </c>
    </row>
    <row r="9" spans="1:17" ht="30" customHeight="1">
      <c r="A9" s="415"/>
      <c r="B9" s="304" t="str">
        <f>IF($A9="","",VLOOKUP($A9,従事者明細!$A$3:$I$52,2))</f>
        <v/>
      </c>
      <c r="C9" s="118" t="str">
        <f>IF($A9="","",VLOOKUP($A9,従事者明細!$A$3:$I$52,3))</f>
        <v/>
      </c>
      <c r="D9" s="118" t="str">
        <f>IF($A9="","",VLOOKUP($A9,従事者明細!$A$3:$I$52,5))</f>
        <v/>
      </c>
      <c r="E9" s="133" t="str">
        <f>IF($A9="","",VLOOKUP($A9,従事者明細!$A$3:$I$52,4))</f>
        <v/>
      </c>
      <c r="F9" s="134" t="str">
        <f>IF($A9="","",VLOOKUP($A9,従事者明細!$A$3:$I$52,6))</f>
        <v/>
      </c>
      <c r="G9" s="139" t="str">
        <f>IF($A9="","",VLOOKUP($A9,従事者明細!$A$3:$I$52,7))</f>
        <v/>
      </c>
      <c r="H9" s="135" t="str">
        <f>IF($A9="","",VLOOKUP($A9,従事者明細!$A$3:$I$52,8))</f>
        <v/>
      </c>
      <c r="I9" s="458" t="str">
        <f>IF($A9="","",VLOOKUP($A9,従事者明細!$A$3:$I$52,9))</f>
        <v/>
      </c>
    </row>
    <row r="10" spans="1:17" ht="30" customHeight="1">
      <c r="A10" s="415"/>
      <c r="B10" s="304" t="str">
        <f>IF($A10="","",VLOOKUP($A10,従事者明細!$A$3:$I$52,2))</f>
        <v/>
      </c>
      <c r="C10" s="118" t="str">
        <f>IF($A10="","",VLOOKUP($A10,従事者明細!$A$3:$I$52,3))</f>
        <v/>
      </c>
      <c r="D10" s="118" t="str">
        <f>IF($A10="","",VLOOKUP($A10,従事者明細!$A$3:$I$52,5))</f>
        <v/>
      </c>
      <c r="E10" s="133" t="str">
        <f>IF($A10="","",VLOOKUP($A10,従事者明細!$A$3:$I$52,4))</f>
        <v/>
      </c>
      <c r="F10" s="134" t="str">
        <f>IF($A10="","",VLOOKUP($A10,従事者明細!$A$3:$I$52,6))</f>
        <v/>
      </c>
      <c r="G10" s="139" t="str">
        <f>IF($A10="","",VLOOKUP($A10,従事者明細!$A$3:$I$52,7))</f>
        <v/>
      </c>
      <c r="H10" s="135" t="str">
        <f>IF($A10="","",VLOOKUP($A10,従事者明細!$A$3:$I$52,8))</f>
        <v/>
      </c>
      <c r="I10" s="458" t="str">
        <f>IF($A10="","",VLOOKUP($A10,従事者明細!$A$3:$I$52,9))</f>
        <v/>
      </c>
    </row>
    <row r="11" spans="1:17" ht="30" customHeight="1">
      <c r="A11" s="415"/>
      <c r="B11" s="304" t="str">
        <f>IF($A11="","",VLOOKUP($A11,従事者明細!$A$3:$I$52,2))</f>
        <v/>
      </c>
      <c r="C11" s="118" t="str">
        <f>IF($A11="","",VLOOKUP($A11,従事者明細!$A$3:$I$52,3))</f>
        <v/>
      </c>
      <c r="D11" s="118" t="str">
        <f>IF($A11="","",VLOOKUP($A11,従事者明細!$A$3:$I$52,5))</f>
        <v/>
      </c>
      <c r="E11" s="133" t="str">
        <f>IF($A11="","",VLOOKUP($A11,従事者明細!$A$3:$I$52,4))</f>
        <v/>
      </c>
      <c r="F11" s="134" t="str">
        <f>IF($A11="","",VLOOKUP($A11,従事者明細!$A$3:$I$52,6))</f>
        <v/>
      </c>
      <c r="G11" s="139" t="str">
        <f>IF($A11="","",VLOOKUP($A11,従事者明細!$A$3:$I$52,7))</f>
        <v/>
      </c>
      <c r="H11" s="135" t="str">
        <f>IF($A11="","",VLOOKUP($A11,従事者明細!$A$3:$I$52,8))</f>
        <v/>
      </c>
      <c r="I11" s="458" t="str">
        <f>IF($A11="","",VLOOKUP($A11,従事者明細!$A$3:$I$52,9))</f>
        <v/>
      </c>
    </row>
    <row r="12" spans="1:17" ht="30" customHeight="1">
      <c r="A12" s="415"/>
      <c r="B12" s="304" t="str">
        <f>IF($A12="","",VLOOKUP($A12,従事者明細!$A$3:$I$52,2))</f>
        <v/>
      </c>
      <c r="C12" s="118" t="str">
        <f>IF($A12="","",VLOOKUP($A12,従事者明細!$A$3:$I$52,3))</f>
        <v/>
      </c>
      <c r="D12" s="118" t="str">
        <f>IF($A12="","",VLOOKUP($A12,従事者明細!$A$3:$I$52,5))</f>
        <v/>
      </c>
      <c r="E12" s="133" t="str">
        <f>IF($A12="","",VLOOKUP($A12,従事者明細!$A$3:$I$52,4))</f>
        <v/>
      </c>
      <c r="F12" s="134" t="str">
        <f>IF($A12="","",VLOOKUP($A12,従事者明細!$A$3:$I$52,6))</f>
        <v/>
      </c>
      <c r="G12" s="139" t="str">
        <f>IF($A12="","",VLOOKUP($A12,従事者明細!$A$3:$I$52,7))</f>
        <v/>
      </c>
      <c r="H12" s="135" t="str">
        <f>IF($A12="","",VLOOKUP($A12,従事者明細!$A$3:$I$52,8))</f>
        <v/>
      </c>
      <c r="I12" s="458" t="str">
        <f>IF($A12="","",VLOOKUP($A12,従事者明細!$A$3:$I$52,9))</f>
        <v/>
      </c>
    </row>
    <row r="13" spans="1:17" ht="30" customHeight="1">
      <c r="A13" s="415"/>
      <c r="B13" s="304" t="str">
        <f>IF($A13="","",VLOOKUP($A13,従事者明細!$A$3:$I$52,2))</f>
        <v/>
      </c>
      <c r="C13" s="118" t="str">
        <f>IF($A13="","",VLOOKUP($A13,従事者明細!$A$3:$I$52,3))</f>
        <v/>
      </c>
      <c r="D13" s="118" t="str">
        <f>IF($A13="","",VLOOKUP($A13,従事者明細!$A$3:$I$52,5))</f>
        <v/>
      </c>
      <c r="E13" s="133" t="str">
        <f>IF($A13="","",VLOOKUP($A13,従事者明細!$A$3:$I$52,4))</f>
        <v/>
      </c>
      <c r="F13" s="134" t="str">
        <f>IF($A13="","",VLOOKUP($A13,従事者明細!$A$3:$I$52,6))</f>
        <v/>
      </c>
      <c r="G13" s="139" t="str">
        <f>IF($A13="","",VLOOKUP($A13,従事者明細!$A$3:$I$52,7))</f>
        <v/>
      </c>
      <c r="H13" s="135" t="str">
        <f>IF($A13="","",VLOOKUP($A13,従事者明細!$A$3:$I$52,8))</f>
        <v/>
      </c>
      <c r="I13" s="458" t="str">
        <f>IF($A13="","",VLOOKUP($A13,従事者明細!$A$3:$I$52,9))</f>
        <v/>
      </c>
    </row>
    <row r="14" spans="1:17" ht="30" customHeight="1">
      <c r="A14" s="415"/>
      <c r="B14" s="304" t="str">
        <f>IF($A14="","",VLOOKUP($A14,従事者明細!$A$3:$I$52,2))</f>
        <v/>
      </c>
      <c r="C14" s="118" t="str">
        <f>IF($A14="","",VLOOKUP($A14,従事者明細!$A$3:$I$52,3))</f>
        <v/>
      </c>
      <c r="D14" s="118" t="str">
        <f>IF($A14="","",VLOOKUP($A14,従事者明細!$A$3:$I$52,5))</f>
        <v/>
      </c>
      <c r="E14" s="133" t="str">
        <f>IF($A14="","",VLOOKUP($A14,従事者明細!$A$3:$I$52,4))</f>
        <v/>
      </c>
      <c r="F14" s="134" t="str">
        <f>IF($A14="","",VLOOKUP($A14,従事者明細!$A$3:$I$52,6))</f>
        <v/>
      </c>
      <c r="G14" s="139" t="str">
        <f>IF($A14="","",VLOOKUP($A14,従事者明細!$A$3:$I$52,7))</f>
        <v/>
      </c>
      <c r="H14" s="135" t="str">
        <f>IF($A14="","",VLOOKUP($A14,従事者明細!$A$3:$I$52,8))</f>
        <v/>
      </c>
      <c r="I14" s="458" t="str">
        <f>IF($A14="","",VLOOKUP($A14,従事者明細!$A$3:$I$52,9))</f>
        <v/>
      </c>
    </row>
    <row r="15" spans="1:17" ht="30" customHeight="1">
      <c r="A15" s="415"/>
      <c r="B15" s="304" t="str">
        <f>IF($A15="","",VLOOKUP($A15,従事者明細!$A$3:$I$52,2))</f>
        <v/>
      </c>
      <c r="C15" s="118" t="str">
        <f>IF($A15="","",VLOOKUP($A15,従事者明細!$A$3:$I$52,3))</f>
        <v/>
      </c>
      <c r="D15" s="118" t="str">
        <f>IF($A15="","",VLOOKUP($A15,従事者明細!$A$3:$I$52,5))</f>
        <v/>
      </c>
      <c r="E15" s="133" t="str">
        <f>IF($A15="","",VLOOKUP($A15,従事者明細!$A$3:$I$52,4))</f>
        <v/>
      </c>
      <c r="F15" s="134" t="str">
        <f>IF($A15="","",VLOOKUP($A15,従事者明細!$A$3:$I$52,6))</f>
        <v/>
      </c>
      <c r="G15" s="139" t="str">
        <f>IF($A15="","",VLOOKUP($A15,従事者明細!$A$3:$I$52,7))</f>
        <v/>
      </c>
      <c r="H15" s="135" t="str">
        <f>IF($A15="","",VLOOKUP($A15,従事者明細!$A$3:$I$52,8))</f>
        <v/>
      </c>
      <c r="I15" s="458" t="str">
        <f>IF($A15="","",VLOOKUP($A15,従事者明細!$A$3:$I$52,9))</f>
        <v/>
      </c>
    </row>
    <row r="16" spans="1:17" ht="30" hidden="1" customHeight="1">
      <c r="A16" s="414"/>
      <c r="B16" s="378" t="str">
        <f>IF($A16="","",VLOOKUP($A16,従事者明細!$A$3:$I$52,2))</f>
        <v/>
      </c>
      <c r="C16" s="379" t="str">
        <f>IF($A16="","",VLOOKUP($A16,従事者明細!$A$3:$I$52,3))</f>
        <v/>
      </c>
      <c r="D16" s="421" t="str">
        <f>IF($A16="","",VLOOKUP($A16,従事者明細!$A$3:$I$52,5))</f>
        <v/>
      </c>
      <c r="E16" s="380" t="str">
        <f>IF($A16="","",VLOOKUP($A16,従事者明細!$A$3:$I$52,5))</f>
        <v/>
      </c>
      <c r="F16" s="381" t="str">
        <f>IF($A16="","",VLOOKUP($A16,従事者明細!$A$3:$I$52,6))</f>
        <v/>
      </c>
      <c r="G16" s="382" t="str">
        <f>IF($A16="","",VLOOKUP($A16,従事者明細!$A$3:$I$52,7))</f>
        <v/>
      </c>
      <c r="H16" s="383" t="str">
        <f>IF($A16="","",VLOOKUP($A16,従事者明細!$A$3:$I$52,8))</f>
        <v/>
      </c>
      <c r="I16" s="459" t="str">
        <f>IF($A16="","",VLOOKUP($A16,従事者明細!$A$3:$I$52,9))</f>
        <v/>
      </c>
    </row>
    <row r="17" spans="1:10" ht="30" hidden="1" customHeight="1">
      <c r="A17" s="415"/>
      <c r="B17" s="304" t="str">
        <f>IF($A17="","",VLOOKUP($A17,従事者明細!$A$3:$I$52,2))</f>
        <v/>
      </c>
      <c r="C17" s="118" t="str">
        <f>IF($A17="","",VLOOKUP($A17,従事者明細!$A$3:$I$52,3))</f>
        <v/>
      </c>
      <c r="D17" s="118" t="str">
        <f>IF($A17="","",VLOOKUP($A17,従事者明細!$A$3:$I$52,5))</f>
        <v/>
      </c>
      <c r="E17" s="133" t="str">
        <f>IF($A17="","",VLOOKUP($A17,従事者明細!$A$3:$I$52,5))</f>
        <v/>
      </c>
      <c r="F17" s="134" t="str">
        <f>IF($A17="","",VLOOKUP($A17,従事者明細!$A$3:$I$52,6))</f>
        <v/>
      </c>
      <c r="G17" s="139" t="str">
        <f>IF($A17="","",VLOOKUP($A17,従事者明細!$A$3:$I$52,7))</f>
        <v/>
      </c>
      <c r="H17" s="135" t="str">
        <f>IF($A17="","",VLOOKUP($A17,従事者明細!$A$3:$I$52,8))</f>
        <v/>
      </c>
      <c r="I17" s="458" t="str">
        <f>IF($A17="","",VLOOKUP($A17,従事者明細!$A$3:$I$52,9))</f>
        <v/>
      </c>
    </row>
    <row r="18" spans="1:10" ht="30" hidden="1" customHeight="1">
      <c r="A18" s="415"/>
      <c r="B18" s="304" t="str">
        <f>IF($A18="","",VLOOKUP($A18,従事者明細!$A$3:$I$52,2))</f>
        <v/>
      </c>
      <c r="C18" s="118" t="str">
        <f>IF($A18="","",VLOOKUP($A18,従事者明細!$A$3:$I$52,3))</f>
        <v/>
      </c>
      <c r="D18" s="118" t="str">
        <f>IF($A18="","",VLOOKUP($A18,従事者明細!$A$3:$I$52,5))</f>
        <v/>
      </c>
      <c r="E18" s="133" t="str">
        <f>IF($A18="","",VLOOKUP($A18,従事者明細!$A$3:$I$52,5))</f>
        <v/>
      </c>
      <c r="F18" s="134" t="str">
        <f>IF($A18="","",VLOOKUP($A18,従事者明細!$A$3:$I$52,6))</f>
        <v/>
      </c>
      <c r="G18" s="139" t="str">
        <f>IF($A18="","",VLOOKUP($A18,従事者明細!$A$3:$I$52,7))</f>
        <v/>
      </c>
      <c r="H18" s="135" t="str">
        <f>IF($A18="","",VLOOKUP($A18,従事者明細!$A$3:$I$52,8))</f>
        <v/>
      </c>
      <c r="I18" s="458" t="str">
        <f>IF($A18="","",VLOOKUP($A18,従事者明細!$A$3:$I$52,9))</f>
        <v/>
      </c>
    </row>
    <row r="19" spans="1:10" ht="30" hidden="1" customHeight="1">
      <c r="A19" s="415"/>
      <c r="B19" s="304" t="str">
        <f>IF($A19="","",VLOOKUP($A19,従事者明細!$A$3:$I$52,2))</f>
        <v/>
      </c>
      <c r="C19" s="118" t="str">
        <f>IF($A19="","",VLOOKUP($A19,従事者明細!$A$3:$I$52,3))</f>
        <v/>
      </c>
      <c r="D19" s="118" t="str">
        <f>IF($A19="","",VLOOKUP($A19,従事者明細!$A$3:$I$52,5))</f>
        <v/>
      </c>
      <c r="E19" s="133" t="str">
        <f>IF($A19="","",VLOOKUP($A19,従事者明細!$A$3:$I$52,5))</f>
        <v/>
      </c>
      <c r="F19" s="134" t="str">
        <f>IF($A19="","",VLOOKUP($A19,従事者明細!$A$3:$I$52,6))</f>
        <v/>
      </c>
      <c r="G19" s="139" t="str">
        <f>IF($A19="","",VLOOKUP($A19,従事者明細!$A$3:$I$52,7))</f>
        <v/>
      </c>
      <c r="H19" s="135" t="str">
        <f>IF($A19="","",VLOOKUP($A19,従事者明細!$A$3:$I$52,8))</f>
        <v/>
      </c>
      <c r="I19" s="458" t="str">
        <f>IF($A19="","",VLOOKUP($A19,従事者明細!$A$3:$I$52,9))</f>
        <v/>
      </c>
    </row>
    <row r="20" spans="1:10" ht="30" hidden="1" customHeight="1">
      <c r="A20" s="415"/>
      <c r="B20" s="304" t="str">
        <f>IF($A20="","",VLOOKUP($A20,従事者明細!$A$3:$I$52,2))</f>
        <v/>
      </c>
      <c r="C20" s="118" t="str">
        <f>IF($A20="","",VLOOKUP($A20,従事者明細!$A$3:$I$52,3))</f>
        <v/>
      </c>
      <c r="D20" s="118" t="str">
        <f>IF($A20="","",VLOOKUP($A20,従事者明細!$A$3:$I$52,5))</f>
        <v/>
      </c>
      <c r="E20" s="133" t="str">
        <f>IF($A20="","",VLOOKUP($A20,従事者明細!$A$3:$I$52,5))</f>
        <v/>
      </c>
      <c r="F20" s="134" t="str">
        <f>IF($A20="","",VLOOKUP($A20,従事者明細!$A$3:$I$52,6))</f>
        <v/>
      </c>
      <c r="G20" s="139" t="str">
        <f>IF($A20="","",VLOOKUP($A20,従事者明細!$A$3:$I$52,7))</f>
        <v/>
      </c>
      <c r="H20" s="135" t="str">
        <f>IF($A20="","",VLOOKUP($A20,従事者明細!$A$3:$I$52,8))</f>
        <v/>
      </c>
      <c r="I20" s="458" t="str">
        <f>IF($A20="","",VLOOKUP($A20,従事者明細!$A$3:$I$52,9))</f>
        <v/>
      </c>
    </row>
    <row r="21" spans="1:10" ht="30" hidden="1" customHeight="1">
      <c r="A21" s="415"/>
      <c r="B21" s="304" t="str">
        <f>IF($A21="","",VLOOKUP($A21,従事者明細!$A$3:$I$52,2))</f>
        <v/>
      </c>
      <c r="C21" s="118" t="str">
        <f>IF($A21="","",VLOOKUP($A21,従事者明細!$A$3:$I$52,3))</f>
        <v/>
      </c>
      <c r="D21" s="118" t="str">
        <f>IF($A21="","",VLOOKUP($A21,従事者明細!$A$3:$I$52,5))</f>
        <v/>
      </c>
      <c r="E21" s="133" t="str">
        <f>IF($A21="","",VLOOKUP($A21,従事者明細!$A$3:$I$52,5))</f>
        <v/>
      </c>
      <c r="F21" s="134" t="str">
        <f>IF($A21="","",VLOOKUP($A21,従事者明細!$A$3:$I$52,6))</f>
        <v/>
      </c>
      <c r="G21" s="139" t="str">
        <f>IF($A21="","",VLOOKUP($A21,従事者明細!$A$3:$I$52,7))</f>
        <v/>
      </c>
      <c r="H21" s="135" t="str">
        <f>IF($A21="","",VLOOKUP($A21,従事者明細!$A$3:$I$52,8))</f>
        <v/>
      </c>
      <c r="I21" s="458" t="str">
        <f>IF($A21="","",VLOOKUP($A21,従事者明細!$A$3:$I$52,9))</f>
        <v/>
      </c>
    </row>
    <row r="22" spans="1:10" ht="30" hidden="1" customHeight="1">
      <c r="A22" s="415"/>
      <c r="B22" s="304" t="str">
        <f>IF($A22="","",VLOOKUP($A22,従事者明細!$A$3:$I$52,2))</f>
        <v/>
      </c>
      <c r="C22" s="118" t="str">
        <f>IF($A22="","",VLOOKUP($A22,従事者明細!$A$3:$I$52,3))</f>
        <v/>
      </c>
      <c r="D22" s="118" t="str">
        <f>IF($A22="","",VLOOKUP($A22,従事者明細!$A$3:$I$52,5))</f>
        <v/>
      </c>
      <c r="E22" s="133" t="str">
        <f>IF($A22="","",VLOOKUP($A22,従事者明細!$A$3:$I$52,5))</f>
        <v/>
      </c>
      <c r="F22" s="134" t="str">
        <f>IF($A22="","",VLOOKUP($A22,従事者明細!$A$3:$I$52,6))</f>
        <v/>
      </c>
      <c r="G22" s="139" t="str">
        <f>IF($A22="","",VLOOKUP($A22,従事者明細!$A$3:$I$52,7))</f>
        <v/>
      </c>
      <c r="H22" s="135" t="str">
        <f>IF($A22="","",VLOOKUP($A22,従事者明細!$A$3:$I$52,8))</f>
        <v/>
      </c>
      <c r="I22" s="458" t="str">
        <f>IF($A22="","",VLOOKUP($A22,従事者明細!$A$3:$I$52,9))</f>
        <v/>
      </c>
    </row>
    <row r="23" spans="1:10" ht="30" hidden="1" customHeight="1">
      <c r="A23" s="415"/>
      <c r="B23" s="304" t="str">
        <f>IF($A23="","",VLOOKUP($A23,従事者明細!$A$3:$I$52,2))</f>
        <v/>
      </c>
      <c r="C23" s="118" t="str">
        <f>IF($A23="","",VLOOKUP($A23,従事者明細!$A$3:$I$52,3))</f>
        <v/>
      </c>
      <c r="D23" s="118" t="str">
        <f>IF($A23="","",VLOOKUP($A23,従事者明細!$A$3:$I$52,5))</f>
        <v/>
      </c>
      <c r="E23" s="133" t="str">
        <f>IF($A23="","",VLOOKUP($A23,従事者明細!$A$3:$I$52,5))</f>
        <v/>
      </c>
      <c r="F23" s="134" t="str">
        <f>IF($A23="","",VLOOKUP($A23,従事者明細!$A$3:$I$52,6))</f>
        <v/>
      </c>
      <c r="G23" s="139" t="str">
        <f>IF($A23="","",VLOOKUP($A23,従事者明細!$A$3:$I$52,7))</f>
        <v/>
      </c>
      <c r="H23" s="135" t="str">
        <f>IF($A23="","",VLOOKUP($A23,従事者明細!$A$3:$I$52,8))</f>
        <v/>
      </c>
      <c r="I23" s="458" t="str">
        <f>IF($A23="","",VLOOKUP($A23,従事者明細!$A$3:$I$52,9))</f>
        <v/>
      </c>
    </row>
    <row r="24" spans="1:10" ht="30" hidden="1" customHeight="1">
      <c r="A24" s="415"/>
      <c r="B24" s="304" t="str">
        <f>IF($A24="","",VLOOKUP($A24,従事者明細!$A$3:$I$52,2))</f>
        <v/>
      </c>
      <c r="C24" s="118" t="str">
        <f>IF($A24="","",VLOOKUP($A24,従事者明細!$A$3:$I$52,3))</f>
        <v/>
      </c>
      <c r="D24" s="118" t="str">
        <f>IF($A24="","",VLOOKUP($A24,従事者明細!$A$3:$I$52,5))</f>
        <v/>
      </c>
      <c r="E24" s="133" t="str">
        <f>IF($A24="","",VLOOKUP($A24,従事者明細!$A$3:$I$52,5))</f>
        <v/>
      </c>
      <c r="F24" s="134" t="str">
        <f>IF($A24="","",VLOOKUP($A24,従事者明細!$A$3:$I$52,6))</f>
        <v/>
      </c>
      <c r="G24" s="139" t="str">
        <f>IF($A24="","",VLOOKUP($A24,従事者明細!$A$3:$I$52,7))</f>
        <v/>
      </c>
      <c r="H24" s="135" t="str">
        <f>IF($A24="","",VLOOKUP($A24,従事者明細!$A$3:$I$52,8))</f>
        <v/>
      </c>
      <c r="I24" s="458" t="str">
        <f>IF($A24="","",VLOOKUP($A24,従事者明細!$A$3:$I$52,9))</f>
        <v/>
      </c>
    </row>
    <row r="25" spans="1:10" ht="30" customHeight="1" thickBot="1">
      <c r="A25" s="416"/>
      <c r="B25" s="384" t="str">
        <f>IF($A25="","",VLOOKUP($A25,従事者明細!$A$3:$I$52,2))</f>
        <v/>
      </c>
      <c r="C25" s="385" t="str">
        <f>IF($A25="","",VLOOKUP($A25,従事者明細!$A$3:$I$52,3))</f>
        <v/>
      </c>
      <c r="D25" s="385" t="str">
        <f>IF($A25="","",VLOOKUP($A25,従事者明細!$A$3:$I$52,5))</f>
        <v/>
      </c>
      <c r="E25" s="422" t="str">
        <f>IF($A25="","",VLOOKUP($A25,従事者明細!$A$3:$I$52,5))</f>
        <v/>
      </c>
      <c r="F25" s="386" t="str">
        <f>IF($A25="","",VLOOKUP($A25,従事者明細!$A$3:$I$52,6))</f>
        <v/>
      </c>
      <c r="G25" s="387" t="str">
        <f>IF($A25="","",VLOOKUP($A25,従事者明細!$A$3:$I$52,7))</f>
        <v/>
      </c>
      <c r="H25" s="388" t="str">
        <f>IF($A25="","",VLOOKUP($A25,従事者明細!$A$3:$I$52,8))</f>
        <v/>
      </c>
      <c r="I25" s="460" t="str">
        <f>IF($A25="","",VLOOKUP($A25,従事者明細!$A$3:$I$52,9))</f>
        <v/>
      </c>
    </row>
    <row r="26" spans="1:10">
      <c r="B26" s="129"/>
      <c r="C26" s="129"/>
      <c r="D26" s="129"/>
      <c r="E26" s="129"/>
      <c r="F26" s="129"/>
      <c r="G26" s="129"/>
      <c r="H26" s="129"/>
      <c r="I26" s="129"/>
      <c r="J26" s="131"/>
    </row>
    <row r="27" spans="1:10">
      <c r="B27" s="128"/>
      <c r="C27" s="128"/>
      <c r="D27" s="128"/>
      <c r="E27" s="129"/>
      <c r="F27" s="129"/>
      <c r="G27" s="128"/>
      <c r="H27" s="128"/>
      <c r="I27" s="129"/>
    </row>
    <row r="28" spans="1:10">
      <c r="B28" s="472"/>
      <c r="C28" s="472"/>
      <c r="D28" s="472"/>
      <c r="E28" s="472"/>
      <c r="F28" s="472"/>
      <c r="G28" s="472"/>
      <c r="H28" s="472"/>
      <c r="I28" s="472"/>
    </row>
    <row r="29" spans="1:10">
      <c r="B29" s="130"/>
    </row>
    <row r="30" spans="1:10">
      <c r="B30" s="130"/>
    </row>
  </sheetData>
  <mergeCells count="4">
    <mergeCell ref="B3:I3"/>
    <mergeCell ref="B4:I4"/>
    <mergeCell ref="B28:I28"/>
    <mergeCell ref="B2:D2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98" orientation="landscape" cellComments="asDisplayed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7030A0"/>
    <pageSetUpPr fitToPage="1"/>
  </sheetPr>
  <dimension ref="A1:H26"/>
  <sheetViews>
    <sheetView showGridLines="0" view="pageBreakPreview" zoomScaleNormal="100" zoomScaleSheetLayoutView="100" workbookViewId="0">
      <selection activeCell="A24" sqref="A24:E24"/>
    </sheetView>
  </sheetViews>
  <sheetFormatPr defaultRowHeight="12"/>
  <cols>
    <col min="1" max="1" width="7.5" style="140" customWidth="1"/>
    <col min="2" max="2" width="8.25" style="140" customWidth="1"/>
    <col min="3" max="3" width="4.875" style="140" customWidth="1"/>
    <col min="4" max="4" width="32.125" style="140" customWidth="1"/>
    <col min="5" max="8" width="17" style="140" customWidth="1"/>
    <col min="9" max="9" width="6.375" style="140" customWidth="1"/>
    <col min="10" max="256" width="9" style="140"/>
    <col min="257" max="257" width="7.5" style="140" customWidth="1"/>
    <col min="258" max="258" width="8.25" style="140" customWidth="1"/>
    <col min="259" max="259" width="4.875" style="140" customWidth="1"/>
    <col min="260" max="260" width="32.125" style="140" customWidth="1"/>
    <col min="261" max="264" width="17" style="140" customWidth="1"/>
    <col min="265" max="265" width="6.375" style="140" customWidth="1"/>
    <col min="266" max="512" width="9" style="140"/>
    <col min="513" max="513" width="7.5" style="140" customWidth="1"/>
    <col min="514" max="514" width="8.25" style="140" customWidth="1"/>
    <col min="515" max="515" width="4.875" style="140" customWidth="1"/>
    <col min="516" max="516" width="32.125" style="140" customWidth="1"/>
    <col min="517" max="520" width="17" style="140" customWidth="1"/>
    <col min="521" max="521" width="6.375" style="140" customWidth="1"/>
    <col min="522" max="768" width="9" style="140"/>
    <col min="769" max="769" width="7.5" style="140" customWidth="1"/>
    <col min="770" max="770" width="8.25" style="140" customWidth="1"/>
    <col min="771" max="771" width="4.875" style="140" customWidth="1"/>
    <col min="772" max="772" width="32.125" style="140" customWidth="1"/>
    <col min="773" max="776" width="17" style="140" customWidth="1"/>
    <col min="777" max="777" width="6.375" style="140" customWidth="1"/>
    <col min="778" max="1024" width="9" style="140"/>
    <col min="1025" max="1025" width="7.5" style="140" customWidth="1"/>
    <col min="1026" max="1026" width="8.25" style="140" customWidth="1"/>
    <col min="1027" max="1027" width="4.875" style="140" customWidth="1"/>
    <col min="1028" max="1028" width="32.125" style="140" customWidth="1"/>
    <col min="1029" max="1032" width="17" style="140" customWidth="1"/>
    <col min="1033" max="1033" width="6.375" style="140" customWidth="1"/>
    <col min="1034" max="1280" width="9" style="140"/>
    <col min="1281" max="1281" width="7.5" style="140" customWidth="1"/>
    <col min="1282" max="1282" width="8.25" style="140" customWidth="1"/>
    <col min="1283" max="1283" width="4.875" style="140" customWidth="1"/>
    <col min="1284" max="1284" width="32.125" style="140" customWidth="1"/>
    <col min="1285" max="1288" width="17" style="140" customWidth="1"/>
    <col min="1289" max="1289" width="6.375" style="140" customWidth="1"/>
    <col min="1290" max="1536" width="9" style="140"/>
    <col min="1537" max="1537" width="7.5" style="140" customWidth="1"/>
    <col min="1538" max="1538" width="8.25" style="140" customWidth="1"/>
    <col min="1539" max="1539" width="4.875" style="140" customWidth="1"/>
    <col min="1540" max="1540" width="32.125" style="140" customWidth="1"/>
    <col min="1541" max="1544" width="17" style="140" customWidth="1"/>
    <col min="1545" max="1545" width="6.375" style="140" customWidth="1"/>
    <col min="1546" max="1792" width="9" style="140"/>
    <col min="1793" max="1793" width="7.5" style="140" customWidth="1"/>
    <col min="1794" max="1794" width="8.25" style="140" customWidth="1"/>
    <col min="1795" max="1795" width="4.875" style="140" customWidth="1"/>
    <col min="1796" max="1796" width="32.125" style="140" customWidth="1"/>
    <col min="1797" max="1800" width="17" style="140" customWidth="1"/>
    <col min="1801" max="1801" width="6.375" style="140" customWidth="1"/>
    <col min="1802" max="2048" width="9" style="140"/>
    <col min="2049" max="2049" width="7.5" style="140" customWidth="1"/>
    <col min="2050" max="2050" width="8.25" style="140" customWidth="1"/>
    <col min="2051" max="2051" width="4.875" style="140" customWidth="1"/>
    <col min="2052" max="2052" width="32.125" style="140" customWidth="1"/>
    <col min="2053" max="2056" width="17" style="140" customWidth="1"/>
    <col min="2057" max="2057" width="6.375" style="140" customWidth="1"/>
    <col min="2058" max="2304" width="9" style="140"/>
    <col min="2305" max="2305" width="7.5" style="140" customWidth="1"/>
    <col min="2306" max="2306" width="8.25" style="140" customWidth="1"/>
    <col min="2307" max="2307" width="4.875" style="140" customWidth="1"/>
    <col min="2308" max="2308" width="32.125" style="140" customWidth="1"/>
    <col min="2309" max="2312" width="17" style="140" customWidth="1"/>
    <col min="2313" max="2313" width="6.375" style="140" customWidth="1"/>
    <col min="2314" max="2560" width="9" style="140"/>
    <col min="2561" max="2561" width="7.5" style="140" customWidth="1"/>
    <col min="2562" max="2562" width="8.25" style="140" customWidth="1"/>
    <col min="2563" max="2563" width="4.875" style="140" customWidth="1"/>
    <col min="2564" max="2564" width="32.125" style="140" customWidth="1"/>
    <col min="2565" max="2568" width="17" style="140" customWidth="1"/>
    <col min="2569" max="2569" width="6.375" style="140" customWidth="1"/>
    <col min="2570" max="2816" width="9" style="140"/>
    <col min="2817" max="2817" width="7.5" style="140" customWidth="1"/>
    <col min="2818" max="2818" width="8.25" style="140" customWidth="1"/>
    <col min="2819" max="2819" width="4.875" style="140" customWidth="1"/>
    <col min="2820" max="2820" width="32.125" style="140" customWidth="1"/>
    <col min="2821" max="2824" width="17" style="140" customWidth="1"/>
    <col min="2825" max="2825" width="6.375" style="140" customWidth="1"/>
    <col min="2826" max="3072" width="9" style="140"/>
    <col min="3073" max="3073" width="7.5" style="140" customWidth="1"/>
    <col min="3074" max="3074" width="8.25" style="140" customWidth="1"/>
    <col min="3075" max="3075" width="4.875" style="140" customWidth="1"/>
    <col min="3076" max="3076" width="32.125" style="140" customWidth="1"/>
    <col min="3077" max="3080" width="17" style="140" customWidth="1"/>
    <col min="3081" max="3081" width="6.375" style="140" customWidth="1"/>
    <col min="3082" max="3328" width="9" style="140"/>
    <col min="3329" max="3329" width="7.5" style="140" customWidth="1"/>
    <col min="3330" max="3330" width="8.25" style="140" customWidth="1"/>
    <col min="3331" max="3331" width="4.875" style="140" customWidth="1"/>
    <col min="3332" max="3332" width="32.125" style="140" customWidth="1"/>
    <col min="3333" max="3336" width="17" style="140" customWidth="1"/>
    <col min="3337" max="3337" width="6.375" style="140" customWidth="1"/>
    <col min="3338" max="3584" width="9" style="140"/>
    <col min="3585" max="3585" width="7.5" style="140" customWidth="1"/>
    <col min="3586" max="3586" width="8.25" style="140" customWidth="1"/>
    <col min="3587" max="3587" width="4.875" style="140" customWidth="1"/>
    <col min="3588" max="3588" width="32.125" style="140" customWidth="1"/>
    <col min="3589" max="3592" width="17" style="140" customWidth="1"/>
    <col min="3593" max="3593" width="6.375" style="140" customWidth="1"/>
    <col min="3594" max="3840" width="9" style="140"/>
    <col min="3841" max="3841" width="7.5" style="140" customWidth="1"/>
    <col min="3842" max="3842" width="8.25" style="140" customWidth="1"/>
    <col min="3843" max="3843" width="4.875" style="140" customWidth="1"/>
    <col min="3844" max="3844" width="32.125" style="140" customWidth="1"/>
    <col min="3845" max="3848" width="17" style="140" customWidth="1"/>
    <col min="3849" max="3849" width="6.375" style="140" customWidth="1"/>
    <col min="3850" max="4096" width="9" style="140"/>
    <col min="4097" max="4097" width="7.5" style="140" customWidth="1"/>
    <col min="4098" max="4098" width="8.25" style="140" customWidth="1"/>
    <col min="4099" max="4099" width="4.875" style="140" customWidth="1"/>
    <col min="4100" max="4100" width="32.125" style="140" customWidth="1"/>
    <col min="4101" max="4104" width="17" style="140" customWidth="1"/>
    <col min="4105" max="4105" width="6.375" style="140" customWidth="1"/>
    <col min="4106" max="4352" width="9" style="140"/>
    <col min="4353" max="4353" width="7.5" style="140" customWidth="1"/>
    <col min="4354" max="4354" width="8.25" style="140" customWidth="1"/>
    <col min="4355" max="4355" width="4.875" style="140" customWidth="1"/>
    <col min="4356" max="4356" width="32.125" style="140" customWidth="1"/>
    <col min="4357" max="4360" width="17" style="140" customWidth="1"/>
    <col min="4361" max="4361" width="6.375" style="140" customWidth="1"/>
    <col min="4362" max="4608" width="9" style="140"/>
    <col min="4609" max="4609" width="7.5" style="140" customWidth="1"/>
    <col min="4610" max="4610" width="8.25" style="140" customWidth="1"/>
    <col min="4611" max="4611" width="4.875" style="140" customWidth="1"/>
    <col min="4612" max="4612" width="32.125" style="140" customWidth="1"/>
    <col min="4613" max="4616" width="17" style="140" customWidth="1"/>
    <col min="4617" max="4617" width="6.375" style="140" customWidth="1"/>
    <col min="4618" max="4864" width="9" style="140"/>
    <col min="4865" max="4865" width="7.5" style="140" customWidth="1"/>
    <col min="4866" max="4866" width="8.25" style="140" customWidth="1"/>
    <col min="4867" max="4867" width="4.875" style="140" customWidth="1"/>
    <col min="4868" max="4868" width="32.125" style="140" customWidth="1"/>
    <col min="4869" max="4872" width="17" style="140" customWidth="1"/>
    <col min="4873" max="4873" width="6.375" style="140" customWidth="1"/>
    <col min="4874" max="5120" width="9" style="140"/>
    <col min="5121" max="5121" width="7.5" style="140" customWidth="1"/>
    <col min="5122" max="5122" width="8.25" style="140" customWidth="1"/>
    <col min="5123" max="5123" width="4.875" style="140" customWidth="1"/>
    <col min="5124" max="5124" width="32.125" style="140" customWidth="1"/>
    <col min="5125" max="5128" width="17" style="140" customWidth="1"/>
    <col min="5129" max="5129" width="6.375" style="140" customWidth="1"/>
    <col min="5130" max="5376" width="9" style="140"/>
    <col min="5377" max="5377" width="7.5" style="140" customWidth="1"/>
    <col min="5378" max="5378" width="8.25" style="140" customWidth="1"/>
    <col min="5379" max="5379" width="4.875" style="140" customWidth="1"/>
    <col min="5380" max="5380" width="32.125" style="140" customWidth="1"/>
    <col min="5381" max="5384" width="17" style="140" customWidth="1"/>
    <col min="5385" max="5385" width="6.375" style="140" customWidth="1"/>
    <col min="5386" max="5632" width="9" style="140"/>
    <col min="5633" max="5633" width="7.5" style="140" customWidth="1"/>
    <col min="5634" max="5634" width="8.25" style="140" customWidth="1"/>
    <col min="5635" max="5635" width="4.875" style="140" customWidth="1"/>
    <col min="5636" max="5636" width="32.125" style="140" customWidth="1"/>
    <col min="5637" max="5640" width="17" style="140" customWidth="1"/>
    <col min="5641" max="5641" width="6.375" style="140" customWidth="1"/>
    <col min="5642" max="5888" width="9" style="140"/>
    <col min="5889" max="5889" width="7.5" style="140" customWidth="1"/>
    <col min="5890" max="5890" width="8.25" style="140" customWidth="1"/>
    <col min="5891" max="5891" width="4.875" style="140" customWidth="1"/>
    <col min="5892" max="5892" width="32.125" style="140" customWidth="1"/>
    <col min="5893" max="5896" width="17" style="140" customWidth="1"/>
    <col min="5897" max="5897" width="6.375" style="140" customWidth="1"/>
    <col min="5898" max="6144" width="9" style="140"/>
    <col min="6145" max="6145" width="7.5" style="140" customWidth="1"/>
    <col min="6146" max="6146" width="8.25" style="140" customWidth="1"/>
    <col min="6147" max="6147" width="4.875" style="140" customWidth="1"/>
    <col min="6148" max="6148" width="32.125" style="140" customWidth="1"/>
    <col min="6149" max="6152" width="17" style="140" customWidth="1"/>
    <col min="6153" max="6153" width="6.375" style="140" customWidth="1"/>
    <col min="6154" max="6400" width="9" style="140"/>
    <col min="6401" max="6401" width="7.5" style="140" customWidth="1"/>
    <col min="6402" max="6402" width="8.25" style="140" customWidth="1"/>
    <col min="6403" max="6403" width="4.875" style="140" customWidth="1"/>
    <col min="6404" max="6404" width="32.125" style="140" customWidth="1"/>
    <col min="6405" max="6408" width="17" style="140" customWidth="1"/>
    <col min="6409" max="6409" width="6.375" style="140" customWidth="1"/>
    <col min="6410" max="6656" width="9" style="140"/>
    <col min="6657" max="6657" width="7.5" style="140" customWidth="1"/>
    <col min="6658" max="6658" width="8.25" style="140" customWidth="1"/>
    <col min="6659" max="6659" width="4.875" style="140" customWidth="1"/>
    <col min="6660" max="6660" width="32.125" style="140" customWidth="1"/>
    <col min="6661" max="6664" width="17" style="140" customWidth="1"/>
    <col min="6665" max="6665" width="6.375" style="140" customWidth="1"/>
    <col min="6666" max="6912" width="9" style="140"/>
    <col min="6913" max="6913" width="7.5" style="140" customWidth="1"/>
    <col min="6914" max="6914" width="8.25" style="140" customWidth="1"/>
    <col min="6915" max="6915" width="4.875" style="140" customWidth="1"/>
    <col min="6916" max="6916" width="32.125" style="140" customWidth="1"/>
    <col min="6917" max="6920" width="17" style="140" customWidth="1"/>
    <col min="6921" max="6921" width="6.375" style="140" customWidth="1"/>
    <col min="6922" max="7168" width="9" style="140"/>
    <col min="7169" max="7169" width="7.5" style="140" customWidth="1"/>
    <col min="7170" max="7170" width="8.25" style="140" customWidth="1"/>
    <col min="7171" max="7171" width="4.875" style="140" customWidth="1"/>
    <col min="7172" max="7172" width="32.125" style="140" customWidth="1"/>
    <col min="7173" max="7176" width="17" style="140" customWidth="1"/>
    <col min="7177" max="7177" width="6.375" style="140" customWidth="1"/>
    <col min="7178" max="7424" width="9" style="140"/>
    <col min="7425" max="7425" width="7.5" style="140" customWidth="1"/>
    <col min="7426" max="7426" width="8.25" style="140" customWidth="1"/>
    <col min="7427" max="7427" width="4.875" style="140" customWidth="1"/>
    <col min="7428" max="7428" width="32.125" style="140" customWidth="1"/>
    <col min="7429" max="7432" width="17" style="140" customWidth="1"/>
    <col min="7433" max="7433" width="6.375" style="140" customWidth="1"/>
    <col min="7434" max="7680" width="9" style="140"/>
    <col min="7681" max="7681" width="7.5" style="140" customWidth="1"/>
    <col min="7682" max="7682" width="8.25" style="140" customWidth="1"/>
    <col min="7683" max="7683" width="4.875" style="140" customWidth="1"/>
    <col min="7684" max="7684" width="32.125" style="140" customWidth="1"/>
    <col min="7685" max="7688" width="17" style="140" customWidth="1"/>
    <col min="7689" max="7689" width="6.375" style="140" customWidth="1"/>
    <col min="7690" max="7936" width="9" style="140"/>
    <col min="7937" max="7937" width="7.5" style="140" customWidth="1"/>
    <col min="7938" max="7938" width="8.25" style="140" customWidth="1"/>
    <col min="7939" max="7939" width="4.875" style="140" customWidth="1"/>
    <col min="7940" max="7940" width="32.125" style="140" customWidth="1"/>
    <col min="7941" max="7944" width="17" style="140" customWidth="1"/>
    <col min="7945" max="7945" width="6.375" style="140" customWidth="1"/>
    <col min="7946" max="8192" width="9" style="140"/>
    <col min="8193" max="8193" width="7.5" style="140" customWidth="1"/>
    <col min="8194" max="8194" width="8.25" style="140" customWidth="1"/>
    <col min="8195" max="8195" width="4.875" style="140" customWidth="1"/>
    <col min="8196" max="8196" width="32.125" style="140" customWidth="1"/>
    <col min="8197" max="8200" width="17" style="140" customWidth="1"/>
    <col min="8201" max="8201" width="6.375" style="140" customWidth="1"/>
    <col min="8202" max="8448" width="9" style="140"/>
    <col min="8449" max="8449" width="7.5" style="140" customWidth="1"/>
    <col min="8450" max="8450" width="8.25" style="140" customWidth="1"/>
    <col min="8451" max="8451" width="4.875" style="140" customWidth="1"/>
    <col min="8452" max="8452" width="32.125" style="140" customWidth="1"/>
    <col min="8453" max="8456" width="17" style="140" customWidth="1"/>
    <col min="8457" max="8457" width="6.375" style="140" customWidth="1"/>
    <col min="8458" max="8704" width="9" style="140"/>
    <col min="8705" max="8705" width="7.5" style="140" customWidth="1"/>
    <col min="8706" max="8706" width="8.25" style="140" customWidth="1"/>
    <col min="8707" max="8707" width="4.875" style="140" customWidth="1"/>
    <col min="8708" max="8708" width="32.125" style="140" customWidth="1"/>
    <col min="8709" max="8712" width="17" style="140" customWidth="1"/>
    <col min="8713" max="8713" width="6.375" style="140" customWidth="1"/>
    <col min="8714" max="8960" width="9" style="140"/>
    <col min="8961" max="8961" width="7.5" style="140" customWidth="1"/>
    <col min="8962" max="8962" width="8.25" style="140" customWidth="1"/>
    <col min="8963" max="8963" width="4.875" style="140" customWidth="1"/>
    <col min="8964" max="8964" width="32.125" style="140" customWidth="1"/>
    <col min="8965" max="8968" width="17" style="140" customWidth="1"/>
    <col min="8969" max="8969" width="6.375" style="140" customWidth="1"/>
    <col min="8970" max="9216" width="9" style="140"/>
    <col min="9217" max="9217" width="7.5" style="140" customWidth="1"/>
    <col min="9218" max="9218" width="8.25" style="140" customWidth="1"/>
    <col min="9219" max="9219" width="4.875" style="140" customWidth="1"/>
    <col min="9220" max="9220" width="32.125" style="140" customWidth="1"/>
    <col min="9221" max="9224" width="17" style="140" customWidth="1"/>
    <col min="9225" max="9225" width="6.375" style="140" customWidth="1"/>
    <col min="9226" max="9472" width="9" style="140"/>
    <col min="9473" max="9473" width="7.5" style="140" customWidth="1"/>
    <col min="9474" max="9474" width="8.25" style="140" customWidth="1"/>
    <col min="9475" max="9475" width="4.875" style="140" customWidth="1"/>
    <col min="9476" max="9476" width="32.125" style="140" customWidth="1"/>
    <col min="9477" max="9480" width="17" style="140" customWidth="1"/>
    <col min="9481" max="9481" width="6.375" style="140" customWidth="1"/>
    <col min="9482" max="9728" width="9" style="140"/>
    <col min="9729" max="9729" width="7.5" style="140" customWidth="1"/>
    <col min="9730" max="9730" width="8.25" style="140" customWidth="1"/>
    <col min="9731" max="9731" width="4.875" style="140" customWidth="1"/>
    <col min="9732" max="9732" width="32.125" style="140" customWidth="1"/>
    <col min="9733" max="9736" width="17" style="140" customWidth="1"/>
    <col min="9737" max="9737" width="6.375" style="140" customWidth="1"/>
    <col min="9738" max="9984" width="9" style="140"/>
    <col min="9985" max="9985" width="7.5" style="140" customWidth="1"/>
    <col min="9986" max="9986" width="8.25" style="140" customWidth="1"/>
    <col min="9987" max="9987" width="4.875" style="140" customWidth="1"/>
    <col min="9988" max="9988" width="32.125" style="140" customWidth="1"/>
    <col min="9989" max="9992" width="17" style="140" customWidth="1"/>
    <col min="9993" max="9993" width="6.375" style="140" customWidth="1"/>
    <col min="9994" max="10240" width="9" style="140"/>
    <col min="10241" max="10241" width="7.5" style="140" customWidth="1"/>
    <col min="10242" max="10242" width="8.25" style="140" customWidth="1"/>
    <col min="10243" max="10243" width="4.875" style="140" customWidth="1"/>
    <col min="10244" max="10244" width="32.125" style="140" customWidth="1"/>
    <col min="10245" max="10248" width="17" style="140" customWidth="1"/>
    <col min="10249" max="10249" width="6.375" style="140" customWidth="1"/>
    <col min="10250" max="10496" width="9" style="140"/>
    <col min="10497" max="10497" width="7.5" style="140" customWidth="1"/>
    <col min="10498" max="10498" width="8.25" style="140" customWidth="1"/>
    <col min="10499" max="10499" width="4.875" style="140" customWidth="1"/>
    <col min="10500" max="10500" width="32.125" style="140" customWidth="1"/>
    <col min="10501" max="10504" width="17" style="140" customWidth="1"/>
    <col min="10505" max="10505" width="6.375" style="140" customWidth="1"/>
    <col min="10506" max="10752" width="9" style="140"/>
    <col min="10753" max="10753" width="7.5" style="140" customWidth="1"/>
    <col min="10754" max="10754" width="8.25" style="140" customWidth="1"/>
    <col min="10755" max="10755" width="4.875" style="140" customWidth="1"/>
    <col min="10756" max="10756" width="32.125" style="140" customWidth="1"/>
    <col min="10757" max="10760" width="17" style="140" customWidth="1"/>
    <col min="10761" max="10761" width="6.375" style="140" customWidth="1"/>
    <col min="10762" max="11008" width="9" style="140"/>
    <col min="11009" max="11009" width="7.5" style="140" customWidth="1"/>
    <col min="11010" max="11010" width="8.25" style="140" customWidth="1"/>
    <col min="11011" max="11011" width="4.875" style="140" customWidth="1"/>
    <col min="11012" max="11012" width="32.125" style="140" customWidth="1"/>
    <col min="11013" max="11016" width="17" style="140" customWidth="1"/>
    <col min="11017" max="11017" width="6.375" style="140" customWidth="1"/>
    <col min="11018" max="11264" width="9" style="140"/>
    <col min="11265" max="11265" width="7.5" style="140" customWidth="1"/>
    <col min="11266" max="11266" width="8.25" style="140" customWidth="1"/>
    <col min="11267" max="11267" width="4.875" style="140" customWidth="1"/>
    <col min="11268" max="11268" width="32.125" style="140" customWidth="1"/>
    <col min="11269" max="11272" width="17" style="140" customWidth="1"/>
    <col min="11273" max="11273" width="6.375" style="140" customWidth="1"/>
    <col min="11274" max="11520" width="9" style="140"/>
    <col min="11521" max="11521" width="7.5" style="140" customWidth="1"/>
    <col min="11522" max="11522" width="8.25" style="140" customWidth="1"/>
    <col min="11523" max="11523" width="4.875" style="140" customWidth="1"/>
    <col min="11524" max="11524" width="32.125" style="140" customWidth="1"/>
    <col min="11525" max="11528" width="17" style="140" customWidth="1"/>
    <col min="11529" max="11529" width="6.375" style="140" customWidth="1"/>
    <col min="11530" max="11776" width="9" style="140"/>
    <col min="11777" max="11777" width="7.5" style="140" customWidth="1"/>
    <col min="11778" max="11778" width="8.25" style="140" customWidth="1"/>
    <col min="11779" max="11779" width="4.875" style="140" customWidth="1"/>
    <col min="11780" max="11780" width="32.125" style="140" customWidth="1"/>
    <col min="11781" max="11784" width="17" style="140" customWidth="1"/>
    <col min="11785" max="11785" width="6.375" style="140" customWidth="1"/>
    <col min="11786" max="12032" width="9" style="140"/>
    <col min="12033" max="12033" width="7.5" style="140" customWidth="1"/>
    <col min="12034" max="12034" width="8.25" style="140" customWidth="1"/>
    <col min="12035" max="12035" width="4.875" style="140" customWidth="1"/>
    <col min="12036" max="12036" width="32.125" style="140" customWidth="1"/>
    <col min="12037" max="12040" width="17" style="140" customWidth="1"/>
    <col min="12041" max="12041" width="6.375" style="140" customWidth="1"/>
    <col min="12042" max="12288" width="9" style="140"/>
    <col min="12289" max="12289" width="7.5" style="140" customWidth="1"/>
    <col min="12290" max="12290" width="8.25" style="140" customWidth="1"/>
    <col min="12291" max="12291" width="4.875" style="140" customWidth="1"/>
    <col min="12292" max="12292" width="32.125" style="140" customWidth="1"/>
    <col min="12293" max="12296" width="17" style="140" customWidth="1"/>
    <col min="12297" max="12297" width="6.375" style="140" customWidth="1"/>
    <col min="12298" max="12544" width="9" style="140"/>
    <col min="12545" max="12545" width="7.5" style="140" customWidth="1"/>
    <col min="12546" max="12546" width="8.25" style="140" customWidth="1"/>
    <col min="12547" max="12547" width="4.875" style="140" customWidth="1"/>
    <col min="12548" max="12548" width="32.125" style="140" customWidth="1"/>
    <col min="12549" max="12552" width="17" style="140" customWidth="1"/>
    <col min="12553" max="12553" width="6.375" style="140" customWidth="1"/>
    <col min="12554" max="12800" width="9" style="140"/>
    <col min="12801" max="12801" width="7.5" style="140" customWidth="1"/>
    <col min="12802" max="12802" width="8.25" style="140" customWidth="1"/>
    <col min="12803" max="12803" width="4.875" style="140" customWidth="1"/>
    <col min="12804" max="12804" width="32.125" style="140" customWidth="1"/>
    <col min="12805" max="12808" width="17" style="140" customWidth="1"/>
    <col min="12809" max="12809" width="6.375" style="140" customWidth="1"/>
    <col min="12810" max="13056" width="9" style="140"/>
    <col min="13057" max="13057" width="7.5" style="140" customWidth="1"/>
    <col min="13058" max="13058" width="8.25" style="140" customWidth="1"/>
    <col min="13059" max="13059" width="4.875" style="140" customWidth="1"/>
    <col min="13060" max="13060" width="32.125" style="140" customWidth="1"/>
    <col min="13061" max="13064" width="17" style="140" customWidth="1"/>
    <col min="13065" max="13065" width="6.375" style="140" customWidth="1"/>
    <col min="13066" max="13312" width="9" style="140"/>
    <col min="13313" max="13313" width="7.5" style="140" customWidth="1"/>
    <col min="13314" max="13314" width="8.25" style="140" customWidth="1"/>
    <col min="13315" max="13315" width="4.875" style="140" customWidth="1"/>
    <col min="13316" max="13316" width="32.125" style="140" customWidth="1"/>
    <col min="13317" max="13320" width="17" style="140" customWidth="1"/>
    <col min="13321" max="13321" width="6.375" style="140" customWidth="1"/>
    <col min="13322" max="13568" width="9" style="140"/>
    <col min="13569" max="13569" width="7.5" style="140" customWidth="1"/>
    <col min="13570" max="13570" width="8.25" style="140" customWidth="1"/>
    <col min="13571" max="13571" width="4.875" style="140" customWidth="1"/>
    <col min="13572" max="13572" width="32.125" style="140" customWidth="1"/>
    <col min="13573" max="13576" width="17" style="140" customWidth="1"/>
    <col min="13577" max="13577" width="6.375" style="140" customWidth="1"/>
    <col min="13578" max="13824" width="9" style="140"/>
    <col min="13825" max="13825" width="7.5" style="140" customWidth="1"/>
    <col min="13826" max="13826" width="8.25" style="140" customWidth="1"/>
    <col min="13827" max="13827" width="4.875" style="140" customWidth="1"/>
    <col min="13828" max="13828" width="32.125" style="140" customWidth="1"/>
    <col min="13829" max="13832" width="17" style="140" customWidth="1"/>
    <col min="13833" max="13833" width="6.375" style="140" customWidth="1"/>
    <col min="13834" max="14080" width="9" style="140"/>
    <col min="14081" max="14081" width="7.5" style="140" customWidth="1"/>
    <col min="14082" max="14082" width="8.25" style="140" customWidth="1"/>
    <col min="14083" max="14083" width="4.875" style="140" customWidth="1"/>
    <col min="14084" max="14084" width="32.125" style="140" customWidth="1"/>
    <col min="14085" max="14088" width="17" style="140" customWidth="1"/>
    <col min="14089" max="14089" width="6.375" style="140" customWidth="1"/>
    <col min="14090" max="14336" width="9" style="140"/>
    <col min="14337" max="14337" width="7.5" style="140" customWidth="1"/>
    <col min="14338" max="14338" width="8.25" style="140" customWidth="1"/>
    <col min="14339" max="14339" width="4.875" style="140" customWidth="1"/>
    <col min="14340" max="14340" width="32.125" style="140" customWidth="1"/>
    <col min="14341" max="14344" width="17" style="140" customWidth="1"/>
    <col min="14345" max="14345" width="6.375" style="140" customWidth="1"/>
    <col min="14346" max="14592" width="9" style="140"/>
    <col min="14593" max="14593" width="7.5" style="140" customWidth="1"/>
    <col min="14594" max="14594" width="8.25" style="140" customWidth="1"/>
    <col min="14595" max="14595" width="4.875" style="140" customWidth="1"/>
    <col min="14596" max="14596" width="32.125" style="140" customWidth="1"/>
    <col min="14597" max="14600" width="17" style="140" customWidth="1"/>
    <col min="14601" max="14601" width="6.375" style="140" customWidth="1"/>
    <col min="14602" max="14848" width="9" style="140"/>
    <col min="14849" max="14849" width="7.5" style="140" customWidth="1"/>
    <col min="14850" max="14850" width="8.25" style="140" customWidth="1"/>
    <col min="14851" max="14851" width="4.875" style="140" customWidth="1"/>
    <col min="14852" max="14852" width="32.125" style="140" customWidth="1"/>
    <col min="14853" max="14856" width="17" style="140" customWidth="1"/>
    <col min="14857" max="14857" width="6.375" style="140" customWidth="1"/>
    <col min="14858" max="15104" width="9" style="140"/>
    <col min="15105" max="15105" width="7.5" style="140" customWidth="1"/>
    <col min="15106" max="15106" width="8.25" style="140" customWidth="1"/>
    <col min="15107" max="15107" width="4.875" style="140" customWidth="1"/>
    <col min="15108" max="15108" width="32.125" style="140" customWidth="1"/>
    <col min="15109" max="15112" width="17" style="140" customWidth="1"/>
    <col min="15113" max="15113" width="6.375" style="140" customWidth="1"/>
    <col min="15114" max="15360" width="9" style="140"/>
    <col min="15361" max="15361" width="7.5" style="140" customWidth="1"/>
    <col min="15362" max="15362" width="8.25" style="140" customWidth="1"/>
    <col min="15363" max="15363" width="4.875" style="140" customWidth="1"/>
    <col min="15364" max="15364" width="32.125" style="140" customWidth="1"/>
    <col min="15365" max="15368" width="17" style="140" customWidth="1"/>
    <col min="15369" max="15369" width="6.375" style="140" customWidth="1"/>
    <col min="15370" max="15616" width="9" style="140"/>
    <col min="15617" max="15617" width="7.5" style="140" customWidth="1"/>
    <col min="15618" max="15618" width="8.25" style="140" customWidth="1"/>
    <col min="15619" max="15619" width="4.875" style="140" customWidth="1"/>
    <col min="15620" max="15620" width="32.125" style="140" customWidth="1"/>
    <col min="15621" max="15624" width="17" style="140" customWidth="1"/>
    <col min="15625" max="15625" width="6.375" style="140" customWidth="1"/>
    <col min="15626" max="15872" width="9" style="140"/>
    <col min="15873" max="15873" width="7.5" style="140" customWidth="1"/>
    <col min="15874" max="15874" width="8.25" style="140" customWidth="1"/>
    <col min="15875" max="15875" width="4.875" style="140" customWidth="1"/>
    <col min="15876" max="15876" width="32.125" style="140" customWidth="1"/>
    <col min="15877" max="15880" width="17" style="140" customWidth="1"/>
    <col min="15881" max="15881" width="6.375" style="140" customWidth="1"/>
    <col min="15882" max="16128" width="9" style="140"/>
    <col min="16129" max="16129" width="7.5" style="140" customWidth="1"/>
    <col min="16130" max="16130" width="8.25" style="140" customWidth="1"/>
    <col min="16131" max="16131" width="4.875" style="140" customWidth="1"/>
    <col min="16132" max="16132" width="32.125" style="140" customWidth="1"/>
    <col min="16133" max="16136" width="17" style="140" customWidth="1"/>
    <col min="16137" max="16137" width="6.375" style="140" customWidth="1"/>
    <col min="16138" max="16384" width="9" style="140"/>
  </cols>
  <sheetData>
    <row r="1" spans="1:8" ht="13.5" customHeight="1">
      <c r="A1" s="339" t="s">
        <v>248</v>
      </c>
    </row>
    <row r="2" spans="1:8" ht="21.75" customHeight="1">
      <c r="A2" s="591" t="s">
        <v>141</v>
      </c>
      <c r="B2" s="591"/>
      <c r="C2" s="591"/>
      <c r="D2" s="591"/>
      <c r="E2" s="591"/>
      <c r="F2" s="591"/>
      <c r="G2" s="591"/>
      <c r="H2" s="591"/>
    </row>
    <row r="3" spans="1:8" ht="21.75" customHeight="1">
      <c r="A3" s="591"/>
      <c r="B3" s="591"/>
      <c r="C3" s="591"/>
      <c r="D3" s="591"/>
      <c r="E3" s="591"/>
      <c r="F3" s="591"/>
      <c r="G3" s="591"/>
      <c r="H3" s="591"/>
    </row>
    <row r="4" spans="1:8" ht="21.75" customHeight="1">
      <c r="B4" s="141"/>
      <c r="C4" s="141"/>
      <c r="D4" s="141"/>
      <c r="E4" s="141"/>
      <c r="F4" s="141"/>
      <c r="G4" s="141"/>
    </row>
    <row r="5" spans="1:8" ht="21.75" customHeight="1">
      <c r="A5" s="592" t="s">
        <v>94</v>
      </c>
      <c r="B5" s="592"/>
      <c r="C5" s="595" t="str">
        <f>様式1!E7</f>
        <v>○○○国○○○○○○○○○事業</v>
      </c>
      <c r="D5" s="595"/>
      <c r="E5" s="595"/>
      <c r="F5" s="595"/>
      <c r="G5" s="141"/>
    </row>
    <row r="6" spans="1:8" ht="21.75" customHeight="1">
      <c r="A6" s="592" t="s">
        <v>95</v>
      </c>
      <c r="B6" s="592"/>
      <c r="C6" s="596" t="str">
        <f>様式1!E8</f>
        <v>（提案法人名）</v>
      </c>
      <c r="D6" s="596"/>
      <c r="E6" s="596"/>
      <c r="F6" s="596"/>
      <c r="G6" s="141"/>
    </row>
    <row r="7" spans="1:8" ht="21.75" customHeight="1">
      <c r="A7" s="142"/>
      <c r="B7" s="141"/>
      <c r="C7" s="142"/>
      <c r="D7" s="143"/>
      <c r="E7" s="141"/>
      <c r="F7" s="141"/>
      <c r="G7" s="141"/>
      <c r="H7" s="144" t="s">
        <v>96</v>
      </c>
    </row>
    <row r="8" spans="1:8" ht="21.75" customHeight="1">
      <c r="A8" s="532"/>
      <c r="B8" s="593"/>
      <c r="C8" s="593"/>
      <c r="D8" s="593"/>
      <c r="E8" s="145" t="s">
        <v>142</v>
      </c>
      <c r="F8" s="145" t="s">
        <v>203</v>
      </c>
      <c r="G8" s="145" t="s">
        <v>298</v>
      </c>
      <c r="H8" s="146" t="s">
        <v>30</v>
      </c>
    </row>
    <row r="9" spans="1:8" ht="21.75" customHeight="1">
      <c r="A9" s="340" t="s">
        <v>97</v>
      </c>
      <c r="B9" s="587" t="s">
        <v>68</v>
      </c>
      <c r="C9" s="587"/>
      <c r="D9" s="587"/>
      <c r="E9" s="147">
        <f>E10+E11+E12</f>
        <v>0</v>
      </c>
      <c r="F9" s="147">
        <f t="shared" ref="F9:G9" si="0">F10+F11+F12</f>
        <v>0</v>
      </c>
      <c r="G9" s="147">
        <f t="shared" si="0"/>
        <v>0</v>
      </c>
      <c r="H9" s="147">
        <f>E9+F9+G9</f>
        <v>0</v>
      </c>
    </row>
    <row r="10" spans="1:8" ht="21.75" customHeight="1">
      <c r="A10" s="157"/>
      <c r="B10" s="149" t="s">
        <v>104</v>
      </c>
      <c r="C10" s="588" t="s">
        <v>7</v>
      </c>
      <c r="D10" s="588"/>
      <c r="E10" s="152"/>
      <c r="F10" s="152"/>
      <c r="G10" s="152"/>
      <c r="H10" s="147">
        <f t="shared" ref="H10:H22" si="1">E10+F10+G10</f>
        <v>0</v>
      </c>
    </row>
    <row r="11" spans="1:8" ht="21.75" customHeight="1">
      <c r="A11" s="157"/>
      <c r="B11" s="149" t="s">
        <v>4</v>
      </c>
      <c r="C11" s="588" t="s">
        <v>64</v>
      </c>
      <c r="D11" s="588"/>
      <c r="E11" s="152"/>
      <c r="F11" s="152"/>
      <c r="G11" s="152"/>
      <c r="H11" s="147">
        <f t="shared" si="1"/>
        <v>0</v>
      </c>
    </row>
    <row r="12" spans="1:8" ht="21.75" customHeight="1">
      <c r="A12" s="154"/>
      <c r="B12" s="149" t="s">
        <v>8</v>
      </c>
      <c r="C12" s="589" t="s">
        <v>9</v>
      </c>
      <c r="D12" s="589"/>
      <c r="E12" s="152"/>
      <c r="F12" s="152"/>
      <c r="G12" s="152"/>
      <c r="H12" s="147">
        <f t="shared" si="1"/>
        <v>0</v>
      </c>
    </row>
    <row r="13" spans="1:8" ht="21.75" customHeight="1">
      <c r="A13" s="342" t="s">
        <v>101</v>
      </c>
      <c r="B13" s="587" t="s">
        <v>3</v>
      </c>
      <c r="C13" s="587"/>
      <c r="D13" s="594"/>
      <c r="E13" s="147">
        <f>E14+E15+E16+E17+E18</f>
        <v>0</v>
      </c>
      <c r="F13" s="147">
        <f t="shared" ref="F13:G13" si="2">F14+F15+F16+F17+F18</f>
        <v>0</v>
      </c>
      <c r="G13" s="147">
        <f t="shared" si="2"/>
        <v>0</v>
      </c>
      <c r="H13" s="147">
        <f t="shared" si="1"/>
        <v>0</v>
      </c>
    </row>
    <row r="14" spans="1:8" ht="21.75" customHeight="1">
      <c r="A14" s="148"/>
      <c r="B14" s="149" t="s">
        <v>98</v>
      </c>
      <c r="C14" s="590" t="s">
        <v>99</v>
      </c>
      <c r="D14" s="590"/>
      <c r="E14" s="150"/>
      <c r="F14" s="150"/>
      <c r="G14" s="150"/>
      <c r="H14" s="147">
        <f t="shared" si="1"/>
        <v>0</v>
      </c>
    </row>
    <row r="15" spans="1:8" ht="21.75" hidden="1" customHeight="1">
      <c r="A15" s="148"/>
      <c r="B15" s="149" t="s">
        <v>4</v>
      </c>
      <c r="C15" s="338" t="s">
        <v>110</v>
      </c>
      <c r="D15" s="151"/>
      <c r="E15" s="346"/>
      <c r="F15" s="347"/>
      <c r="G15" s="347"/>
      <c r="H15" s="348"/>
    </row>
    <row r="16" spans="1:8" ht="21.75" customHeight="1">
      <c r="A16" s="148"/>
      <c r="B16" s="149" t="s">
        <v>4</v>
      </c>
      <c r="C16" s="457" t="s">
        <v>110</v>
      </c>
      <c r="D16" s="151"/>
      <c r="E16" s="152"/>
      <c r="F16" s="152"/>
      <c r="G16" s="152"/>
      <c r="H16" s="147">
        <f t="shared" si="1"/>
        <v>0</v>
      </c>
    </row>
    <row r="17" spans="1:8" ht="21.75" customHeight="1">
      <c r="A17" s="154"/>
      <c r="B17" s="155" t="s">
        <v>100</v>
      </c>
      <c r="C17" s="338" t="s">
        <v>111</v>
      </c>
      <c r="D17" s="156"/>
      <c r="E17" s="152"/>
      <c r="F17" s="152"/>
      <c r="G17" s="152"/>
      <c r="H17" s="147">
        <f t="shared" si="1"/>
        <v>0</v>
      </c>
    </row>
    <row r="18" spans="1:8" ht="21.75" customHeight="1">
      <c r="A18" s="153"/>
      <c r="B18" s="155" t="s">
        <v>310</v>
      </c>
      <c r="C18" s="589" t="s">
        <v>159</v>
      </c>
      <c r="D18" s="589"/>
      <c r="E18" s="150"/>
      <c r="F18" s="150"/>
      <c r="G18" s="150"/>
      <c r="H18" s="147">
        <f t="shared" si="1"/>
        <v>0</v>
      </c>
    </row>
    <row r="19" spans="1:8" ht="21.75" customHeight="1">
      <c r="A19" s="340" t="s">
        <v>103</v>
      </c>
      <c r="B19" s="341" t="s">
        <v>102</v>
      </c>
      <c r="C19" s="338"/>
      <c r="D19" s="338"/>
      <c r="E19" s="225"/>
      <c r="F19" s="225"/>
      <c r="G19" s="225"/>
      <c r="H19" s="147">
        <f t="shared" si="1"/>
        <v>0</v>
      </c>
    </row>
    <row r="20" spans="1:8" ht="21.75" customHeight="1">
      <c r="A20" s="342" t="s">
        <v>105</v>
      </c>
      <c r="B20" s="583" t="s">
        <v>27</v>
      </c>
      <c r="C20" s="583"/>
      <c r="D20" s="583"/>
      <c r="E20" s="147">
        <f>E9+E13+E19</f>
        <v>0</v>
      </c>
      <c r="F20" s="147">
        <f>F9+F13+F19</f>
        <v>0</v>
      </c>
      <c r="G20" s="147">
        <f>G9+G13+G19</f>
        <v>0</v>
      </c>
      <c r="H20" s="147">
        <f t="shared" si="1"/>
        <v>0</v>
      </c>
    </row>
    <row r="21" spans="1:8" ht="21.75" customHeight="1">
      <c r="A21" s="342" t="s">
        <v>106</v>
      </c>
      <c r="B21" s="343" t="s">
        <v>107</v>
      </c>
      <c r="C21" s="344"/>
      <c r="D21" s="344"/>
      <c r="E21" s="158">
        <f>E20*0.08</f>
        <v>0</v>
      </c>
      <c r="F21" s="158">
        <f t="shared" ref="F21:G21" si="3">F20*0.08</f>
        <v>0</v>
      </c>
      <c r="G21" s="158">
        <f t="shared" si="3"/>
        <v>0</v>
      </c>
      <c r="H21" s="147">
        <f t="shared" si="1"/>
        <v>0</v>
      </c>
    </row>
    <row r="22" spans="1:8" ht="21.75" customHeight="1">
      <c r="A22" s="345" t="s">
        <v>108</v>
      </c>
      <c r="B22" s="583" t="s">
        <v>109</v>
      </c>
      <c r="C22" s="583"/>
      <c r="D22" s="583"/>
      <c r="E22" s="147">
        <f>SUM(E20:E21)</f>
        <v>0</v>
      </c>
      <c r="F22" s="147">
        <f t="shared" ref="F22:G22" si="4">SUM(F20:F21)</f>
        <v>0</v>
      </c>
      <c r="G22" s="147">
        <f t="shared" si="4"/>
        <v>0</v>
      </c>
      <c r="H22" s="147">
        <f t="shared" si="1"/>
        <v>0</v>
      </c>
    </row>
    <row r="23" spans="1:8">
      <c r="A23" s="584"/>
      <c r="B23" s="584"/>
      <c r="C23" s="584"/>
      <c r="D23" s="585"/>
    </row>
    <row r="24" spans="1:8" ht="14.25" customHeight="1">
      <c r="A24" s="586"/>
      <c r="B24" s="586"/>
      <c r="C24" s="586"/>
      <c r="D24" s="586"/>
      <c r="E24" s="586"/>
    </row>
    <row r="25" spans="1:8">
      <c r="A25" s="159"/>
      <c r="B25" s="159"/>
      <c r="C25" s="159"/>
      <c r="D25" s="159"/>
      <c r="E25" s="159"/>
      <c r="F25" s="159"/>
      <c r="G25" s="159"/>
    </row>
    <row r="26" spans="1:8">
      <c r="A26" s="159"/>
      <c r="B26" s="159"/>
      <c r="C26" s="159"/>
      <c r="D26" s="159"/>
      <c r="E26" s="159"/>
      <c r="F26" s="159"/>
      <c r="G26" s="159"/>
    </row>
  </sheetData>
  <sheetProtection formatRows="0"/>
  <mergeCells count="17">
    <mergeCell ref="A2:H3"/>
    <mergeCell ref="A5:B5"/>
    <mergeCell ref="A6:B6"/>
    <mergeCell ref="A8:D8"/>
    <mergeCell ref="B13:D13"/>
    <mergeCell ref="C5:F5"/>
    <mergeCell ref="C6:F6"/>
    <mergeCell ref="B22:D22"/>
    <mergeCell ref="A23:D23"/>
    <mergeCell ref="A24:E24"/>
    <mergeCell ref="B9:D9"/>
    <mergeCell ref="C10:D10"/>
    <mergeCell ref="C11:D11"/>
    <mergeCell ref="C12:D12"/>
    <mergeCell ref="C18:D18"/>
    <mergeCell ref="B20:D20"/>
    <mergeCell ref="C14:D14"/>
  </mergeCells>
  <phoneticPr fontId="2"/>
  <dataValidations count="1">
    <dataValidation type="list" allowBlank="1" showInputMessage="1" showErrorMessage="1" sqref="D27:D28 IZ27:IZ28 SV27:SV28 ACR27:ACR28 AMN27:AMN28 AWJ27:AWJ28 BGF27:BGF28 BQB27:BQB28 BZX27:BZX28 CJT27:CJT28 CTP27:CTP28 DDL27:DDL28 DNH27:DNH28 DXD27:DXD28 EGZ27:EGZ28 EQV27:EQV28 FAR27:FAR28 FKN27:FKN28 FUJ27:FUJ28 GEF27:GEF28 GOB27:GOB28 GXX27:GXX28 HHT27:HHT28 HRP27:HRP28 IBL27:IBL28 ILH27:ILH28 IVD27:IVD28 JEZ27:JEZ28 JOV27:JOV28 JYR27:JYR28 KIN27:KIN28 KSJ27:KSJ28 LCF27:LCF28 LMB27:LMB28 LVX27:LVX28 MFT27:MFT28 MPP27:MPP28 MZL27:MZL28 NJH27:NJH28 NTD27:NTD28 OCZ27:OCZ28 OMV27:OMV28 OWR27:OWR28 PGN27:PGN28 PQJ27:PQJ28 QAF27:QAF28 QKB27:QKB28 QTX27:QTX28 RDT27:RDT28 RNP27:RNP28 RXL27:RXL28 SHH27:SHH28 SRD27:SRD28 TAZ27:TAZ28 TKV27:TKV28 TUR27:TUR28 UEN27:UEN28 UOJ27:UOJ28 UYF27:UYF28 VIB27:VIB28 VRX27:VRX28 WBT27:WBT28 WLP27:WLP28 WVL27:WVL28 D65563:D65564 IZ65563:IZ65564 SV65563:SV65564 ACR65563:ACR65564 AMN65563:AMN65564 AWJ65563:AWJ65564 BGF65563:BGF65564 BQB65563:BQB65564 BZX65563:BZX65564 CJT65563:CJT65564 CTP65563:CTP65564 DDL65563:DDL65564 DNH65563:DNH65564 DXD65563:DXD65564 EGZ65563:EGZ65564 EQV65563:EQV65564 FAR65563:FAR65564 FKN65563:FKN65564 FUJ65563:FUJ65564 GEF65563:GEF65564 GOB65563:GOB65564 GXX65563:GXX65564 HHT65563:HHT65564 HRP65563:HRP65564 IBL65563:IBL65564 ILH65563:ILH65564 IVD65563:IVD65564 JEZ65563:JEZ65564 JOV65563:JOV65564 JYR65563:JYR65564 KIN65563:KIN65564 KSJ65563:KSJ65564 LCF65563:LCF65564 LMB65563:LMB65564 LVX65563:LVX65564 MFT65563:MFT65564 MPP65563:MPP65564 MZL65563:MZL65564 NJH65563:NJH65564 NTD65563:NTD65564 OCZ65563:OCZ65564 OMV65563:OMV65564 OWR65563:OWR65564 PGN65563:PGN65564 PQJ65563:PQJ65564 QAF65563:QAF65564 QKB65563:QKB65564 QTX65563:QTX65564 RDT65563:RDT65564 RNP65563:RNP65564 RXL65563:RXL65564 SHH65563:SHH65564 SRD65563:SRD65564 TAZ65563:TAZ65564 TKV65563:TKV65564 TUR65563:TUR65564 UEN65563:UEN65564 UOJ65563:UOJ65564 UYF65563:UYF65564 VIB65563:VIB65564 VRX65563:VRX65564 WBT65563:WBT65564 WLP65563:WLP65564 WVL65563:WVL65564 D131099:D131100 IZ131099:IZ131100 SV131099:SV131100 ACR131099:ACR131100 AMN131099:AMN131100 AWJ131099:AWJ131100 BGF131099:BGF131100 BQB131099:BQB131100 BZX131099:BZX131100 CJT131099:CJT131100 CTP131099:CTP131100 DDL131099:DDL131100 DNH131099:DNH131100 DXD131099:DXD131100 EGZ131099:EGZ131100 EQV131099:EQV131100 FAR131099:FAR131100 FKN131099:FKN131100 FUJ131099:FUJ131100 GEF131099:GEF131100 GOB131099:GOB131100 GXX131099:GXX131100 HHT131099:HHT131100 HRP131099:HRP131100 IBL131099:IBL131100 ILH131099:ILH131100 IVD131099:IVD131100 JEZ131099:JEZ131100 JOV131099:JOV131100 JYR131099:JYR131100 KIN131099:KIN131100 KSJ131099:KSJ131100 LCF131099:LCF131100 LMB131099:LMB131100 LVX131099:LVX131100 MFT131099:MFT131100 MPP131099:MPP131100 MZL131099:MZL131100 NJH131099:NJH131100 NTD131099:NTD131100 OCZ131099:OCZ131100 OMV131099:OMV131100 OWR131099:OWR131100 PGN131099:PGN131100 PQJ131099:PQJ131100 QAF131099:QAF131100 QKB131099:QKB131100 QTX131099:QTX131100 RDT131099:RDT131100 RNP131099:RNP131100 RXL131099:RXL131100 SHH131099:SHH131100 SRD131099:SRD131100 TAZ131099:TAZ131100 TKV131099:TKV131100 TUR131099:TUR131100 UEN131099:UEN131100 UOJ131099:UOJ131100 UYF131099:UYF131100 VIB131099:VIB131100 VRX131099:VRX131100 WBT131099:WBT131100 WLP131099:WLP131100 WVL131099:WVL131100 D196635:D196636 IZ196635:IZ196636 SV196635:SV196636 ACR196635:ACR196636 AMN196635:AMN196636 AWJ196635:AWJ196636 BGF196635:BGF196636 BQB196635:BQB196636 BZX196635:BZX196636 CJT196635:CJT196636 CTP196635:CTP196636 DDL196635:DDL196636 DNH196635:DNH196636 DXD196635:DXD196636 EGZ196635:EGZ196636 EQV196635:EQV196636 FAR196635:FAR196636 FKN196635:FKN196636 FUJ196635:FUJ196636 GEF196635:GEF196636 GOB196635:GOB196636 GXX196635:GXX196636 HHT196635:HHT196636 HRP196635:HRP196636 IBL196635:IBL196636 ILH196635:ILH196636 IVD196635:IVD196636 JEZ196635:JEZ196636 JOV196635:JOV196636 JYR196635:JYR196636 KIN196635:KIN196636 KSJ196635:KSJ196636 LCF196635:LCF196636 LMB196635:LMB196636 LVX196635:LVX196636 MFT196635:MFT196636 MPP196635:MPP196636 MZL196635:MZL196636 NJH196635:NJH196636 NTD196635:NTD196636 OCZ196635:OCZ196636 OMV196635:OMV196636 OWR196635:OWR196636 PGN196635:PGN196636 PQJ196635:PQJ196636 QAF196635:QAF196636 QKB196635:QKB196636 QTX196635:QTX196636 RDT196635:RDT196636 RNP196635:RNP196636 RXL196635:RXL196636 SHH196635:SHH196636 SRD196635:SRD196636 TAZ196635:TAZ196636 TKV196635:TKV196636 TUR196635:TUR196636 UEN196635:UEN196636 UOJ196635:UOJ196636 UYF196635:UYF196636 VIB196635:VIB196636 VRX196635:VRX196636 WBT196635:WBT196636 WLP196635:WLP196636 WVL196635:WVL196636 D262171:D262172 IZ262171:IZ262172 SV262171:SV262172 ACR262171:ACR262172 AMN262171:AMN262172 AWJ262171:AWJ262172 BGF262171:BGF262172 BQB262171:BQB262172 BZX262171:BZX262172 CJT262171:CJT262172 CTP262171:CTP262172 DDL262171:DDL262172 DNH262171:DNH262172 DXD262171:DXD262172 EGZ262171:EGZ262172 EQV262171:EQV262172 FAR262171:FAR262172 FKN262171:FKN262172 FUJ262171:FUJ262172 GEF262171:GEF262172 GOB262171:GOB262172 GXX262171:GXX262172 HHT262171:HHT262172 HRP262171:HRP262172 IBL262171:IBL262172 ILH262171:ILH262172 IVD262171:IVD262172 JEZ262171:JEZ262172 JOV262171:JOV262172 JYR262171:JYR262172 KIN262171:KIN262172 KSJ262171:KSJ262172 LCF262171:LCF262172 LMB262171:LMB262172 LVX262171:LVX262172 MFT262171:MFT262172 MPP262171:MPP262172 MZL262171:MZL262172 NJH262171:NJH262172 NTD262171:NTD262172 OCZ262171:OCZ262172 OMV262171:OMV262172 OWR262171:OWR262172 PGN262171:PGN262172 PQJ262171:PQJ262172 QAF262171:QAF262172 QKB262171:QKB262172 QTX262171:QTX262172 RDT262171:RDT262172 RNP262171:RNP262172 RXL262171:RXL262172 SHH262171:SHH262172 SRD262171:SRD262172 TAZ262171:TAZ262172 TKV262171:TKV262172 TUR262171:TUR262172 UEN262171:UEN262172 UOJ262171:UOJ262172 UYF262171:UYF262172 VIB262171:VIB262172 VRX262171:VRX262172 WBT262171:WBT262172 WLP262171:WLP262172 WVL262171:WVL262172 D327707:D327708 IZ327707:IZ327708 SV327707:SV327708 ACR327707:ACR327708 AMN327707:AMN327708 AWJ327707:AWJ327708 BGF327707:BGF327708 BQB327707:BQB327708 BZX327707:BZX327708 CJT327707:CJT327708 CTP327707:CTP327708 DDL327707:DDL327708 DNH327707:DNH327708 DXD327707:DXD327708 EGZ327707:EGZ327708 EQV327707:EQV327708 FAR327707:FAR327708 FKN327707:FKN327708 FUJ327707:FUJ327708 GEF327707:GEF327708 GOB327707:GOB327708 GXX327707:GXX327708 HHT327707:HHT327708 HRP327707:HRP327708 IBL327707:IBL327708 ILH327707:ILH327708 IVD327707:IVD327708 JEZ327707:JEZ327708 JOV327707:JOV327708 JYR327707:JYR327708 KIN327707:KIN327708 KSJ327707:KSJ327708 LCF327707:LCF327708 LMB327707:LMB327708 LVX327707:LVX327708 MFT327707:MFT327708 MPP327707:MPP327708 MZL327707:MZL327708 NJH327707:NJH327708 NTD327707:NTD327708 OCZ327707:OCZ327708 OMV327707:OMV327708 OWR327707:OWR327708 PGN327707:PGN327708 PQJ327707:PQJ327708 QAF327707:QAF327708 QKB327707:QKB327708 QTX327707:QTX327708 RDT327707:RDT327708 RNP327707:RNP327708 RXL327707:RXL327708 SHH327707:SHH327708 SRD327707:SRD327708 TAZ327707:TAZ327708 TKV327707:TKV327708 TUR327707:TUR327708 UEN327707:UEN327708 UOJ327707:UOJ327708 UYF327707:UYF327708 VIB327707:VIB327708 VRX327707:VRX327708 WBT327707:WBT327708 WLP327707:WLP327708 WVL327707:WVL327708 D393243:D393244 IZ393243:IZ393244 SV393243:SV393244 ACR393243:ACR393244 AMN393243:AMN393244 AWJ393243:AWJ393244 BGF393243:BGF393244 BQB393243:BQB393244 BZX393243:BZX393244 CJT393243:CJT393244 CTP393243:CTP393244 DDL393243:DDL393244 DNH393243:DNH393244 DXD393243:DXD393244 EGZ393243:EGZ393244 EQV393243:EQV393244 FAR393243:FAR393244 FKN393243:FKN393244 FUJ393243:FUJ393244 GEF393243:GEF393244 GOB393243:GOB393244 GXX393243:GXX393244 HHT393243:HHT393244 HRP393243:HRP393244 IBL393243:IBL393244 ILH393243:ILH393244 IVD393243:IVD393244 JEZ393243:JEZ393244 JOV393243:JOV393244 JYR393243:JYR393244 KIN393243:KIN393244 KSJ393243:KSJ393244 LCF393243:LCF393244 LMB393243:LMB393244 LVX393243:LVX393244 MFT393243:MFT393244 MPP393243:MPP393244 MZL393243:MZL393244 NJH393243:NJH393244 NTD393243:NTD393244 OCZ393243:OCZ393244 OMV393243:OMV393244 OWR393243:OWR393244 PGN393243:PGN393244 PQJ393243:PQJ393244 QAF393243:QAF393244 QKB393243:QKB393244 QTX393243:QTX393244 RDT393243:RDT393244 RNP393243:RNP393244 RXL393243:RXL393244 SHH393243:SHH393244 SRD393243:SRD393244 TAZ393243:TAZ393244 TKV393243:TKV393244 TUR393243:TUR393244 UEN393243:UEN393244 UOJ393243:UOJ393244 UYF393243:UYF393244 VIB393243:VIB393244 VRX393243:VRX393244 WBT393243:WBT393244 WLP393243:WLP393244 WVL393243:WVL393244 D458779:D458780 IZ458779:IZ458780 SV458779:SV458780 ACR458779:ACR458780 AMN458779:AMN458780 AWJ458779:AWJ458780 BGF458779:BGF458780 BQB458779:BQB458780 BZX458779:BZX458780 CJT458779:CJT458780 CTP458779:CTP458780 DDL458779:DDL458780 DNH458779:DNH458780 DXD458779:DXD458780 EGZ458779:EGZ458780 EQV458779:EQV458780 FAR458779:FAR458780 FKN458779:FKN458780 FUJ458779:FUJ458780 GEF458779:GEF458780 GOB458779:GOB458780 GXX458779:GXX458780 HHT458779:HHT458780 HRP458779:HRP458780 IBL458779:IBL458780 ILH458779:ILH458780 IVD458779:IVD458780 JEZ458779:JEZ458780 JOV458779:JOV458780 JYR458779:JYR458780 KIN458779:KIN458780 KSJ458779:KSJ458780 LCF458779:LCF458780 LMB458779:LMB458780 LVX458779:LVX458780 MFT458779:MFT458780 MPP458779:MPP458780 MZL458779:MZL458780 NJH458779:NJH458780 NTD458779:NTD458780 OCZ458779:OCZ458780 OMV458779:OMV458780 OWR458779:OWR458780 PGN458779:PGN458780 PQJ458779:PQJ458780 QAF458779:QAF458780 QKB458779:QKB458780 QTX458779:QTX458780 RDT458779:RDT458780 RNP458779:RNP458780 RXL458779:RXL458780 SHH458779:SHH458780 SRD458779:SRD458780 TAZ458779:TAZ458780 TKV458779:TKV458780 TUR458779:TUR458780 UEN458779:UEN458780 UOJ458779:UOJ458780 UYF458779:UYF458780 VIB458779:VIB458780 VRX458779:VRX458780 WBT458779:WBT458780 WLP458779:WLP458780 WVL458779:WVL458780 D524315:D524316 IZ524315:IZ524316 SV524315:SV524316 ACR524315:ACR524316 AMN524315:AMN524316 AWJ524315:AWJ524316 BGF524315:BGF524316 BQB524315:BQB524316 BZX524315:BZX524316 CJT524315:CJT524316 CTP524315:CTP524316 DDL524315:DDL524316 DNH524315:DNH524316 DXD524315:DXD524316 EGZ524315:EGZ524316 EQV524315:EQV524316 FAR524315:FAR524316 FKN524315:FKN524316 FUJ524315:FUJ524316 GEF524315:GEF524316 GOB524315:GOB524316 GXX524315:GXX524316 HHT524315:HHT524316 HRP524315:HRP524316 IBL524315:IBL524316 ILH524315:ILH524316 IVD524315:IVD524316 JEZ524315:JEZ524316 JOV524315:JOV524316 JYR524315:JYR524316 KIN524315:KIN524316 KSJ524315:KSJ524316 LCF524315:LCF524316 LMB524315:LMB524316 LVX524315:LVX524316 MFT524315:MFT524316 MPP524315:MPP524316 MZL524315:MZL524316 NJH524315:NJH524316 NTD524315:NTD524316 OCZ524315:OCZ524316 OMV524315:OMV524316 OWR524315:OWR524316 PGN524315:PGN524316 PQJ524315:PQJ524316 QAF524315:QAF524316 QKB524315:QKB524316 QTX524315:QTX524316 RDT524315:RDT524316 RNP524315:RNP524316 RXL524315:RXL524316 SHH524315:SHH524316 SRD524315:SRD524316 TAZ524315:TAZ524316 TKV524315:TKV524316 TUR524315:TUR524316 UEN524315:UEN524316 UOJ524315:UOJ524316 UYF524315:UYF524316 VIB524315:VIB524316 VRX524315:VRX524316 WBT524315:WBT524316 WLP524315:WLP524316 WVL524315:WVL524316 D589851:D589852 IZ589851:IZ589852 SV589851:SV589852 ACR589851:ACR589852 AMN589851:AMN589852 AWJ589851:AWJ589852 BGF589851:BGF589852 BQB589851:BQB589852 BZX589851:BZX589852 CJT589851:CJT589852 CTP589851:CTP589852 DDL589851:DDL589852 DNH589851:DNH589852 DXD589851:DXD589852 EGZ589851:EGZ589852 EQV589851:EQV589852 FAR589851:FAR589852 FKN589851:FKN589852 FUJ589851:FUJ589852 GEF589851:GEF589852 GOB589851:GOB589852 GXX589851:GXX589852 HHT589851:HHT589852 HRP589851:HRP589852 IBL589851:IBL589852 ILH589851:ILH589852 IVD589851:IVD589852 JEZ589851:JEZ589852 JOV589851:JOV589852 JYR589851:JYR589852 KIN589851:KIN589852 KSJ589851:KSJ589852 LCF589851:LCF589852 LMB589851:LMB589852 LVX589851:LVX589852 MFT589851:MFT589852 MPP589851:MPP589852 MZL589851:MZL589852 NJH589851:NJH589852 NTD589851:NTD589852 OCZ589851:OCZ589852 OMV589851:OMV589852 OWR589851:OWR589852 PGN589851:PGN589852 PQJ589851:PQJ589852 QAF589851:QAF589852 QKB589851:QKB589852 QTX589851:QTX589852 RDT589851:RDT589852 RNP589851:RNP589852 RXL589851:RXL589852 SHH589851:SHH589852 SRD589851:SRD589852 TAZ589851:TAZ589852 TKV589851:TKV589852 TUR589851:TUR589852 UEN589851:UEN589852 UOJ589851:UOJ589852 UYF589851:UYF589852 VIB589851:VIB589852 VRX589851:VRX589852 WBT589851:WBT589852 WLP589851:WLP589852 WVL589851:WVL589852 D655387:D655388 IZ655387:IZ655388 SV655387:SV655388 ACR655387:ACR655388 AMN655387:AMN655388 AWJ655387:AWJ655388 BGF655387:BGF655388 BQB655387:BQB655388 BZX655387:BZX655388 CJT655387:CJT655388 CTP655387:CTP655388 DDL655387:DDL655388 DNH655387:DNH655388 DXD655387:DXD655388 EGZ655387:EGZ655388 EQV655387:EQV655388 FAR655387:FAR655388 FKN655387:FKN655388 FUJ655387:FUJ655388 GEF655387:GEF655388 GOB655387:GOB655388 GXX655387:GXX655388 HHT655387:HHT655388 HRP655387:HRP655388 IBL655387:IBL655388 ILH655387:ILH655388 IVD655387:IVD655388 JEZ655387:JEZ655388 JOV655387:JOV655388 JYR655387:JYR655388 KIN655387:KIN655388 KSJ655387:KSJ655388 LCF655387:LCF655388 LMB655387:LMB655388 LVX655387:LVX655388 MFT655387:MFT655388 MPP655387:MPP655388 MZL655387:MZL655388 NJH655387:NJH655388 NTD655387:NTD655388 OCZ655387:OCZ655388 OMV655387:OMV655388 OWR655387:OWR655388 PGN655387:PGN655388 PQJ655387:PQJ655388 QAF655387:QAF655388 QKB655387:QKB655388 QTX655387:QTX655388 RDT655387:RDT655388 RNP655387:RNP655388 RXL655387:RXL655388 SHH655387:SHH655388 SRD655387:SRD655388 TAZ655387:TAZ655388 TKV655387:TKV655388 TUR655387:TUR655388 UEN655387:UEN655388 UOJ655387:UOJ655388 UYF655387:UYF655388 VIB655387:VIB655388 VRX655387:VRX655388 WBT655387:WBT655388 WLP655387:WLP655388 WVL655387:WVL655388 D720923:D720924 IZ720923:IZ720924 SV720923:SV720924 ACR720923:ACR720924 AMN720923:AMN720924 AWJ720923:AWJ720924 BGF720923:BGF720924 BQB720923:BQB720924 BZX720923:BZX720924 CJT720923:CJT720924 CTP720923:CTP720924 DDL720923:DDL720924 DNH720923:DNH720924 DXD720923:DXD720924 EGZ720923:EGZ720924 EQV720923:EQV720924 FAR720923:FAR720924 FKN720923:FKN720924 FUJ720923:FUJ720924 GEF720923:GEF720924 GOB720923:GOB720924 GXX720923:GXX720924 HHT720923:HHT720924 HRP720923:HRP720924 IBL720923:IBL720924 ILH720923:ILH720924 IVD720923:IVD720924 JEZ720923:JEZ720924 JOV720923:JOV720924 JYR720923:JYR720924 KIN720923:KIN720924 KSJ720923:KSJ720924 LCF720923:LCF720924 LMB720923:LMB720924 LVX720923:LVX720924 MFT720923:MFT720924 MPP720923:MPP720924 MZL720923:MZL720924 NJH720923:NJH720924 NTD720923:NTD720924 OCZ720923:OCZ720924 OMV720923:OMV720924 OWR720923:OWR720924 PGN720923:PGN720924 PQJ720923:PQJ720924 QAF720923:QAF720924 QKB720923:QKB720924 QTX720923:QTX720924 RDT720923:RDT720924 RNP720923:RNP720924 RXL720923:RXL720924 SHH720923:SHH720924 SRD720923:SRD720924 TAZ720923:TAZ720924 TKV720923:TKV720924 TUR720923:TUR720924 UEN720923:UEN720924 UOJ720923:UOJ720924 UYF720923:UYF720924 VIB720923:VIB720924 VRX720923:VRX720924 WBT720923:WBT720924 WLP720923:WLP720924 WVL720923:WVL720924 D786459:D786460 IZ786459:IZ786460 SV786459:SV786460 ACR786459:ACR786460 AMN786459:AMN786460 AWJ786459:AWJ786460 BGF786459:BGF786460 BQB786459:BQB786460 BZX786459:BZX786460 CJT786459:CJT786460 CTP786459:CTP786460 DDL786459:DDL786460 DNH786459:DNH786460 DXD786459:DXD786460 EGZ786459:EGZ786460 EQV786459:EQV786460 FAR786459:FAR786460 FKN786459:FKN786460 FUJ786459:FUJ786460 GEF786459:GEF786460 GOB786459:GOB786460 GXX786459:GXX786460 HHT786459:HHT786460 HRP786459:HRP786460 IBL786459:IBL786460 ILH786459:ILH786460 IVD786459:IVD786460 JEZ786459:JEZ786460 JOV786459:JOV786460 JYR786459:JYR786460 KIN786459:KIN786460 KSJ786459:KSJ786460 LCF786459:LCF786460 LMB786459:LMB786460 LVX786459:LVX786460 MFT786459:MFT786460 MPP786459:MPP786460 MZL786459:MZL786460 NJH786459:NJH786460 NTD786459:NTD786460 OCZ786459:OCZ786460 OMV786459:OMV786460 OWR786459:OWR786460 PGN786459:PGN786460 PQJ786459:PQJ786460 QAF786459:QAF786460 QKB786459:QKB786460 QTX786459:QTX786460 RDT786459:RDT786460 RNP786459:RNP786460 RXL786459:RXL786460 SHH786459:SHH786460 SRD786459:SRD786460 TAZ786459:TAZ786460 TKV786459:TKV786460 TUR786459:TUR786460 UEN786459:UEN786460 UOJ786459:UOJ786460 UYF786459:UYF786460 VIB786459:VIB786460 VRX786459:VRX786460 WBT786459:WBT786460 WLP786459:WLP786460 WVL786459:WVL786460 D851995:D851996 IZ851995:IZ851996 SV851995:SV851996 ACR851995:ACR851996 AMN851995:AMN851996 AWJ851995:AWJ851996 BGF851995:BGF851996 BQB851995:BQB851996 BZX851995:BZX851996 CJT851995:CJT851996 CTP851995:CTP851996 DDL851995:DDL851996 DNH851995:DNH851996 DXD851995:DXD851996 EGZ851995:EGZ851996 EQV851995:EQV851996 FAR851995:FAR851996 FKN851995:FKN851996 FUJ851995:FUJ851996 GEF851995:GEF851996 GOB851995:GOB851996 GXX851995:GXX851996 HHT851995:HHT851996 HRP851995:HRP851996 IBL851995:IBL851996 ILH851995:ILH851996 IVD851995:IVD851996 JEZ851995:JEZ851996 JOV851995:JOV851996 JYR851995:JYR851996 KIN851995:KIN851996 KSJ851995:KSJ851996 LCF851995:LCF851996 LMB851995:LMB851996 LVX851995:LVX851996 MFT851995:MFT851996 MPP851995:MPP851996 MZL851995:MZL851996 NJH851995:NJH851996 NTD851995:NTD851996 OCZ851995:OCZ851996 OMV851995:OMV851996 OWR851995:OWR851996 PGN851995:PGN851996 PQJ851995:PQJ851996 QAF851995:QAF851996 QKB851995:QKB851996 QTX851995:QTX851996 RDT851995:RDT851996 RNP851995:RNP851996 RXL851995:RXL851996 SHH851995:SHH851996 SRD851995:SRD851996 TAZ851995:TAZ851996 TKV851995:TKV851996 TUR851995:TUR851996 UEN851995:UEN851996 UOJ851995:UOJ851996 UYF851995:UYF851996 VIB851995:VIB851996 VRX851995:VRX851996 WBT851995:WBT851996 WLP851995:WLP851996 WVL851995:WVL851996 D917531:D917532 IZ917531:IZ917532 SV917531:SV917532 ACR917531:ACR917532 AMN917531:AMN917532 AWJ917531:AWJ917532 BGF917531:BGF917532 BQB917531:BQB917532 BZX917531:BZX917532 CJT917531:CJT917532 CTP917531:CTP917532 DDL917531:DDL917532 DNH917531:DNH917532 DXD917531:DXD917532 EGZ917531:EGZ917532 EQV917531:EQV917532 FAR917531:FAR917532 FKN917531:FKN917532 FUJ917531:FUJ917532 GEF917531:GEF917532 GOB917531:GOB917532 GXX917531:GXX917532 HHT917531:HHT917532 HRP917531:HRP917532 IBL917531:IBL917532 ILH917531:ILH917532 IVD917531:IVD917532 JEZ917531:JEZ917532 JOV917531:JOV917532 JYR917531:JYR917532 KIN917531:KIN917532 KSJ917531:KSJ917532 LCF917531:LCF917532 LMB917531:LMB917532 LVX917531:LVX917532 MFT917531:MFT917532 MPP917531:MPP917532 MZL917531:MZL917532 NJH917531:NJH917532 NTD917531:NTD917532 OCZ917531:OCZ917532 OMV917531:OMV917532 OWR917531:OWR917532 PGN917531:PGN917532 PQJ917531:PQJ917532 QAF917531:QAF917532 QKB917531:QKB917532 QTX917531:QTX917532 RDT917531:RDT917532 RNP917531:RNP917532 RXL917531:RXL917532 SHH917531:SHH917532 SRD917531:SRD917532 TAZ917531:TAZ917532 TKV917531:TKV917532 TUR917531:TUR917532 UEN917531:UEN917532 UOJ917531:UOJ917532 UYF917531:UYF917532 VIB917531:VIB917532 VRX917531:VRX917532 WBT917531:WBT917532 WLP917531:WLP917532 WVL917531:WVL917532 D983067:D983068 IZ983067:IZ983068 SV983067:SV983068 ACR983067:ACR983068 AMN983067:AMN983068 AWJ983067:AWJ983068 BGF983067:BGF983068 BQB983067:BQB983068 BZX983067:BZX983068 CJT983067:CJT983068 CTP983067:CTP983068 DDL983067:DDL983068 DNH983067:DNH983068 DXD983067:DXD983068 EGZ983067:EGZ983068 EQV983067:EQV983068 FAR983067:FAR983068 FKN983067:FKN983068 FUJ983067:FUJ983068 GEF983067:GEF983068 GOB983067:GOB983068 GXX983067:GXX983068 HHT983067:HHT983068 HRP983067:HRP983068 IBL983067:IBL983068 ILH983067:ILH983068 IVD983067:IVD983068 JEZ983067:JEZ983068 JOV983067:JOV983068 JYR983067:JYR983068 KIN983067:KIN983068 KSJ983067:KSJ983068 LCF983067:LCF983068 LMB983067:LMB983068 LVX983067:LVX983068 MFT983067:MFT983068 MPP983067:MPP983068 MZL983067:MZL983068 NJH983067:NJH983068 NTD983067:NTD983068 OCZ983067:OCZ983068 OMV983067:OMV983068 OWR983067:OWR983068 PGN983067:PGN983068 PQJ983067:PQJ983068 QAF983067:QAF983068 QKB983067:QKB983068 QTX983067:QTX983068 RDT983067:RDT983068 RNP983067:RNP983068 RXL983067:RXL983068 SHH983067:SHH983068 SRD983067:SRD983068 TAZ983067:TAZ983068 TKV983067:TKV983068 TUR983067:TUR983068 UEN983067:UEN983068 UOJ983067:UOJ983068 UYF983067:UYF983068 VIB983067:VIB983068 VRX983067:VRX983068 WBT983067:WBT983068 WLP983067:WLP983068 WVL983067:WVL983068">
      <formula1>#REF!</formula1>
    </dataValidation>
  </dataValidations>
  <hyperlinks>
    <hyperlink ref="A1" location="入力方法!Print_Area" display="入力方法に戻る"/>
  </hyperlinks>
  <printOptions horizontalCentered="1"/>
  <pageMargins left="0.43307086614173229" right="0.23622047244094491" top="0.43307086614173229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V42"/>
  <sheetViews>
    <sheetView zoomScaleNormal="100" zoomScaleSheetLayoutView="100" workbookViewId="0">
      <selection activeCell="E45" sqref="E45"/>
    </sheetView>
  </sheetViews>
  <sheetFormatPr defaultRowHeight="14.25"/>
  <cols>
    <col min="1" max="1" width="10.625" customWidth="1"/>
    <col min="2" max="2" width="23.5" customWidth="1"/>
    <col min="3" max="3" width="21.5" customWidth="1"/>
    <col min="4" max="4" width="10.875" customWidth="1"/>
    <col min="5" max="5" width="21" bestFit="1" customWidth="1"/>
    <col min="6" max="6" width="5.625" bestFit="1" customWidth="1"/>
    <col min="7" max="7" width="14.125" customWidth="1"/>
    <col min="8" max="8" width="16.75" customWidth="1"/>
    <col min="9" max="9" width="18" style="400" bestFit="1" customWidth="1"/>
    <col min="10" max="10" width="9.625" bestFit="1" customWidth="1"/>
    <col min="11" max="11" width="5.875" bestFit="1" customWidth="1"/>
    <col min="12" max="12" width="7.625" bestFit="1" customWidth="1"/>
    <col min="13" max="13" width="4.375" customWidth="1"/>
    <col min="14" max="14" width="5" customWidth="1"/>
    <col min="15" max="15" width="10.625" style="173" bestFit="1" customWidth="1"/>
    <col min="16" max="16" width="6.625" bestFit="1" customWidth="1"/>
    <col min="17" max="17" width="9.125" bestFit="1" customWidth="1"/>
  </cols>
  <sheetData>
    <row r="1" spans="1:22">
      <c r="A1" s="275" t="s">
        <v>76</v>
      </c>
      <c r="B1" s="240"/>
      <c r="C1" s="240"/>
      <c r="D1" s="389"/>
      <c r="E1" s="240"/>
      <c r="F1" s="276"/>
      <c r="G1" s="276"/>
      <c r="H1" s="276"/>
      <c r="I1" s="395"/>
      <c r="J1" s="276"/>
      <c r="K1" s="276"/>
      <c r="L1" s="276"/>
      <c r="M1" s="276"/>
      <c r="N1" s="276"/>
      <c r="O1" s="277"/>
      <c r="P1" s="276"/>
      <c r="Q1" s="168"/>
      <c r="R1" s="168"/>
      <c r="S1" s="168"/>
      <c r="T1" s="168"/>
      <c r="U1" s="168"/>
    </row>
    <row r="2" spans="1:22" ht="16.5">
      <c r="A2" s="240" t="s">
        <v>77</v>
      </c>
      <c r="B2" s="240" t="s">
        <v>227</v>
      </c>
      <c r="C2" s="240" t="s">
        <v>78</v>
      </c>
      <c r="D2" s="240" t="s">
        <v>228</v>
      </c>
      <c r="E2" s="240" t="s">
        <v>154</v>
      </c>
      <c r="F2" s="240" t="s">
        <v>80</v>
      </c>
      <c r="G2" s="240" t="s">
        <v>173</v>
      </c>
      <c r="H2" s="240" t="s">
        <v>229</v>
      </c>
      <c r="I2" s="396" t="s">
        <v>251</v>
      </c>
      <c r="J2" s="240" t="s">
        <v>144</v>
      </c>
      <c r="K2" s="240" t="s">
        <v>145</v>
      </c>
      <c r="L2" s="240" t="s">
        <v>146</v>
      </c>
      <c r="M2" s="166"/>
      <c r="N2" s="278" t="s">
        <v>147</v>
      </c>
      <c r="O2" s="279" t="s">
        <v>148</v>
      </c>
      <c r="P2" s="171" t="s">
        <v>145</v>
      </c>
      <c r="Q2" s="171" t="s">
        <v>146</v>
      </c>
      <c r="R2" s="168"/>
      <c r="S2" s="168"/>
      <c r="T2" s="168"/>
      <c r="U2" s="363" t="s">
        <v>79</v>
      </c>
      <c r="V2" s="117" t="s">
        <v>85</v>
      </c>
    </row>
    <row r="3" spans="1:22">
      <c r="A3" s="168">
        <v>1</v>
      </c>
      <c r="B3" s="364"/>
      <c r="C3" s="250"/>
      <c r="D3" s="322"/>
      <c r="E3" s="250"/>
      <c r="F3" s="322"/>
      <c r="G3" s="251"/>
      <c r="H3" s="252"/>
      <c r="I3" s="397"/>
      <c r="J3" s="175" t="str">
        <f>IF($F3="","",IF(D3="Z","",VLOOKUP($F3,$N$3:$Q$12,2)))</f>
        <v/>
      </c>
      <c r="K3" s="175" t="str">
        <f>IF($F3="","",VLOOKUP($F3,$N$3:$Q$12,3))</f>
        <v/>
      </c>
      <c r="L3" s="175" t="str">
        <f>IF($F3="","",VLOOKUP($F3,$N$3:$Q$12,4))</f>
        <v/>
      </c>
      <c r="M3" s="168"/>
      <c r="N3" s="278"/>
      <c r="O3" s="279"/>
      <c r="P3" s="171"/>
      <c r="Q3" s="171"/>
      <c r="R3" s="168"/>
      <c r="S3" s="168"/>
      <c r="T3" s="168"/>
      <c r="U3" s="394" t="s">
        <v>282</v>
      </c>
      <c r="V3" s="117" t="s">
        <v>86</v>
      </c>
    </row>
    <row r="4" spans="1:22">
      <c r="A4" s="168">
        <v>2</v>
      </c>
      <c r="B4" s="364"/>
      <c r="C4" s="250"/>
      <c r="D4" s="322"/>
      <c r="E4" s="250"/>
      <c r="F4" s="322"/>
      <c r="G4" s="251"/>
      <c r="H4" s="252"/>
      <c r="I4" s="398"/>
      <c r="J4" s="175" t="str">
        <f t="shared" ref="J4:J33" si="0">IF($F4="","",IF(D4="Z","",VLOOKUP($F4,$N$3:$Q$12,2)))</f>
        <v/>
      </c>
      <c r="K4" s="175" t="str">
        <f t="shared" ref="K4:K33" si="1">IF($F4="","",VLOOKUP($F4,$N$3:$Q$12,3))</f>
        <v/>
      </c>
      <c r="L4" s="175" t="str">
        <f t="shared" ref="L4:L33" si="2">IF($F4="","",VLOOKUP($F4,$N$3:$Q$12,4))</f>
        <v/>
      </c>
      <c r="M4" s="168"/>
      <c r="N4" s="278"/>
      <c r="O4" s="279"/>
      <c r="P4" s="171"/>
      <c r="Q4" s="171"/>
      <c r="R4" s="168"/>
      <c r="S4" s="168"/>
      <c r="T4" s="168"/>
      <c r="U4" s="394" t="s">
        <v>266</v>
      </c>
      <c r="V4" s="117" t="s">
        <v>84</v>
      </c>
    </row>
    <row r="5" spans="1:22">
      <c r="A5" s="168">
        <v>3</v>
      </c>
      <c r="B5" s="364"/>
      <c r="C5" s="272"/>
      <c r="D5" s="322"/>
      <c r="E5" s="250"/>
      <c r="F5" s="322"/>
      <c r="G5" s="251"/>
      <c r="H5" s="252"/>
      <c r="I5" s="397"/>
      <c r="J5" s="175" t="str">
        <f t="shared" si="0"/>
        <v/>
      </c>
      <c r="K5" s="175" t="str">
        <f t="shared" si="1"/>
        <v/>
      </c>
      <c r="L5" s="175" t="str">
        <f t="shared" si="2"/>
        <v/>
      </c>
      <c r="M5" s="168"/>
      <c r="N5" s="278"/>
      <c r="O5" s="279"/>
      <c r="P5" s="171"/>
      <c r="Q5" s="171"/>
      <c r="R5" s="168"/>
      <c r="S5" s="168"/>
      <c r="T5" s="168"/>
      <c r="U5" s="394" t="s">
        <v>267</v>
      </c>
    </row>
    <row r="6" spans="1:22">
      <c r="A6" s="168">
        <v>4</v>
      </c>
      <c r="B6" s="364"/>
      <c r="C6" s="250"/>
      <c r="D6" s="322"/>
      <c r="E6" s="250"/>
      <c r="F6" s="322"/>
      <c r="G6" s="251"/>
      <c r="H6" s="252"/>
      <c r="I6" s="398"/>
      <c r="J6" s="175" t="str">
        <f t="shared" si="0"/>
        <v/>
      </c>
      <c r="K6" s="175" t="str">
        <f t="shared" si="1"/>
        <v/>
      </c>
      <c r="L6" s="175" t="str">
        <f t="shared" si="2"/>
        <v/>
      </c>
      <c r="M6" s="168"/>
      <c r="N6" s="281"/>
      <c r="O6" s="279"/>
      <c r="P6" s="171"/>
      <c r="Q6" s="171"/>
      <c r="R6" s="168"/>
      <c r="S6" s="168"/>
      <c r="T6" s="168"/>
      <c r="U6" s="394" t="s">
        <v>268</v>
      </c>
    </row>
    <row r="7" spans="1:22">
      <c r="A7" s="168">
        <v>5</v>
      </c>
      <c r="B7" s="364"/>
      <c r="C7" s="250"/>
      <c r="D7" s="322"/>
      <c r="E7" s="272"/>
      <c r="F7" s="322"/>
      <c r="G7" s="251"/>
      <c r="H7" s="252"/>
      <c r="I7" s="397"/>
      <c r="J7" s="175" t="str">
        <f t="shared" si="0"/>
        <v/>
      </c>
      <c r="K7" s="175" t="str">
        <f t="shared" si="1"/>
        <v/>
      </c>
      <c r="L7" s="175" t="str">
        <f t="shared" si="2"/>
        <v/>
      </c>
      <c r="M7" s="168"/>
      <c r="N7" s="281">
        <v>2</v>
      </c>
      <c r="O7" s="279">
        <v>1024000</v>
      </c>
      <c r="P7" s="171">
        <v>3800</v>
      </c>
      <c r="Q7" s="171">
        <v>11600</v>
      </c>
      <c r="R7" s="168"/>
      <c r="S7" s="168"/>
      <c r="T7" s="168"/>
      <c r="U7" s="394" t="s">
        <v>269</v>
      </c>
    </row>
    <row r="8" spans="1:22" ht="14.25" customHeight="1">
      <c r="A8" s="168">
        <v>6</v>
      </c>
      <c r="B8" s="364"/>
      <c r="C8" s="250"/>
      <c r="D8" s="322"/>
      <c r="E8" s="272"/>
      <c r="F8" s="322"/>
      <c r="G8" s="251"/>
      <c r="H8" s="252"/>
      <c r="I8" s="397"/>
      <c r="J8" s="175" t="str">
        <f t="shared" si="0"/>
        <v/>
      </c>
      <c r="K8" s="175" t="str">
        <f t="shared" si="1"/>
        <v/>
      </c>
      <c r="L8" s="175" t="str">
        <f t="shared" si="2"/>
        <v/>
      </c>
      <c r="M8" s="168"/>
      <c r="N8" s="281">
        <v>3</v>
      </c>
      <c r="O8" s="279">
        <v>910000</v>
      </c>
      <c r="P8" s="171">
        <v>3800</v>
      </c>
      <c r="Q8" s="171">
        <v>11600</v>
      </c>
      <c r="R8" s="168"/>
      <c r="S8" s="168"/>
      <c r="T8" s="168"/>
      <c r="U8" s="394" t="s">
        <v>270</v>
      </c>
    </row>
    <row r="9" spans="1:22" ht="14.25" customHeight="1">
      <c r="A9" s="168">
        <v>7</v>
      </c>
      <c r="B9" s="364"/>
      <c r="C9" s="272"/>
      <c r="D9" s="322"/>
      <c r="E9" s="272"/>
      <c r="F9" s="322"/>
      <c r="G9" s="251"/>
      <c r="H9" s="252"/>
      <c r="I9" s="397"/>
      <c r="J9" s="175" t="str">
        <f t="shared" si="0"/>
        <v/>
      </c>
      <c r="K9" s="175" t="str">
        <f t="shared" si="1"/>
        <v/>
      </c>
      <c r="L9" s="175" t="str">
        <f t="shared" si="2"/>
        <v/>
      </c>
      <c r="M9" s="168"/>
      <c r="N9" s="281">
        <v>4</v>
      </c>
      <c r="O9" s="279">
        <v>744000</v>
      </c>
      <c r="P9" s="171">
        <v>3800</v>
      </c>
      <c r="Q9" s="171">
        <v>11600</v>
      </c>
      <c r="R9" s="168"/>
      <c r="S9" s="168"/>
      <c r="T9" s="168"/>
      <c r="U9" s="394" t="s">
        <v>271</v>
      </c>
    </row>
    <row r="10" spans="1:22">
      <c r="A10" s="168">
        <v>8</v>
      </c>
      <c r="B10" s="364"/>
      <c r="C10" s="250"/>
      <c r="D10" s="322"/>
      <c r="E10" s="272"/>
      <c r="F10" s="322"/>
      <c r="G10" s="251"/>
      <c r="H10" s="252"/>
      <c r="I10" s="398"/>
      <c r="J10" s="175" t="str">
        <f t="shared" si="0"/>
        <v/>
      </c>
      <c r="K10" s="175" t="str">
        <f t="shared" si="1"/>
        <v/>
      </c>
      <c r="L10" s="175" t="str">
        <f t="shared" si="2"/>
        <v/>
      </c>
      <c r="M10" s="168"/>
      <c r="N10" s="281">
        <v>5</v>
      </c>
      <c r="O10" s="279">
        <v>600000</v>
      </c>
      <c r="P10" s="171">
        <v>3800</v>
      </c>
      <c r="Q10" s="171">
        <v>11600</v>
      </c>
      <c r="R10" s="168"/>
      <c r="S10" s="168"/>
      <c r="T10" s="168"/>
      <c r="U10" s="394" t="s">
        <v>272</v>
      </c>
    </row>
    <row r="11" spans="1:22">
      <c r="A11" s="168">
        <v>9</v>
      </c>
      <c r="B11" s="417"/>
      <c r="C11" s="250"/>
      <c r="D11" s="322"/>
      <c r="E11" s="272"/>
      <c r="F11" s="322"/>
      <c r="G11" s="251"/>
      <c r="H11" s="252"/>
      <c r="I11" s="397"/>
      <c r="J11" s="175" t="str">
        <f t="shared" si="0"/>
        <v/>
      </c>
      <c r="K11" s="175" t="str">
        <f t="shared" si="1"/>
        <v/>
      </c>
      <c r="L11" s="175" t="str">
        <f t="shared" si="2"/>
        <v/>
      </c>
      <c r="M11" s="168"/>
      <c r="N11" s="281">
        <v>6</v>
      </c>
      <c r="O11" s="279">
        <v>508000</v>
      </c>
      <c r="P11" s="171">
        <v>3800</v>
      </c>
      <c r="Q11" s="171">
        <v>11600</v>
      </c>
      <c r="R11" s="168"/>
      <c r="S11" s="168"/>
      <c r="T11" s="168"/>
      <c r="U11" s="394" t="s">
        <v>273</v>
      </c>
    </row>
    <row r="12" spans="1:22">
      <c r="A12" s="168">
        <v>10</v>
      </c>
      <c r="B12" s="417"/>
      <c r="C12" s="250"/>
      <c r="D12" s="322"/>
      <c r="E12" s="250"/>
      <c r="F12" s="322"/>
      <c r="G12" s="251"/>
      <c r="H12" s="252"/>
      <c r="I12" s="398"/>
      <c r="J12" s="175" t="str">
        <f t="shared" si="0"/>
        <v/>
      </c>
      <c r="K12" s="175" t="str">
        <f t="shared" si="1"/>
        <v/>
      </c>
      <c r="L12" s="175" t="str">
        <f t="shared" si="2"/>
        <v/>
      </c>
      <c r="M12" s="168"/>
      <c r="N12" s="168"/>
      <c r="O12" s="172"/>
      <c r="P12" s="168"/>
      <c r="Q12" s="168"/>
      <c r="R12" s="168"/>
      <c r="S12" s="168"/>
      <c r="T12" s="168"/>
      <c r="U12" s="394" t="s">
        <v>274</v>
      </c>
    </row>
    <row r="13" spans="1:22">
      <c r="A13" s="168">
        <v>11</v>
      </c>
      <c r="B13" s="280"/>
      <c r="C13" s="250"/>
      <c r="D13" s="322"/>
      <c r="E13" s="250"/>
      <c r="F13" s="322"/>
      <c r="G13" s="251"/>
      <c r="H13" s="252"/>
      <c r="I13" s="398"/>
      <c r="J13" s="175" t="str">
        <f t="shared" si="0"/>
        <v/>
      </c>
      <c r="K13" s="175" t="str">
        <f t="shared" si="1"/>
        <v/>
      </c>
      <c r="L13" s="175" t="str">
        <f t="shared" si="2"/>
        <v/>
      </c>
      <c r="M13" s="168"/>
      <c r="N13" s="168"/>
      <c r="O13" s="172"/>
      <c r="P13" s="168"/>
      <c r="Q13" s="168"/>
      <c r="R13" s="168"/>
      <c r="S13" s="168"/>
      <c r="T13" s="168"/>
      <c r="U13" s="394" t="s">
        <v>275</v>
      </c>
    </row>
    <row r="14" spans="1:22">
      <c r="A14" s="168">
        <v>12</v>
      </c>
      <c r="B14" s="280"/>
      <c r="C14" s="250"/>
      <c r="D14" s="322"/>
      <c r="E14" s="250"/>
      <c r="F14" s="322"/>
      <c r="G14" s="251"/>
      <c r="H14" s="252"/>
      <c r="I14" s="398"/>
      <c r="J14" s="175" t="str">
        <f t="shared" si="0"/>
        <v/>
      </c>
      <c r="K14" s="175" t="str">
        <f t="shared" si="1"/>
        <v/>
      </c>
      <c r="L14" s="175" t="str">
        <f t="shared" si="2"/>
        <v/>
      </c>
      <c r="M14" s="168"/>
      <c r="N14" s="168"/>
      <c r="O14" s="172"/>
      <c r="P14" s="168"/>
      <c r="Q14" s="168"/>
      <c r="R14" s="168"/>
      <c r="S14" s="168"/>
      <c r="T14" s="168"/>
      <c r="U14" s="394" t="s">
        <v>276</v>
      </c>
    </row>
    <row r="15" spans="1:22">
      <c r="A15" s="168">
        <v>13</v>
      </c>
      <c r="B15" s="280"/>
      <c r="C15" s="250"/>
      <c r="D15" s="322"/>
      <c r="E15" s="250"/>
      <c r="F15" s="322"/>
      <c r="G15" s="251"/>
      <c r="H15" s="252"/>
      <c r="I15" s="398"/>
      <c r="J15" s="175" t="str">
        <f t="shared" si="0"/>
        <v/>
      </c>
      <c r="K15" s="175" t="str">
        <f t="shared" si="1"/>
        <v/>
      </c>
      <c r="L15" s="175" t="str">
        <f t="shared" si="2"/>
        <v/>
      </c>
      <c r="M15" s="168"/>
      <c r="N15" s="168"/>
      <c r="O15" s="172"/>
      <c r="P15" s="168"/>
      <c r="Q15" s="168"/>
      <c r="R15" s="168"/>
      <c r="S15" s="168"/>
      <c r="T15" s="168"/>
      <c r="U15" s="394" t="s">
        <v>277</v>
      </c>
    </row>
    <row r="16" spans="1:22">
      <c r="A16" s="168">
        <v>14</v>
      </c>
      <c r="B16" s="280"/>
      <c r="C16" s="367"/>
      <c r="D16" s="322"/>
      <c r="E16" s="250"/>
      <c r="F16" s="322"/>
      <c r="G16" s="251"/>
      <c r="H16" s="252"/>
      <c r="I16" s="398"/>
      <c r="J16" s="175" t="str">
        <f t="shared" si="0"/>
        <v/>
      </c>
      <c r="K16" s="175" t="str">
        <f t="shared" si="1"/>
        <v/>
      </c>
      <c r="L16" s="175" t="str">
        <f t="shared" si="2"/>
        <v/>
      </c>
      <c r="M16" s="168"/>
      <c r="N16" s="168"/>
      <c r="O16" s="172"/>
      <c r="P16" s="168"/>
      <c r="Q16" s="168"/>
      <c r="R16" s="168"/>
      <c r="S16" s="168"/>
      <c r="T16" s="168"/>
      <c r="U16" s="394" t="s">
        <v>278</v>
      </c>
    </row>
    <row r="17" spans="1:21">
      <c r="A17" s="168">
        <v>15</v>
      </c>
      <c r="B17" s="280"/>
      <c r="C17" s="250"/>
      <c r="D17" s="322"/>
      <c r="E17" s="250"/>
      <c r="F17" s="322"/>
      <c r="G17" s="251"/>
      <c r="H17" s="252"/>
      <c r="I17" s="398"/>
      <c r="J17" s="175" t="str">
        <f t="shared" si="0"/>
        <v/>
      </c>
      <c r="K17" s="175" t="str">
        <f t="shared" si="1"/>
        <v/>
      </c>
      <c r="L17" s="175" t="str">
        <f t="shared" si="2"/>
        <v/>
      </c>
      <c r="M17" s="168"/>
      <c r="N17" s="168"/>
      <c r="O17" s="172"/>
      <c r="P17" s="168"/>
      <c r="Q17" s="168"/>
      <c r="R17" s="168"/>
      <c r="S17" s="168"/>
      <c r="T17" s="168"/>
      <c r="U17" s="394" t="s">
        <v>279</v>
      </c>
    </row>
    <row r="18" spans="1:21">
      <c r="A18" s="168">
        <v>16</v>
      </c>
      <c r="B18" s="280"/>
      <c r="C18" s="250"/>
      <c r="D18" s="322"/>
      <c r="E18" s="250"/>
      <c r="F18" s="322"/>
      <c r="G18" s="251"/>
      <c r="H18" s="252"/>
      <c r="I18" s="398"/>
      <c r="J18" s="175" t="str">
        <f t="shared" si="0"/>
        <v/>
      </c>
      <c r="K18" s="175" t="str">
        <f t="shared" si="1"/>
        <v/>
      </c>
      <c r="L18" s="175" t="str">
        <f t="shared" si="2"/>
        <v/>
      </c>
      <c r="M18" s="168"/>
      <c r="N18" s="168"/>
      <c r="O18" s="172"/>
      <c r="P18" s="168"/>
      <c r="Q18" s="168"/>
      <c r="R18" s="168"/>
      <c r="S18" s="168"/>
      <c r="T18" s="168"/>
      <c r="U18" s="394" t="s">
        <v>280</v>
      </c>
    </row>
    <row r="19" spans="1:21">
      <c r="A19" s="168">
        <v>17</v>
      </c>
      <c r="B19" s="280"/>
      <c r="C19" s="250"/>
      <c r="D19" s="322"/>
      <c r="E19" s="250"/>
      <c r="F19" s="322"/>
      <c r="G19" s="251"/>
      <c r="H19" s="252"/>
      <c r="I19" s="398"/>
      <c r="J19" s="175" t="str">
        <f t="shared" si="0"/>
        <v/>
      </c>
      <c r="K19" s="175" t="str">
        <f t="shared" si="1"/>
        <v/>
      </c>
      <c r="L19" s="175" t="str">
        <f t="shared" si="2"/>
        <v/>
      </c>
      <c r="M19" s="168"/>
      <c r="N19" s="168"/>
      <c r="O19" s="172"/>
      <c r="P19" s="168"/>
      <c r="Q19" s="168"/>
      <c r="R19" s="168"/>
      <c r="S19" s="168"/>
      <c r="T19" s="168"/>
      <c r="U19" s="394" t="s">
        <v>281</v>
      </c>
    </row>
    <row r="20" spans="1:21">
      <c r="A20" s="168">
        <v>18</v>
      </c>
      <c r="B20" s="280"/>
      <c r="C20" s="250"/>
      <c r="D20" s="322"/>
      <c r="E20" s="250"/>
      <c r="F20" s="322"/>
      <c r="G20" s="251"/>
      <c r="H20" s="252"/>
      <c r="I20" s="398"/>
      <c r="J20" s="175" t="str">
        <f t="shared" si="0"/>
        <v/>
      </c>
      <c r="K20" s="175" t="str">
        <f t="shared" si="1"/>
        <v/>
      </c>
      <c r="L20" s="175" t="str">
        <f t="shared" si="2"/>
        <v/>
      </c>
      <c r="M20" s="168"/>
      <c r="N20" s="168"/>
      <c r="O20" s="172"/>
      <c r="P20" s="168"/>
      <c r="Q20" s="168"/>
      <c r="R20" s="168"/>
      <c r="S20" s="168"/>
      <c r="T20" s="168"/>
      <c r="U20" s="394"/>
    </row>
    <row r="21" spans="1:21">
      <c r="A21" s="168">
        <v>19</v>
      </c>
      <c r="B21" s="280"/>
      <c r="C21" s="250"/>
      <c r="D21" s="322"/>
      <c r="E21" s="250"/>
      <c r="F21" s="322"/>
      <c r="G21" s="251"/>
      <c r="H21" s="252"/>
      <c r="I21" s="398"/>
      <c r="J21" s="175" t="str">
        <f t="shared" si="0"/>
        <v/>
      </c>
      <c r="K21" s="175" t="str">
        <f t="shared" si="1"/>
        <v/>
      </c>
      <c r="L21" s="175" t="str">
        <f t="shared" si="2"/>
        <v/>
      </c>
      <c r="M21" s="168"/>
      <c r="N21" s="168"/>
      <c r="O21" s="172"/>
      <c r="P21" s="168"/>
      <c r="Q21" s="168"/>
      <c r="R21" s="168"/>
      <c r="S21" s="168"/>
      <c r="T21" s="168"/>
      <c r="U21" s="168"/>
    </row>
    <row r="22" spans="1:21">
      <c r="A22" s="168">
        <v>20</v>
      </c>
      <c r="B22" s="280"/>
      <c r="C22" s="250"/>
      <c r="D22" s="322"/>
      <c r="E22" s="250"/>
      <c r="F22" s="322"/>
      <c r="G22" s="251"/>
      <c r="H22" s="252"/>
      <c r="I22" s="398"/>
      <c r="J22" s="175" t="str">
        <f t="shared" si="0"/>
        <v/>
      </c>
      <c r="K22" s="175" t="str">
        <f t="shared" si="1"/>
        <v/>
      </c>
      <c r="L22" s="175" t="str">
        <f t="shared" si="2"/>
        <v/>
      </c>
      <c r="M22" s="168"/>
      <c r="N22" s="168"/>
      <c r="O22" s="172"/>
      <c r="P22" s="168"/>
      <c r="Q22" s="168"/>
      <c r="R22" s="168"/>
      <c r="S22" s="168"/>
      <c r="T22" s="168"/>
      <c r="U22" s="168"/>
    </row>
    <row r="23" spans="1:21" hidden="1">
      <c r="A23" s="168">
        <v>21</v>
      </c>
      <c r="B23" s="280"/>
      <c r="C23" s="250"/>
      <c r="D23" s="322"/>
      <c r="E23" s="250"/>
      <c r="F23" s="322"/>
      <c r="G23" s="251"/>
      <c r="H23" s="252"/>
      <c r="I23" s="398"/>
      <c r="J23" s="175" t="str">
        <f t="shared" si="0"/>
        <v/>
      </c>
      <c r="K23" s="175" t="str">
        <f t="shared" si="1"/>
        <v/>
      </c>
      <c r="L23" s="175" t="str">
        <f t="shared" si="2"/>
        <v/>
      </c>
      <c r="M23" s="168"/>
      <c r="N23" s="168"/>
      <c r="O23" s="172"/>
      <c r="P23" s="168"/>
      <c r="Q23" s="168"/>
      <c r="R23" s="168"/>
      <c r="S23" s="168"/>
      <c r="T23" s="168"/>
      <c r="U23" s="168"/>
    </row>
    <row r="24" spans="1:21" hidden="1">
      <c r="A24" s="168">
        <v>22</v>
      </c>
      <c r="B24" s="280"/>
      <c r="C24" s="250"/>
      <c r="D24" s="322"/>
      <c r="E24" s="250"/>
      <c r="F24" s="322"/>
      <c r="G24" s="251"/>
      <c r="H24" s="252"/>
      <c r="I24" s="398"/>
      <c r="J24" s="175" t="str">
        <f t="shared" si="0"/>
        <v/>
      </c>
      <c r="K24" s="175" t="str">
        <f t="shared" si="1"/>
        <v/>
      </c>
      <c r="L24" s="175" t="str">
        <f t="shared" si="2"/>
        <v/>
      </c>
      <c r="M24" s="168"/>
      <c r="N24" s="168"/>
      <c r="O24" s="172"/>
      <c r="P24" s="168"/>
      <c r="Q24" s="168"/>
      <c r="R24" s="168"/>
      <c r="S24" s="168"/>
      <c r="T24" s="168"/>
      <c r="U24" s="168"/>
    </row>
    <row r="25" spans="1:21" hidden="1">
      <c r="A25" s="168">
        <v>23</v>
      </c>
      <c r="B25" s="280"/>
      <c r="C25" s="250"/>
      <c r="D25" s="322"/>
      <c r="E25" s="250"/>
      <c r="F25" s="322"/>
      <c r="G25" s="251"/>
      <c r="H25" s="252"/>
      <c r="I25" s="398"/>
      <c r="J25" s="175" t="str">
        <f t="shared" si="0"/>
        <v/>
      </c>
      <c r="K25" s="175" t="str">
        <f t="shared" si="1"/>
        <v/>
      </c>
      <c r="L25" s="175" t="str">
        <f t="shared" si="2"/>
        <v/>
      </c>
      <c r="M25" s="168"/>
      <c r="N25" s="168"/>
      <c r="O25" s="172"/>
      <c r="P25" s="168"/>
      <c r="Q25" s="168"/>
      <c r="R25" s="168"/>
      <c r="S25" s="168"/>
      <c r="T25" s="168"/>
      <c r="U25" s="168"/>
    </row>
    <row r="26" spans="1:21" hidden="1">
      <c r="A26" s="168">
        <v>24</v>
      </c>
      <c r="B26" s="280"/>
      <c r="C26" s="250"/>
      <c r="D26" s="322"/>
      <c r="E26" s="250"/>
      <c r="F26" s="322"/>
      <c r="G26" s="251"/>
      <c r="H26" s="252"/>
      <c r="I26" s="398"/>
      <c r="J26" s="175" t="str">
        <f t="shared" si="0"/>
        <v/>
      </c>
      <c r="K26" s="175" t="str">
        <f t="shared" si="1"/>
        <v/>
      </c>
      <c r="L26" s="175" t="str">
        <f t="shared" si="2"/>
        <v/>
      </c>
      <c r="M26" s="168"/>
      <c r="N26" s="168"/>
      <c r="O26" s="172"/>
      <c r="P26" s="168"/>
      <c r="Q26" s="168"/>
      <c r="R26" s="168"/>
      <c r="S26" s="168"/>
      <c r="T26" s="168"/>
      <c r="U26" s="168"/>
    </row>
    <row r="27" spans="1:21" hidden="1">
      <c r="A27" s="168">
        <v>25</v>
      </c>
      <c r="B27" s="280"/>
      <c r="C27" s="250"/>
      <c r="D27" s="322"/>
      <c r="E27" s="250"/>
      <c r="F27" s="322"/>
      <c r="G27" s="251"/>
      <c r="H27" s="252"/>
      <c r="I27" s="398"/>
      <c r="J27" s="175" t="str">
        <f t="shared" si="0"/>
        <v/>
      </c>
      <c r="K27" s="175" t="str">
        <f t="shared" si="1"/>
        <v/>
      </c>
      <c r="L27" s="175" t="str">
        <f t="shared" si="2"/>
        <v/>
      </c>
      <c r="M27" s="168"/>
      <c r="N27" s="168"/>
      <c r="O27" s="172"/>
      <c r="P27" s="168"/>
      <c r="Q27" s="168"/>
      <c r="R27" s="168"/>
      <c r="S27" s="168"/>
      <c r="T27" s="168"/>
      <c r="U27" s="168"/>
    </row>
    <row r="28" spans="1:21" hidden="1">
      <c r="A28" s="168">
        <v>26</v>
      </c>
      <c r="B28" s="280"/>
      <c r="C28" s="250"/>
      <c r="D28" s="322"/>
      <c r="E28" s="250"/>
      <c r="F28" s="322"/>
      <c r="G28" s="251"/>
      <c r="H28" s="252"/>
      <c r="I28" s="398"/>
      <c r="J28" s="175" t="str">
        <f t="shared" si="0"/>
        <v/>
      </c>
      <c r="K28" s="175" t="str">
        <f t="shared" si="1"/>
        <v/>
      </c>
      <c r="L28" s="175" t="str">
        <f t="shared" si="2"/>
        <v/>
      </c>
      <c r="M28" s="168"/>
      <c r="N28" s="168"/>
      <c r="O28" s="172"/>
      <c r="P28" s="168"/>
      <c r="Q28" s="168"/>
      <c r="R28" s="168"/>
      <c r="S28" s="168"/>
      <c r="T28" s="168"/>
      <c r="U28" s="168"/>
    </row>
    <row r="29" spans="1:21" hidden="1">
      <c r="A29" s="168">
        <v>27</v>
      </c>
      <c r="B29" s="280"/>
      <c r="C29" s="250"/>
      <c r="D29" s="322"/>
      <c r="E29" s="250"/>
      <c r="F29" s="322"/>
      <c r="G29" s="251"/>
      <c r="H29" s="252"/>
      <c r="I29" s="398"/>
      <c r="J29" s="175" t="str">
        <f t="shared" si="0"/>
        <v/>
      </c>
      <c r="K29" s="175" t="str">
        <f t="shared" si="1"/>
        <v/>
      </c>
      <c r="L29" s="175" t="str">
        <f t="shared" si="2"/>
        <v/>
      </c>
      <c r="M29" s="168"/>
      <c r="N29" s="168"/>
      <c r="O29" s="172"/>
      <c r="P29" s="168"/>
      <c r="Q29" s="168"/>
      <c r="R29" s="168"/>
      <c r="S29" s="168"/>
      <c r="T29" s="168"/>
      <c r="U29" s="168"/>
    </row>
    <row r="30" spans="1:21" hidden="1">
      <c r="A30" s="168">
        <v>28</v>
      </c>
      <c r="B30" s="280"/>
      <c r="C30" s="250"/>
      <c r="D30" s="322"/>
      <c r="E30" s="250"/>
      <c r="F30" s="322"/>
      <c r="G30" s="251"/>
      <c r="H30" s="252"/>
      <c r="I30" s="398"/>
      <c r="J30" s="175" t="str">
        <f t="shared" si="0"/>
        <v/>
      </c>
      <c r="K30" s="175" t="str">
        <f t="shared" si="1"/>
        <v/>
      </c>
      <c r="L30" s="175" t="str">
        <f t="shared" si="2"/>
        <v/>
      </c>
      <c r="M30" s="168"/>
      <c r="N30" s="168"/>
      <c r="O30" s="172"/>
      <c r="P30" s="168"/>
      <c r="Q30" s="168"/>
      <c r="R30" s="168"/>
      <c r="S30" s="168"/>
      <c r="T30" s="168"/>
      <c r="U30" s="168"/>
    </row>
    <row r="31" spans="1:21" hidden="1">
      <c r="A31" s="168">
        <v>29</v>
      </c>
      <c r="B31" s="280"/>
      <c r="C31" s="250"/>
      <c r="D31" s="322"/>
      <c r="E31" s="250"/>
      <c r="F31" s="322"/>
      <c r="G31" s="251"/>
      <c r="H31" s="252"/>
      <c r="I31" s="398"/>
      <c r="J31" s="175" t="str">
        <f t="shared" si="0"/>
        <v/>
      </c>
      <c r="K31" s="175" t="str">
        <f t="shared" si="1"/>
        <v/>
      </c>
      <c r="L31" s="175" t="str">
        <f t="shared" si="2"/>
        <v/>
      </c>
      <c r="M31" s="168"/>
      <c r="N31" s="168"/>
      <c r="O31" s="172"/>
      <c r="P31" s="168"/>
      <c r="Q31" s="168"/>
      <c r="R31" s="168"/>
      <c r="S31" s="168"/>
      <c r="T31" s="168"/>
      <c r="U31" s="168"/>
    </row>
    <row r="32" spans="1:21" hidden="1">
      <c r="A32" s="168">
        <v>30</v>
      </c>
      <c r="B32" s="280"/>
      <c r="C32" s="250"/>
      <c r="D32" s="322"/>
      <c r="E32" s="250"/>
      <c r="F32" s="322"/>
      <c r="G32" s="251"/>
      <c r="H32" s="252"/>
      <c r="I32" s="398"/>
      <c r="J32" s="175" t="str">
        <f t="shared" si="0"/>
        <v/>
      </c>
      <c r="K32" s="175" t="str">
        <f t="shared" si="1"/>
        <v/>
      </c>
      <c r="L32" s="175" t="str">
        <f t="shared" si="2"/>
        <v/>
      </c>
      <c r="M32" s="168"/>
      <c r="N32" s="168"/>
      <c r="O32" s="172"/>
      <c r="P32" s="168"/>
      <c r="Q32" s="168"/>
      <c r="R32" s="168"/>
      <c r="S32" s="168"/>
      <c r="T32" s="168"/>
      <c r="U32" s="168"/>
    </row>
    <row r="33" spans="1:21" hidden="1">
      <c r="A33" s="168">
        <v>31</v>
      </c>
      <c r="B33" s="280"/>
      <c r="C33" s="250"/>
      <c r="D33" s="322"/>
      <c r="E33" s="250"/>
      <c r="F33" s="322"/>
      <c r="G33" s="251"/>
      <c r="H33" s="252"/>
      <c r="I33" s="398"/>
      <c r="J33" s="175" t="str">
        <f t="shared" si="0"/>
        <v/>
      </c>
      <c r="K33" s="175" t="str">
        <f t="shared" si="1"/>
        <v/>
      </c>
      <c r="L33" s="175" t="str">
        <f t="shared" si="2"/>
        <v/>
      </c>
      <c r="M33" s="168"/>
      <c r="N33" s="168"/>
      <c r="O33" s="172"/>
      <c r="P33" s="168"/>
      <c r="Q33" s="168"/>
      <c r="R33" s="168"/>
      <c r="S33" s="168"/>
      <c r="T33" s="168"/>
      <c r="U33" s="168"/>
    </row>
    <row r="34" spans="1:21">
      <c r="A34" s="168"/>
      <c r="B34" s="168"/>
      <c r="C34" s="168"/>
      <c r="D34" s="168"/>
      <c r="E34" s="168"/>
      <c r="F34" s="168"/>
      <c r="G34" s="168"/>
      <c r="H34" s="168"/>
      <c r="I34" s="399"/>
      <c r="J34" s="172"/>
      <c r="K34" s="168"/>
      <c r="L34" s="168"/>
      <c r="M34" s="168"/>
      <c r="N34" s="168"/>
      <c r="O34" s="172"/>
      <c r="P34" s="168"/>
      <c r="Q34" s="168"/>
      <c r="R34" s="168"/>
      <c r="S34" s="168"/>
      <c r="T34" s="168"/>
      <c r="U34" s="168"/>
    </row>
    <row r="35" spans="1:21">
      <c r="A35" s="168"/>
      <c r="B35" s="130" t="s">
        <v>316</v>
      </c>
      <c r="C35" s="168"/>
      <c r="D35" s="168"/>
      <c r="E35" s="168"/>
      <c r="F35" s="168"/>
      <c r="G35" s="168"/>
      <c r="H35" s="168"/>
      <c r="I35" s="399"/>
      <c r="J35" s="168"/>
      <c r="K35" s="168"/>
      <c r="L35" s="168"/>
      <c r="M35" s="168"/>
      <c r="N35" s="168"/>
      <c r="O35" s="172"/>
      <c r="P35" s="168"/>
      <c r="Q35" s="168"/>
      <c r="R35" s="168"/>
      <c r="S35" s="168"/>
      <c r="T35" s="168"/>
      <c r="U35" s="168"/>
    </row>
    <row r="36" spans="1:21">
      <c r="A36" s="168"/>
      <c r="B36" s="130" t="s">
        <v>317</v>
      </c>
      <c r="C36" s="168"/>
      <c r="D36" s="168"/>
      <c r="E36" s="168"/>
      <c r="F36" s="168"/>
      <c r="G36" s="168"/>
      <c r="H36" s="168"/>
      <c r="I36" s="399"/>
      <c r="J36" s="168"/>
      <c r="K36" s="168"/>
      <c r="L36" s="168"/>
      <c r="M36" s="168"/>
      <c r="N36" s="168"/>
      <c r="O36" s="172"/>
      <c r="P36" s="168"/>
      <c r="Q36" s="168"/>
      <c r="R36" s="168"/>
      <c r="S36" s="168"/>
      <c r="T36" s="168"/>
      <c r="U36" s="168"/>
    </row>
    <row r="37" spans="1:21">
      <c r="A37" s="168"/>
      <c r="B37" s="130" t="s">
        <v>243</v>
      </c>
      <c r="C37" s="168"/>
      <c r="D37" s="168"/>
      <c r="E37" s="168"/>
      <c r="F37" s="168"/>
      <c r="G37" s="168"/>
      <c r="H37" s="168"/>
      <c r="I37" s="399"/>
      <c r="J37" s="168"/>
      <c r="K37" s="168"/>
      <c r="L37" s="168"/>
      <c r="M37" s="168"/>
      <c r="N37" s="168"/>
      <c r="O37" s="172"/>
      <c r="P37" s="168"/>
      <c r="Q37" s="168"/>
      <c r="R37" s="168"/>
      <c r="S37" s="168"/>
      <c r="T37" s="168"/>
      <c r="U37" s="168"/>
    </row>
    <row r="38" spans="1:21">
      <c r="A38" s="168"/>
      <c r="B38" s="472" t="s">
        <v>137</v>
      </c>
      <c r="C38" s="472"/>
      <c r="D38" s="472"/>
      <c r="E38" s="472"/>
      <c r="F38" s="472"/>
      <c r="G38" s="472"/>
      <c r="H38" s="472"/>
      <c r="I38" s="472"/>
      <c r="J38" s="334"/>
      <c r="K38" s="334"/>
      <c r="L38" s="334"/>
      <c r="M38" s="334"/>
      <c r="N38" s="168"/>
      <c r="O38" s="172"/>
      <c r="P38" s="168"/>
      <c r="Q38" s="168"/>
      <c r="R38" s="168"/>
      <c r="S38" s="168"/>
      <c r="T38" s="168"/>
      <c r="U38" s="168"/>
    </row>
    <row r="39" spans="1:21">
      <c r="A39" s="168"/>
      <c r="B39" s="466" t="s">
        <v>242</v>
      </c>
      <c r="C39" s="168"/>
      <c r="D39" s="168"/>
      <c r="E39" s="168"/>
      <c r="F39" s="168"/>
      <c r="G39" s="168"/>
      <c r="H39" s="168"/>
      <c r="I39" s="399"/>
      <c r="J39" s="168"/>
      <c r="K39" s="168"/>
      <c r="L39" s="168"/>
      <c r="M39" s="168"/>
      <c r="N39" s="168"/>
      <c r="O39" s="172"/>
      <c r="P39" s="168"/>
      <c r="Q39" s="168"/>
      <c r="R39" s="168"/>
      <c r="S39" s="168"/>
      <c r="T39" s="168"/>
      <c r="U39" s="168"/>
    </row>
    <row r="40" spans="1:21">
      <c r="N40" s="168"/>
      <c r="O40" s="172"/>
      <c r="P40" s="168"/>
    </row>
    <row r="41" spans="1:21">
      <c r="N41" s="170"/>
      <c r="O41" s="174"/>
      <c r="P41" s="170"/>
    </row>
    <row r="42" spans="1:21">
      <c r="N42" s="168"/>
      <c r="O42" s="172"/>
      <c r="P42" s="168"/>
    </row>
  </sheetData>
  <mergeCells count="1">
    <mergeCell ref="B38:I38"/>
  </mergeCells>
  <phoneticPr fontId="2"/>
  <dataValidations count="2">
    <dataValidation type="list" allowBlank="1" showInputMessage="1" showErrorMessage="1" sqref="D3:D33">
      <formula1>分類</formula1>
    </dataValidation>
    <dataValidation type="list" allowBlank="1" showInputMessage="1" showErrorMessage="1" sqref="F3:F33">
      <formula1>号数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92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70C0"/>
    <pageSetUpPr fitToPage="1"/>
  </sheetPr>
  <dimension ref="A1:I43"/>
  <sheetViews>
    <sheetView view="pageBreakPreview" zoomScaleNormal="100" zoomScaleSheetLayoutView="100" workbookViewId="0">
      <selection activeCell="F41" sqref="F41"/>
    </sheetView>
  </sheetViews>
  <sheetFormatPr defaultRowHeight="14.25"/>
  <cols>
    <col min="1" max="2" width="9" style="160"/>
    <col min="3" max="3" width="13.375" style="160" customWidth="1"/>
    <col min="4" max="6" width="9" style="160"/>
    <col min="7" max="7" width="8.375" style="160" customWidth="1"/>
    <col min="8" max="8" width="13.25" style="160" customWidth="1"/>
    <col min="9" max="9" width="11.125" style="160" customWidth="1"/>
    <col min="10" max="262" width="9" style="160"/>
    <col min="263" max="263" width="8.375" style="160" customWidth="1"/>
    <col min="264" max="264" width="16" style="160" customWidth="1"/>
    <col min="265" max="518" width="9" style="160"/>
    <col min="519" max="519" width="8.375" style="160" customWidth="1"/>
    <col min="520" max="520" width="16" style="160" customWidth="1"/>
    <col min="521" max="774" width="9" style="160"/>
    <col min="775" max="775" width="8.375" style="160" customWidth="1"/>
    <col min="776" max="776" width="16" style="160" customWidth="1"/>
    <col min="777" max="1030" width="9" style="160"/>
    <col min="1031" max="1031" width="8.375" style="160" customWidth="1"/>
    <col min="1032" max="1032" width="16" style="160" customWidth="1"/>
    <col min="1033" max="1286" width="9" style="160"/>
    <col min="1287" max="1287" width="8.375" style="160" customWidth="1"/>
    <col min="1288" max="1288" width="16" style="160" customWidth="1"/>
    <col min="1289" max="1542" width="9" style="160"/>
    <col min="1543" max="1543" width="8.375" style="160" customWidth="1"/>
    <col min="1544" max="1544" width="16" style="160" customWidth="1"/>
    <col min="1545" max="1798" width="9" style="160"/>
    <col min="1799" max="1799" width="8.375" style="160" customWidth="1"/>
    <col min="1800" max="1800" width="16" style="160" customWidth="1"/>
    <col min="1801" max="2054" width="9" style="160"/>
    <col min="2055" max="2055" width="8.375" style="160" customWidth="1"/>
    <col min="2056" max="2056" width="16" style="160" customWidth="1"/>
    <col min="2057" max="2310" width="9" style="160"/>
    <col min="2311" max="2311" width="8.375" style="160" customWidth="1"/>
    <col min="2312" max="2312" width="16" style="160" customWidth="1"/>
    <col min="2313" max="2566" width="9" style="160"/>
    <col min="2567" max="2567" width="8.375" style="160" customWidth="1"/>
    <col min="2568" max="2568" width="16" style="160" customWidth="1"/>
    <col min="2569" max="2822" width="9" style="160"/>
    <col min="2823" max="2823" width="8.375" style="160" customWidth="1"/>
    <col min="2824" max="2824" width="16" style="160" customWidth="1"/>
    <col min="2825" max="3078" width="9" style="160"/>
    <col min="3079" max="3079" width="8.375" style="160" customWidth="1"/>
    <col min="3080" max="3080" width="16" style="160" customWidth="1"/>
    <col min="3081" max="3334" width="9" style="160"/>
    <col min="3335" max="3335" width="8.375" style="160" customWidth="1"/>
    <col min="3336" max="3336" width="16" style="160" customWidth="1"/>
    <col min="3337" max="3590" width="9" style="160"/>
    <col min="3591" max="3591" width="8.375" style="160" customWidth="1"/>
    <col min="3592" max="3592" width="16" style="160" customWidth="1"/>
    <col min="3593" max="3846" width="9" style="160"/>
    <col min="3847" max="3847" width="8.375" style="160" customWidth="1"/>
    <col min="3848" max="3848" width="16" style="160" customWidth="1"/>
    <col min="3849" max="4102" width="9" style="160"/>
    <col min="4103" max="4103" width="8.375" style="160" customWidth="1"/>
    <col min="4104" max="4104" width="16" style="160" customWidth="1"/>
    <col min="4105" max="4358" width="9" style="160"/>
    <col min="4359" max="4359" width="8.375" style="160" customWidth="1"/>
    <col min="4360" max="4360" width="16" style="160" customWidth="1"/>
    <col min="4361" max="4614" width="9" style="160"/>
    <col min="4615" max="4615" width="8.375" style="160" customWidth="1"/>
    <col min="4616" max="4616" width="16" style="160" customWidth="1"/>
    <col min="4617" max="4870" width="9" style="160"/>
    <col min="4871" max="4871" width="8.375" style="160" customWidth="1"/>
    <col min="4872" max="4872" width="16" style="160" customWidth="1"/>
    <col min="4873" max="5126" width="9" style="160"/>
    <col min="5127" max="5127" width="8.375" style="160" customWidth="1"/>
    <col min="5128" max="5128" width="16" style="160" customWidth="1"/>
    <col min="5129" max="5382" width="9" style="160"/>
    <col min="5383" max="5383" width="8.375" style="160" customWidth="1"/>
    <col min="5384" max="5384" width="16" style="160" customWidth="1"/>
    <col min="5385" max="5638" width="9" style="160"/>
    <col min="5639" max="5639" width="8.375" style="160" customWidth="1"/>
    <col min="5640" max="5640" width="16" style="160" customWidth="1"/>
    <col min="5641" max="5894" width="9" style="160"/>
    <col min="5895" max="5895" width="8.375" style="160" customWidth="1"/>
    <col min="5896" max="5896" width="16" style="160" customWidth="1"/>
    <col min="5897" max="6150" width="9" style="160"/>
    <col min="6151" max="6151" width="8.375" style="160" customWidth="1"/>
    <col min="6152" max="6152" width="16" style="160" customWidth="1"/>
    <col min="6153" max="6406" width="9" style="160"/>
    <col min="6407" max="6407" width="8.375" style="160" customWidth="1"/>
    <col min="6408" max="6408" width="16" style="160" customWidth="1"/>
    <col min="6409" max="6662" width="9" style="160"/>
    <col min="6663" max="6663" width="8.375" style="160" customWidth="1"/>
    <col min="6664" max="6664" width="16" style="160" customWidth="1"/>
    <col min="6665" max="6918" width="9" style="160"/>
    <col min="6919" max="6919" width="8.375" style="160" customWidth="1"/>
    <col min="6920" max="6920" width="16" style="160" customWidth="1"/>
    <col min="6921" max="7174" width="9" style="160"/>
    <col min="7175" max="7175" width="8.375" style="160" customWidth="1"/>
    <col min="7176" max="7176" width="16" style="160" customWidth="1"/>
    <col min="7177" max="7430" width="9" style="160"/>
    <col min="7431" max="7431" width="8.375" style="160" customWidth="1"/>
    <col min="7432" max="7432" width="16" style="160" customWidth="1"/>
    <col min="7433" max="7686" width="9" style="160"/>
    <col min="7687" max="7687" width="8.375" style="160" customWidth="1"/>
    <col min="7688" max="7688" width="16" style="160" customWidth="1"/>
    <col min="7689" max="7942" width="9" style="160"/>
    <col min="7943" max="7943" width="8.375" style="160" customWidth="1"/>
    <col min="7944" max="7944" width="16" style="160" customWidth="1"/>
    <col min="7945" max="8198" width="9" style="160"/>
    <col min="8199" max="8199" width="8.375" style="160" customWidth="1"/>
    <col min="8200" max="8200" width="16" style="160" customWidth="1"/>
    <col min="8201" max="8454" width="9" style="160"/>
    <col min="8455" max="8455" width="8.375" style="160" customWidth="1"/>
    <col min="8456" max="8456" width="16" style="160" customWidth="1"/>
    <col min="8457" max="8710" width="9" style="160"/>
    <col min="8711" max="8711" width="8.375" style="160" customWidth="1"/>
    <col min="8712" max="8712" width="16" style="160" customWidth="1"/>
    <col min="8713" max="8966" width="9" style="160"/>
    <col min="8967" max="8967" width="8.375" style="160" customWidth="1"/>
    <col min="8968" max="8968" width="16" style="160" customWidth="1"/>
    <col min="8969" max="9222" width="9" style="160"/>
    <col min="9223" max="9223" width="8.375" style="160" customWidth="1"/>
    <col min="9224" max="9224" width="16" style="160" customWidth="1"/>
    <col min="9225" max="9478" width="9" style="160"/>
    <col min="9479" max="9479" width="8.375" style="160" customWidth="1"/>
    <col min="9480" max="9480" width="16" style="160" customWidth="1"/>
    <col min="9481" max="9734" width="9" style="160"/>
    <col min="9735" max="9735" width="8.375" style="160" customWidth="1"/>
    <col min="9736" max="9736" width="16" style="160" customWidth="1"/>
    <col min="9737" max="9990" width="9" style="160"/>
    <col min="9991" max="9991" width="8.375" style="160" customWidth="1"/>
    <col min="9992" max="9992" width="16" style="160" customWidth="1"/>
    <col min="9993" max="10246" width="9" style="160"/>
    <col min="10247" max="10247" width="8.375" style="160" customWidth="1"/>
    <col min="10248" max="10248" width="16" style="160" customWidth="1"/>
    <col min="10249" max="10502" width="9" style="160"/>
    <col min="10503" max="10503" width="8.375" style="160" customWidth="1"/>
    <col min="10504" max="10504" width="16" style="160" customWidth="1"/>
    <col min="10505" max="10758" width="9" style="160"/>
    <col min="10759" max="10759" width="8.375" style="160" customWidth="1"/>
    <col min="10760" max="10760" width="16" style="160" customWidth="1"/>
    <col min="10761" max="11014" width="9" style="160"/>
    <col min="11015" max="11015" width="8.375" style="160" customWidth="1"/>
    <col min="11016" max="11016" width="16" style="160" customWidth="1"/>
    <col min="11017" max="11270" width="9" style="160"/>
    <col min="11271" max="11271" width="8.375" style="160" customWidth="1"/>
    <col min="11272" max="11272" width="16" style="160" customWidth="1"/>
    <col min="11273" max="11526" width="9" style="160"/>
    <col min="11527" max="11527" width="8.375" style="160" customWidth="1"/>
    <col min="11528" max="11528" width="16" style="160" customWidth="1"/>
    <col min="11529" max="11782" width="9" style="160"/>
    <col min="11783" max="11783" width="8.375" style="160" customWidth="1"/>
    <col min="11784" max="11784" width="16" style="160" customWidth="1"/>
    <col min="11785" max="12038" width="9" style="160"/>
    <col min="12039" max="12039" width="8.375" style="160" customWidth="1"/>
    <col min="12040" max="12040" width="16" style="160" customWidth="1"/>
    <col min="12041" max="12294" width="9" style="160"/>
    <col min="12295" max="12295" width="8.375" style="160" customWidth="1"/>
    <col min="12296" max="12296" width="16" style="160" customWidth="1"/>
    <col min="12297" max="12550" width="9" style="160"/>
    <col min="12551" max="12551" width="8.375" style="160" customWidth="1"/>
    <col min="12552" max="12552" width="16" style="160" customWidth="1"/>
    <col min="12553" max="12806" width="9" style="160"/>
    <col min="12807" max="12807" width="8.375" style="160" customWidth="1"/>
    <col min="12808" max="12808" width="16" style="160" customWidth="1"/>
    <col min="12809" max="13062" width="9" style="160"/>
    <col min="13063" max="13063" width="8.375" style="160" customWidth="1"/>
    <col min="13064" max="13064" width="16" style="160" customWidth="1"/>
    <col min="13065" max="13318" width="9" style="160"/>
    <col min="13319" max="13319" width="8.375" style="160" customWidth="1"/>
    <col min="13320" max="13320" width="16" style="160" customWidth="1"/>
    <col min="13321" max="13574" width="9" style="160"/>
    <col min="13575" max="13575" width="8.375" style="160" customWidth="1"/>
    <col min="13576" max="13576" width="16" style="160" customWidth="1"/>
    <col min="13577" max="13830" width="9" style="160"/>
    <col min="13831" max="13831" width="8.375" style="160" customWidth="1"/>
    <col min="13832" max="13832" width="16" style="160" customWidth="1"/>
    <col min="13833" max="14086" width="9" style="160"/>
    <col min="14087" max="14087" width="8.375" style="160" customWidth="1"/>
    <col min="14088" max="14088" width="16" style="160" customWidth="1"/>
    <col min="14089" max="14342" width="9" style="160"/>
    <col min="14343" max="14343" width="8.375" style="160" customWidth="1"/>
    <col min="14344" max="14344" width="16" style="160" customWidth="1"/>
    <col min="14345" max="14598" width="9" style="160"/>
    <col min="14599" max="14599" width="8.375" style="160" customWidth="1"/>
    <col min="14600" max="14600" width="16" style="160" customWidth="1"/>
    <col min="14601" max="14854" width="9" style="160"/>
    <col min="14855" max="14855" width="8.375" style="160" customWidth="1"/>
    <col min="14856" max="14856" width="16" style="160" customWidth="1"/>
    <col min="14857" max="15110" width="9" style="160"/>
    <col min="15111" max="15111" width="8.375" style="160" customWidth="1"/>
    <col min="15112" max="15112" width="16" style="160" customWidth="1"/>
    <col min="15113" max="15366" width="9" style="160"/>
    <col min="15367" max="15367" width="8.375" style="160" customWidth="1"/>
    <col min="15368" max="15368" width="16" style="160" customWidth="1"/>
    <col min="15369" max="15622" width="9" style="160"/>
    <col min="15623" max="15623" width="8.375" style="160" customWidth="1"/>
    <col min="15624" max="15624" width="16" style="160" customWidth="1"/>
    <col min="15625" max="15878" width="9" style="160"/>
    <col min="15879" max="15879" width="8.375" style="160" customWidth="1"/>
    <col min="15880" max="15880" width="16" style="160" customWidth="1"/>
    <col min="15881" max="16134" width="9" style="160"/>
    <col min="16135" max="16135" width="8.375" style="160" customWidth="1"/>
    <col min="16136" max="16136" width="16" style="160" customWidth="1"/>
    <col min="16137" max="16384" width="9" style="160"/>
  </cols>
  <sheetData>
    <row r="1" spans="1:9">
      <c r="A1" s="361"/>
      <c r="B1" s="240"/>
      <c r="C1" s="240"/>
      <c r="D1" s="240"/>
      <c r="E1" s="240"/>
      <c r="F1" s="240"/>
      <c r="G1" s="240"/>
      <c r="H1" s="361"/>
      <c r="I1" s="240"/>
    </row>
    <row r="2" spans="1:9" s="161" customFormat="1" ht="13.5">
      <c r="A2" s="354"/>
      <c r="B2" s="354"/>
      <c r="C2" s="354"/>
      <c r="D2" s="354"/>
      <c r="E2" s="354"/>
      <c r="F2" s="354"/>
      <c r="G2" s="354"/>
      <c r="H2" s="354"/>
      <c r="I2" s="354"/>
    </row>
    <row r="3" spans="1:9" s="161" customFormat="1" ht="13.5">
      <c r="A3" s="354"/>
      <c r="B3" s="354"/>
      <c r="C3" s="354"/>
      <c r="D3" s="354"/>
      <c r="E3" s="354"/>
      <c r="F3" s="354"/>
      <c r="G3" s="354"/>
      <c r="H3" s="355" t="s">
        <v>117</v>
      </c>
      <c r="I3" s="354"/>
    </row>
    <row r="4" spans="1:9" s="161" customFormat="1" ht="13.5">
      <c r="A4" s="354"/>
      <c r="B4" s="354"/>
      <c r="C4" s="354"/>
      <c r="D4" s="354"/>
      <c r="E4" s="354"/>
      <c r="F4" s="354"/>
      <c r="G4" s="354"/>
      <c r="H4" s="354"/>
      <c r="I4" s="354"/>
    </row>
    <row r="5" spans="1:9" s="161" customFormat="1" ht="13.5">
      <c r="A5" s="474" t="s">
        <v>118</v>
      </c>
      <c r="B5" s="474"/>
      <c r="C5" s="474"/>
      <c r="D5" s="354"/>
      <c r="E5" s="354"/>
      <c r="F5" s="354"/>
      <c r="G5" s="354"/>
      <c r="H5" s="354"/>
      <c r="I5" s="354"/>
    </row>
    <row r="6" spans="1:9" s="161" customFormat="1" ht="13.5">
      <c r="A6" s="474" t="s">
        <v>202</v>
      </c>
      <c r="B6" s="474"/>
      <c r="C6" s="474"/>
      <c r="D6" s="354"/>
      <c r="E6" s="354"/>
      <c r="F6" s="354"/>
      <c r="G6" s="354"/>
      <c r="H6" s="354"/>
      <c r="I6" s="354"/>
    </row>
    <row r="7" spans="1:9" s="161" customFormat="1" ht="13.5">
      <c r="A7" s="474"/>
      <c r="B7" s="474"/>
      <c r="C7" s="474"/>
      <c r="D7" s="354"/>
      <c r="E7" s="354"/>
      <c r="F7" s="354"/>
      <c r="G7" s="354"/>
      <c r="H7" s="354"/>
      <c r="I7" s="354"/>
    </row>
    <row r="8" spans="1:9" s="161" customFormat="1" ht="13.5">
      <c r="A8" s="356"/>
      <c r="B8" s="356"/>
      <c r="C8" s="356"/>
      <c r="D8" s="354"/>
      <c r="E8" s="354"/>
      <c r="F8" s="354"/>
      <c r="G8" s="354"/>
      <c r="H8" s="354"/>
      <c r="I8" s="354"/>
    </row>
    <row r="9" spans="1:9" s="161" customFormat="1" ht="13.5">
      <c r="A9" s="356"/>
      <c r="B9" s="356"/>
      <c r="C9" s="356"/>
      <c r="D9" s="354"/>
      <c r="E9" s="354"/>
      <c r="F9" s="354"/>
      <c r="G9" s="354"/>
      <c r="H9" s="354"/>
      <c r="I9" s="354"/>
    </row>
    <row r="10" spans="1:9" s="161" customFormat="1" ht="13.5">
      <c r="A10" s="354"/>
      <c r="B10" s="354"/>
      <c r="C10" s="354"/>
      <c r="D10" s="354"/>
      <c r="E10" s="354"/>
      <c r="F10" s="354"/>
      <c r="G10" s="354"/>
      <c r="H10" s="354"/>
      <c r="I10" s="354"/>
    </row>
    <row r="11" spans="1:9" s="161" customFormat="1" ht="13.5">
      <c r="A11" s="354"/>
      <c r="B11" s="354"/>
      <c r="C11" s="354"/>
      <c r="D11" s="354"/>
      <c r="E11" s="356"/>
      <c r="F11" s="354"/>
      <c r="G11" s="354"/>
      <c r="H11" s="354"/>
      <c r="I11" s="354"/>
    </row>
    <row r="12" spans="1:9" s="161" customFormat="1" ht="13.5">
      <c r="A12" s="354"/>
      <c r="B12" s="354"/>
      <c r="C12" s="354"/>
      <c r="D12" s="354"/>
      <c r="E12" s="356"/>
      <c r="F12" s="354" t="s">
        <v>119</v>
      </c>
      <c r="G12" s="354"/>
      <c r="H12" s="354"/>
      <c r="I12" s="354"/>
    </row>
    <row r="13" spans="1:9" s="161" customFormat="1" ht="13.5">
      <c r="A13" s="354"/>
      <c r="B13" s="354"/>
      <c r="C13" s="354"/>
      <c r="D13" s="354"/>
      <c r="E13" s="356"/>
      <c r="F13" s="354" t="s">
        <v>120</v>
      </c>
      <c r="G13" s="354"/>
      <c r="H13" s="354"/>
      <c r="I13" s="354"/>
    </row>
    <row r="14" spans="1:9" s="161" customFormat="1" ht="13.5">
      <c r="A14" s="354"/>
      <c r="B14" s="354"/>
      <c r="C14" s="354"/>
      <c r="D14" s="354"/>
      <c r="E14" s="357"/>
      <c r="F14" s="354"/>
      <c r="G14" s="354"/>
      <c r="H14" s="354"/>
      <c r="I14" s="354"/>
    </row>
    <row r="15" spans="1:9" s="161" customFormat="1" ht="13.5">
      <c r="A15" s="354"/>
      <c r="B15" s="354"/>
      <c r="C15" s="354"/>
      <c r="D15" s="354"/>
      <c r="E15" s="354"/>
      <c r="F15" s="354"/>
      <c r="G15" s="354"/>
      <c r="H15" s="354"/>
      <c r="I15" s="354"/>
    </row>
    <row r="16" spans="1:9" s="161" customFormat="1">
      <c r="A16" s="354"/>
      <c r="B16" s="354"/>
      <c r="C16" s="240"/>
      <c r="D16" s="354"/>
      <c r="E16" s="354"/>
      <c r="F16" s="354"/>
      <c r="G16" s="354"/>
      <c r="H16" s="354"/>
      <c r="I16" s="354"/>
    </row>
    <row r="17" spans="1:9" s="161" customFormat="1" ht="13.5">
      <c r="A17" s="354"/>
      <c r="B17" s="354"/>
      <c r="C17" s="354"/>
      <c r="D17" s="354"/>
      <c r="E17" s="354"/>
      <c r="F17" s="354"/>
      <c r="G17" s="354"/>
      <c r="H17" s="354"/>
      <c r="I17" s="354"/>
    </row>
    <row r="18" spans="1:9" s="161" customFormat="1" ht="13.5">
      <c r="A18" s="354"/>
      <c r="B18" s="354"/>
      <c r="C18" s="354"/>
      <c r="D18" s="354"/>
      <c r="E18" s="354"/>
      <c r="F18" s="354"/>
      <c r="G18" s="354"/>
      <c r="H18" s="354"/>
      <c r="I18" s="354"/>
    </row>
    <row r="19" spans="1:9" ht="14.25" customHeight="1">
      <c r="A19" s="475" t="str">
        <f>様式1!E7</f>
        <v>○○○国○○○○○○○○○事業</v>
      </c>
      <c r="B19" s="475"/>
      <c r="C19" s="475"/>
      <c r="D19" s="475"/>
      <c r="E19" s="475"/>
      <c r="F19" s="475"/>
      <c r="G19" s="475"/>
      <c r="H19" s="475"/>
      <c r="I19" s="475"/>
    </row>
    <row r="20" spans="1:9">
      <c r="A20" s="475"/>
      <c r="B20" s="475"/>
      <c r="C20" s="475"/>
      <c r="D20" s="475"/>
      <c r="E20" s="475"/>
      <c r="F20" s="475"/>
      <c r="G20" s="475"/>
      <c r="H20" s="475"/>
      <c r="I20" s="475"/>
    </row>
    <row r="21" spans="1:9">
      <c r="A21" s="476" t="s">
        <v>130</v>
      </c>
      <c r="B21" s="476"/>
      <c r="C21" s="476"/>
      <c r="D21" s="476"/>
      <c r="E21" s="476"/>
      <c r="F21" s="476"/>
      <c r="G21" s="476"/>
      <c r="H21" s="476"/>
      <c r="I21" s="476"/>
    </row>
    <row r="22" spans="1:9">
      <c r="A22" s="358"/>
      <c r="B22" s="358"/>
      <c r="C22" s="358"/>
      <c r="D22" s="358"/>
      <c r="E22" s="358"/>
      <c r="F22" s="358"/>
      <c r="G22" s="358"/>
      <c r="H22" s="358"/>
      <c r="I22" s="240"/>
    </row>
    <row r="23" spans="1:9">
      <c r="A23" s="358"/>
      <c r="B23" s="358"/>
      <c r="C23" s="358"/>
      <c r="D23" s="358"/>
      <c r="E23" s="358"/>
      <c r="F23" s="358"/>
      <c r="G23" s="358"/>
      <c r="H23" s="358"/>
      <c r="I23" s="240"/>
    </row>
    <row r="24" spans="1:9">
      <c r="A24" s="477" t="s">
        <v>121</v>
      </c>
      <c r="B24" s="477"/>
      <c r="C24" s="477"/>
      <c r="D24" s="477"/>
      <c r="E24" s="477"/>
      <c r="F24" s="477"/>
      <c r="G24" s="477"/>
      <c r="H24" s="477"/>
      <c r="I24" s="240"/>
    </row>
    <row r="25" spans="1:9">
      <c r="A25" s="240"/>
      <c r="B25" s="240"/>
      <c r="C25" s="240"/>
      <c r="D25" s="240"/>
      <c r="E25" s="240"/>
      <c r="F25" s="240"/>
      <c r="G25" s="240"/>
      <c r="H25" s="240"/>
      <c r="I25" s="240"/>
    </row>
    <row r="26" spans="1:9">
      <c r="A26" s="240"/>
      <c r="B26" s="240"/>
      <c r="C26" s="240"/>
      <c r="D26" s="240"/>
      <c r="E26" s="240"/>
      <c r="F26" s="240"/>
      <c r="G26" s="240"/>
      <c r="H26" s="240"/>
      <c r="I26" s="240"/>
    </row>
    <row r="27" spans="1:9">
      <c r="A27" s="240"/>
      <c r="B27" s="240"/>
      <c r="C27" s="240"/>
      <c r="D27" s="240"/>
      <c r="E27" s="240"/>
      <c r="F27" s="240"/>
      <c r="G27" s="240"/>
      <c r="H27" s="240"/>
      <c r="I27" s="240"/>
    </row>
    <row r="28" spans="1:9">
      <c r="A28" s="473" t="s">
        <v>122</v>
      </c>
      <c r="B28" s="473"/>
      <c r="C28" s="473"/>
      <c r="D28" s="473"/>
      <c r="E28" s="473"/>
      <c r="F28" s="473"/>
      <c r="G28" s="473"/>
      <c r="H28" s="473"/>
      <c r="I28" s="240"/>
    </row>
    <row r="29" spans="1:9">
      <c r="A29" s="240"/>
      <c r="B29" s="240"/>
      <c r="C29" s="240"/>
      <c r="D29" s="240"/>
      <c r="E29" s="240"/>
      <c r="F29" s="240"/>
      <c r="G29" s="240"/>
      <c r="H29" s="240"/>
      <c r="I29" s="240"/>
    </row>
    <row r="30" spans="1:9">
      <c r="A30" s="240" t="s">
        <v>123</v>
      </c>
      <c r="B30" s="240"/>
      <c r="C30" s="359">
        <f>様式1!G31</f>
        <v>0</v>
      </c>
      <c r="D30" s="360" t="s">
        <v>11</v>
      </c>
      <c r="E30" s="242" t="s">
        <v>132</v>
      </c>
      <c r="F30" s="242"/>
      <c r="G30" s="242"/>
      <c r="H30" s="359">
        <f>様式1!G30</f>
        <v>0</v>
      </c>
      <c r="I30" s="240" t="s">
        <v>131</v>
      </c>
    </row>
    <row r="31" spans="1:9">
      <c r="A31" s="240"/>
      <c r="B31" s="240"/>
      <c r="C31" s="240"/>
      <c r="D31" s="240"/>
      <c r="E31" s="240"/>
      <c r="F31" s="240"/>
      <c r="G31" s="240"/>
      <c r="H31" s="240"/>
      <c r="I31" s="240"/>
    </row>
    <row r="32" spans="1:9">
      <c r="A32" s="240"/>
      <c r="B32" s="240"/>
      <c r="C32" s="240"/>
      <c r="D32" s="240"/>
      <c r="E32" s="240"/>
      <c r="F32" s="240"/>
      <c r="G32" s="240"/>
      <c r="H32" s="240"/>
      <c r="I32" s="240"/>
    </row>
    <row r="33" spans="1:9">
      <c r="A33" s="240" t="s">
        <v>124</v>
      </c>
      <c r="B33" s="240"/>
      <c r="C33" s="240"/>
      <c r="D33" s="240"/>
      <c r="E33" s="240"/>
      <c r="F33" s="240"/>
      <c r="G33" s="240"/>
      <c r="H33" s="240"/>
      <c r="I33" s="240"/>
    </row>
    <row r="34" spans="1:9">
      <c r="A34" s="240"/>
      <c r="B34" s="240"/>
      <c r="C34" s="240"/>
      <c r="D34" s="240"/>
      <c r="E34" s="240"/>
      <c r="F34" s="240"/>
      <c r="G34" s="240"/>
      <c r="H34" s="240"/>
      <c r="I34" s="240"/>
    </row>
    <row r="35" spans="1:9">
      <c r="A35" s="240"/>
      <c r="B35" s="240"/>
      <c r="C35" s="240"/>
      <c r="D35" s="240"/>
      <c r="E35" s="240"/>
      <c r="F35" s="240"/>
      <c r="G35" s="240"/>
      <c r="H35" s="240"/>
      <c r="I35" s="240"/>
    </row>
    <row r="36" spans="1:9">
      <c r="A36" s="240"/>
      <c r="B36" s="240"/>
      <c r="C36" s="240"/>
      <c r="D36" s="240"/>
      <c r="E36" s="240"/>
      <c r="F36" s="240"/>
      <c r="G36" s="240"/>
      <c r="H36" s="240"/>
      <c r="I36" s="240"/>
    </row>
    <row r="37" spans="1:9">
      <c r="A37" s="240"/>
      <c r="B37" s="240"/>
      <c r="C37" s="240"/>
      <c r="D37" s="240"/>
      <c r="E37" s="240"/>
      <c r="F37" s="240"/>
      <c r="G37" s="240"/>
      <c r="H37" s="240"/>
      <c r="I37" s="240"/>
    </row>
    <row r="38" spans="1:9">
      <c r="A38" s="240"/>
      <c r="B38" s="240"/>
      <c r="C38" s="240"/>
      <c r="D38" s="240"/>
      <c r="E38" s="240"/>
      <c r="F38" s="240"/>
      <c r="G38" s="240"/>
      <c r="H38" s="240"/>
      <c r="I38" s="240"/>
    </row>
    <row r="39" spans="1:9">
      <c r="A39" s="240"/>
      <c r="B39" s="240"/>
      <c r="C39" s="240"/>
      <c r="D39" s="240"/>
      <c r="E39" s="240"/>
      <c r="F39" s="240"/>
      <c r="G39" s="240"/>
      <c r="H39" s="240"/>
      <c r="I39" s="240"/>
    </row>
    <row r="40" spans="1:9">
      <c r="A40" s="240"/>
      <c r="B40" s="240"/>
      <c r="C40" s="240"/>
      <c r="D40" s="240"/>
      <c r="E40" s="240"/>
      <c r="F40" s="240"/>
      <c r="G40" s="240"/>
      <c r="H40" s="240"/>
      <c r="I40" s="240"/>
    </row>
    <row r="41" spans="1:9">
      <c r="A41" s="240"/>
      <c r="B41" s="240"/>
      <c r="C41" s="240"/>
      <c r="D41" s="240"/>
      <c r="E41" s="240"/>
      <c r="F41" s="240"/>
      <c r="G41" s="240"/>
      <c r="H41" s="240"/>
      <c r="I41" s="240"/>
    </row>
    <row r="42" spans="1:9">
      <c r="A42" s="240"/>
      <c r="B42" s="240"/>
      <c r="C42" s="240"/>
      <c r="D42" s="240"/>
      <c r="E42" s="240"/>
      <c r="F42" s="240"/>
      <c r="G42" s="240"/>
      <c r="H42" s="240"/>
      <c r="I42" s="240"/>
    </row>
    <row r="43" spans="1:9">
      <c r="A43" s="240"/>
      <c r="B43" s="240"/>
      <c r="C43" s="240"/>
      <c r="D43" s="240"/>
      <c r="E43" s="240"/>
      <c r="F43" s="240"/>
      <c r="G43" s="240"/>
      <c r="H43" s="362" t="s">
        <v>125</v>
      </c>
      <c r="I43" s="240"/>
    </row>
  </sheetData>
  <mergeCells count="7">
    <mergeCell ref="A28:H28"/>
    <mergeCell ref="A5:C5"/>
    <mergeCell ref="A6:C6"/>
    <mergeCell ref="A7:C7"/>
    <mergeCell ref="A19:I20"/>
    <mergeCell ref="A21:I21"/>
    <mergeCell ref="A24:H24"/>
  </mergeCells>
  <phoneticPr fontId="2"/>
  <pageMargins left="0.7" right="0.7" top="0.75" bottom="0.75" header="0.3" footer="0.3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FF"/>
    <outlinePr summaryBelow="0"/>
    <pageSetUpPr fitToPage="1"/>
  </sheetPr>
  <dimension ref="A1:Q36"/>
  <sheetViews>
    <sheetView showGridLines="0" view="pageBreakPreview" zoomScaleNormal="100" zoomScaleSheetLayoutView="100" workbookViewId="0">
      <selection activeCell="K13" sqref="K13"/>
    </sheetView>
  </sheetViews>
  <sheetFormatPr defaultRowHeight="14.25"/>
  <cols>
    <col min="1" max="1" width="3.625" style="20" customWidth="1"/>
    <col min="2" max="2" width="4.875" style="20" customWidth="1"/>
    <col min="3" max="3" width="7.125" style="20" customWidth="1"/>
    <col min="4" max="4" width="4.875" style="20" customWidth="1"/>
    <col min="5" max="5" width="37.75" style="20" customWidth="1"/>
    <col min="6" max="6" width="15.625" style="20" customWidth="1"/>
    <col min="7" max="7" width="27.625" style="20" customWidth="1"/>
    <col min="8" max="8" width="3.75" style="20" customWidth="1"/>
    <col min="9" max="9" width="9" style="20" customWidth="1"/>
    <col min="10" max="16" width="9" style="20"/>
    <col min="17" max="17" width="11" style="20" customWidth="1"/>
    <col min="18" max="16384" width="9" style="20"/>
  </cols>
  <sheetData>
    <row r="1" spans="1:17" ht="13.5" customHeight="1">
      <c r="A1" s="478" t="str">
        <f>IF(B5="見積金額内訳書","",IF(B5="最終見積金額内訳書","",Q6))</f>
        <v/>
      </c>
      <c r="B1" s="478"/>
      <c r="C1" s="478"/>
      <c r="F1" s="70"/>
      <c r="H1" s="21"/>
      <c r="I1" s="21"/>
      <c r="J1" s="21"/>
      <c r="K1" s="21"/>
      <c r="L1" s="21"/>
    </row>
    <row r="2" spans="1:17" ht="15" customHeight="1">
      <c r="A2" s="478"/>
      <c r="B2" s="478"/>
      <c r="C2" s="21"/>
      <c r="D2" s="21"/>
      <c r="E2" s="21"/>
      <c r="F2" s="21"/>
      <c r="G2" s="22"/>
      <c r="H2" s="21"/>
      <c r="I2" s="21"/>
      <c r="J2" s="21"/>
      <c r="K2" s="21"/>
      <c r="L2" s="21"/>
      <c r="M2" s="21"/>
    </row>
    <row r="3" spans="1:17" ht="15" customHeight="1">
      <c r="A3" s="21"/>
      <c r="B3" s="484" t="s">
        <v>263</v>
      </c>
      <c r="C3" s="483"/>
      <c r="D3" s="483"/>
      <c r="E3" s="483"/>
      <c r="F3" s="483"/>
      <c r="G3" s="483"/>
      <c r="H3" s="21"/>
      <c r="I3" s="21"/>
      <c r="J3" s="21"/>
      <c r="K3" s="21"/>
      <c r="L3" s="21"/>
      <c r="M3" s="21"/>
    </row>
    <row r="4" spans="1:17" ht="15" customHeight="1">
      <c r="A4" s="21"/>
      <c r="B4" s="481"/>
      <c r="C4" s="482"/>
      <c r="D4" s="482"/>
      <c r="E4" s="482"/>
      <c r="F4" s="482"/>
      <c r="G4" s="482"/>
      <c r="H4" s="33"/>
      <c r="I4" s="23"/>
      <c r="J4" s="23"/>
      <c r="K4" s="23"/>
      <c r="L4" s="23"/>
      <c r="M4" s="21"/>
      <c r="O4" s="20" t="s">
        <v>112</v>
      </c>
      <c r="Q4" s="20" t="s">
        <v>114</v>
      </c>
    </row>
    <row r="5" spans="1:17" ht="15" customHeight="1">
      <c r="A5" s="21"/>
      <c r="B5" s="483" t="s">
        <v>112</v>
      </c>
      <c r="C5" s="483"/>
      <c r="D5" s="483"/>
      <c r="E5" s="483"/>
      <c r="F5" s="483"/>
      <c r="G5" s="483"/>
      <c r="H5" s="33"/>
      <c r="I5" s="23"/>
      <c r="J5" s="23"/>
      <c r="K5" s="23"/>
      <c r="L5" s="23"/>
      <c r="M5" s="21"/>
      <c r="O5" s="20" t="s">
        <v>113</v>
      </c>
      <c r="Q5" s="20" t="s">
        <v>115</v>
      </c>
    </row>
    <row r="6" spans="1:17" ht="15" customHeight="1">
      <c r="A6" s="21"/>
      <c r="C6" s="71"/>
      <c r="D6" s="71"/>
      <c r="E6" s="71"/>
      <c r="F6" s="71"/>
      <c r="G6" s="71"/>
      <c r="H6" s="71"/>
      <c r="I6" s="72"/>
      <c r="J6" s="72"/>
      <c r="K6" s="72"/>
      <c r="L6" s="72"/>
      <c r="M6" s="72"/>
      <c r="N6" s="72"/>
      <c r="O6" s="20" t="s">
        <v>128</v>
      </c>
      <c r="P6" s="72"/>
      <c r="Q6" s="72" t="s">
        <v>116</v>
      </c>
    </row>
    <row r="7" spans="1:17" ht="15" customHeight="1">
      <c r="A7" s="21"/>
      <c r="B7" s="73" t="s">
        <v>51</v>
      </c>
      <c r="C7" s="73"/>
      <c r="D7" s="73"/>
      <c r="E7" s="74" t="s">
        <v>188</v>
      </c>
      <c r="F7" s="74"/>
      <c r="G7" s="74"/>
      <c r="H7" s="71"/>
      <c r="I7" s="72"/>
      <c r="J7" s="72"/>
      <c r="K7" s="72"/>
      <c r="L7" s="72"/>
      <c r="M7" s="72"/>
      <c r="N7" s="72"/>
      <c r="O7" s="72"/>
      <c r="P7" s="72"/>
      <c r="Q7" s="162" t="s">
        <v>129</v>
      </c>
    </row>
    <row r="8" spans="1:17" ht="15" customHeight="1">
      <c r="A8" s="21"/>
      <c r="B8" s="73" t="s">
        <v>52</v>
      </c>
      <c r="C8" s="73"/>
      <c r="D8" s="73"/>
      <c r="E8" s="75" t="s">
        <v>205</v>
      </c>
      <c r="F8" s="75"/>
      <c r="G8" s="75"/>
      <c r="H8" s="71"/>
      <c r="I8" s="72"/>
      <c r="J8" s="72"/>
      <c r="K8" s="72"/>
      <c r="L8" s="72"/>
      <c r="M8" s="72"/>
      <c r="N8" s="72"/>
      <c r="O8" s="72"/>
      <c r="P8" s="72"/>
      <c r="Q8" s="72"/>
    </row>
    <row r="9" spans="1:17" ht="15" customHeight="1">
      <c r="A9" s="21"/>
      <c r="B9" s="7"/>
      <c r="C9" s="71"/>
      <c r="D9" s="76"/>
      <c r="E9" s="77"/>
      <c r="F9" s="77"/>
      <c r="G9" s="77"/>
      <c r="H9" s="71"/>
      <c r="I9" s="72"/>
      <c r="J9" s="72"/>
      <c r="K9" s="72"/>
      <c r="L9" s="72"/>
      <c r="M9" s="72"/>
      <c r="N9" s="72"/>
      <c r="O9" s="72"/>
      <c r="P9" s="72"/>
      <c r="Q9" s="72"/>
    </row>
    <row r="10" spans="1:17" ht="15" customHeight="1">
      <c r="A10" s="21"/>
      <c r="B10" s="21"/>
      <c r="C10" s="21"/>
      <c r="D10" s="21"/>
      <c r="E10" s="21"/>
      <c r="F10" s="21"/>
      <c r="G10" s="21"/>
      <c r="H10" s="21"/>
      <c r="I10" s="72"/>
      <c r="J10" s="72"/>
      <c r="K10" s="72"/>
      <c r="L10" s="72"/>
      <c r="M10" s="72"/>
      <c r="N10" s="72"/>
      <c r="O10" s="244" t="s">
        <v>178</v>
      </c>
      <c r="P10" s="72"/>
      <c r="Q10" s="72"/>
    </row>
    <row r="11" spans="1:17" ht="15" customHeight="1" thickBot="1">
      <c r="A11" s="21"/>
      <c r="B11" s="33" t="str">
        <f>IF(B5="見積金額内訳書",Q4,IF(B5="契約金額内訳書",Q5,Q7))</f>
        <v>見積金額</v>
      </c>
      <c r="C11" s="21"/>
      <c r="D11" s="24"/>
      <c r="E11" s="34">
        <f>G31</f>
        <v>0</v>
      </c>
      <c r="F11" s="35" t="s">
        <v>1</v>
      </c>
      <c r="G11" s="21"/>
      <c r="H11" s="21"/>
      <c r="I11" s="72"/>
      <c r="J11" s="72"/>
      <c r="K11" s="72"/>
      <c r="L11" s="72"/>
      <c r="M11" s="72"/>
      <c r="N11" s="72"/>
      <c r="O11" s="243" t="s">
        <v>191</v>
      </c>
      <c r="P11" s="72"/>
      <c r="Q11" s="72"/>
    </row>
    <row r="12" spans="1:17" ht="15" customHeight="1">
      <c r="A12" s="21"/>
      <c r="B12" s="21"/>
      <c r="C12" s="21"/>
      <c r="D12" s="21"/>
      <c r="E12" s="21"/>
      <c r="F12" s="21"/>
      <c r="G12" s="21"/>
      <c r="H12" s="21"/>
      <c r="I12" s="72"/>
      <c r="J12" s="72"/>
      <c r="K12" s="72"/>
      <c r="L12" s="72"/>
      <c r="M12" s="72"/>
      <c r="N12" s="72"/>
      <c r="O12" s="243" t="s">
        <v>192</v>
      </c>
      <c r="P12" s="72"/>
      <c r="Q12" s="72"/>
    </row>
    <row r="13" spans="1:17" ht="15" customHeight="1">
      <c r="A13" s="21"/>
      <c r="B13" s="21"/>
      <c r="C13" s="21"/>
      <c r="D13" s="21"/>
      <c r="E13" s="21"/>
      <c r="F13" s="21"/>
      <c r="G13" s="21"/>
      <c r="H13" s="21"/>
      <c r="I13" s="72"/>
      <c r="J13" s="72"/>
      <c r="K13" s="72"/>
      <c r="L13" s="72"/>
      <c r="M13" s="72"/>
      <c r="N13" s="72"/>
      <c r="O13" s="243" t="s">
        <v>193</v>
      </c>
      <c r="P13" s="72"/>
      <c r="Q13" s="72"/>
    </row>
    <row r="14" spans="1:17" ht="15" customHeight="1">
      <c r="A14" s="21"/>
      <c r="B14" s="21"/>
      <c r="C14" s="21"/>
      <c r="D14" s="21"/>
      <c r="E14" s="21"/>
      <c r="F14" s="21"/>
      <c r="G14" s="21"/>
      <c r="H14" s="21"/>
      <c r="I14" s="72"/>
      <c r="J14" s="72"/>
      <c r="K14" s="72"/>
      <c r="L14" s="72"/>
      <c r="M14" s="72"/>
      <c r="N14" s="72"/>
      <c r="O14" s="243" t="s">
        <v>315</v>
      </c>
      <c r="P14" s="72"/>
      <c r="Q14" s="72"/>
    </row>
    <row r="15" spans="1:17" ht="30" customHeight="1" thickBot="1">
      <c r="A15" s="21"/>
      <c r="B15" s="25" t="s">
        <v>54</v>
      </c>
      <c r="C15" s="479" t="s">
        <v>68</v>
      </c>
      <c r="D15" s="479"/>
      <c r="E15" s="479"/>
      <c r="F15" s="260"/>
      <c r="G15" s="27">
        <f>G16+G17+G18</f>
        <v>0</v>
      </c>
      <c r="H15" s="27" t="s">
        <v>1</v>
      </c>
      <c r="O15" s="243" t="s">
        <v>308</v>
      </c>
    </row>
    <row r="16" spans="1:17" ht="21" customHeight="1" thickTop="1">
      <c r="A16" s="21"/>
      <c r="B16" s="21"/>
      <c r="C16" s="28" t="s">
        <v>2</v>
      </c>
      <c r="D16" s="488" t="s">
        <v>7</v>
      </c>
      <c r="E16" s="488"/>
      <c r="F16" s="263"/>
      <c r="G16" s="461">
        <f>'様式2_1人件費　2_2その他原価・一般管理費等'!$E$8</f>
        <v>0</v>
      </c>
      <c r="H16" s="461" t="s">
        <v>1</v>
      </c>
      <c r="O16" s="243" t="s">
        <v>263</v>
      </c>
    </row>
    <row r="17" spans="1:17" ht="21" customHeight="1">
      <c r="A17" s="21"/>
      <c r="B17" s="21"/>
      <c r="C17" s="28" t="s">
        <v>4</v>
      </c>
      <c r="D17" s="488" t="s">
        <v>64</v>
      </c>
      <c r="E17" s="488"/>
      <c r="F17" s="263"/>
      <c r="G17" s="462">
        <f>'様式2_1人件費　2_2その他原価・一般管理費等'!$M$6</f>
        <v>0</v>
      </c>
      <c r="H17" s="462" t="s">
        <v>1</v>
      </c>
    </row>
    <row r="18" spans="1:17" ht="21" customHeight="1">
      <c r="A18" s="21"/>
      <c r="B18" s="31"/>
      <c r="C18" s="28" t="s">
        <v>8</v>
      </c>
      <c r="D18" s="487" t="s">
        <v>9</v>
      </c>
      <c r="E18" s="487"/>
      <c r="F18" s="262"/>
      <c r="G18" s="462">
        <f>'様式2_1人件費　2_2その他原価・一般管理費等'!$M$8</f>
        <v>0</v>
      </c>
      <c r="H18" s="462" t="s">
        <v>1</v>
      </c>
    </row>
    <row r="19" spans="1:17" ht="30" customHeight="1" thickBot="1">
      <c r="A19" s="21"/>
      <c r="B19" s="25" t="s">
        <v>57</v>
      </c>
      <c r="C19" s="26" t="s">
        <v>3</v>
      </c>
      <c r="D19" s="26"/>
      <c r="E19" s="26"/>
      <c r="F19" s="26"/>
      <c r="G19" s="27">
        <f>G20+G21+G24+G25+G26</f>
        <v>0</v>
      </c>
      <c r="H19" s="27" t="s">
        <v>1</v>
      </c>
      <c r="I19" s="72"/>
      <c r="J19" s="72"/>
      <c r="K19" s="72"/>
      <c r="L19" s="72"/>
      <c r="M19" s="72"/>
      <c r="N19" s="72"/>
      <c r="O19" s="72"/>
      <c r="P19" s="72"/>
      <c r="Q19" s="72"/>
    </row>
    <row r="20" spans="1:17" ht="21" customHeight="1" thickTop="1">
      <c r="A20" s="21"/>
      <c r="B20" s="28"/>
      <c r="C20" s="28" t="s">
        <v>2</v>
      </c>
      <c r="D20" s="29" t="s">
        <v>65</v>
      </c>
      <c r="E20" s="29"/>
      <c r="F20" s="29"/>
      <c r="G20" s="461">
        <f>様式2_3機材!$E$5</f>
        <v>0</v>
      </c>
      <c r="H20" s="461" t="s">
        <v>1</v>
      </c>
      <c r="I20" s="72"/>
      <c r="J20" s="72"/>
      <c r="K20" s="72"/>
      <c r="L20" s="72"/>
      <c r="M20" s="72"/>
      <c r="N20" s="72"/>
      <c r="O20" s="72"/>
      <c r="P20" s="72"/>
      <c r="Q20" s="72"/>
    </row>
    <row r="21" spans="1:17" ht="21" customHeight="1">
      <c r="A21" s="21"/>
      <c r="B21" s="30"/>
      <c r="C21" s="28" t="s">
        <v>5</v>
      </c>
      <c r="D21" s="30" t="s">
        <v>296</v>
      </c>
      <c r="E21" s="30"/>
      <c r="F21" s="30"/>
      <c r="G21" s="462">
        <f>G22+G23</f>
        <v>0</v>
      </c>
      <c r="H21" s="462" t="s">
        <v>1</v>
      </c>
    </row>
    <row r="22" spans="1:17" ht="21" customHeight="1">
      <c r="A22" s="21"/>
      <c r="B22" s="30"/>
      <c r="C22" s="28"/>
      <c r="D22" s="30"/>
      <c r="E22" s="30" t="s">
        <v>294</v>
      </c>
      <c r="F22" s="30"/>
      <c r="G22" s="462">
        <f>様式2_4旅費!$F$4</f>
        <v>0</v>
      </c>
      <c r="H22" s="462" t="s">
        <v>1</v>
      </c>
    </row>
    <row r="23" spans="1:17" ht="21" customHeight="1">
      <c r="A23" s="21"/>
      <c r="B23" s="30"/>
      <c r="C23" s="28"/>
      <c r="D23" s="30"/>
      <c r="E23" s="30" t="s">
        <v>295</v>
      </c>
      <c r="F23" s="30"/>
      <c r="G23" s="462">
        <f>様式2_4旅費!$F$6</f>
        <v>0</v>
      </c>
      <c r="H23" s="462" t="s">
        <v>1</v>
      </c>
    </row>
    <row r="24" spans="1:17" ht="21" customHeight="1">
      <c r="A24" s="21"/>
      <c r="B24" s="30"/>
      <c r="C24" s="245" t="s">
        <v>49</v>
      </c>
      <c r="D24" s="29" t="s">
        <v>69</v>
      </c>
      <c r="E24" s="30"/>
      <c r="F24" s="30"/>
      <c r="G24" s="462">
        <f>様式2_5現地活動費!$E$3</f>
        <v>0</v>
      </c>
      <c r="H24" s="462" t="s">
        <v>1</v>
      </c>
    </row>
    <row r="25" spans="1:17" ht="21" customHeight="1">
      <c r="A25" s="21"/>
      <c r="B25" s="30"/>
      <c r="C25" s="245" t="s">
        <v>311</v>
      </c>
      <c r="D25" s="20" t="s">
        <v>159</v>
      </c>
      <c r="F25" s="30"/>
      <c r="G25" s="462">
        <f>'様式2_6本邦受入活動費&amp;管理費'!$E$4</f>
        <v>0</v>
      </c>
      <c r="H25" s="462" t="s">
        <v>1</v>
      </c>
    </row>
    <row r="26" spans="1:17" ht="21" customHeight="1">
      <c r="A26" s="21"/>
      <c r="B26" s="30"/>
      <c r="C26" s="246"/>
      <c r="F26" s="30"/>
      <c r="G26" s="463"/>
      <c r="H26" s="463"/>
    </row>
    <row r="27" spans="1:17" ht="21" customHeight="1">
      <c r="A27" s="21"/>
      <c r="B27" s="31"/>
      <c r="C27" s="31"/>
      <c r="D27" s="29"/>
      <c r="E27" s="21"/>
      <c r="F27" s="21"/>
      <c r="G27" s="464"/>
      <c r="H27" s="464"/>
    </row>
    <row r="28" spans="1:17" ht="21" customHeight="1" thickBot="1">
      <c r="A28" s="21"/>
      <c r="B28" s="465" t="s">
        <v>58</v>
      </c>
      <c r="C28" s="479" t="s">
        <v>6</v>
      </c>
      <c r="D28" s="479"/>
      <c r="E28" s="479"/>
      <c r="F28" s="262"/>
      <c r="G28" s="27">
        <f>'様式2_6本邦受入活動費&amp;管理費'!E23</f>
        <v>0</v>
      </c>
      <c r="H28" s="27" t="s">
        <v>1</v>
      </c>
    </row>
    <row r="29" spans="1:17" ht="30" customHeight="1" thickTop="1" thickBot="1">
      <c r="A29" s="21"/>
      <c r="B29" s="25" t="s">
        <v>0</v>
      </c>
      <c r="C29" s="480" t="s">
        <v>10</v>
      </c>
      <c r="D29" s="480"/>
      <c r="E29" s="480"/>
      <c r="F29" s="261"/>
      <c r="G29" s="32">
        <f>G15+G19+G28</f>
        <v>0</v>
      </c>
      <c r="H29" s="32" t="s">
        <v>1</v>
      </c>
    </row>
    <row r="30" spans="1:17" ht="30" customHeight="1" thickTop="1" thickBot="1">
      <c r="A30" s="21"/>
      <c r="B30" s="25" t="s">
        <v>45</v>
      </c>
      <c r="C30" s="480" t="s">
        <v>56</v>
      </c>
      <c r="D30" s="480"/>
      <c r="E30" s="480"/>
      <c r="F30" s="18"/>
      <c r="G30" s="32">
        <f>G29*0.08</f>
        <v>0</v>
      </c>
      <c r="H30" s="32" t="s">
        <v>1</v>
      </c>
    </row>
    <row r="31" spans="1:17" ht="24" customHeight="1" thickTop="1" thickBot="1">
      <c r="A31" s="21"/>
      <c r="B31" s="25" t="s">
        <v>50</v>
      </c>
      <c r="C31" s="480" t="s">
        <v>239</v>
      </c>
      <c r="D31" s="480"/>
      <c r="E31" s="480"/>
      <c r="F31" s="480"/>
      <c r="G31" s="32">
        <f>G29+G30</f>
        <v>0</v>
      </c>
      <c r="H31" s="32" t="s">
        <v>1</v>
      </c>
    </row>
    <row r="32" spans="1:17" ht="51" customHeight="1" thickTop="1">
      <c r="A32" s="21"/>
      <c r="B32" s="485"/>
      <c r="C32" s="485"/>
      <c r="D32" s="485"/>
      <c r="E32" s="486"/>
      <c r="F32" s="486"/>
      <c r="G32" s="486"/>
      <c r="H32" s="486"/>
    </row>
    <row r="33" spans="1:1">
      <c r="A33" s="21"/>
    </row>
    <row r="34" spans="1:1">
      <c r="A34" s="21"/>
    </row>
    <row r="35" spans="1:1">
      <c r="A35" s="21"/>
    </row>
    <row r="36" spans="1:1">
      <c r="A36" s="21"/>
    </row>
  </sheetData>
  <mergeCells count="14">
    <mergeCell ref="B32:H32"/>
    <mergeCell ref="D18:E18"/>
    <mergeCell ref="D17:E17"/>
    <mergeCell ref="D16:E16"/>
    <mergeCell ref="C31:F31"/>
    <mergeCell ref="A1:C1"/>
    <mergeCell ref="C28:E28"/>
    <mergeCell ref="A2:B2"/>
    <mergeCell ref="C30:E30"/>
    <mergeCell ref="C29:E29"/>
    <mergeCell ref="C15:E15"/>
    <mergeCell ref="B4:G4"/>
    <mergeCell ref="B5:G5"/>
    <mergeCell ref="B3:G3"/>
  </mergeCells>
  <phoneticPr fontId="2"/>
  <dataValidations count="2">
    <dataValidation type="list" allowBlank="1" showInputMessage="1" showErrorMessage="1" sqref="B5:G5">
      <formula1>契約</formula1>
    </dataValidation>
    <dataValidation type="list" allowBlank="1" showInputMessage="1" showErrorMessage="1" sqref="B3:G3">
      <formula1>事業名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85" orientation="portrait" cellComments="asDisplayed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66FFFF"/>
  </sheetPr>
  <dimension ref="A2:S84"/>
  <sheetViews>
    <sheetView showGridLines="0" view="pageBreakPreview" zoomScale="85" zoomScaleNormal="75" zoomScaleSheetLayoutView="85" workbookViewId="0">
      <selection activeCell="L61" sqref="L61"/>
    </sheetView>
  </sheetViews>
  <sheetFormatPr defaultRowHeight="14.25"/>
  <cols>
    <col min="1" max="1" width="4.75" style="78" customWidth="1"/>
    <col min="2" max="2" width="15.25" style="78" customWidth="1"/>
    <col min="3" max="3" width="16.5" style="78" customWidth="1"/>
    <col min="4" max="4" width="7.5" style="391" customWidth="1"/>
    <col min="5" max="5" width="12.75" style="78" customWidth="1"/>
    <col min="6" max="6" width="10.625" style="78" customWidth="1"/>
    <col min="7" max="7" width="12" style="78" customWidth="1"/>
    <col min="8" max="8" width="11.625" style="78" customWidth="1"/>
    <col min="9" max="9" width="6.625" style="78" customWidth="1"/>
    <col min="10" max="10" width="6.875" style="78" customWidth="1"/>
    <col min="11" max="11" width="6.5" style="391" customWidth="1"/>
    <col min="12" max="13" width="16.375" style="78" customWidth="1"/>
    <col min="14" max="14" width="7.5" style="78" customWidth="1"/>
    <col min="15" max="15" width="16.375" style="78" customWidth="1"/>
    <col min="16" max="16" width="7.5" style="78" customWidth="1"/>
    <col min="17" max="17" width="16.375" style="78" customWidth="1"/>
    <col min="18" max="16384" width="9" style="78"/>
  </cols>
  <sheetData>
    <row r="2" spans="1:19" ht="24.75" customHeight="1">
      <c r="B2" s="489" t="str">
        <f>IF(様式1!B5="見積金額内訳書",'様式2_1人件費　2_2その他原価・一般管理費等'!S2,IF(様式1!B5="最終見積金額内訳書",'様式2_1人件費　2_2その他原価・一般管理費等'!S4,'様式2_1人件費　2_2その他原価・一般管理費等'!S3))</f>
        <v>見積金額内訳明細</v>
      </c>
      <c r="C2" s="489"/>
      <c r="D2" s="489"/>
      <c r="E2" s="489"/>
      <c r="F2" s="489"/>
      <c r="G2" s="489"/>
      <c r="H2" s="489"/>
      <c r="I2" s="489"/>
      <c r="J2" s="390"/>
      <c r="S2" s="78" t="s">
        <v>92</v>
      </c>
    </row>
    <row r="3" spans="1:19">
      <c r="A3" s="266"/>
      <c r="B3" s="268"/>
      <c r="C3" s="268"/>
      <c r="E3" s="268"/>
      <c r="F3" s="268"/>
      <c r="G3" s="268"/>
      <c r="H3" s="268"/>
      <c r="I3" s="391"/>
      <c r="J3" s="391"/>
      <c r="S3" s="78" t="s">
        <v>126</v>
      </c>
    </row>
    <row r="4" spans="1:19">
      <c r="A4" s="445" t="s">
        <v>309</v>
      </c>
      <c r="B4" s="445"/>
      <c r="C4" s="445"/>
      <c r="D4" s="446"/>
      <c r="E4" s="446"/>
      <c r="K4" s="445" t="s">
        <v>309</v>
      </c>
      <c r="L4" s="445"/>
      <c r="M4" s="445"/>
      <c r="N4" s="446"/>
      <c r="O4" s="446"/>
      <c r="S4" s="78" t="s">
        <v>127</v>
      </c>
    </row>
    <row r="5" spans="1:19" ht="15" thickBot="1">
      <c r="B5" s="79"/>
      <c r="C5" s="79"/>
      <c r="D5" s="431"/>
      <c r="E5" s="19"/>
    </row>
    <row r="6" spans="1:19" ht="20.100000000000001" customHeight="1" thickBot="1">
      <c r="D6" s="267"/>
      <c r="E6" s="493">
        <f>M28+O28+Q28</f>
        <v>0</v>
      </c>
      <c r="F6" s="494"/>
      <c r="G6" s="78" t="s">
        <v>1</v>
      </c>
      <c r="K6" s="78" t="s">
        <v>70</v>
      </c>
      <c r="M6" s="409">
        <f>O28</f>
        <v>0</v>
      </c>
      <c r="N6" s="78" t="s">
        <v>1</v>
      </c>
    </row>
    <row r="7" spans="1:19" ht="20.100000000000001" customHeight="1">
      <c r="B7" s="80"/>
      <c r="C7" s="80"/>
      <c r="D7" s="267"/>
      <c r="L7" s="95"/>
      <c r="M7" s="438"/>
      <c r="N7" s="439"/>
    </row>
    <row r="8" spans="1:19" ht="20.100000000000001" customHeight="1" thickBot="1">
      <c r="A8" s="78" t="s">
        <v>33</v>
      </c>
      <c r="E8" s="491">
        <f>G84</f>
        <v>0</v>
      </c>
      <c r="F8" s="492"/>
      <c r="G8" s="78" t="s">
        <v>1</v>
      </c>
      <c r="K8" s="78" t="s">
        <v>40</v>
      </c>
      <c r="M8" s="409">
        <f>Q28</f>
        <v>0</v>
      </c>
      <c r="N8" s="78" t="s">
        <v>1</v>
      </c>
      <c r="O8" s="95"/>
    </row>
    <row r="9" spans="1:19" ht="20.100000000000001" customHeight="1" thickTop="1">
      <c r="E9" s="264"/>
      <c r="F9" s="265"/>
      <c r="K9" s="78"/>
      <c r="M9" s="444"/>
    </row>
    <row r="10" spans="1:19" ht="21" customHeight="1">
      <c r="B10" s="78" t="s">
        <v>225</v>
      </c>
      <c r="L10" s="97"/>
      <c r="M10" s="440" t="s">
        <v>303</v>
      </c>
      <c r="N10" s="495" t="s">
        <v>64</v>
      </c>
      <c r="O10" s="495"/>
      <c r="P10" s="495" t="s">
        <v>9</v>
      </c>
      <c r="Q10" s="495"/>
    </row>
    <row r="11" spans="1:19" ht="57">
      <c r="A11" s="115" t="s">
        <v>83</v>
      </c>
      <c r="B11" s="271" t="s">
        <v>81</v>
      </c>
      <c r="C11" s="81" t="s">
        <v>82</v>
      </c>
      <c r="D11" s="81" t="s">
        <v>34</v>
      </c>
      <c r="E11" s="81" t="s">
        <v>35</v>
      </c>
      <c r="F11" s="81" t="s">
        <v>36</v>
      </c>
      <c r="G11" s="81" t="s">
        <v>37</v>
      </c>
      <c r="H11" s="271" t="s">
        <v>38</v>
      </c>
      <c r="I11" s="81" t="s">
        <v>48</v>
      </c>
      <c r="J11" s="401"/>
      <c r="K11" s="81" t="s">
        <v>38</v>
      </c>
      <c r="L11" s="81" t="s">
        <v>154</v>
      </c>
      <c r="M11" s="81" t="s">
        <v>304</v>
      </c>
      <c r="N11" s="81" t="s">
        <v>305</v>
      </c>
      <c r="O11" s="81" t="s">
        <v>265</v>
      </c>
      <c r="P11" s="81" t="s">
        <v>305</v>
      </c>
      <c r="Q11" s="81" t="s">
        <v>264</v>
      </c>
    </row>
    <row r="12" spans="1:19" ht="30" customHeight="1">
      <c r="A12" s="411"/>
      <c r="B12" s="309" t="str">
        <f>IF($A12="","",VLOOKUP($A12,従事者明細!$A$3:$L$52,2,FALSE))</f>
        <v/>
      </c>
      <c r="C12" s="309" t="str">
        <f>IF($A12="","",VLOOKUP($A12,従事者明細!$A$3:$L$52,3,FALSE))</f>
        <v/>
      </c>
      <c r="D12" s="133" t="str">
        <f>IF($A12="","",VLOOKUP($A12,従事者明細!$A$3:$L$52,6,FALSE))</f>
        <v/>
      </c>
      <c r="E12" s="309" t="str">
        <f>IF($A12="","",VLOOKUP($A12,従事者明細!$A$3:$L$52,10,FALSE))</f>
        <v/>
      </c>
      <c r="F12" s="310" t="str">
        <f>IF(I12="","",ROUND(I12/30,2))</f>
        <v/>
      </c>
      <c r="G12" s="311" t="str">
        <f>IF(D12="","",E12*ROUND(F12,2))</f>
        <v/>
      </c>
      <c r="H12" s="312" t="str">
        <f>IF($A12="","",VLOOKUP($A12,従事者明細!$A$3:$F$52,4,FALSE))</f>
        <v/>
      </c>
      <c r="I12" s="82"/>
      <c r="J12" s="97"/>
      <c r="K12" s="410"/>
      <c r="L12" s="167" t="str">
        <f>IF($K12="","",VLOOKUP($K12,従事者明細!$D$3:$L$52,2,FALSE))</f>
        <v/>
      </c>
      <c r="M12" s="167" t="str">
        <f t="shared" ref="M12:M26" si="0">IF($K12="","",VLOOKUP($K12,$F$65:$H$79,3,FALSE))</f>
        <v/>
      </c>
      <c r="N12" s="392"/>
      <c r="O12" s="393" t="str">
        <f>IF($K12="","",ROUND(M12*N12,0))</f>
        <v/>
      </c>
      <c r="P12" s="392"/>
      <c r="Q12" s="393" t="str">
        <f>IF($K12="","",ROUND((M12+O12)*P12,0))</f>
        <v/>
      </c>
    </row>
    <row r="13" spans="1:19" ht="30" customHeight="1">
      <c r="A13" s="411"/>
      <c r="B13" s="309" t="str">
        <f>IF($A13="","",VLOOKUP($A13,従事者明細!$A$3:$L$52,2,FALSE))</f>
        <v/>
      </c>
      <c r="C13" s="309" t="str">
        <f>IF($A13="","",VLOOKUP($A13,従事者明細!$A$3:$L$52,3,FALSE))</f>
        <v/>
      </c>
      <c r="D13" s="133" t="str">
        <f>IF($A13="","",VLOOKUP($A13,従事者明細!$A$3:$L$52,6,FALSE))</f>
        <v/>
      </c>
      <c r="E13" s="309" t="str">
        <f>IF($A13="","",VLOOKUP($A13,従事者明細!$A$3:$L$52,10,FALSE))</f>
        <v/>
      </c>
      <c r="F13" s="310" t="str">
        <f t="shared" ref="F13" si="1">IF(I13="","",ROUND(I13/30,2))</f>
        <v/>
      </c>
      <c r="G13" s="311" t="str">
        <f t="shared" ref="G13" si="2">IF(D13="","",E13*ROUND(F13,2))</f>
        <v/>
      </c>
      <c r="H13" s="312" t="str">
        <f>IF($A13="","",VLOOKUP($A13,従事者明細!$A$3:$F$52,4,FALSE))</f>
        <v/>
      </c>
      <c r="I13" s="82"/>
      <c r="J13" s="97"/>
      <c r="K13" s="410"/>
      <c r="L13" s="167" t="str">
        <f>IF($K13="","",VLOOKUP($K13,従事者明細!$D$3:$L$52,2,FALSE))</f>
        <v/>
      </c>
      <c r="M13" s="167" t="str">
        <f t="shared" si="0"/>
        <v/>
      </c>
      <c r="N13" s="392"/>
      <c r="O13" s="393" t="str">
        <f t="shared" ref="O13:O26" si="3">IF($K13="","",ROUND(M13*N13,0))</f>
        <v/>
      </c>
      <c r="P13" s="392"/>
      <c r="Q13" s="393" t="str">
        <f t="shared" ref="Q13:Q26" si="4">IF($K13="","",ROUND((M13+O13)*P13,0))</f>
        <v/>
      </c>
    </row>
    <row r="14" spans="1:19" ht="30" customHeight="1">
      <c r="A14" s="411"/>
      <c r="B14" s="309" t="str">
        <f>IF($A14="","",VLOOKUP($A14,従事者明細!$A$3:$L$52,2,FALSE))</f>
        <v/>
      </c>
      <c r="C14" s="309" t="str">
        <f>IF($A14="","",VLOOKUP($A14,従事者明細!$A$3:$L$52,3,FALSE))</f>
        <v/>
      </c>
      <c r="D14" s="133" t="str">
        <f>IF($A14="","",VLOOKUP($A14,従事者明細!$A$3:$L$52,6,FALSE))</f>
        <v/>
      </c>
      <c r="E14" s="309" t="str">
        <f>IF($A14="","",VLOOKUP($A14,従事者明細!$A$3:$L$52,10,FALSE))</f>
        <v/>
      </c>
      <c r="F14" s="310" t="str">
        <f t="shared" ref="F14:F26" si="5">IF(I14="","",ROUND(I14/30,2))</f>
        <v/>
      </c>
      <c r="G14" s="311" t="str">
        <f t="shared" ref="G14:G26" si="6">IF(D14="","",E14*ROUND(F14,2))</f>
        <v/>
      </c>
      <c r="H14" s="312" t="str">
        <f>IF($A14="","",VLOOKUP($A14,従事者明細!$A$3:$F$52,4,FALSE))</f>
        <v/>
      </c>
      <c r="I14" s="82"/>
      <c r="J14" s="97"/>
      <c r="K14" s="410"/>
      <c r="L14" s="167" t="str">
        <f>IF($K14="","",VLOOKUP($K14,従事者明細!$D$3:$L$52,2,FALSE))</f>
        <v/>
      </c>
      <c r="M14" s="167" t="str">
        <f t="shared" si="0"/>
        <v/>
      </c>
      <c r="N14" s="392"/>
      <c r="O14" s="393" t="str">
        <f t="shared" si="3"/>
        <v/>
      </c>
      <c r="P14" s="392"/>
      <c r="Q14" s="393" t="str">
        <f t="shared" si="4"/>
        <v/>
      </c>
    </row>
    <row r="15" spans="1:19" ht="30" customHeight="1">
      <c r="A15" s="411"/>
      <c r="B15" s="309" t="str">
        <f>IF($A15="","",VLOOKUP($A15,従事者明細!$A$3:$L$52,2,FALSE))</f>
        <v/>
      </c>
      <c r="C15" s="309" t="str">
        <f>IF($A15="","",VLOOKUP($A15,従事者明細!$A$3:$L$52,3,FALSE))</f>
        <v/>
      </c>
      <c r="D15" s="133" t="str">
        <f>IF($A15="","",VLOOKUP($A15,従事者明細!$A$3:$L$52,6,FALSE))</f>
        <v/>
      </c>
      <c r="E15" s="309" t="str">
        <f>IF($A15="","",VLOOKUP($A15,従事者明細!$A$3:$L$52,10,FALSE))</f>
        <v/>
      </c>
      <c r="F15" s="310" t="str">
        <f t="shared" si="5"/>
        <v/>
      </c>
      <c r="G15" s="311" t="str">
        <f t="shared" si="6"/>
        <v/>
      </c>
      <c r="H15" s="312" t="str">
        <f>IF($A15="","",VLOOKUP($A15,従事者明細!$A$3:$F$52,4,FALSE))</f>
        <v/>
      </c>
      <c r="I15" s="82"/>
      <c r="J15" s="97"/>
      <c r="K15" s="410"/>
      <c r="L15" s="167" t="str">
        <f>IF($K15="","",VLOOKUP($K15,従事者明細!$D$3:$L$52,2,FALSE))</f>
        <v/>
      </c>
      <c r="M15" s="167" t="str">
        <f t="shared" si="0"/>
        <v/>
      </c>
      <c r="N15" s="392"/>
      <c r="O15" s="393" t="str">
        <f t="shared" si="3"/>
        <v/>
      </c>
      <c r="P15" s="392"/>
      <c r="Q15" s="393" t="str">
        <f t="shared" si="4"/>
        <v/>
      </c>
    </row>
    <row r="16" spans="1:19" ht="30" customHeight="1">
      <c r="A16" s="411"/>
      <c r="B16" s="309" t="str">
        <f>IF($A16="","",VLOOKUP($A16,従事者明細!$A$3:$L$52,2,FALSE))</f>
        <v/>
      </c>
      <c r="C16" s="309" t="str">
        <f>IF($A16="","",VLOOKUP($A16,従事者明細!$A$3:$L$52,3,FALSE))</f>
        <v/>
      </c>
      <c r="D16" s="133" t="str">
        <f>IF($A16="","",VLOOKUP($A16,従事者明細!$A$3:$L$52,6,FALSE))</f>
        <v/>
      </c>
      <c r="E16" s="309" t="str">
        <f>IF($A16="","",VLOOKUP($A16,従事者明細!$A$3:$L$52,10,FALSE))</f>
        <v/>
      </c>
      <c r="F16" s="310" t="str">
        <f t="shared" si="5"/>
        <v/>
      </c>
      <c r="G16" s="311" t="str">
        <f t="shared" si="6"/>
        <v/>
      </c>
      <c r="H16" s="312" t="str">
        <f>IF($A16="","",VLOOKUP($A16,従事者明細!$A$3:$F$52,4,FALSE))</f>
        <v/>
      </c>
      <c r="I16" s="82"/>
      <c r="J16" s="97"/>
      <c r="K16" s="410"/>
      <c r="L16" s="167" t="str">
        <f>IF($K16="","",VLOOKUP($K16,従事者明細!$D$3:$L$52,2,FALSE))</f>
        <v/>
      </c>
      <c r="M16" s="167" t="str">
        <f t="shared" si="0"/>
        <v/>
      </c>
      <c r="N16" s="392"/>
      <c r="O16" s="393" t="str">
        <f t="shared" si="3"/>
        <v/>
      </c>
      <c r="P16" s="392"/>
      <c r="Q16" s="393" t="str">
        <f t="shared" si="4"/>
        <v/>
      </c>
    </row>
    <row r="17" spans="1:17" ht="30" customHeight="1">
      <c r="A17" s="411"/>
      <c r="B17" s="309" t="str">
        <f>IF($A17="","",VLOOKUP($A17,従事者明細!$A$3:$L$52,2,FALSE))</f>
        <v/>
      </c>
      <c r="C17" s="309" t="str">
        <f>IF($A17="","",VLOOKUP($A17,従事者明細!$A$3:$L$52,3,FALSE))</f>
        <v/>
      </c>
      <c r="D17" s="133" t="str">
        <f>IF($A17="","",VLOOKUP($A17,従事者明細!$A$3:$L$52,6,FALSE))</f>
        <v/>
      </c>
      <c r="E17" s="309" t="str">
        <f>IF($A17="","",VLOOKUP($A17,従事者明細!$A$3:$L$52,10,FALSE))</f>
        <v/>
      </c>
      <c r="F17" s="310" t="str">
        <f t="shared" si="5"/>
        <v/>
      </c>
      <c r="G17" s="311" t="str">
        <f t="shared" si="6"/>
        <v/>
      </c>
      <c r="H17" s="312" t="str">
        <f>IF($A17="","",VLOOKUP($A17,従事者明細!$A$3:$F$52,4,FALSE))</f>
        <v/>
      </c>
      <c r="I17" s="82"/>
      <c r="J17" s="97"/>
      <c r="K17" s="410"/>
      <c r="L17" s="167" t="str">
        <f>IF($K17="","",VLOOKUP($K17,従事者明細!$D$3:$L$52,2,FALSE))</f>
        <v/>
      </c>
      <c r="M17" s="167" t="str">
        <f t="shared" si="0"/>
        <v/>
      </c>
      <c r="N17" s="392"/>
      <c r="O17" s="393" t="str">
        <f t="shared" si="3"/>
        <v/>
      </c>
      <c r="P17" s="392"/>
      <c r="Q17" s="393" t="str">
        <f t="shared" si="4"/>
        <v/>
      </c>
    </row>
    <row r="18" spans="1:17" ht="30" customHeight="1">
      <c r="A18" s="411"/>
      <c r="B18" s="309" t="str">
        <f>IF($A18="","",VLOOKUP($A18,従事者明細!$A$3:$L$52,2,FALSE))</f>
        <v/>
      </c>
      <c r="C18" s="309" t="str">
        <f>IF($A18="","",VLOOKUP($A18,従事者明細!$A$3:$L$52,3,FALSE))</f>
        <v/>
      </c>
      <c r="D18" s="133" t="str">
        <f>IF($A18="","",VLOOKUP($A18,従事者明細!$A$3:$L$52,6,FALSE))</f>
        <v/>
      </c>
      <c r="E18" s="309" t="str">
        <f>IF($A18="","",VLOOKUP($A18,従事者明細!$A$3:$L$52,10,FALSE))</f>
        <v/>
      </c>
      <c r="F18" s="310" t="str">
        <f t="shared" si="5"/>
        <v/>
      </c>
      <c r="G18" s="311" t="str">
        <f t="shared" si="6"/>
        <v/>
      </c>
      <c r="H18" s="312" t="str">
        <f>IF($A18="","",VLOOKUP($A18,従事者明細!$A$3:$F$52,4,FALSE))</f>
        <v/>
      </c>
      <c r="I18" s="82"/>
      <c r="J18" s="97"/>
      <c r="K18" s="410"/>
      <c r="L18" s="167" t="str">
        <f>IF($K18="","",VLOOKUP($K18,従事者明細!$D$3:$L$52,2,FALSE))</f>
        <v/>
      </c>
      <c r="M18" s="167" t="str">
        <f t="shared" si="0"/>
        <v/>
      </c>
      <c r="N18" s="392"/>
      <c r="O18" s="393" t="str">
        <f t="shared" si="3"/>
        <v/>
      </c>
      <c r="P18" s="392"/>
      <c r="Q18" s="393" t="str">
        <f t="shared" si="4"/>
        <v/>
      </c>
    </row>
    <row r="19" spans="1:17" ht="30" customHeight="1">
      <c r="A19" s="411"/>
      <c r="B19" s="309" t="str">
        <f>IF($A19="","",VLOOKUP($A19,従事者明細!$A$3:$L$52,2,FALSE))</f>
        <v/>
      </c>
      <c r="C19" s="309" t="str">
        <f>IF($A19="","",VLOOKUP($A19,従事者明細!$A$3:$L$52,3,FALSE))</f>
        <v/>
      </c>
      <c r="D19" s="133" t="str">
        <f>IF($A19="","",VLOOKUP($A19,従事者明細!$A$3:$L$52,6,FALSE))</f>
        <v/>
      </c>
      <c r="E19" s="309" t="str">
        <f>IF($A19="","",VLOOKUP($A19,従事者明細!$A$3:$L$52,10,FALSE))</f>
        <v/>
      </c>
      <c r="F19" s="310" t="str">
        <f t="shared" si="5"/>
        <v/>
      </c>
      <c r="G19" s="311" t="str">
        <f t="shared" si="6"/>
        <v/>
      </c>
      <c r="H19" s="312" t="str">
        <f>IF($A19="","",VLOOKUP($A19,従事者明細!$A$3:$F$52,4,FALSE))</f>
        <v/>
      </c>
      <c r="I19" s="82"/>
      <c r="J19" s="97"/>
      <c r="K19" s="410"/>
      <c r="L19" s="167" t="str">
        <f>IF($K19="","",VLOOKUP($K19,従事者明細!$D$3:$L$52,2,FALSE))</f>
        <v/>
      </c>
      <c r="M19" s="167" t="str">
        <f t="shared" si="0"/>
        <v/>
      </c>
      <c r="N19" s="392"/>
      <c r="O19" s="393" t="str">
        <f t="shared" si="3"/>
        <v/>
      </c>
      <c r="P19" s="392"/>
      <c r="Q19" s="393" t="str">
        <f t="shared" si="4"/>
        <v/>
      </c>
    </row>
    <row r="20" spans="1:17" ht="30" hidden="1" customHeight="1">
      <c r="A20" s="411"/>
      <c r="B20" s="309" t="str">
        <f>IF($A20="","",VLOOKUP($A20,従事者明細!$A$3:$L$52,2,FALSE))</f>
        <v/>
      </c>
      <c r="C20" s="309" t="str">
        <f>IF($A20="","",VLOOKUP($A20,従事者明細!$A$3:$L$52,3,FALSE))</f>
        <v/>
      </c>
      <c r="D20" s="133" t="str">
        <f>IF($A20="","",VLOOKUP($A20,従事者明細!$A$3:$L$52,6,FALSE))</f>
        <v/>
      </c>
      <c r="E20" s="309" t="str">
        <f>IF($A20="","",VLOOKUP($A20,従事者明細!$A$3:$L$52,10,FALSE))</f>
        <v/>
      </c>
      <c r="F20" s="310" t="str">
        <f t="shared" si="5"/>
        <v/>
      </c>
      <c r="G20" s="311" t="str">
        <f t="shared" si="6"/>
        <v/>
      </c>
      <c r="H20" s="312" t="str">
        <f>IF($A20="","",VLOOKUP($A20,従事者明細!$A$3:$F$52,4,FALSE))</f>
        <v/>
      </c>
      <c r="I20" s="82"/>
      <c r="J20" s="97"/>
      <c r="K20" s="410"/>
      <c r="L20" s="167" t="str">
        <f>IF($K20="","",VLOOKUP($K20,従事者明細!$D$3:$L$52,2,FALSE))</f>
        <v/>
      </c>
      <c r="M20" s="167" t="str">
        <f t="shared" si="0"/>
        <v/>
      </c>
      <c r="N20" s="392"/>
      <c r="O20" s="393" t="str">
        <f t="shared" si="3"/>
        <v/>
      </c>
      <c r="P20" s="392"/>
      <c r="Q20" s="393" t="str">
        <f t="shared" si="4"/>
        <v/>
      </c>
    </row>
    <row r="21" spans="1:17" ht="30" hidden="1" customHeight="1">
      <c r="A21" s="411"/>
      <c r="B21" s="309" t="str">
        <f>IF($A21="","",VLOOKUP($A21,従事者明細!$A$3:$L$52,2,FALSE))</f>
        <v/>
      </c>
      <c r="C21" s="309" t="str">
        <f>IF($A21="","",VLOOKUP($A21,従事者明細!$A$3:$L$52,3,FALSE))</f>
        <v/>
      </c>
      <c r="D21" s="133" t="str">
        <f>IF($A21="","",VLOOKUP($A21,従事者明細!$A$3:$L$52,6,FALSE))</f>
        <v/>
      </c>
      <c r="E21" s="309" t="str">
        <f>IF($A21="","",VLOOKUP($A21,従事者明細!$A$3:$L$52,10,FALSE))</f>
        <v/>
      </c>
      <c r="F21" s="310" t="str">
        <f t="shared" si="5"/>
        <v/>
      </c>
      <c r="G21" s="311" t="str">
        <f t="shared" si="6"/>
        <v/>
      </c>
      <c r="H21" s="312" t="str">
        <f>IF($A21="","",VLOOKUP($A21,従事者明細!$A$3:$F$52,4,FALSE))</f>
        <v/>
      </c>
      <c r="I21" s="82"/>
      <c r="J21" s="97"/>
      <c r="K21" s="410"/>
      <c r="L21" s="167" t="str">
        <f>IF($K21="","",VLOOKUP($K21,従事者明細!$D$3:$L$52,2,FALSE))</f>
        <v/>
      </c>
      <c r="M21" s="167" t="str">
        <f t="shared" si="0"/>
        <v/>
      </c>
      <c r="N21" s="392"/>
      <c r="O21" s="393" t="str">
        <f t="shared" si="3"/>
        <v/>
      </c>
      <c r="P21" s="392"/>
      <c r="Q21" s="393" t="str">
        <f t="shared" si="4"/>
        <v/>
      </c>
    </row>
    <row r="22" spans="1:17" ht="30" hidden="1" customHeight="1">
      <c r="A22" s="411"/>
      <c r="B22" s="309" t="str">
        <f>IF($A22="","",VLOOKUP($A22,従事者明細!$A$3:$L$52,2,FALSE))</f>
        <v/>
      </c>
      <c r="C22" s="309" t="str">
        <f>IF($A22="","",VLOOKUP($A22,従事者明細!$A$3:$L$52,3,FALSE))</f>
        <v/>
      </c>
      <c r="D22" s="133" t="str">
        <f>IF($A22="","",VLOOKUP($A22,従事者明細!$A$3:$L$52,6,FALSE))</f>
        <v/>
      </c>
      <c r="E22" s="309" t="str">
        <f>IF($A22="","",VLOOKUP($A22,従事者明細!$A$3:$L$52,10,FALSE))</f>
        <v/>
      </c>
      <c r="F22" s="310" t="str">
        <f t="shared" si="5"/>
        <v/>
      </c>
      <c r="G22" s="311" t="str">
        <f t="shared" si="6"/>
        <v/>
      </c>
      <c r="H22" s="312" t="str">
        <f>IF($A22="","",VLOOKUP($A22,従事者明細!$A$3:$F$52,4,FALSE))</f>
        <v/>
      </c>
      <c r="I22" s="82"/>
      <c r="J22" s="97"/>
      <c r="K22" s="410"/>
      <c r="L22" s="167" t="str">
        <f>IF($K22="","",VLOOKUP($K22,従事者明細!$D$3:$L$52,2,FALSE))</f>
        <v/>
      </c>
      <c r="M22" s="167" t="str">
        <f t="shared" si="0"/>
        <v/>
      </c>
      <c r="N22" s="392"/>
      <c r="O22" s="393" t="str">
        <f t="shared" si="3"/>
        <v/>
      </c>
      <c r="P22" s="392"/>
      <c r="Q22" s="393" t="str">
        <f t="shared" si="4"/>
        <v/>
      </c>
    </row>
    <row r="23" spans="1:17" ht="30" hidden="1" customHeight="1">
      <c r="A23" s="411"/>
      <c r="B23" s="309" t="str">
        <f>IF($A23="","",VLOOKUP($A23,従事者明細!$A$3:$L$52,2,FALSE))</f>
        <v/>
      </c>
      <c r="C23" s="309" t="str">
        <f>IF($A23="","",VLOOKUP($A23,従事者明細!$A$3:$L$52,3,FALSE))</f>
        <v/>
      </c>
      <c r="D23" s="133" t="str">
        <f>IF($A23="","",VLOOKUP($A23,従事者明細!$A$3:$L$52,6,FALSE))</f>
        <v/>
      </c>
      <c r="E23" s="309" t="str">
        <f>IF($A23="","",VLOOKUP($A23,従事者明細!$A$3:$L$52,10,FALSE))</f>
        <v/>
      </c>
      <c r="F23" s="310" t="str">
        <f t="shared" si="5"/>
        <v/>
      </c>
      <c r="G23" s="311" t="str">
        <f t="shared" si="6"/>
        <v/>
      </c>
      <c r="H23" s="312" t="str">
        <f>IF($A23="","",VLOOKUP($A23,従事者明細!$A$3:$F$52,4,FALSE))</f>
        <v/>
      </c>
      <c r="I23" s="82"/>
      <c r="J23" s="97"/>
      <c r="K23" s="410"/>
      <c r="L23" s="167" t="str">
        <f>IF($K23="","",VLOOKUP($K23,従事者明細!$D$3:$L$52,2,FALSE))</f>
        <v/>
      </c>
      <c r="M23" s="167" t="str">
        <f t="shared" si="0"/>
        <v/>
      </c>
      <c r="N23" s="392"/>
      <c r="O23" s="393" t="str">
        <f t="shared" si="3"/>
        <v/>
      </c>
      <c r="P23" s="392"/>
      <c r="Q23" s="393" t="str">
        <f t="shared" si="4"/>
        <v/>
      </c>
    </row>
    <row r="24" spans="1:17" ht="30" hidden="1" customHeight="1">
      <c r="A24" s="411"/>
      <c r="B24" s="309" t="str">
        <f>IF($A24="","",VLOOKUP($A24,従事者明細!$A$3:$L$52,2,FALSE))</f>
        <v/>
      </c>
      <c r="C24" s="309" t="str">
        <f>IF($A24="","",VLOOKUP($A24,従事者明細!$A$3:$L$52,3,FALSE))</f>
        <v/>
      </c>
      <c r="D24" s="133" t="str">
        <f>IF($A24="","",VLOOKUP($A24,従事者明細!$A$3:$L$52,6,FALSE))</f>
        <v/>
      </c>
      <c r="E24" s="309" t="str">
        <f>IF($A24="","",VLOOKUP($A24,従事者明細!$A$3:$L$52,10,FALSE))</f>
        <v/>
      </c>
      <c r="F24" s="310" t="str">
        <f t="shared" si="5"/>
        <v/>
      </c>
      <c r="G24" s="311" t="str">
        <f t="shared" si="6"/>
        <v/>
      </c>
      <c r="H24" s="312" t="str">
        <f>IF($A24="","",VLOOKUP($A24,従事者明細!$A$3:$F$52,4,FALSE))</f>
        <v/>
      </c>
      <c r="I24" s="82"/>
      <c r="J24" s="97"/>
      <c r="K24" s="410"/>
      <c r="L24" s="167" t="str">
        <f>IF($K24="","",VLOOKUP($K24,従事者明細!$D$3:$L$52,2,FALSE))</f>
        <v/>
      </c>
      <c r="M24" s="167" t="str">
        <f t="shared" si="0"/>
        <v/>
      </c>
      <c r="N24" s="392"/>
      <c r="O24" s="393" t="str">
        <f t="shared" si="3"/>
        <v/>
      </c>
      <c r="P24" s="392"/>
      <c r="Q24" s="393" t="str">
        <f t="shared" si="4"/>
        <v/>
      </c>
    </row>
    <row r="25" spans="1:17" ht="30" hidden="1" customHeight="1">
      <c r="A25" s="411"/>
      <c r="B25" s="309" t="str">
        <f>IF($A25="","",VLOOKUP($A25,従事者明細!$A$3:$L$52,2,FALSE))</f>
        <v/>
      </c>
      <c r="C25" s="309" t="str">
        <f>IF($A25="","",VLOOKUP($A25,従事者明細!$A$3:$L$52,3,FALSE))</f>
        <v/>
      </c>
      <c r="D25" s="133" t="str">
        <f>IF($A25="","",VLOOKUP($A25,従事者明細!$A$3:$L$52,6,FALSE))</f>
        <v/>
      </c>
      <c r="E25" s="309" t="str">
        <f>IF($A25="","",VLOOKUP($A25,従事者明細!$A$3:$L$52,10,FALSE))</f>
        <v/>
      </c>
      <c r="F25" s="310" t="str">
        <f t="shared" si="5"/>
        <v/>
      </c>
      <c r="G25" s="311" t="str">
        <f t="shared" si="6"/>
        <v/>
      </c>
      <c r="H25" s="312" t="str">
        <f>IF($A25="","",VLOOKUP($A25,従事者明細!$A$3:$F$52,4,FALSE))</f>
        <v/>
      </c>
      <c r="I25" s="82"/>
      <c r="J25" s="97"/>
      <c r="K25" s="410"/>
      <c r="L25" s="167" t="str">
        <f>IF($K25="","",VLOOKUP($K25,従事者明細!$D$3:$L$52,2,FALSE))</f>
        <v/>
      </c>
      <c r="M25" s="167" t="str">
        <f t="shared" si="0"/>
        <v/>
      </c>
      <c r="N25" s="392"/>
      <c r="O25" s="393" t="str">
        <f t="shared" si="3"/>
        <v/>
      </c>
      <c r="P25" s="392"/>
      <c r="Q25" s="393" t="str">
        <f t="shared" si="4"/>
        <v/>
      </c>
    </row>
    <row r="26" spans="1:17" ht="30" customHeight="1" thickBot="1">
      <c r="A26" s="411"/>
      <c r="B26" s="309" t="str">
        <f>IF($A26="","",VLOOKUP($A26,従事者明細!$A$3:$L$52,2,FALSE))</f>
        <v/>
      </c>
      <c r="C26" s="309" t="str">
        <f>IF($A26="","",VLOOKUP($A26,従事者明細!$A$3:$L$52,3,FALSE))</f>
        <v/>
      </c>
      <c r="D26" s="133" t="str">
        <f>IF($A26="","",VLOOKUP($A26,従事者明細!$A$3:$L$52,6,FALSE))</f>
        <v/>
      </c>
      <c r="E26" s="309" t="str">
        <f>IF($A26="","",VLOOKUP($A26,従事者明細!$A$3:$L$52,10,FALSE))</f>
        <v/>
      </c>
      <c r="F26" s="310" t="str">
        <f t="shared" si="5"/>
        <v/>
      </c>
      <c r="G26" s="313" t="str">
        <f t="shared" si="6"/>
        <v/>
      </c>
      <c r="H26" s="312" t="str">
        <f>IF($A26="","",VLOOKUP($A26,従事者明細!$A$3:$F$52,4,FALSE))</f>
        <v/>
      </c>
      <c r="I26" s="349"/>
      <c r="J26" s="97"/>
      <c r="K26" s="410"/>
      <c r="L26" s="167" t="str">
        <f>IF($K26="","",VLOOKUP($K26,従事者明細!$D$3:$L$52,2,FALSE))</f>
        <v/>
      </c>
      <c r="M26" s="167" t="str">
        <f t="shared" si="0"/>
        <v/>
      </c>
      <c r="N26" s="392"/>
      <c r="O26" s="393" t="str">
        <f t="shared" si="3"/>
        <v/>
      </c>
      <c r="P26" s="392"/>
      <c r="Q26" s="393" t="str">
        <f t="shared" si="4"/>
        <v/>
      </c>
    </row>
    <row r="27" spans="1:17" ht="30" customHeight="1" thickBot="1">
      <c r="E27" s="83" t="s">
        <v>223</v>
      </c>
      <c r="F27" s="434">
        <f>SUM(F12:F26)</f>
        <v>0</v>
      </c>
      <c r="G27" s="321">
        <f>SUM(G12:G26)</f>
        <v>0</v>
      </c>
      <c r="I27" s="350">
        <f>SUM(I12:I26)</f>
        <v>0</v>
      </c>
      <c r="J27" s="403"/>
      <c r="L27" s="83" t="s">
        <v>223</v>
      </c>
      <c r="M27" s="436">
        <f>SUM(M12:M26)</f>
        <v>0</v>
      </c>
      <c r="O27" s="436">
        <f>SUM(O12:O26)</f>
        <v>0</v>
      </c>
      <c r="Q27" s="436">
        <f>SUM(Q12:Q26)</f>
        <v>0</v>
      </c>
    </row>
    <row r="28" spans="1:17" ht="30" customHeight="1" thickBot="1">
      <c r="B28" s="86"/>
      <c r="C28" s="86"/>
      <c r="L28" s="78" t="s">
        <v>293</v>
      </c>
      <c r="M28" s="437">
        <f>ROUNDDOWN(M27,-3)</f>
        <v>0</v>
      </c>
      <c r="O28" s="437">
        <f>ROUNDDOWN(O27,-3)</f>
        <v>0</v>
      </c>
      <c r="Q28" s="437">
        <f>ROUNDDOWN(Q27,-3)</f>
        <v>0</v>
      </c>
    </row>
    <row r="29" spans="1:17" ht="15" hidden="1" customHeight="1">
      <c r="B29" s="86"/>
      <c r="C29" s="86"/>
      <c r="F29" s="116" t="s">
        <v>266</v>
      </c>
      <c r="G29" s="311">
        <f>SUMIF($H$12:$H$26,"A-1",$G$12:$G$26)</f>
        <v>0</v>
      </c>
      <c r="H29" s="165"/>
    </row>
    <row r="30" spans="1:17" ht="15" hidden="1" customHeight="1">
      <c r="B30" s="86"/>
      <c r="C30" s="86"/>
      <c r="F30" s="116" t="s">
        <v>267</v>
      </c>
      <c r="G30" s="311">
        <f>SUMIF($H$12:$H$26,"A-2",$G$12:$G$26)</f>
        <v>0</v>
      </c>
      <c r="H30" s="165"/>
    </row>
    <row r="31" spans="1:17" ht="15" hidden="1" customHeight="1">
      <c r="B31" s="86"/>
      <c r="C31" s="86"/>
      <c r="F31" s="116" t="s">
        <v>284</v>
      </c>
      <c r="G31" s="311">
        <f>SUMIF($H$12:$H$26,"A-3",$G$12:$G$26)</f>
        <v>0</v>
      </c>
      <c r="H31" s="165"/>
    </row>
    <row r="32" spans="1:17" ht="15" hidden="1" customHeight="1">
      <c r="B32" s="86"/>
      <c r="C32" s="86"/>
      <c r="F32" s="116" t="s">
        <v>285</v>
      </c>
      <c r="G32" s="311">
        <f>SUMIF($H$12:$H$26,"A-4",$G$12:$G$26)</f>
        <v>0</v>
      </c>
      <c r="H32" s="165"/>
    </row>
    <row r="33" spans="1:17" ht="15" hidden="1" customHeight="1">
      <c r="B33" s="86"/>
      <c r="C33" s="86"/>
      <c r="F33" s="116" t="s">
        <v>286</v>
      </c>
      <c r="G33" s="311">
        <f>SUMIF($H$12:$H$26,"A-5",$G$12:$G$26)</f>
        <v>0</v>
      </c>
      <c r="H33" s="165"/>
    </row>
    <row r="34" spans="1:17" ht="15" hidden="1" customHeight="1">
      <c r="B34" s="86"/>
      <c r="C34" s="86"/>
      <c r="F34" s="116" t="s">
        <v>272</v>
      </c>
      <c r="G34" s="311">
        <f>SUMIF($H$12:$H$26,"B-1",$G$12:$G$26)</f>
        <v>0</v>
      </c>
      <c r="H34" s="165"/>
    </row>
    <row r="35" spans="1:17" ht="15" hidden="1" customHeight="1">
      <c r="B35" s="86"/>
      <c r="C35" s="86"/>
      <c r="F35" s="116" t="s">
        <v>273</v>
      </c>
      <c r="G35" s="311">
        <f>SUMIF($H$12:$H$26,"B-2",$G$12:$G$26)</f>
        <v>0</v>
      </c>
      <c r="H35" s="165"/>
    </row>
    <row r="36" spans="1:17" ht="15" hidden="1" customHeight="1">
      <c r="B36" s="86"/>
      <c r="C36" s="86"/>
      <c r="F36" s="116" t="s">
        <v>283</v>
      </c>
      <c r="G36" s="311">
        <f>SUMIF($H$12:$H$26,"B-3",$G$12:$G$26)</f>
        <v>0</v>
      </c>
      <c r="H36" s="165"/>
    </row>
    <row r="37" spans="1:17" ht="15" hidden="1" customHeight="1">
      <c r="B37" s="86"/>
      <c r="C37" s="86"/>
      <c r="F37" s="116" t="s">
        <v>287</v>
      </c>
      <c r="G37" s="311">
        <f>SUMIF($H$12:$H$26,"B-4",$G$12:$G$26)</f>
        <v>0</v>
      </c>
      <c r="H37" s="165"/>
    </row>
    <row r="38" spans="1:17" ht="15" hidden="1" customHeight="1">
      <c r="B38" s="86"/>
      <c r="C38" s="86"/>
      <c r="F38" s="116" t="s">
        <v>288</v>
      </c>
      <c r="G38" s="311">
        <f>SUMIF($H$12:$H$26,"B-5",$G$12:$G$26)</f>
        <v>0</v>
      </c>
      <c r="H38" s="165"/>
    </row>
    <row r="39" spans="1:17" ht="15" hidden="1" customHeight="1">
      <c r="B39" s="86"/>
      <c r="C39" s="86"/>
      <c r="F39" s="116" t="s">
        <v>277</v>
      </c>
      <c r="G39" s="311">
        <f>SUMIF($H$12:$H$26,"C-1",$G$12:$G$26)</f>
        <v>0</v>
      </c>
      <c r="H39" s="165"/>
    </row>
    <row r="40" spans="1:17" ht="15" hidden="1" customHeight="1">
      <c r="B40" s="86"/>
      <c r="C40" s="86"/>
      <c r="F40" s="116" t="s">
        <v>278</v>
      </c>
      <c r="G40" s="311">
        <f>SUMIF($H$12:$H$26,"C-2",$G$12:$G$26)</f>
        <v>0</v>
      </c>
      <c r="H40" s="165"/>
    </row>
    <row r="41" spans="1:17" ht="15" hidden="1" customHeight="1">
      <c r="B41" s="86"/>
      <c r="C41" s="86"/>
      <c r="F41" s="116" t="s">
        <v>289</v>
      </c>
      <c r="G41" s="311">
        <f>SUMIF($H$12:$H$26,"C-3",$G$12:$G$26)</f>
        <v>0</v>
      </c>
      <c r="H41" s="165"/>
    </row>
    <row r="42" spans="1:17" ht="15" hidden="1" customHeight="1">
      <c r="B42" s="86"/>
      <c r="C42" s="86"/>
      <c r="F42" s="116" t="s">
        <v>290</v>
      </c>
      <c r="G42" s="311">
        <f>SUMIF($H$12:$H$26,"C-4",$G$12:$G$26)</f>
        <v>0</v>
      </c>
      <c r="H42" s="165"/>
    </row>
    <row r="43" spans="1:17" ht="15" hidden="1" customHeight="1">
      <c r="B43" s="86"/>
      <c r="C43" s="86"/>
      <c r="F43" s="116" t="s">
        <v>291</v>
      </c>
      <c r="G43" s="311">
        <f>SUMIF($H$12:$H$26,"C-5",$G$12:$G$26)</f>
        <v>0</v>
      </c>
      <c r="H43" s="314"/>
    </row>
    <row r="44" spans="1:17" ht="15" hidden="1" customHeight="1">
      <c r="B44" s="86"/>
      <c r="C44" s="86"/>
      <c r="F44" s="116" t="s">
        <v>292</v>
      </c>
      <c r="G44" s="311">
        <f>SUM(G29:G43)</f>
        <v>0</v>
      </c>
      <c r="H44" s="314"/>
    </row>
    <row r="45" spans="1:17">
      <c r="B45" s="78" t="s">
        <v>226</v>
      </c>
    </row>
    <row r="46" spans="1:17" ht="57" customHeight="1">
      <c r="A46" s="115" t="s">
        <v>83</v>
      </c>
      <c r="B46" s="271" t="s">
        <v>81</v>
      </c>
      <c r="C46" s="81" t="s">
        <v>82</v>
      </c>
      <c r="D46" s="81" t="s">
        <v>34</v>
      </c>
      <c r="E46" s="81" t="s">
        <v>35</v>
      </c>
      <c r="F46" s="81" t="s">
        <v>36</v>
      </c>
      <c r="G46" s="81" t="s">
        <v>37</v>
      </c>
      <c r="H46" s="271" t="s">
        <v>38</v>
      </c>
      <c r="I46" s="81" t="s">
        <v>224</v>
      </c>
      <c r="J46" s="401"/>
      <c r="L46" s="64"/>
      <c r="M46" s="64"/>
      <c r="N46" s="64"/>
      <c r="O46" s="64"/>
      <c r="P46" s="64"/>
      <c r="Q46" s="64"/>
    </row>
    <row r="47" spans="1:17" ht="30" customHeight="1">
      <c r="A47" s="411"/>
      <c r="B47" s="309" t="str">
        <f>IF($A47="","",VLOOKUP($A47,従事者明細!$A$3:$L$52,2,FALSE))</f>
        <v/>
      </c>
      <c r="C47" s="309" t="str">
        <f>IF($A47="","",VLOOKUP($A47,従事者明細!$A$3:$L$52,3,FALSE))</f>
        <v/>
      </c>
      <c r="D47" s="133" t="str">
        <f>IF($A47="","",VLOOKUP($A47,従事者明細!$A$3:$L$52,6,FALSE))</f>
        <v/>
      </c>
      <c r="E47" s="309" t="str">
        <f>IF($A47="","",VLOOKUP($A47,従事者明細!$A$3:$L$52,10,FALSE))</f>
        <v/>
      </c>
      <c r="F47" s="310" t="str">
        <f>IF(I47="","",ROUND(I47/20,2))</f>
        <v/>
      </c>
      <c r="G47" s="311" t="str">
        <f>IF(D47="","",E47*ROUND(F47,2))</f>
        <v/>
      </c>
      <c r="H47" s="312" t="str">
        <f>IF($A47="","",VLOOKUP($A47,従事者明細!$A$3:$F$52,4,FALSE))</f>
        <v/>
      </c>
      <c r="I47" s="87"/>
      <c r="J47" s="402"/>
      <c r="K47" s="405"/>
      <c r="L47" s="490"/>
      <c r="M47" s="490"/>
      <c r="N47" s="490"/>
      <c r="O47" s="490"/>
      <c r="P47" s="490"/>
      <c r="Q47" s="490"/>
    </row>
    <row r="48" spans="1:17" ht="30" customHeight="1">
      <c r="A48" s="411"/>
      <c r="B48" s="309" t="str">
        <f>IF($A48="","",VLOOKUP($A48,従事者明細!$A$3:$L$52,2,FALSE))</f>
        <v/>
      </c>
      <c r="C48" s="309" t="str">
        <f>IF($A48="","",VLOOKUP($A48,従事者明細!$A$3:$L$52,3,FALSE))</f>
        <v/>
      </c>
      <c r="D48" s="133" t="str">
        <f>IF($A48="","",VLOOKUP($A48,従事者明細!$A$3:$L$52,6,FALSE))</f>
        <v/>
      </c>
      <c r="E48" s="309" t="str">
        <f>IF($A48="","",VLOOKUP($A48,従事者明細!$A$3:$L$52,10,FALSE))</f>
        <v/>
      </c>
      <c r="F48" s="310" t="str">
        <f t="shared" ref="F48:F61" si="7">IF(I48="","",ROUND(I48/20,2))</f>
        <v/>
      </c>
      <c r="G48" s="311" t="str">
        <f t="shared" ref="G48:G61" si="8">IF(D48="","",E48*ROUND(F48,2))</f>
        <v/>
      </c>
      <c r="H48" s="312" t="str">
        <f>IF($A48="","",VLOOKUP($A48,従事者明細!$A$3:$F$52,4,FALSE))</f>
        <v/>
      </c>
      <c r="I48" s="87"/>
      <c r="J48" s="402"/>
      <c r="K48" s="420"/>
      <c r="L48" s="429"/>
      <c r="M48" s="430"/>
      <c r="N48" s="429"/>
      <c r="O48" s="427"/>
      <c r="P48" s="429"/>
      <c r="Q48" s="427"/>
    </row>
    <row r="49" spans="1:17" ht="30" customHeight="1">
      <c r="A49" s="411"/>
      <c r="B49" s="309" t="str">
        <f>IF($A49="","",VLOOKUP($A49,従事者明細!$A$3:$L$52,2,FALSE))</f>
        <v/>
      </c>
      <c r="C49" s="309" t="str">
        <f>IF($A49="","",VLOOKUP($A49,従事者明細!$A$3:$L$52,3,FALSE))</f>
        <v/>
      </c>
      <c r="D49" s="133" t="str">
        <f>IF($A49="","",VLOOKUP($A49,従事者明細!$A$3:$L$52,6,FALSE))</f>
        <v/>
      </c>
      <c r="E49" s="309" t="str">
        <f>IF($A49="","",VLOOKUP($A49,従事者明細!$A$3:$L$52,10,FALSE))</f>
        <v/>
      </c>
      <c r="F49" s="310" t="str">
        <f t="shared" si="7"/>
        <v/>
      </c>
      <c r="G49" s="311" t="str">
        <f t="shared" si="8"/>
        <v/>
      </c>
      <c r="H49" s="312" t="str">
        <f>IF($A49="","",VLOOKUP($A49,従事者明細!$A$3:$F$52,4,FALSE))</f>
        <v/>
      </c>
      <c r="I49" s="87"/>
      <c r="J49" s="402"/>
      <c r="K49" s="420"/>
      <c r="L49" s="429"/>
      <c r="M49" s="430"/>
      <c r="N49" s="429"/>
      <c r="O49" s="427"/>
      <c r="P49" s="429"/>
      <c r="Q49" s="427"/>
    </row>
    <row r="50" spans="1:17" ht="30" customHeight="1">
      <c r="A50" s="411"/>
      <c r="B50" s="309" t="str">
        <f>IF($A50="","",VLOOKUP($A50,従事者明細!$A$3:$L$52,2,FALSE))</f>
        <v/>
      </c>
      <c r="C50" s="309" t="str">
        <f>IF($A50="","",VLOOKUP($A50,従事者明細!$A$3:$L$52,3,FALSE))</f>
        <v/>
      </c>
      <c r="D50" s="133" t="str">
        <f>IF($A50="","",VLOOKUP($A50,従事者明細!$A$3:$L$52,6,FALSE))</f>
        <v/>
      </c>
      <c r="E50" s="309" t="str">
        <f>IF($A50="","",VLOOKUP($A50,従事者明細!$A$3:$L$52,10,FALSE))</f>
        <v/>
      </c>
      <c r="F50" s="310" t="str">
        <f t="shared" si="7"/>
        <v/>
      </c>
      <c r="G50" s="311" t="str">
        <f t="shared" si="8"/>
        <v/>
      </c>
      <c r="H50" s="312" t="str">
        <f>IF($A50="","",VLOOKUP($A50,従事者明細!$A$3:$F$52,4,FALSE))</f>
        <v/>
      </c>
      <c r="I50" s="87"/>
      <c r="J50" s="402"/>
      <c r="K50" s="420"/>
      <c r="L50" s="429"/>
      <c r="M50" s="430"/>
      <c r="N50" s="429"/>
      <c r="O50" s="427"/>
      <c r="P50" s="429"/>
      <c r="Q50" s="427"/>
    </row>
    <row r="51" spans="1:17" ht="30" customHeight="1">
      <c r="A51" s="411"/>
      <c r="B51" s="309" t="str">
        <f>IF($A51="","",VLOOKUP($A51,従事者明細!$A$3:$L$52,2,FALSE))</f>
        <v/>
      </c>
      <c r="C51" s="309" t="str">
        <f>IF($A51="","",VLOOKUP($A51,従事者明細!$A$3:$L$52,3,FALSE))</f>
        <v/>
      </c>
      <c r="D51" s="133" t="str">
        <f>IF($A51="","",VLOOKUP($A51,従事者明細!$A$3:$L$52,6,FALSE))</f>
        <v/>
      </c>
      <c r="E51" s="309" t="str">
        <f>IF($A51="","",VLOOKUP($A51,従事者明細!$A$3:$L$52,10,FALSE))</f>
        <v/>
      </c>
      <c r="F51" s="310" t="str">
        <f t="shared" si="7"/>
        <v/>
      </c>
      <c r="G51" s="311" t="str">
        <f t="shared" si="8"/>
        <v/>
      </c>
      <c r="H51" s="312" t="str">
        <f>IF($A51="","",VLOOKUP($A51,従事者明細!$A$3:$F$52,4,FALSE))</f>
        <v/>
      </c>
      <c r="I51" s="87"/>
      <c r="J51" s="402"/>
      <c r="K51" s="420"/>
      <c r="L51" s="429"/>
      <c r="M51" s="430"/>
      <c r="N51" s="429"/>
      <c r="O51" s="427"/>
      <c r="P51" s="429"/>
      <c r="Q51" s="427"/>
    </row>
    <row r="52" spans="1:17" ht="30" customHeight="1">
      <c r="A52" s="411"/>
      <c r="B52" s="309" t="str">
        <f>IF($A52="","",VLOOKUP($A52,従事者明細!$A$3:$L$52,2,FALSE))</f>
        <v/>
      </c>
      <c r="C52" s="309" t="str">
        <f>IF($A52="","",VLOOKUP($A52,従事者明細!$A$3:$L$52,3,FALSE))</f>
        <v/>
      </c>
      <c r="D52" s="133" t="str">
        <f>IF($A52="","",VLOOKUP($A52,従事者明細!$A$3:$L$52,6,FALSE))</f>
        <v/>
      </c>
      <c r="E52" s="309" t="str">
        <f>IF($A52="","",VLOOKUP($A52,従事者明細!$A$3:$L$52,10,FALSE))</f>
        <v/>
      </c>
      <c r="F52" s="310" t="str">
        <f t="shared" si="7"/>
        <v/>
      </c>
      <c r="G52" s="311" t="str">
        <f t="shared" si="8"/>
        <v/>
      </c>
      <c r="H52" s="312" t="str">
        <f>IF($A52="","",VLOOKUP($A52,従事者明細!$A$3:$F$52,4,FALSE))</f>
        <v/>
      </c>
      <c r="I52" s="87"/>
      <c r="J52" s="402"/>
      <c r="K52" s="420"/>
      <c r="L52" s="429"/>
      <c r="M52" s="430"/>
      <c r="N52" s="429"/>
      <c r="O52" s="427"/>
      <c r="P52" s="429"/>
      <c r="Q52" s="427"/>
    </row>
    <row r="53" spans="1:17" ht="30" customHeight="1">
      <c r="A53" s="411"/>
      <c r="B53" s="309" t="str">
        <f>IF($A53="","",VLOOKUP($A53,従事者明細!$A$3:$L$52,2,FALSE))</f>
        <v/>
      </c>
      <c r="C53" s="309" t="str">
        <f>IF($A53="","",VLOOKUP($A53,従事者明細!$A$3:$L$52,3,FALSE))</f>
        <v/>
      </c>
      <c r="D53" s="133" t="str">
        <f>IF($A53="","",VLOOKUP($A53,従事者明細!$A$3:$L$52,6,FALSE))</f>
        <v/>
      </c>
      <c r="E53" s="309" t="str">
        <f>IF($A53="","",VLOOKUP($A53,従事者明細!$A$3:$L$52,10,FALSE))</f>
        <v/>
      </c>
      <c r="F53" s="310" t="str">
        <f t="shared" si="7"/>
        <v/>
      </c>
      <c r="G53" s="311" t="str">
        <f t="shared" si="8"/>
        <v/>
      </c>
      <c r="H53" s="312" t="str">
        <f>IF($A53="","",VLOOKUP($A53,従事者明細!$A$3:$F$52,4,FALSE))</f>
        <v/>
      </c>
      <c r="I53" s="87"/>
      <c r="J53" s="402"/>
      <c r="K53" s="418"/>
      <c r="L53" s="424"/>
      <c r="M53" s="425"/>
      <c r="N53" s="426"/>
      <c r="O53" s="427"/>
      <c r="P53" s="428"/>
      <c r="Q53" s="427"/>
    </row>
    <row r="54" spans="1:17" ht="30" customHeight="1">
      <c r="A54" s="411"/>
      <c r="B54" s="309" t="str">
        <f>IF($A54="","",VLOOKUP($A54,従事者明細!$A$3:$L$52,2,FALSE))</f>
        <v/>
      </c>
      <c r="C54" s="309" t="str">
        <f>IF($A54="","",VLOOKUP($A54,従事者明細!$A$3:$L$52,3,FALSE))</f>
        <v/>
      </c>
      <c r="D54" s="133" t="str">
        <f>IF($A54="","",VLOOKUP($A54,従事者明細!$A$3:$L$52,6,FALSE))</f>
        <v/>
      </c>
      <c r="E54" s="309" t="str">
        <f>IF($A54="","",VLOOKUP($A54,従事者明細!$A$3:$L$52,10,FALSE))</f>
        <v/>
      </c>
      <c r="F54" s="310" t="str">
        <f t="shared" si="7"/>
        <v/>
      </c>
      <c r="G54" s="311" t="str">
        <f t="shared" si="8"/>
        <v/>
      </c>
      <c r="H54" s="312" t="str">
        <f>IF($A54="","",VLOOKUP($A54,従事者明細!$A$3:$F$52,4,FALSE))</f>
        <v/>
      </c>
      <c r="I54" s="87"/>
      <c r="J54" s="402"/>
      <c r="K54" s="418"/>
      <c r="L54" s="424"/>
      <c r="M54" s="425"/>
      <c r="N54" s="426"/>
      <c r="O54" s="427"/>
      <c r="P54" s="426"/>
      <c r="Q54" s="427"/>
    </row>
    <row r="55" spans="1:17" ht="30" hidden="1" customHeight="1">
      <c r="A55" s="411"/>
      <c r="B55" s="309" t="str">
        <f>IF($A55="","",VLOOKUP($A55,従事者明細!$A$3:$L$52,2,FALSE))</f>
        <v/>
      </c>
      <c r="C55" s="309" t="str">
        <f>IF($A55="","",VLOOKUP($A55,従事者明細!$A$3:$L$52,3,FALSE))</f>
        <v/>
      </c>
      <c r="D55" s="133" t="str">
        <f>IF($A55="","",VLOOKUP($A55,従事者明細!$A$3:$L$52,6,FALSE))</f>
        <v/>
      </c>
      <c r="E55" s="309" t="str">
        <f>IF($A55="","",VLOOKUP($A55,従事者明細!$A$3:$L$52,10,FALSE))</f>
        <v/>
      </c>
      <c r="F55" s="310" t="str">
        <f t="shared" si="7"/>
        <v/>
      </c>
      <c r="G55" s="311" t="str">
        <f t="shared" si="8"/>
        <v/>
      </c>
      <c r="H55" s="312" t="str">
        <f>IF($A55="","",VLOOKUP($A55,従事者明細!$A$3:$F$52,4,FALSE))</f>
        <v/>
      </c>
      <c r="I55" s="87"/>
      <c r="J55" s="402"/>
      <c r="K55" s="418"/>
      <c r="L55" s="419"/>
      <c r="M55" s="406"/>
      <c r="N55" s="407"/>
      <c r="O55" s="408"/>
      <c r="P55" s="407"/>
      <c r="Q55" s="408"/>
    </row>
    <row r="56" spans="1:17" ht="30" hidden="1" customHeight="1">
      <c r="A56" s="411"/>
      <c r="B56" s="309" t="str">
        <f>IF($A56="","",VLOOKUP($A56,従事者明細!$A$3:$L$52,2,FALSE))</f>
        <v/>
      </c>
      <c r="C56" s="309" t="str">
        <f>IF($A56="","",VLOOKUP($A56,従事者明細!$A$3:$L$52,3,FALSE))</f>
        <v/>
      </c>
      <c r="D56" s="133" t="str">
        <f>IF($A56="","",VLOOKUP($A56,従事者明細!$A$3:$L$52,6,FALSE))</f>
        <v/>
      </c>
      <c r="E56" s="309" t="str">
        <f>IF($A56="","",VLOOKUP($A56,従事者明細!$A$3:$L$52,10,FALSE))</f>
        <v/>
      </c>
      <c r="F56" s="310" t="str">
        <f t="shared" si="7"/>
        <v/>
      </c>
      <c r="G56" s="311" t="str">
        <f t="shared" si="8"/>
        <v/>
      </c>
      <c r="H56" s="312" t="str">
        <f>IF($A56="","",VLOOKUP($A56,従事者明細!$A$3:$F$52,4,FALSE))</f>
        <v/>
      </c>
      <c r="I56" s="87"/>
      <c r="J56" s="402"/>
      <c r="K56" s="418"/>
      <c r="L56" s="419"/>
      <c r="M56" s="406"/>
      <c r="N56" s="407"/>
      <c r="O56" s="408"/>
      <c r="P56" s="407"/>
      <c r="Q56" s="408"/>
    </row>
    <row r="57" spans="1:17" ht="30" hidden="1" customHeight="1">
      <c r="A57" s="411"/>
      <c r="B57" s="309" t="str">
        <f>IF($A57="","",VLOOKUP($A57,従事者明細!$A$3:$L$52,2,FALSE))</f>
        <v/>
      </c>
      <c r="C57" s="309" t="str">
        <f>IF($A57="","",VLOOKUP($A57,従事者明細!$A$3:$L$52,3,FALSE))</f>
        <v/>
      </c>
      <c r="D57" s="133" t="str">
        <f>IF($A57="","",VLOOKUP($A57,従事者明細!$A$3:$L$52,6,FALSE))</f>
        <v/>
      </c>
      <c r="E57" s="309" t="str">
        <f>IF($A57="","",VLOOKUP($A57,従事者明細!$A$3:$L$52,10,FALSE))</f>
        <v/>
      </c>
      <c r="F57" s="310" t="str">
        <f t="shared" si="7"/>
        <v/>
      </c>
      <c r="G57" s="311" t="str">
        <f t="shared" si="8"/>
        <v/>
      </c>
      <c r="H57" s="312" t="str">
        <f>IF($A57="","",VLOOKUP($A57,従事者明細!$A$3:$F$52,4,FALSE))</f>
        <v/>
      </c>
      <c r="I57" s="87"/>
      <c r="J57" s="402"/>
      <c r="K57" s="418"/>
      <c r="L57" s="419"/>
      <c r="M57" s="406"/>
      <c r="N57" s="407"/>
      <c r="O57" s="408"/>
      <c r="P57" s="407"/>
      <c r="Q57" s="408"/>
    </row>
    <row r="58" spans="1:17" ht="30" hidden="1" customHeight="1">
      <c r="A58" s="411"/>
      <c r="B58" s="309" t="str">
        <f>IF($A58="","",VLOOKUP($A58,従事者明細!$A$3:$L$52,2,FALSE))</f>
        <v/>
      </c>
      <c r="C58" s="309" t="str">
        <f>IF($A58="","",VLOOKUP($A58,従事者明細!$A$3:$L$52,3,FALSE))</f>
        <v/>
      </c>
      <c r="D58" s="133" t="str">
        <f>IF($A58="","",VLOOKUP($A58,従事者明細!$A$3:$L$52,6,FALSE))</f>
        <v/>
      </c>
      <c r="E58" s="309" t="str">
        <f>IF($A58="","",VLOOKUP($A58,従事者明細!$A$3:$L$52,10,FALSE))</f>
        <v/>
      </c>
      <c r="F58" s="310" t="str">
        <f t="shared" si="7"/>
        <v/>
      </c>
      <c r="G58" s="311" t="str">
        <f t="shared" si="8"/>
        <v/>
      </c>
      <c r="H58" s="312" t="str">
        <f>IF($A58="","",VLOOKUP($A58,従事者明細!$A$3:$F$52,4,FALSE))</f>
        <v/>
      </c>
      <c r="I58" s="87"/>
      <c r="J58" s="402"/>
      <c r="K58" s="418"/>
      <c r="L58" s="419"/>
      <c r="M58" s="406"/>
      <c r="N58" s="407"/>
      <c r="O58" s="408"/>
      <c r="P58" s="407"/>
      <c r="Q58" s="408"/>
    </row>
    <row r="59" spans="1:17" ht="30" hidden="1" customHeight="1">
      <c r="A59" s="411"/>
      <c r="B59" s="309" t="str">
        <f>IF($A59="","",VLOOKUP($A59,従事者明細!$A$3:$L$52,2,FALSE))</f>
        <v/>
      </c>
      <c r="C59" s="309" t="str">
        <f>IF($A59="","",VLOOKUP($A59,従事者明細!$A$3:$L$52,3,FALSE))</f>
        <v/>
      </c>
      <c r="D59" s="133" t="str">
        <f>IF($A59="","",VLOOKUP($A59,従事者明細!$A$3:$L$52,6,FALSE))</f>
        <v/>
      </c>
      <c r="E59" s="309" t="str">
        <f>IF($A59="","",VLOOKUP($A59,従事者明細!$A$3:$L$52,10,FALSE))</f>
        <v/>
      </c>
      <c r="F59" s="310" t="str">
        <f t="shared" si="7"/>
        <v/>
      </c>
      <c r="G59" s="311" t="str">
        <f t="shared" si="8"/>
        <v/>
      </c>
      <c r="H59" s="312" t="str">
        <f>IF($A59="","",VLOOKUP($A59,従事者明細!$A$3:$F$52,4,FALSE))</f>
        <v/>
      </c>
      <c r="I59" s="87"/>
      <c r="J59" s="402"/>
      <c r="K59" s="418"/>
      <c r="L59" s="419"/>
      <c r="M59" s="406"/>
      <c r="N59" s="407"/>
      <c r="O59" s="408"/>
      <c r="P59" s="407"/>
      <c r="Q59" s="408"/>
    </row>
    <row r="60" spans="1:17" ht="30" hidden="1" customHeight="1">
      <c r="A60" s="411"/>
      <c r="B60" s="309" t="str">
        <f>IF($A60="","",VLOOKUP($A60,従事者明細!$A$3:$L$52,2,FALSE))</f>
        <v/>
      </c>
      <c r="C60" s="309" t="str">
        <f>IF($A60="","",VLOOKUP($A60,従事者明細!$A$3:$L$52,3,FALSE))</f>
        <v/>
      </c>
      <c r="D60" s="133" t="str">
        <f>IF($A60="","",VLOOKUP($A60,従事者明細!$A$3:$L$52,6,FALSE))</f>
        <v/>
      </c>
      <c r="E60" s="309" t="str">
        <f>IF($A60="","",VLOOKUP($A60,従事者明細!$A$3:$L$52,10,FALSE))</f>
        <v/>
      </c>
      <c r="F60" s="310" t="str">
        <f t="shared" si="7"/>
        <v/>
      </c>
      <c r="G60" s="311" t="str">
        <f t="shared" si="8"/>
        <v/>
      </c>
      <c r="H60" s="312" t="str">
        <f>IF($A60="","",VLOOKUP($A60,従事者明細!$A$3:$F$52,4,FALSE))</f>
        <v/>
      </c>
      <c r="I60" s="87"/>
      <c r="J60" s="402"/>
      <c r="K60" s="418"/>
      <c r="L60" s="419"/>
      <c r="M60" s="406"/>
      <c r="N60" s="407"/>
      <c r="O60" s="408"/>
      <c r="P60" s="407"/>
      <c r="Q60" s="408"/>
    </row>
    <row r="61" spans="1:17" ht="30" customHeight="1" thickBot="1">
      <c r="A61" s="411"/>
      <c r="B61" s="309" t="str">
        <f>IF($A61="","",VLOOKUP($A61,従事者明細!$A$3:$L$52,2,FALSE))</f>
        <v/>
      </c>
      <c r="C61" s="309" t="str">
        <f>IF($A61="","",VLOOKUP($A61,従事者明細!$A$3:$L$52,3,FALSE))</f>
        <v/>
      </c>
      <c r="D61" s="133" t="str">
        <f>IF($A61="","",VLOOKUP($A61,従事者明細!$A$3:$L$52,6,FALSE))</f>
        <v/>
      </c>
      <c r="E61" s="309" t="str">
        <f>IF($A61="","",VLOOKUP($A61,従事者明細!$A$3:$L$52,10,FALSE))</f>
        <v/>
      </c>
      <c r="F61" s="310" t="str">
        <f t="shared" si="7"/>
        <v/>
      </c>
      <c r="G61" s="311" t="str">
        <f t="shared" si="8"/>
        <v/>
      </c>
      <c r="H61" s="312" t="str">
        <f>IF($A61="","",VLOOKUP($A61,従事者明細!$A$3:$F$52,4,FALSE))</f>
        <v/>
      </c>
      <c r="I61" s="351"/>
      <c r="J61" s="402"/>
      <c r="K61" s="418"/>
      <c r="L61" s="419"/>
      <c r="M61" s="406"/>
      <c r="N61" s="407"/>
      <c r="O61" s="408"/>
      <c r="P61" s="407"/>
      <c r="Q61" s="408"/>
    </row>
    <row r="62" spans="1:17" ht="30" customHeight="1" thickBot="1">
      <c r="E62" s="83" t="s">
        <v>223</v>
      </c>
      <c r="F62" s="434">
        <f>SUM(F47:F61)</f>
        <v>0</v>
      </c>
      <c r="G62" s="84">
        <f>SUM(G47:G61)</f>
        <v>0</v>
      </c>
      <c r="I62" s="352">
        <f>SUM(I47:I61)</f>
        <v>0</v>
      </c>
      <c r="J62" s="93"/>
      <c r="K62" s="418"/>
      <c r="L62" s="419"/>
      <c r="M62" s="406"/>
      <c r="N62" s="407"/>
      <c r="O62" s="408"/>
      <c r="P62" s="407"/>
      <c r="Q62" s="408"/>
    </row>
    <row r="63" spans="1:17" ht="15.75" customHeight="1" thickBot="1">
      <c r="B63" s="85"/>
      <c r="C63" s="85"/>
      <c r="F63" s="83"/>
      <c r="G63" s="164"/>
      <c r="H63" s="95"/>
      <c r="J63" s="95"/>
      <c r="K63" s="418"/>
      <c r="L63" s="419"/>
      <c r="M63" s="93"/>
      <c r="N63" s="93"/>
      <c r="O63" s="165"/>
      <c r="P63" s="93"/>
      <c r="Q63" s="165"/>
    </row>
    <row r="64" spans="1:17" ht="21.75" hidden="1" customHeight="1">
      <c r="B64" s="86"/>
      <c r="C64" s="86"/>
      <c r="H64" s="274" t="s">
        <v>135</v>
      </c>
      <c r="J64" s="95"/>
      <c r="K64" s="203"/>
      <c r="L64" s="93"/>
      <c r="M64" s="93"/>
      <c r="N64" s="93"/>
      <c r="O64" s="93"/>
      <c r="P64" s="93"/>
      <c r="Q64" s="93"/>
    </row>
    <row r="65" spans="2:17" ht="15" hidden="1" customHeight="1">
      <c r="B65" s="86"/>
      <c r="C65" s="86"/>
      <c r="F65" s="116" t="s">
        <v>266</v>
      </c>
      <c r="G65" s="311">
        <f>SUMIF($H$47:$H$61,"A-1",$G$47:$G$61)</f>
        <v>0</v>
      </c>
      <c r="H65" s="163">
        <f>G29+G65</f>
        <v>0</v>
      </c>
      <c r="I65" s="314"/>
      <c r="J65" s="314"/>
      <c r="K65" s="203"/>
      <c r="L65" s="93"/>
      <c r="M65" s="93"/>
      <c r="N65" s="93"/>
      <c r="O65" s="93"/>
      <c r="P65" s="93"/>
      <c r="Q65" s="93"/>
    </row>
    <row r="66" spans="2:17" ht="15" hidden="1" customHeight="1">
      <c r="B66" s="86"/>
      <c r="C66" s="86"/>
      <c r="F66" s="116" t="s">
        <v>267</v>
      </c>
      <c r="G66" s="311">
        <f>SUMIF($H$47:$H$61,"A-2",$G$47:$G$61)</f>
        <v>0</v>
      </c>
      <c r="H66" s="163">
        <f>G30+G66</f>
        <v>0</v>
      </c>
      <c r="I66" s="314"/>
      <c r="J66" s="314"/>
    </row>
    <row r="67" spans="2:17" ht="15" hidden="1" customHeight="1">
      <c r="B67" s="86"/>
      <c r="C67" s="86"/>
      <c r="F67" s="116" t="s">
        <v>284</v>
      </c>
      <c r="G67" s="311">
        <f>SUMIF($H$47:$H$61,"A-3",$G$47:$G$61)</f>
        <v>0</v>
      </c>
      <c r="H67" s="163">
        <f>G31+G67</f>
        <v>0</v>
      </c>
      <c r="I67" s="314"/>
      <c r="J67" s="314"/>
    </row>
    <row r="68" spans="2:17" ht="15" hidden="1" customHeight="1">
      <c r="B68" s="86"/>
      <c r="C68" s="86"/>
      <c r="F68" s="404" t="s">
        <v>285</v>
      </c>
      <c r="G68" s="311">
        <f>SUMIF($H$47:$H$61,"A-4",$G$47:$G$61)</f>
        <v>0</v>
      </c>
      <c r="H68" s="163">
        <f t="shared" ref="H68:H79" si="9">G32+G68</f>
        <v>0</v>
      </c>
      <c r="I68" s="314"/>
      <c r="J68" s="314"/>
    </row>
    <row r="69" spans="2:17" ht="15" hidden="1" customHeight="1">
      <c r="B69" s="86"/>
      <c r="C69" s="86"/>
      <c r="F69" s="404" t="s">
        <v>286</v>
      </c>
      <c r="G69" s="311">
        <f>SUMIF($H$47:$H$61,"A-5",$G$47:$G$61)</f>
        <v>0</v>
      </c>
      <c r="H69" s="163">
        <f t="shared" si="9"/>
        <v>0</v>
      </c>
      <c r="I69" s="314"/>
      <c r="J69" s="314"/>
    </row>
    <row r="70" spans="2:17" ht="15" hidden="1" customHeight="1">
      <c r="B70" s="86"/>
      <c r="C70" s="86"/>
      <c r="F70" s="404" t="s">
        <v>272</v>
      </c>
      <c r="G70" s="311">
        <f>SUMIF($H$47:$H$61,"B-1",$G$47:$G$61)</f>
        <v>0</v>
      </c>
      <c r="H70" s="163">
        <f t="shared" si="9"/>
        <v>0</v>
      </c>
      <c r="I70" s="314"/>
      <c r="J70" s="314"/>
    </row>
    <row r="71" spans="2:17" ht="15" hidden="1" customHeight="1">
      <c r="B71" s="86"/>
      <c r="C71" s="86"/>
      <c r="F71" s="404" t="s">
        <v>273</v>
      </c>
      <c r="G71" s="311">
        <f>SUMIF($H$47:$H$61,"B-2",$G$47:$G$61)</f>
        <v>0</v>
      </c>
      <c r="H71" s="163">
        <f t="shared" si="9"/>
        <v>0</v>
      </c>
      <c r="I71" s="314"/>
      <c r="J71" s="314"/>
    </row>
    <row r="72" spans="2:17" ht="15" hidden="1" customHeight="1">
      <c r="B72" s="86"/>
      <c r="C72" s="86"/>
      <c r="F72" s="404" t="s">
        <v>283</v>
      </c>
      <c r="G72" s="311">
        <f>SUMIF($H$47:$H$61,"B-3",$G$47:$G$61)</f>
        <v>0</v>
      </c>
      <c r="H72" s="163">
        <f t="shared" si="9"/>
        <v>0</v>
      </c>
      <c r="I72" s="314"/>
      <c r="J72" s="314"/>
    </row>
    <row r="73" spans="2:17" ht="15" hidden="1" customHeight="1">
      <c r="B73" s="86"/>
      <c r="C73" s="86"/>
      <c r="F73" s="404" t="s">
        <v>287</v>
      </c>
      <c r="G73" s="311">
        <f>SUMIF($H$47:$H$61,"B-4",$G$47:$G$61)</f>
        <v>0</v>
      </c>
      <c r="H73" s="163">
        <f t="shared" si="9"/>
        <v>0</v>
      </c>
      <c r="I73" s="314"/>
      <c r="J73" s="314"/>
    </row>
    <row r="74" spans="2:17" ht="15" hidden="1" customHeight="1">
      <c r="B74" s="86"/>
      <c r="C74" s="86"/>
      <c r="F74" s="404" t="s">
        <v>288</v>
      </c>
      <c r="G74" s="311">
        <f>SUMIF($H$47:$H$61,"B-5",$G$47:$G$61)</f>
        <v>0</v>
      </c>
      <c r="H74" s="163">
        <f t="shared" si="9"/>
        <v>0</v>
      </c>
      <c r="I74" s="314"/>
      <c r="J74" s="314"/>
    </row>
    <row r="75" spans="2:17" ht="15" hidden="1" customHeight="1">
      <c r="B75" s="86"/>
      <c r="C75" s="86"/>
      <c r="F75" s="404" t="s">
        <v>277</v>
      </c>
      <c r="G75" s="311">
        <f>SUMIF($H$47:$H$61,"C-1",$G$47:$G$61)</f>
        <v>0</v>
      </c>
      <c r="H75" s="163">
        <f t="shared" si="9"/>
        <v>0</v>
      </c>
      <c r="I75" s="314"/>
      <c r="J75" s="314"/>
    </row>
    <row r="76" spans="2:17" ht="15" hidden="1" customHeight="1">
      <c r="B76" s="86"/>
      <c r="C76" s="86"/>
      <c r="F76" s="404" t="s">
        <v>278</v>
      </c>
      <c r="G76" s="311">
        <f>SUMIF($H$47:$H$61,"C-2",$G$47:$G$61)</f>
        <v>0</v>
      </c>
      <c r="H76" s="163">
        <f t="shared" si="9"/>
        <v>0</v>
      </c>
      <c r="I76" s="314"/>
      <c r="J76" s="314"/>
    </row>
    <row r="77" spans="2:17" ht="15" hidden="1" customHeight="1">
      <c r="B77" s="86"/>
      <c r="C77" s="86"/>
      <c r="F77" s="404" t="s">
        <v>289</v>
      </c>
      <c r="G77" s="311">
        <f>SUMIF($H$47:$H$61,"C-3",$G$47:$G$61)</f>
        <v>0</v>
      </c>
      <c r="H77" s="163">
        <f t="shared" si="9"/>
        <v>0</v>
      </c>
      <c r="I77" s="314"/>
      <c r="J77" s="314"/>
    </row>
    <row r="78" spans="2:17" ht="15" hidden="1" customHeight="1">
      <c r="B78" s="86"/>
      <c r="C78" s="86"/>
      <c r="F78" s="404" t="s">
        <v>290</v>
      </c>
      <c r="G78" s="311">
        <f>SUMIF($H$47:$H$61,"C-4",$G$47:$G$61)</f>
        <v>0</v>
      </c>
      <c r="H78" s="163">
        <f t="shared" si="9"/>
        <v>0</v>
      </c>
      <c r="I78" s="314"/>
      <c r="J78" s="314"/>
    </row>
    <row r="79" spans="2:17" ht="15" hidden="1" customHeight="1">
      <c r="B79" s="86"/>
      <c r="C79" s="86"/>
      <c r="F79" s="404" t="s">
        <v>291</v>
      </c>
      <c r="G79" s="311">
        <f>SUMIF($H$47:$H$61,"C-5",$G$47:$G$61)</f>
        <v>0</v>
      </c>
      <c r="H79" s="163">
        <f t="shared" si="9"/>
        <v>0</v>
      </c>
      <c r="I79" s="314"/>
      <c r="J79" s="314"/>
    </row>
    <row r="80" spans="2:17" ht="15" hidden="1" customHeight="1">
      <c r="B80" s="86"/>
      <c r="C80" s="86"/>
      <c r="F80" s="116" t="s">
        <v>292</v>
      </c>
      <c r="G80" s="315">
        <f>SUM(G65:G79)</f>
        <v>0</v>
      </c>
      <c r="H80" s="311">
        <f>SUM(H65:H79)</f>
        <v>0</v>
      </c>
      <c r="I80" s="314"/>
      <c r="J80" s="314"/>
    </row>
    <row r="81" spans="1:7" ht="15" hidden="1" thickBot="1"/>
    <row r="82" spans="1:7" ht="30" customHeight="1" thickBot="1">
      <c r="A82" s="316"/>
      <c r="B82" s="78" t="s">
        <v>156</v>
      </c>
      <c r="C82" s="316"/>
      <c r="D82" s="423"/>
      <c r="E82" s="20"/>
      <c r="F82" s="183" t="s">
        <v>36</v>
      </c>
      <c r="G82" s="435" t="s">
        <v>299</v>
      </c>
    </row>
    <row r="83" spans="1:7" ht="30" customHeight="1">
      <c r="A83" s="316"/>
      <c r="B83" s="316"/>
      <c r="C83" s="316"/>
      <c r="D83" s="432"/>
      <c r="E83" s="184" t="s">
        <v>157</v>
      </c>
      <c r="F83" s="185">
        <f>SUM(F27+F62)</f>
        <v>0</v>
      </c>
      <c r="G83" s="186">
        <f>SUM(G27+G62)</f>
        <v>0</v>
      </c>
    </row>
    <row r="84" spans="1:7" ht="30" customHeight="1" thickBot="1">
      <c r="A84" s="316"/>
      <c r="B84" s="316"/>
      <c r="C84" s="316"/>
      <c r="D84" s="433"/>
      <c r="E84" s="187" t="s">
        <v>136</v>
      </c>
      <c r="F84" s="188"/>
      <c r="G84" s="189">
        <f>ROUNDDOWN(G83,-3)</f>
        <v>0</v>
      </c>
    </row>
  </sheetData>
  <mergeCells count="6">
    <mergeCell ref="B2:I2"/>
    <mergeCell ref="L47:Q47"/>
    <mergeCell ref="E8:F8"/>
    <mergeCell ref="E6:F6"/>
    <mergeCell ref="N10:O10"/>
    <mergeCell ref="P10:Q10"/>
  </mergeCells>
  <phoneticPr fontId="2"/>
  <dataValidations count="1">
    <dataValidation type="list" allowBlank="1" showInputMessage="1" showErrorMessage="1" sqref="K12:K26">
      <formula1>分類</formula1>
    </dataValidation>
  </dataValidations>
  <printOptions horizontalCentered="1"/>
  <pageMargins left="0.43307086614173229" right="0.23622047244094491" top="0.43307086614173229" bottom="0.35433070866141736" header="0.31496062992125984" footer="0.31496062992125984"/>
  <pageSetup paperSize="9" scale="68" orientation="portrait" cellComments="asDisplayed" r:id="rId1"/>
  <colBreaks count="1" manualBreakCount="1">
    <brk id="10" min="1" max="8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  <pageSetUpPr fitToPage="1"/>
  </sheetPr>
  <dimension ref="A1:H43"/>
  <sheetViews>
    <sheetView showGridLines="0" view="pageBreakPreview" zoomScale="80" zoomScaleNormal="75" zoomScaleSheetLayoutView="80" workbookViewId="0">
      <selection activeCell="I7" sqref="I7"/>
    </sheetView>
  </sheetViews>
  <sheetFormatPr defaultRowHeight="14.25"/>
  <cols>
    <col min="1" max="1" width="7.875" style="78" customWidth="1"/>
    <col min="2" max="2" width="22.5" style="78" customWidth="1"/>
    <col min="3" max="3" width="11.875" style="91" customWidth="1"/>
    <col min="4" max="4" width="13.375" style="78" customWidth="1"/>
    <col min="5" max="5" width="16" style="91" customWidth="1"/>
    <col min="6" max="6" width="30.875" style="78" customWidth="1"/>
    <col min="7" max="7" width="40.75" style="78" customWidth="1"/>
    <col min="8" max="8" width="9.25" style="78" customWidth="1"/>
    <col min="9" max="16384" width="9" style="78"/>
  </cols>
  <sheetData>
    <row r="1" spans="1:8" ht="18" customHeight="1">
      <c r="A1" s="496"/>
      <c r="B1" s="496"/>
      <c r="C1" s="496"/>
      <c r="D1" s="496"/>
      <c r="E1" s="496"/>
      <c r="F1" s="496"/>
      <c r="G1" s="496"/>
    </row>
    <row r="2" spans="1:8" ht="20.100000000000001" customHeight="1" thickBot="1">
      <c r="A2" s="88"/>
      <c r="B2" s="88"/>
      <c r="C2" s="36"/>
      <c r="D2" s="64"/>
      <c r="E2" s="89"/>
      <c r="F2" s="90"/>
      <c r="G2" s="64"/>
    </row>
    <row r="3" spans="1:8" ht="20.100000000000001" customHeight="1" thickBot="1">
      <c r="A3" s="67" t="s">
        <v>57</v>
      </c>
      <c r="B3" s="67" t="s">
        <v>20</v>
      </c>
      <c r="C3" s="36"/>
      <c r="D3" s="64"/>
      <c r="E3" s="125">
        <f>E5+様式2_4旅費!F4+様式2_4旅費!F6+様式2_5現地活動費!E3+'様式2_6本邦受入活動費&amp;管理費'!E4</f>
        <v>0</v>
      </c>
      <c r="F3" s="64" t="s">
        <v>1</v>
      </c>
      <c r="G3" s="64"/>
    </row>
    <row r="4" spans="1:8" ht="20.100000000000001" customHeight="1">
      <c r="A4" s="37"/>
      <c r="B4" s="38"/>
      <c r="C4" s="36"/>
      <c r="D4" s="64"/>
      <c r="E4" s="65"/>
      <c r="F4" s="282"/>
      <c r="G4" s="282"/>
    </row>
    <row r="5" spans="1:8" ht="20.100000000000001" customHeight="1" thickBot="1">
      <c r="A5" s="68" t="s">
        <v>2</v>
      </c>
      <c r="B5" s="38" t="s">
        <v>172</v>
      </c>
      <c r="C5" s="36"/>
      <c r="D5" s="90"/>
      <c r="E5" s="124">
        <f>F40</f>
        <v>0</v>
      </c>
      <c r="F5" s="64" t="s">
        <v>1</v>
      </c>
      <c r="G5" s="64"/>
    </row>
    <row r="6" spans="1:8" ht="20.100000000000001" customHeight="1" thickTop="1">
      <c r="A6" s="64"/>
      <c r="B6" s="64"/>
      <c r="C6" s="65"/>
      <c r="D6" s="64"/>
      <c r="E6" s="65"/>
      <c r="F6" s="64"/>
      <c r="G6" s="64"/>
    </row>
    <row r="7" spans="1:8" s="19" customFormat="1" ht="21" customHeight="1" thickBot="1">
      <c r="A7" s="39" t="s">
        <v>213</v>
      </c>
      <c r="B7" s="40"/>
      <c r="C7" s="40"/>
      <c r="D7" s="52">
        <f>F22</f>
        <v>0</v>
      </c>
      <c r="E7" s="39" t="s">
        <v>11</v>
      </c>
      <c r="F7" s="39"/>
      <c r="G7" s="39"/>
    </row>
    <row r="8" spans="1:8" s="19" customFormat="1" ht="21" customHeight="1">
      <c r="A8" s="497" t="s">
        <v>233</v>
      </c>
      <c r="B8" s="498"/>
      <c r="C8" s="499"/>
      <c r="D8" s="206" t="s">
        <v>176</v>
      </c>
      <c r="E8" s="206" t="s">
        <v>234</v>
      </c>
      <c r="F8" s="206" t="s">
        <v>177</v>
      </c>
      <c r="G8" s="207" t="s">
        <v>238</v>
      </c>
      <c r="H8" s="241" t="s">
        <v>175</v>
      </c>
    </row>
    <row r="9" spans="1:8" s="19" customFormat="1" ht="26.25" customHeight="1">
      <c r="A9" s="515" t="s">
        <v>66</v>
      </c>
      <c r="B9" s="518"/>
      <c r="C9" s="519"/>
      <c r="D9" s="208"/>
      <c r="E9" s="208"/>
      <c r="F9" s="114">
        <f>'機材様式（別紙明細）'!C4</f>
        <v>0</v>
      </c>
      <c r="G9" s="219" t="s">
        <v>210</v>
      </c>
      <c r="H9" s="256"/>
    </row>
    <row r="10" spans="1:8" s="19" customFormat="1" ht="26.25" customHeight="1">
      <c r="A10" s="516"/>
      <c r="B10" s="520"/>
      <c r="C10" s="505"/>
      <c r="D10" s="209"/>
      <c r="E10" s="209"/>
      <c r="F10" s="114">
        <f>D10*E10</f>
        <v>0</v>
      </c>
      <c r="G10" s="219"/>
      <c r="H10" s="256"/>
    </row>
    <row r="11" spans="1:8" s="19" customFormat="1" ht="26.25" customHeight="1">
      <c r="A11" s="517"/>
      <c r="B11" s="520"/>
      <c r="C11" s="505"/>
      <c r="D11" s="209"/>
      <c r="E11" s="209"/>
      <c r="F11" s="114">
        <f>D11*E11</f>
        <v>0</v>
      </c>
      <c r="G11" s="219"/>
      <c r="H11" s="256"/>
    </row>
    <row r="12" spans="1:8" s="19" customFormat="1" ht="26.25" customHeight="1">
      <c r="A12" s="506" t="s">
        <v>235</v>
      </c>
      <c r="B12" s="507"/>
      <c r="C12" s="507"/>
      <c r="D12" s="507"/>
      <c r="E12" s="508"/>
      <c r="F12" s="441">
        <f>SUM(F9:F11)</f>
        <v>0</v>
      </c>
      <c r="G12" s="220"/>
      <c r="H12" s="256"/>
    </row>
    <row r="13" spans="1:8" s="19" customFormat="1" ht="26.25" customHeight="1">
      <c r="A13" s="515" t="s">
        <v>67</v>
      </c>
      <c r="B13" s="509"/>
      <c r="C13" s="510"/>
      <c r="D13" s="208"/>
      <c r="E13" s="208"/>
      <c r="F13" s="442">
        <f>'機材様式（別紙明細）'!C16</f>
        <v>0</v>
      </c>
      <c r="G13" s="221" t="s">
        <v>211</v>
      </c>
      <c r="H13" s="256"/>
    </row>
    <row r="14" spans="1:8" s="19" customFormat="1" ht="26.25" customHeight="1">
      <c r="A14" s="521"/>
      <c r="B14" s="509"/>
      <c r="C14" s="510"/>
      <c r="D14" s="210"/>
      <c r="E14" s="210"/>
      <c r="F14" s="114">
        <f>D14*E14</f>
        <v>0</v>
      </c>
      <c r="G14" s="221"/>
      <c r="H14" s="256"/>
    </row>
    <row r="15" spans="1:8" s="19" customFormat="1" ht="26.25" customHeight="1">
      <c r="A15" s="522"/>
      <c r="B15" s="509"/>
      <c r="C15" s="510"/>
      <c r="D15" s="209"/>
      <c r="E15" s="209"/>
      <c r="F15" s="114">
        <f>D15*E15</f>
        <v>0</v>
      </c>
      <c r="G15" s="221"/>
      <c r="H15" s="256"/>
    </row>
    <row r="16" spans="1:8" s="19" customFormat="1" ht="26.25" customHeight="1">
      <c r="A16" s="506" t="s">
        <v>235</v>
      </c>
      <c r="B16" s="507"/>
      <c r="C16" s="507"/>
      <c r="D16" s="507"/>
      <c r="E16" s="508"/>
      <c r="F16" s="441">
        <f>SUM(F13:F15)</f>
        <v>0</v>
      </c>
      <c r="G16" s="222"/>
      <c r="H16" s="256"/>
    </row>
    <row r="17" spans="1:8" s="19" customFormat="1" ht="26.25" customHeight="1">
      <c r="A17" s="511" t="s">
        <v>63</v>
      </c>
      <c r="B17" s="509"/>
      <c r="C17" s="510"/>
      <c r="D17" s="208"/>
      <c r="E17" s="208"/>
      <c r="F17" s="443">
        <f>'機材様式（別紙明細）'!C24</f>
        <v>0</v>
      </c>
      <c r="G17" s="222" t="s">
        <v>212</v>
      </c>
      <c r="H17" s="256"/>
    </row>
    <row r="18" spans="1:8" s="19" customFormat="1" ht="26.25" customHeight="1">
      <c r="A18" s="512"/>
      <c r="B18" s="509"/>
      <c r="C18" s="510"/>
      <c r="D18" s="212"/>
      <c r="E18" s="213"/>
      <c r="F18" s="114">
        <f>D18*E18</f>
        <v>0</v>
      </c>
      <c r="G18" s="211"/>
      <c r="H18" s="256"/>
    </row>
    <row r="19" spans="1:8" s="19" customFormat="1" ht="26.25" customHeight="1">
      <c r="A19" s="512"/>
      <c r="B19" s="523"/>
      <c r="C19" s="524"/>
      <c r="D19" s="214"/>
      <c r="E19" s="213"/>
      <c r="F19" s="114">
        <f>D19*E19</f>
        <v>0</v>
      </c>
      <c r="G19" s="211"/>
      <c r="H19" s="256"/>
    </row>
    <row r="20" spans="1:8" s="19" customFormat="1" ht="27" customHeight="1">
      <c r="A20" s="503" t="s">
        <v>235</v>
      </c>
      <c r="B20" s="504"/>
      <c r="C20" s="504"/>
      <c r="D20" s="504"/>
      <c r="E20" s="505"/>
      <c r="F20" s="441">
        <f>SUM(F17:F19)</f>
        <v>0</v>
      </c>
      <c r="G20" s="215"/>
    </row>
    <row r="21" spans="1:8" s="19" customFormat="1" ht="27" customHeight="1" thickBot="1">
      <c r="A21" s="513" t="s">
        <v>236</v>
      </c>
      <c r="B21" s="514"/>
      <c r="C21" s="514"/>
      <c r="D21" s="514"/>
      <c r="E21" s="514"/>
      <c r="F21" s="53">
        <f>F12+F16+F20</f>
        <v>0</v>
      </c>
      <c r="G21" s="216"/>
    </row>
    <row r="22" spans="1:8" s="19" customFormat="1" ht="27" customHeight="1" thickBot="1">
      <c r="A22" s="39"/>
      <c r="B22" s="39"/>
      <c r="C22" s="39"/>
      <c r="D22" s="39"/>
      <c r="E22" s="78" t="s">
        <v>93</v>
      </c>
      <c r="F22" s="369">
        <f>ROUNDDOWN(F21,-3)</f>
        <v>0</v>
      </c>
      <c r="G22" s="39"/>
    </row>
    <row r="23" spans="1:8" s="19" customFormat="1" ht="21" customHeight="1">
      <c r="A23" s="39"/>
      <c r="B23" s="39"/>
      <c r="C23" s="39"/>
      <c r="D23" s="39"/>
      <c r="E23" s="43"/>
      <c r="F23" s="44"/>
      <c r="G23" s="39"/>
    </row>
    <row r="24" spans="1:8" s="19" customFormat="1" ht="21" customHeight="1" thickBot="1">
      <c r="A24" s="45" t="s">
        <v>214</v>
      </c>
      <c r="B24" s="45"/>
      <c r="C24" s="45"/>
      <c r="D24" s="52">
        <f>F30</f>
        <v>0</v>
      </c>
      <c r="E24" s="39" t="s">
        <v>11</v>
      </c>
      <c r="F24" s="39"/>
      <c r="G24" s="39"/>
    </row>
    <row r="25" spans="1:8" s="19" customFormat="1" ht="20.25" customHeight="1">
      <c r="A25" s="497" t="s">
        <v>233</v>
      </c>
      <c r="B25" s="498"/>
      <c r="C25" s="499"/>
      <c r="D25" s="206" t="s">
        <v>176</v>
      </c>
      <c r="E25" s="206" t="s">
        <v>234</v>
      </c>
      <c r="F25" s="206" t="s">
        <v>177</v>
      </c>
      <c r="G25" s="207" t="s">
        <v>238</v>
      </c>
      <c r="H25" s="241" t="s">
        <v>175</v>
      </c>
    </row>
    <row r="26" spans="1:8" s="19" customFormat="1" ht="27" customHeight="1">
      <c r="A26" s="525"/>
      <c r="B26" s="526"/>
      <c r="C26" s="527"/>
      <c r="D26" s="120"/>
      <c r="E26" s="55"/>
      <c r="F26" s="114">
        <f>D26*E26</f>
        <v>0</v>
      </c>
      <c r="G26" s="57"/>
      <c r="H26" s="256"/>
    </row>
    <row r="27" spans="1:8" s="19" customFormat="1" ht="27" customHeight="1">
      <c r="A27" s="525"/>
      <c r="B27" s="526"/>
      <c r="C27" s="527"/>
      <c r="D27" s="120"/>
      <c r="E27" s="55"/>
      <c r="F27" s="114">
        <f>D27*E27</f>
        <v>0</v>
      </c>
      <c r="G27" s="57"/>
      <c r="H27" s="256"/>
    </row>
    <row r="28" spans="1:8" s="19" customFormat="1" ht="27" customHeight="1">
      <c r="A28" s="525"/>
      <c r="B28" s="526"/>
      <c r="C28" s="527"/>
      <c r="D28" s="121"/>
      <c r="E28" s="56"/>
      <c r="F28" s="114">
        <f>D28*E28</f>
        <v>0</v>
      </c>
      <c r="G28" s="58"/>
      <c r="H28" s="256"/>
    </row>
    <row r="29" spans="1:8" s="19" customFormat="1" ht="27" customHeight="1" thickBot="1">
      <c r="A29" s="500" t="s">
        <v>237</v>
      </c>
      <c r="B29" s="501"/>
      <c r="C29" s="501"/>
      <c r="D29" s="501"/>
      <c r="E29" s="502"/>
      <c r="F29" s="53">
        <f>SUM(F26:F28)</f>
        <v>0</v>
      </c>
      <c r="G29" s="42"/>
    </row>
    <row r="30" spans="1:8" s="19" customFormat="1" ht="27" customHeight="1" thickBot="1">
      <c r="A30" s="45"/>
      <c r="B30" s="45"/>
      <c r="C30" s="39"/>
      <c r="D30" s="39"/>
      <c r="E30" s="78" t="s">
        <v>93</v>
      </c>
      <c r="F30" s="369">
        <f>ROUNDDOWN(F29,-3)</f>
        <v>0</v>
      </c>
      <c r="G30" s="39"/>
    </row>
    <row r="31" spans="1:8" s="19" customFormat="1" ht="20.25" customHeight="1">
      <c r="A31" s="45"/>
      <c r="B31" s="45"/>
      <c r="C31" s="39"/>
      <c r="D31" s="39"/>
      <c r="E31" s="43"/>
      <c r="F31" s="46"/>
      <c r="G31" s="39"/>
    </row>
    <row r="32" spans="1:8" s="19" customFormat="1" ht="20.25" customHeight="1" thickBot="1">
      <c r="A32" s="69" t="s">
        <v>215</v>
      </c>
      <c r="B32" s="69"/>
      <c r="C32" s="45"/>
      <c r="D32" s="52">
        <f>F38</f>
        <v>0</v>
      </c>
      <c r="E32" s="39" t="s">
        <v>11</v>
      </c>
      <c r="F32" s="39"/>
      <c r="G32" s="39"/>
    </row>
    <row r="33" spans="1:8" s="19" customFormat="1" ht="20.25" customHeight="1">
      <c r="A33" s="497" t="s">
        <v>233</v>
      </c>
      <c r="B33" s="498"/>
      <c r="C33" s="499"/>
      <c r="D33" s="206" t="s">
        <v>176</v>
      </c>
      <c r="E33" s="206" t="s">
        <v>234</v>
      </c>
      <c r="F33" s="206" t="s">
        <v>177</v>
      </c>
      <c r="G33" s="207" t="s">
        <v>238</v>
      </c>
      <c r="H33" s="241" t="s">
        <v>175</v>
      </c>
    </row>
    <row r="34" spans="1:8" ht="29.25" customHeight="1">
      <c r="A34" s="525"/>
      <c r="B34" s="526"/>
      <c r="C34" s="527"/>
      <c r="D34" s="120"/>
      <c r="E34" s="60"/>
      <c r="F34" s="114">
        <f>D34*E34</f>
        <v>0</v>
      </c>
      <c r="G34" s="61"/>
      <c r="H34" s="82"/>
    </row>
    <row r="35" spans="1:8" ht="29.25" customHeight="1">
      <c r="A35" s="525"/>
      <c r="B35" s="526"/>
      <c r="C35" s="527"/>
      <c r="D35" s="120"/>
      <c r="E35" s="60"/>
      <c r="F35" s="114">
        <f>D35*E35</f>
        <v>0</v>
      </c>
      <c r="G35" s="61"/>
      <c r="H35" s="82"/>
    </row>
    <row r="36" spans="1:8" ht="29.25" customHeight="1">
      <c r="A36" s="525"/>
      <c r="B36" s="526"/>
      <c r="C36" s="527"/>
      <c r="D36" s="121"/>
      <c r="E36" s="62"/>
      <c r="F36" s="114">
        <f>D36*E36</f>
        <v>0</v>
      </c>
      <c r="G36" s="63"/>
      <c r="H36" s="82"/>
    </row>
    <row r="37" spans="1:8" ht="29.25" customHeight="1" thickBot="1">
      <c r="A37" s="500" t="s">
        <v>237</v>
      </c>
      <c r="B37" s="501"/>
      <c r="C37" s="501"/>
      <c r="D37" s="501"/>
      <c r="E37" s="502"/>
      <c r="F37" s="53">
        <f>SUM(F34:F36)</f>
        <v>0</v>
      </c>
      <c r="G37" s="42"/>
    </row>
    <row r="38" spans="1:8" ht="24" customHeight="1" thickBot="1">
      <c r="A38" s="45"/>
      <c r="B38" s="45"/>
      <c r="C38" s="39"/>
      <c r="D38" s="39"/>
      <c r="E38" s="78" t="s">
        <v>93</v>
      </c>
      <c r="F38" s="369">
        <f>ROUNDDOWN(F37,-3)</f>
        <v>0</v>
      </c>
      <c r="G38" s="39"/>
    </row>
    <row r="39" spans="1:8" ht="24" customHeight="1">
      <c r="A39" s="45"/>
      <c r="B39" s="45"/>
      <c r="C39" s="39"/>
      <c r="D39" s="39"/>
      <c r="E39" s="43"/>
      <c r="F39" s="46"/>
      <c r="G39" s="39"/>
    </row>
    <row r="40" spans="1:8" ht="27.75" customHeight="1">
      <c r="A40" s="45" t="s">
        <v>262</v>
      </c>
      <c r="B40" s="45"/>
      <c r="C40" s="39"/>
      <c r="E40" s="101"/>
      <c r="F40" s="259">
        <f>D7+D24+D32</f>
        <v>0</v>
      </c>
      <c r="G40" s="47" t="s">
        <v>11</v>
      </c>
    </row>
    <row r="41" spans="1:8">
      <c r="A41" s="39"/>
      <c r="B41" s="39"/>
      <c r="C41" s="39"/>
      <c r="D41" s="39"/>
      <c r="E41" s="45"/>
      <c r="F41" s="39"/>
      <c r="G41" s="39"/>
    </row>
    <row r="42" spans="1:8">
      <c r="A42" s="64"/>
      <c r="B42" s="64"/>
      <c r="C42" s="65"/>
      <c r="D42" s="64"/>
      <c r="E42" s="89"/>
      <c r="F42" s="64"/>
      <c r="G42" s="64"/>
    </row>
    <row r="43" spans="1:8">
      <c r="A43" s="66"/>
      <c r="B43" s="64"/>
      <c r="C43" s="65"/>
      <c r="D43" s="64"/>
      <c r="E43" s="89"/>
      <c r="F43" s="64"/>
      <c r="G43" s="64"/>
    </row>
  </sheetData>
  <mergeCells count="28">
    <mergeCell ref="A13:A15"/>
    <mergeCell ref="B15:C15"/>
    <mergeCell ref="B13:C13"/>
    <mergeCell ref="A33:C33"/>
    <mergeCell ref="A37:E37"/>
    <mergeCell ref="B19:C19"/>
    <mergeCell ref="A26:C26"/>
    <mergeCell ref="A27:C27"/>
    <mergeCell ref="A28:C28"/>
    <mergeCell ref="A34:C34"/>
    <mergeCell ref="A35:C35"/>
    <mergeCell ref="A36:C36"/>
    <mergeCell ref="A1:G1"/>
    <mergeCell ref="A8:C8"/>
    <mergeCell ref="A29:E29"/>
    <mergeCell ref="A20:E20"/>
    <mergeCell ref="A25:C25"/>
    <mergeCell ref="A12:E12"/>
    <mergeCell ref="A16:E16"/>
    <mergeCell ref="B14:C14"/>
    <mergeCell ref="A17:A19"/>
    <mergeCell ref="A21:E21"/>
    <mergeCell ref="A9:A11"/>
    <mergeCell ref="B9:C9"/>
    <mergeCell ref="B10:C10"/>
    <mergeCell ref="B11:C11"/>
    <mergeCell ref="B17:C17"/>
    <mergeCell ref="B18:C18"/>
  </mergeCells>
  <phoneticPr fontId="2"/>
  <printOptions horizontalCentered="1"/>
  <pageMargins left="0.43307086614173229" right="0.23622047244094491" top="0.43307086614173229" bottom="0.74803149606299213" header="0.31496062992125984" footer="0.31496062992125984"/>
  <pageSetup paperSize="9" scale="62" orientation="portrait" cellComments="asDisplayed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CCFF"/>
    <pageSetUpPr fitToPage="1"/>
  </sheetPr>
  <dimension ref="A1:AB52"/>
  <sheetViews>
    <sheetView showGridLines="0" view="pageBreakPreview" zoomScale="90" zoomScaleNormal="75" zoomScaleSheetLayoutView="90" workbookViewId="0">
      <selection activeCell="G44" sqref="G44"/>
    </sheetView>
  </sheetViews>
  <sheetFormatPr defaultColWidth="10.625" defaultRowHeight="14.25"/>
  <cols>
    <col min="1" max="1" width="4.25" style="6" customWidth="1"/>
    <col min="2" max="2" width="14.875" style="6" customWidth="1"/>
    <col min="3" max="3" width="13.25" style="6" customWidth="1"/>
    <col min="4" max="4" width="9.75" style="6" customWidth="1"/>
    <col min="5" max="5" width="14.75" style="6" customWidth="1"/>
    <col min="6" max="6" width="7.25" style="6" customWidth="1"/>
    <col min="7" max="7" width="10" style="6" customWidth="1"/>
    <col min="8" max="8" width="4.375" style="6" customWidth="1"/>
    <col min="9" max="9" width="11.625" style="6" customWidth="1"/>
    <col min="10" max="10" width="3" style="6" customWidth="1"/>
    <col min="11" max="11" width="6.625" style="6" customWidth="1"/>
    <col min="12" max="12" width="5.25" style="6" customWidth="1"/>
    <col min="13" max="13" width="3.75" style="6" customWidth="1"/>
    <col min="14" max="14" width="11.75" style="6" customWidth="1"/>
    <col min="15" max="15" width="10" style="6" customWidth="1"/>
    <col min="16" max="16" width="3.125" style="6" customWidth="1"/>
    <col min="17" max="17" width="6.25" style="6" customWidth="1"/>
    <col min="18" max="18" width="3.75" style="6" customWidth="1"/>
    <col min="19" max="19" width="2.625" style="6" customWidth="1"/>
    <col min="20" max="20" width="13.625" style="6" customWidth="1"/>
    <col min="21" max="21" width="9.5" style="6" bestFit="1" customWidth="1"/>
    <col min="22" max="22" width="14.125" style="6" customWidth="1"/>
    <col min="23" max="23" width="7.125" style="6" customWidth="1"/>
    <col min="24" max="16384" width="10.625" style="6"/>
  </cols>
  <sheetData>
    <row r="1" spans="1:28" ht="14.25" customHeight="1">
      <c r="AA1" s="218" t="s">
        <v>169</v>
      </c>
      <c r="AB1" s="218" t="s">
        <v>170</v>
      </c>
    </row>
    <row r="2" spans="1:28">
      <c r="A2" s="67" t="s">
        <v>57</v>
      </c>
      <c r="B2" s="67" t="s">
        <v>20</v>
      </c>
      <c r="C2" s="67"/>
      <c r="AA2" s="217">
        <v>3800</v>
      </c>
      <c r="AB2" s="217">
        <v>11600</v>
      </c>
    </row>
    <row r="3" spans="1:28">
      <c r="A3" s="59" t="s">
        <v>31</v>
      </c>
      <c r="B3" s="6" t="s">
        <v>55</v>
      </c>
      <c r="AA3" s="217">
        <v>3420</v>
      </c>
      <c r="AB3" s="217">
        <v>10440</v>
      </c>
    </row>
    <row r="4" spans="1:28" ht="30" customHeight="1" thickBot="1">
      <c r="B4" s="7"/>
      <c r="C4" s="7"/>
      <c r="D4" s="335" t="s">
        <v>71</v>
      </c>
      <c r="E4" s="7"/>
      <c r="F4" s="538">
        <f>E43</f>
        <v>0</v>
      </c>
      <c r="G4" s="538"/>
      <c r="H4" s="7" t="s">
        <v>72</v>
      </c>
      <c r="I4" s="12"/>
      <c r="J4" s="12"/>
      <c r="K4" s="12"/>
      <c r="L4" s="12"/>
      <c r="M4" s="12"/>
      <c r="N4" s="13"/>
      <c r="O4" s="12"/>
      <c r="P4" s="12"/>
      <c r="Q4" s="12"/>
      <c r="R4" s="12"/>
      <c r="S4" s="12"/>
      <c r="T4" s="13"/>
      <c r="U4" s="14"/>
      <c r="V4" s="100"/>
      <c r="AA4" s="217">
        <v>3040</v>
      </c>
      <c r="AB4" s="217">
        <v>9280</v>
      </c>
    </row>
    <row r="5" spans="1:28" ht="12" customHeight="1" thickTop="1">
      <c r="B5" s="335"/>
      <c r="C5" s="335"/>
      <c r="D5" s="335"/>
      <c r="E5" s="335"/>
      <c r="F5" s="54"/>
      <c r="G5" s="54"/>
      <c r="H5" s="7"/>
      <c r="I5" s="12"/>
      <c r="J5" s="12"/>
      <c r="K5" s="12"/>
      <c r="L5" s="12"/>
      <c r="M5" s="12"/>
      <c r="N5" s="13"/>
      <c r="O5" s="12"/>
      <c r="P5" s="12"/>
      <c r="Q5" s="12"/>
      <c r="R5" s="12"/>
      <c r="S5" s="12"/>
      <c r="T5" s="13"/>
      <c r="U5" s="14"/>
      <c r="V5" s="100"/>
    </row>
    <row r="6" spans="1:28" ht="30" customHeight="1" thickBot="1">
      <c r="B6" s="543" t="s">
        <v>171</v>
      </c>
      <c r="C6" s="543"/>
      <c r="D6" s="543"/>
      <c r="E6" s="543"/>
      <c r="F6" s="538">
        <f>V43</f>
        <v>0</v>
      </c>
      <c r="G6" s="538"/>
      <c r="H6" s="7" t="s">
        <v>72</v>
      </c>
      <c r="I6" s="12"/>
      <c r="J6" s="12"/>
      <c r="K6" s="12"/>
      <c r="L6" s="12"/>
      <c r="M6" s="12"/>
      <c r="N6" s="13"/>
      <c r="O6" s="12"/>
      <c r="P6" s="12"/>
      <c r="Q6" s="12"/>
      <c r="R6" s="12"/>
      <c r="S6" s="12"/>
      <c r="T6" s="13"/>
      <c r="U6" s="14"/>
      <c r="V6" s="100"/>
    </row>
    <row r="7" spans="1:28" ht="27" customHeight="1" thickTop="1">
      <c r="G7" s="7"/>
      <c r="H7" s="7"/>
    </row>
    <row r="8" spans="1:28" ht="52.5" customHeight="1">
      <c r="A8" s="115" t="s">
        <v>83</v>
      </c>
      <c r="B8" s="337" t="s">
        <v>81</v>
      </c>
      <c r="C8" s="81" t="s">
        <v>82</v>
      </c>
      <c r="D8" s="8" t="s">
        <v>249</v>
      </c>
      <c r="E8" s="8" t="s">
        <v>19</v>
      </c>
      <c r="F8" s="8" t="s">
        <v>140</v>
      </c>
      <c r="G8" s="8" t="s">
        <v>42</v>
      </c>
      <c r="H8" s="9"/>
      <c r="I8" s="540" t="s">
        <v>12</v>
      </c>
      <c r="J8" s="541"/>
      <c r="K8" s="541"/>
      <c r="L8" s="541"/>
      <c r="M8" s="541"/>
      <c r="N8" s="542"/>
      <c r="O8" s="540" t="s">
        <v>13</v>
      </c>
      <c r="P8" s="541"/>
      <c r="Q8" s="541"/>
      <c r="R8" s="541"/>
      <c r="S8" s="541"/>
      <c r="T8" s="542"/>
      <c r="U8" s="8" t="s">
        <v>59</v>
      </c>
      <c r="V8" s="8" t="s">
        <v>18</v>
      </c>
    </row>
    <row r="9" spans="1:28" ht="30" customHeight="1">
      <c r="A9" s="412"/>
      <c r="B9" s="167" t="str">
        <f>IF($A9="","",VLOOKUP($A9,従事者明細!$A$3:$F$52,2))</f>
        <v/>
      </c>
      <c r="C9" s="118" t="str">
        <f>IF($A9="","",VLOOKUP($A9,従事者明細!$A$3:$F$52,3))</f>
        <v/>
      </c>
      <c r="D9" s="2"/>
      <c r="E9" s="181" t="str">
        <f t="shared" ref="E9:E41" si="0">IF($F9="","",VLOOKUP($F9,$D$46:$F$51,2))</f>
        <v/>
      </c>
      <c r="F9" s="190"/>
      <c r="G9" s="324" t="str">
        <f t="shared" ref="G9:G22" si="1">IF($F9="","",VLOOKUP($F9,$D$46:$F$51,3))</f>
        <v/>
      </c>
      <c r="H9" s="10"/>
      <c r="I9" s="223">
        <v>3800</v>
      </c>
      <c r="J9" s="11" t="s">
        <v>14</v>
      </c>
      <c r="K9" s="224" t="str">
        <f>IF(D9="","",D9)</f>
        <v/>
      </c>
      <c r="L9" s="11" t="s">
        <v>15</v>
      </c>
      <c r="M9" s="11" t="s">
        <v>16</v>
      </c>
      <c r="N9" s="283" t="str">
        <f>IF(K9="","",SUM(I9*K9))</f>
        <v/>
      </c>
      <c r="O9" s="258">
        <f>IF(I9=3800,11600,IF(I9=3420,10440,9280))</f>
        <v>11600</v>
      </c>
      <c r="P9" s="11" t="s">
        <v>14</v>
      </c>
      <c r="Q9" s="224" t="str">
        <f>IF(K9="","",K9-2)</f>
        <v/>
      </c>
      <c r="R9" s="11" t="s">
        <v>17</v>
      </c>
      <c r="S9" s="11" t="s">
        <v>16</v>
      </c>
      <c r="T9" s="283" t="str">
        <f>IF(Q9="","",SUM(O9*Q9))</f>
        <v/>
      </c>
      <c r="U9" s="17"/>
      <c r="V9" s="284" t="str">
        <f>IF(D9="","",SUM(N9+T9+U9))</f>
        <v/>
      </c>
      <c r="X9" s="6" t="s">
        <v>41</v>
      </c>
    </row>
    <row r="10" spans="1:28" ht="30" customHeight="1">
      <c r="A10" s="412"/>
      <c r="B10" s="167" t="str">
        <f>IF($A10="","",VLOOKUP($A10,従事者明細!$A$3:$F$52,2))</f>
        <v/>
      </c>
      <c r="C10" s="118" t="str">
        <f>IF($A10="","",VLOOKUP($A10,従事者明細!$A$3:$F$52,3))</f>
        <v/>
      </c>
      <c r="D10" s="2"/>
      <c r="E10" s="181" t="str">
        <f t="shared" si="0"/>
        <v/>
      </c>
      <c r="F10" s="190"/>
      <c r="G10" s="324" t="str">
        <f t="shared" si="1"/>
        <v/>
      </c>
      <c r="H10" s="7"/>
      <c r="I10" s="223">
        <v>3800</v>
      </c>
      <c r="J10" s="11" t="s">
        <v>14</v>
      </c>
      <c r="K10" s="224" t="str">
        <f t="shared" ref="K10:K41" si="2">IF(D10="","",D10)</f>
        <v/>
      </c>
      <c r="L10" s="11" t="s">
        <v>15</v>
      </c>
      <c r="M10" s="11" t="s">
        <v>16</v>
      </c>
      <c r="N10" s="283" t="str">
        <f t="shared" ref="N10:N41" si="3">IF(K10="","",SUM(I10*K10))</f>
        <v/>
      </c>
      <c r="O10" s="258">
        <f t="shared" ref="O10:O41" si="4">IF(I10=3800,11600,IF(I10=3420,10440,9280))</f>
        <v>11600</v>
      </c>
      <c r="P10" s="11" t="s">
        <v>14</v>
      </c>
      <c r="Q10" s="224" t="str">
        <f t="shared" ref="Q10:Q41" si="5">IF(K10="","",K10-2)</f>
        <v/>
      </c>
      <c r="R10" s="11" t="s">
        <v>17</v>
      </c>
      <c r="S10" s="11" t="s">
        <v>16</v>
      </c>
      <c r="T10" s="283" t="str">
        <f t="shared" ref="T10:T41" si="6">IF(Q10="","",SUM(O10*Q10))</f>
        <v/>
      </c>
      <c r="U10" s="17"/>
      <c r="V10" s="284" t="str">
        <f t="shared" ref="V10:V41" si="7">IF(D10="","",SUM(N10+T10+U10))</f>
        <v/>
      </c>
      <c r="X10" s="6" t="s">
        <v>43</v>
      </c>
    </row>
    <row r="11" spans="1:28" ht="30" customHeight="1">
      <c r="A11" s="412"/>
      <c r="B11" s="167" t="str">
        <f>IF($A11="","",VLOOKUP($A11,従事者明細!$A$3:$F$52,2))</f>
        <v/>
      </c>
      <c r="C11" s="118" t="str">
        <f>IF($A11="","",VLOOKUP($A11,従事者明細!$A$3:$F$52,3))</f>
        <v/>
      </c>
      <c r="D11" s="2"/>
      <c r="E11" s="181" t="str">
        <f t="shared" si="0"/>
        <v/>
      </c>
      <c r="F11" s="190"/>
      <c r="G11" s="324" t="str">
        <f t="shared" si="1"/>
        <v/>
      </c>
      <c r="H11" s="7"/>
      <c r="I11" s="223">
        <v>3800</v>
      </c>
      <c r="J11" s="11" t="s">
        <v>14</v>
      </c>
      <c r="K11" s="224" t="str">
        <f t="shared" si="2"/>
        <v/>
      </c>
      <c r="L11" s="11" t="s">
        <v>15</v>
      </c>
      <c r="M11" s="11" t="s">
        <v>16</v>
      </c>
      <c r="N11" s="283" t="str">
        <f t="shared" si="3"/>
        <v/>
      </c>
      <c r="O11" s="258">
        <f t="shared" si="4"/>
        <v>11600</v>
      </c>
      <c r="P11" s="11" t="s">
        <v>14</v>
      </c>
      <c r="Q11" s="224" t="str">
        <f t="shared" si="5"/>
        <v/>
      </c>
      <c r="R11" s="11" t="s">
        <v>17</v>
      </c>
      <c r="S11" s="11" t="s">
        <v>16</v>
      </c>
      <c r="T11" s="283" t="str">
        <f t="shared" si="6"/>
        <v/>
      </c>
      <c r="U11" s="17"/>
      <c r="V11" s="284" t="str">
        <f t="shared" si="7"/>
        <v/>
      </c>
      <c r="X11" s="6" t="s">
        <v>230</v>
      </c>
    </row>
    <row r="12" spans="1:28" ht="30" customHeight="1">
      <c r="A12" s="412"/>
      <c r="B12" s="167" t="str">
        <f>IF($A12="","",VLOOKUP($A12,従事者明細!$A$3:$F$52,2))</f>
        <v/>
      </c>
      <c r="C12" s="118" t="str">
        <f>IF($A12="","",VLOOKUP($A12,従事者明細!$A$3:$F$52,3))</f>
        <v/>
      </c>
      <c r="D12" s="2"/>
      <c r="E12" s="181" t="str">
        <f t="shared" si="0"/>
        <v/>
      </c>
      <c r="F12" s="190"/>
      <c r="G12" s="324" t="str">
        <f t="shared" si="1"/>
        <v/>
      </c>
      <c r="H12" s="7"/>
      <c r="I12" s="223">
        <v>3800</v>
      </c>
      <c r="J12" s="11" t="s">
        <v>14</v>
      </c>
      <c r="K12" s="224" t="str">
        <f t="shared" si="2"/>
        <v/>
      </c>
      <c r="L12" s="11" t="s">
        <v>15</v>
      </c>
      <c r="M12" s="11" t="s">
        <v>16</v>
      </c>
      <c r="N12" s="283" t="str">
        <f t="shared" ref="N12" si="8">IF(K12="","",SUM(I12*K12))</f>
        <v/>
      </c>
      <c r="O12" s="258">
        <f t="shared" si="4"/>
        <v>11600</v>
      </c>
      <c r="P12" s="11" t="s">
        <v>14</v>
      </c>
      <c r="Q12" s="224" t="str">
        <f t="shared" si="5"/>
        <v/>
      </c>
      <c r="R12" s="11" t="s">
        <v>17</v>
      </c>
      <c r="S12" s="11" t="s">
        <v>16</v>
      </c>
      <c r="T12" s="283" t="str">
        <f t="shared" ref="T12" si="9">IF(Q12="","",SUM(O12*Q12))</f>
        <v/>
      </c>
      <c r="U12" s="17"/>
      <c r="V12" s="284" t="str">
        <f t="shared" ref="V12" si="10">IF(D12="","",SUM(N12+T12+U12))</f>
        <v/>
      </c>
    </row>
    <row r="13" spans="1:28" ht="30" customHeight="1">
      <c r="A13" s="412"/>
      <c r="B13" s="167" t="str">
        <f>IF($A13="","",VLOOKUP($A13,従事者明細!$A$3:$F$52,2))</f>
        <v/>
      </c>
      <c r="C13" s="118" t="str">
        <f>IF($A13="","",VLOOKUP($A13,従事者明細!$A$3:$F$52,3))</f>
        <v/>
      </c>
      <c r="D13" s="2"/>
      <c r="E13" s="181" t="str">
        <f t="shared" si="0"/>
        <v/>
      </c>
      <c r="F13" s="190"/>
      <c r="G13" s="324" t="str">
        <f t="shared" si="1"/>
        <v/>
      </c>
      <c r="H13" s="7"/>
      <c r="I13" s="223">
        <v>3800</v>
      </c>
      <c r="J13" s="11" t="s">
        <v>14</v>
      </c>
      <c r="K13" s="224" t="str">
        <f t="shared" si="2"/>
        <v/>
      </c>
      <c r="L13" s="11" t="s">
        <v>15</v>
      </c>
      <c r="M13" s="11" t="s">
        <v>16</v>
      </c>
      <c r="N13" s="283" t="str">
        <f t="shared" ref="N13" si="11">IF(K13="","",SUM(I13*K13))</f>
        <v/>
      </c>
      <c r="O13" s="258">
        <f t="shared" si="4"/>
        <v>11600</v>
      </c>
      <c r="P13" s="11" t="s">
        <v>14</v>
      </c>
      <c r="Q13" s="224" t="str">
        <f t="shared" si="5"/>
        <v/>
      </c>
      <c r="R13" s="11" t="s">
        <v>17</v>
      </c>
      <c r="S13" s="11" t="s">
        <v>16</v>
      </c>
      <c r="T13" s="283" t="str">
        <f t="shared" ref="T13" si="12">IF(Q13="","",SUM(O13*Q13))</f>
        <v/>
      </c>
      <c r="U13" s="17"/>
      <c r="V13" s="284" t="str">
        <f t="shared" ref="V13" si="13">IF(D13="","",SUM(N13+T13+U13))</f>
        <v/>
      </c>
    </row>
    <row r="14" spans="1:28" ht="30" customHeight="1">
      <c r="A14" s="412"/>
      <c r="B14" s="167" t="str">
        <f>IF($A14="","",VLOOKUP($A14,従事者明細!$A$3:$F$52,2))</f>
        <v/>
      </c>
      <c r="C14" s="118" t="str">
        <f>IF($A14="","",VLOOKUP($A14,従事者明細!$A$3:$F$52,3))</f>
        <v/>
      </c>
      <c r="D14" s="2"/>
      <c r="E14" s="181" t="str">
        <f t="shared" si="0"/>
        <v/>
      </c>
      <c r="F14" s="190"/>
      <c r="G14" s="324" t="str">
        <f t="shared" si="1"/>
        <v/>
      </c>
      <c r="H14" s="7"/>
      <c r="I14" s="223">
        <v>3800</v>
      </c>
      <c r="J14" s="11" t="s">
        <v>14</v>
      </c>
      <c r="K14" s="224" t="str">
        <f t="shared" si="2"/>
        <v/>
      </c>
      <c r="L14" s="11" t="s">
        <v>15</v>
      </c>
      <c r="M14" s="11" t="s">
        <v>16</v>
      </c>
      <c r="N14" s="283" t="str">
        <f t="shared" ref="N14" si="14">IF(K14="","",SUM(I14*K14))</f>
        <v/>
      </c>
      <c r="O14" s="258">
        <f t="shared" si="4"/>
        <v>11600</v>
      </c>
      <c r="P14" s="11" t="s">
        <v>14</v>
      </c>
      <c r="Q14" s="224" t="str">
        <f t="shared" si="5"/>
        <v/>
      </c>
      <c r="R14" s="11" t="s">
        <v>17</v>
      </c>
      <c r="S14" s="11" t="s">
        <v>16</v>
      </c>
      <c r="T14" s="283" t="str">
        <f t="shared" ref="T14" si="15">IF(Q14="","",SUM(O14*Q14))</f>
        <v/>
      </c>
      <c r="U14" s="17"/>
      <c r="V14" s="284" t="str">
        <f t="shared" ref="V14" si="16">IF(D14="","",SUM(N14+T14+U14))</f>
        <v/>
      </c>
    </row>
    <row r="15" spans="1:28" ht="30" customHeight="1">
      <c r="A15" s="412"/>
      <c r="B15" s="167" t="str">
        <f>IF($A15="","",VLOOKUP($A15,従事者明細!$A$3:$F$52,2))</f>
        <v/>
      </c>
      <c r="C15" s="118" t="str">
        <f>IF($A15="","",VLOOKUP($A15,従事者明細!$A$3:$F$52,3))</f>
        <v/>
      </c>
      <c r="D15" s="2"/>
      <c r="E15" s="181" t="str">
        <f t="shared" si="0"/>
        <v/>
      </c>
      <c r="F15" s="190"/>
      <c r="G15" s="324" t="str">
        <f t="shared" si="1"/>
        <v/>
      </c>
      <c r="H15" s="7"/>
      <c r="I15" s="223">
        <v>3800</v>
      </c>
      <c r="J15" s="11" t="s">
        <v>14</v>
      </c>
      <c r="K15" s="224" t="str">
        <f t="shared" si="2"/>
        <v/>
      </c>
      <c r="L15" s="11" t="s">
        <v>15</v>
      </c>
      <c r="M15" s="11" t="s">
        <v>16</v>
      </c>
      <c r="N15" s="283" t="str">
        <f t="shared" si="3"/>
        <v/>
      </c>
      <c r="O15" s="258">
        <f t="shared" si="4"/>
        <v>11600</v>
      </c>
      <c r="P15" s="11" t="s">
        <v>14</v>
      </c>
      <c r="Q15" s="224" t="str">
        <f t="shared" si="5"/>
        <v/>
      </c>
      <c r="R15" s="11" t="s">
        <v>17</v>
      </c>
      <c r="S15" s="11" t="s">
        <v>16</v>
      </c>
      <c r="T15" s="283" t="str">
        <f t="shared" si="6"/>
        <v/>
      </c>
      <c r="U15" s="17"/>
      <c r="V15" s="284" t="str">
        <f t="shared" si="7"/>
        <v/>
      </c>
    </row>
    <row r="16" spans="1:28" ht="30" customHeight="1">
      <c r="A16" s="412"/>
      <c r="B16" s="167" t="str">
        <f>IF($A16="","",VLOOKUP($A16,従事者明細!$A$3:$F$52,2))</f>
        <v/>
      </c>
      <c r="C16" s="309" t="str">
        <f>IF($A16="","",VLOOKUP($A16,従事者明細!$A$3:$F$52,3))</f>
        <v/>
      </c>
      <c r="D16" s="2"/>
      <c r="E16" s="181" t="str">
        <f t="shared" si="0"/>
        <v/>
      </c>
      <c r="F16" s="190"/>
      <c r="G16" s="324" t="str">
        <f t="shared" si="1"/>
        <v/>
      </c>
      <c r="H16" s="7"/>
      <c r="I16" s="223">
        <v>3800</v>
      </c>
      <c r="J16" s="11" t="s">
        <v>14</v>
      </c>
      <c r="K16" s="224" t="str">
        <f t="shared" si="2"/>
        <v/>
      </c>
      <c r="L16" s="11" t="s">
        <v>15</v>
      </c>
      <c r="M16" s="11" t="s">
        <v>16</v>
      </c>
      <c r="N16" s="283" t="str">
        <f t="shared" ref="N16" si="17">IF(K16="","",SUM(I16*K16))</f>
        <v/>
      </c>
      <c r="O16" s="258">
        <f t="shared" si="4"/>
        <v>11600</v>
      </c>
      <c r="P16" s="11" t="s">
        <v>14</v>
      </c>
      <c r="Q16" s="224" t="str">
        <f t="shared" si="5"/>
        <v/>
      </c>
      <c r="R16" s="11" t="s">
        <v>17</v>
      </c>
      <c r="S16" s="11" t="s">
        <v>16</v>
      </c>
      <c r="T16" s="283" t="str">
        <f t="shared" ref="T16" si="18">IF(Q16="","",SUM(O16*Q16))</f>
        <v/>
      </c>
      <c r="U16" s="17"/>
      <c r="V16" s="284" t="str">
        <f t="shared" ref="V16" si="19">IF(D16="","",SUM(N16+T16+U16))</f>
        <v/>
      </c>
    </row>
    <row r="17" spans="1:22" ht="30" customHeight="1">
      <c r="A17" s="412"/>
      <c r="B17" s="167" t="str">
        <f>IF($A17="","",VLOOKUP($A17,従事者明細!$A$3:$F$52,2))</f>
        <v/>
      </c>
      <c r="C17" s="118" t="str">
        <f>IF($A17="","",VLOOKUP($A17,従事者明細!$A$3:$F$52,3))</f>
        <v/>
      </c>
      <c r="D17" s="2"/>
      <c r="E17" s="181" t="str">
        <f t="shared" si="0"/>
        <v/>
      </c>
      <c r="F17" s="190"/>
      <c r="G17" s="324" t="str">
        <f t="shared" si="1"/>
        <v/>
      </c>
      <c r="H17" s="7"/>
      <c r="I17" s="223">
        <v>3800</v>
      </c>
      <c r="J17" s="11" t="s">
        <v>14</v>
      </c>
      <c r="K17" s="224" t="str">
        <f t="shared" si="2"/>
        <v/>
      </c>
      <c r="L17" s="11" t="s">
        <v>15</v>
      </c>
      <c r="M17" s="11" t="s">
        <v>16</v>
      </c>
      <c r="N17" s="283" t="str">
        <f t="shared" si="3"/>
        <v/>
      </c>
      <c r="O17" s="258">
        <f t="shared" si="4"/>
        <v>11600</v>
      </c>
      <c r="P17" s="11" t="s">
        <v>14</v>
      </c>
      <c r="Q17" s="224" t="str">
        <f t="shared" si="5"/>
        <v/>
      </c>
      <c r="R17" s="11" t="s">
        <v>17</v>
      </c>
      <c r="S17" s="11" t="s">
        <v>16</v>
      </c>
      <c r="T17" s="283" t="str">
        <f t="shared" si="6"/>
        <v/>
      </c>
      <c r="U17" s="17"/>
      <c r="V17" s="284" t="str">
        <f t="shared" si="7"/>
        <v/>
      </c>
    </row>
    <row r="18" spans="1:22" ht="30" customHeight="1">
      <c r="A18" s="412"/>
      <c r="B18" s="167" t="str">
        <f>IF($A18="","",VLOOKUP($A18,従事者明細!$A$3:$F$52,2))</f>
        <v/>
      </c>
      <c r="C18" s="118" t="str">
        <f>IF($A18="","",VLOOKUP($A18,従事者明細!$A$3:$F$52,3))</f>
        <v/>
      </c>
      <c r="D18" s="2"/>
      <c r="E18" s="181" t="str">
        <f t="shared" si="0"/>
        <v/>
      </c>
      <c r="F18" s="190"/>
      <c r="G18" s="324" t="str">
        <f t="shared" si="1"/>
        <v/>
      </c>
      <c r="H18" s="7"/>
      <c r="I18" s="223">
        <v>3800</v>
      </c>
      <c r="J18" s="11" t="s">
        <v>14</v>
      </c>
      <c r="K18" s="224" t="str">
        <f t="shared" si="2"/>
        <v/>
      </c>
      <c r="L18" s="11" t="s">
        <v>15</v>
      </c>
      <c r="M18" s="11" t="s">
        <v>16</v>
      </c>
      <c r="N18" s="283" t="str">
        <f t="shared" si="3"/>
        <v/>
      </c>
      <c r="O18" s="258">
        <f t="shared" si="4"/>
        <v>11600</v>
      </c>
      <c r="P18" s="11" t="s">
        <v>14</v>
      </c>
      <c r="Q18" s="224" t="str">
        <f t="shared" si="5"/>
        <v/>
      </c>
      <c r="R18" s="11" t="s">
        <v>17</v>
      </c>
      <c r="S18" s="11" t="s">
        <v>16</v>
      </c>
      <c r="T18" s="283" t="str">
        <f t="shared" si="6"/>
        <v/>
      </c>
      <c r="U18" s="17"/>
      <c r="V18" s="284" t="str">
        <f t="shared" si="7"/>
        <v/>
      </c>
    </row>
    <row r="19" spans="1:22" ht="30" customHeight="1">
      <c r="A19" s="412"/>
      <c r="B19" s="167" t="str">
        <f>IF($A19="","",VLOOKUP($A19,従事者明細!$A$3:$F$52,2))</f>
        <v/>
      </c>
      <c r="C19" s="118" t="str">
        <f>IF($A19="","",VLOOKUP($A19,従事者明細!$A$3:$F$52,3))</f>
        <v/>
      </c>
      <c r="D19" s="2"/>
      <c r="E19" s="181" t="str">
        <f t="shared" si="0"/>
        <v/>
      </c>
      <c r="F19" s="190"/>
      <c r="G19" s="324" t="str">
        <f t="shared" si="1"/>
        <v/>
      </c>
      <c r="H19" s="7"/>
      <c r="I19" s="223">
        <v>3800</v>
      </c>
      <c r="J19" s="11" t="s">
        <v>14</v>
      </c>
      <c r="K19" s="224" t="str">
        <f t="shared" si="2"/>
        <v/>
      </c>
      <c r="L19" s="11" t="s">
        <v>15</v>
      </c>
      <c r="M19" s="11" t="s">
        <v>16</v>
      </c>
      <c r="N19" s="283" t="str">
        <f t="shared" si="3"/>
        <v/>
      </c>
      <c r="O19" s="258">
        <f t="shared" si="4"/>
        <v>11600</v>
      </c>
      <c r="P19" s="11" t="s">
        <v>14</v>
      </c>
      <c r="Q19" s="224" t="str">
        <f t="shared" si="5"/>
        <v/>
      </c>
      <c r="R19" s="11" t="s">
        <v>17</v>
      </c>
      <c r="S19" s="11" t="s">
        <v>16</v>
      </c>
      <c r="T19" s="283" t="str">
        <f t="shared" si="6"/>
        <v/>
      </c>
      <c r="U19" s="17"/>
      <c r="V19" s="284" t="str">
        <f t="shared" si="7"/>
        <v/>
      </c>
    </row>
    <row r="20" spans="1:22" ht="30" customHeight="1">
      <c r="A20" s="412"/>
      <c r="B20" s="167" t="str">
        <f>IF($A20="","",VLOOKUP($A20,従事者明細!$A$3:$F$52,2))</f>
        <v/>
      </c>
      <c r="C20" s="118" t="str">
        <f>IF($A20="","",VLOOKUP($A20,従事者明細!$A$3:$F$52,3))</f>
        <v/>
      </c>
      <c r="D20" s="2"/>
      <c r="E20" s="181" t="str">
        <f t="shared" si="0"/>
        <v/>
      </c>
      <c r="F20" s="190"/>
      <c r="G20" s="324" t="str">
        <f t="shared" si="1"/>
        <v/>
      </c>
      <c r="H20" s="7"/>
      <c r="I20" s="223">
        <v>3800</v>
      </c>
      <c r="J20" s="11" t="s">
        <v>14</v>
      </c>
      <c r="K20" s="224" t="str">
        <f t="shared" si="2"/>
        <v/>
      </c>
      <c r="L20" s="11" t="s">
        <v>15</v>
      </c>
      <c r="M20" s="11" t="s">
        <v>16</v>
      </c>
      <c r="N20" s="283" t="str">
        <f t="shared" ref="N20:N36" si="20">IF(K20="","",SUM(I20*K20))</f>
        <v/>
      </c>
      <c r="O20" s="258">
        <f t="shared" si="4"/>
        <v>11600</v>
      </c>
      <c r="P20" s="11" t="s">
        <v>14</v>
      </c>
      <c r="Q20" s="224" t="str">
        <f t="shared" si="5"/>
        <v/>
      </c>
      <c r="R20" s="11" t="s">
        <v>17</v>
      </c>
      <c r="S20" s="11" t="s">
        <v>16</v>
      </c>
      <c r="T20" s="283" t="str">
        <f t="shared" ref="T20:T36" si="21">IF(Q20="","",SUM(O20*Q20))</f>
        <v/>
      </c>
      <c r="U20" s="17"/>
      <c r="V20" s="284" t="str">
        <f t="shared" ref="V20:V36" si="22">IF(D20="","",SUM(N20+T20+U20))</f>
        <v/>
      </c>
    </row>
    <row r="21" spans="1:22" ht="30" customHeight="1">
      <c r="A21" s="412"/>
      <c r="B21" s="167" t="str">
        <f>IF($A21="","",VLOOKUP($A21,従事者明細!$A$3:$F$52,2))</f>
        <v/>
      </c>
      <c r="C21" s="118" t="str">
        <f>IF($A21="","",VLOOKUP($A21,従事者明細!$A$3:$F$52,3))</f>
        <v/>
      </c>
      <c r="D21" s="2"/>
      <c r="E21" s="181" t="str">
        <f t="shared" si="0"/>
        <v/>
      </c>
      <c r="F21" s="190"/>
      <c r="G21" s="324" t="str">
        <f t="shared" si="1"/>
        <v/>
      </c>
      <c r="H21" s="7"/>
      <c r="I21" s="223">
        <v>3800</v>
      </c>
      <c r="J21" s="11" t="s">
        <v>14</v>
      </c>
      <c r="K21" s="224" t="str">
        <f t="shared" si="2"/>
        <v/>
      </c>
      <c r="L21" s="11" t="s">
        <v>15</v>
      </c>
      <c r="M21" s="11" t="s">
        <v>16</v>
      </c>
      <c r="N21" s="283" t="str">
        <f t="shared" si="20"/>
        <v/>
      </c>
      <c r="O21" s="258">
        <f t="shared" si="4"/>
        <v>11600</v>
      </c>
      <c r="P21" s="11" t="s">
        <v>14</v>
      </c>
      <c r="Q21" s="224" t="str">
        <f t="shared" si="5"/>
        <v/>
      </c>
      <c r="R21" s="11" t="s">
        <v>17</v>
      </c>
      <c r="S21" s="11" t="s">
        <v>16</v>
      </c>
      <c r="T21" s="283" t="str">
        <f t="shared" si="21"/>
        <v/>
      </c>
      <c r="U21" s="17"/>
      <c r="V21" s="284" t="str">
        <f t="shared" si="22"/>
        <v/>
      </c>
    </row>
    <row r="22" spans="1:22" ht="30" customHeight="1">
      <c r="A22" s="412"/>
      <c r="B22" s="167" t="str">
        <f>IF($A22="","",VLOOKUP($A22,従事者明細!$A$3:$F$52,2))</f>
        <v/>
      </c>
      <c r="C22" s="118" t="str">
        <f>IF($A22="","",VLOOKUP($A22,従事者明細!$A$3:$F$52,3))</f>
        <v/>
      </c>
      <c r="D22" s="2"/>
      <c r="E22" s="181" t="str">
        <f t="shared" si="0"/>
        <v/>
      </c>
      <c r="F22" s="190"/>
      <c r="G22" s="324" t="str">
        <f t="shared" si="1"/>
        <v/>
      </c>
      <c r="H22" s="7"/>
      <c r="I22" s="223">
        <v>3800</v>
      </c>
      <c r="J22" s="11" t="s">
        <v>14</v>
      </c>
      <c r="K22" s="224" t="str">
        <f t="shared" si="2"/>
        <v/>
      </c>
      <c r="L22" s="11" t="s">
        <v>15</v>
      </c>
      <c r="M22" s="11" t="s">
        <v>16</v>
      </c>
      <c r="N22" s="283" t="str">
        <f t="shared" ref="N22:N31" si="23">IF(K22="","",SUM(I22*K22))</f>
        <v/>
      </c>
      <c r="O22" s="258">
        <f t="shared" si="4"/>
        <v>11600</v>
      </c>
      <c r="P22" s="11" t="s">
        <v>14</v>
      </c>
      <c r="Q22" s="224" t="str">
        <f t="shared" si="5"/>
        <v/>
      </c>
      <c r="R22" s="11" t="s">
        <v>17</v>
      </c>
      <c r="S22" s="11" t="s">
        <v>16</v>
      </c>
      <c r="T22" s="283" t="str">
        <f t="shared" ref="T22:T31" si="24">IF(Q22="","",SUM(O22*Q22))</f>
        <v/>
      </c>
      <c r="U22" s="17"/>
      <c r="V22" s="284" t="str">
        <f t="shared" ref="V22:V31" si="25">IF(D22="","",SUM(N22+T22+U22))</f>
        <v/>
      </c>
    </row>
    <row r="23" spans="1:22" ht="30" customHeight="1">
      <c r="A23" s="412"/>
      <c r="B23" s="167" t="str">
        <f>IF($A23="","",VLOOKUP($A23,従事者明細!$A$3:$F$52,2))</f>
        <v/>
      </c>
      <c r="C23" s="118" t="str">
        <f>IF($A23="","",VLOOKUP($A23,従事者明細!$A$3:$F$52,3))</f>
        <v/>
      </c>
      <c r="D23" s="2"/>
      <c r="E23" s="181" t="str">
        <f t="shared" si="0"/>
        <v/>
      </c>
      <c r="F23" s="190"/>
      <c r="G23" s="324" t="str">
        <f t="shared" ref="G23:G41" si="26">IF($F23="","",VLOOKUP($F23,$D$46:$F$51,3))</f>
        <v/>
      </c>
      <c r="H23" s="7"/>
      <c r="I23" s="223">
        <v>3800</v>
      </c>
      <c r="J23" s="11" t="s">
        <v>14</v>
      </c>
      <c r="K23" s="224" t="str">
        <f t="shared" si="2"/>
        <v/>
      </c>
      <c r="L23" s="11" t="s">
        <v>15</v>
      </c>
      <c r="M23" s="11" t="s">
        <v>16</v>
      </c>
      <c r="N23" s="283" t="str">
        <f t="shared" si="23"/>
        <v/>
      </c>
      <c r="O23" s="258">
        <f t="shared" si="4"/>
        <v>11600</v>
      </c>
      <c r="P23" s="11" t="s">
        <v>14</v>
      </c>
      <c r="Q23" s="224" t="str">
        <f t="shared" si="5"/>
        <v/>
      </c>
      <c r="R23" s="11" t="s">
        <v>17</v>
      </c>
      <c r="S23" s="11" t="s">
        <v>16</v>
      </c>
      <c r="T23" s="283" t="str">
        <f t="shared" si="24"/>
        <v/>
      </c>
      <c r="U23" s="17"/>
      <c r="V23" s="284" t="str">
        <f t="shared" si="25"/>
        <v/>
      </c>
    </row>
    <row r="24" spans="1:22" ht="30" customHeight="1">
      <c r="A24" s="412"/>
      <c r="B24" s="167" t="str">
        <f>IF($A24="","",VLOOKUP($A24,従事者明細!$A$3:$F$52,2))</f>
        <v/>
      </c>
      <c r="C24" s="118" t="str">
        <f>IF($A24="","",VLOOKUP($A24,従事者明細!$A$3:$F$52,3))</f>
        <v/>
      </c>
      <c r="D24" s="2"/>
      <c r="E24" s="181" t="str">
        <f t="shared" si="0"/>
        <v/>
      </c>
      <c r="F24" s="190"/>
      <c r="G24" s="324" t="str">
        <f t="shared" si="26"/>
        <v/>
      </c>
      <c r="H24" s="7"/>
      <c r="I24" s="223">
        <v>3800</v>
      </c>
      <c r="J24" s="11" t="s">
        <v>14</v>
      </c>
      <c r="K24" s="224" t="str">
        <f t="shared" si="2"/>
        <v/>
      </c>
      <c r="L24" s="11" t="s">
        <v>15</v>
      </c>
      <c r="M24" s="11" t="s">
        <v>16</v>
      </c>
      <c r="N24" s="283" t="str">
        <f t="shared" si="23"/>
        <v/>
      </c>
      <c r="O24" s="258">
        <f t="shared" si="4"/>
        <v>11600</v>
      </c>
      <c r="P24" s="11" t="s">
        <v>14</v>
      </c>
      <c r="Q24" s="224" t="str">
        <f t="shared" si="5"/>
        <v/>
      </c>
      <c r="R24" s="11" t="s">
        <v>17</v>
      </c>
      <c r="S24" s="11" t="s">
        <v>16</v>
      </c>
      <c r="T24" s="283" t="str">
        <f t="shared" si="24"/>
        <v/>
      </c>
      <c r="U24" s="17"/>
      <c r="V24" s="284" t="str">
        <f t="shared" si="25"/>
        <v/>
      </c>
    </row>
    <row r="25" spans="1:22" ht="30" hidden="1" customHeight="1">
      <c r="A25" s="412"/>
      <c r="B25" s="167" t="str">
        <f>IF($A25="","",VLOOKUP($A25,従事者明細!$A$3:$F$52,2))</f>
        <v/>
      </c>
      <c r="C25" s="118" t="str">
        <f>IF($A25="","",VLOOKUP($A25,従事者明細!$A$3:$F$52,3))</f>
        <v/>
      </c>
      <c r="D25" s="2"/>
      <c r="E25" s="181" t="str">
        <f t="shared" si="0"/>
        <v/>
      </c>
      <c r="F25" s="190"/>
      <c r="G25" s="324" t="str">
        <f t="shared" si="26"/>
        <v/>
      </c>
      <c r="H25" s="7"/>
      <c r="I25" s="223">
        <v>3800</v>
      </c>
      <c r="J25" s="11" t="s">
        <v>14</v>
      </c>
      <c r="K25" s="224" t="str">
        <f t="shared" si="2"/>
        <v/>
      </c>
      <c r="L25" s="11" t="s">
        <v>15</v>
      </c>
      <c r="M25" s="11" t="s">
        <v>16</v>
      </c>
      <c r="N25" s="283" t="str">
        <f t="shared" si="23"/>
        <v/>
      </c>
      <c r="O25" s="258">
        <f t="shared" si="4"/>
        <v>11600</v>
      </c>
      <c r="P25" s="11" t="s">
        <v>14</v>
      </c>
      <c r="Q25" s="224" t="str">
        <f t="shared" si="5"/>
        <v/>
      </c>
      <c r="R25" s="11" t="s">
        <v>17</v>
      </c>
      <c r="S25" s="11" t="s">
        <v>16</v>
      </c>
      <c r="T25" s="283" t="str">
        <f t="shared" si="24"/>
        <v/>
      </c>
      <c r="U25" s="17"/>
      <c r="V25" s="284" t="str">
        <f t="shared" si="25"/>
        <v/>
      </c>
    </row>
    <row r="26" spans="1:22" ht="30" hidden="1" customHeight="1">
      <c r="A26" s="412"/>
      <c r="B26" s="167" t="str">
        <f>IF($A26="","",VLOOKUP($A26,従事者明細!$A$3:$F$52,2))</f>
        <v/>
      </c>
      <c r="C26" s="118" t="str">
        <f>IF($A26="","",VLOOKUP($A26,従事者明細!$A$3:$F$52,3))</f>
        <v/>
      </c>
      <c r="D26" s="2"/>
      <c r="E26" s="181" t="str">
        <f t="shared" si="0"/>
        <v/>
      </c>
      <c r="F26" s="190"/>
      <c r="G26" s="324" t="str">
        <f t="shared" si="26"/>
        <v/>
      </c>
      <c r="H26" s="7"/>
      <c r="I26" s="223">
        <v>3800</v>
      </c>
      <c r="J26" s="11" t="s">
        <v>14</v>
      </c>
      <c r="K26" s="224" t="str">
        <f t="shared" si="2"/>
        <v/>
      </c>
      <c r="L26" s="11" t="s">
        <v>15</v>
      </c>
      <c r="M26" s="11" t="s">
        <v>16</v>
      </c>
      <c r="N26" s="283" t="str">
        <f t="shared" si="23"/>
        <v/>
      </c>
      <c r="O26" s="258">
        <f t="shared" si="4"/>
        <v>11600</v>
      </c>
      <c r="P26" s="11" t="s">
        <v>14</v>
      </c>
      <c r="Q26" s="224" t="str">
        <f t="shared" si="5"/>
        <v/>
      </c>
      <c r="R26" s="11" t="s">
        <v>17</v>
      </c>
      <c r="S26" s="11" t="s">
        <v>16</v>
      </c>
      <c r="T26" s="283" t="str">
        <f t="shared" si="24"/>
        <v/>
      </c>
      <c r="U26" s="17"/>
      <c r="V26" s="284" t="str">
        <f t="shared" si="25"/>
        <v/>
      </c>
    </row>
    <row r="27" spans="1:22" ht="30" hidden="1" customHeight="1">
      <c r="A27" s="412"/>
      <c r="B27" s="167" t="str">
        <f>IF($A27="","",VLOOKUP($A27,従事者明細!$A$3:$F$52,2))</f>
        <v/>
      </c>
      <c r="C27" s="118" t="str">
        <f>IF($A27="","",VLOOKUP($A27,従事者明細!$A$3:$F$52,3))</f>
        <v/>
      </c>
      <c r="D27" s="2"/>
      <c r="E27" s="181" t="str">
        <f t="shared" si="0"/>
        <v/>
      </c>
      <c r="F27" s="190"/>
      <c r="G27" s="324" t="str">
        <f t="shared" si="26"/>
        <v/>
      </c>
      <c r="H27" s="7"/>
      <c r="I27" s="223">
        <v>3800</v>
      </c>
      <c r="J27" s="11" t="s">
        <v>14</v>
      </c>
      <c r="K27" s="224" t="str">
        <f t="shared" si="2"/>
        <v/>
      </c>
      <c r="L27" s="11" t="s">
        <v>15</v>
      </c>
      <c r="M27" s="11" t="s">
        <v>16</v>
      </c>
      <c r="N27" s="283" t="str">
        <f t="shared" si="23"/>
        <v/>
      </c>
      <c r="O27" s="258">
        <f t="shared" si="4"/>
        <v>11600</v>
      </c>
      <c r="P27" s="11" t="s">
        <v>14</v>
      </c>
      <c r="Q27" s="224" t="str">
        <f t="shared" si="5"/>
        <v/>
      </c>
      <c r="R27" s="11" t="s">
        <v>17</v>
      </c>
      <c r="S27" s="11" t="s">
        <v>16</v>
      </c>
      <c r="T27" s="283" t="str">
        <f t="shared" si="24"/>
        <v/>
      </c>
      <c r="U27" s="17"/>
      <c r="V27" s="284" t="str">
        <f t="shared" si="25"/>
        <v/>
      </c>
    </row>
    <row r="28" spans="1:22" ht="30" hidden="1" customHeight="1">
      <c r="A28" s="412"/>
      <c r="B28" s="167" t="str">
        <f>IF($A28="","",VLOOKUP($A28,従事者明細!$A$3:$F$52,2))</f>
        <v/>
      </c>
      <c r="C28" s="118" t="str">
        <f>IF($A28="","",VLOOKUP($A28,従事者明細!$A$3:$F$52,3))</f>
        <v/>
      </c>
      <c r="D28" s="2"/>
      <c r="E28" s="181" t="str">
        <f t="shared" si="0"/>
        <v/>
      </c>
      <c r="F28" s="190"/>
      <c r="G28" s="324" t="str">
        <f t="shared" si="26"/>
        <v/>
      </c>
      <c r="H28" s="7"/>
      <c r="I28" s="223">
        <v>3800</v>
      </c>
      <c r="J28" s="11" t="s">
        <v>14</v>
      </c>
      <c r="K28" s="224" t="str">
        <f t="shared" si="2"/>
        <v/>
      </c>
      <c r="L28" s="11" t="s">
        <v>15</v>
      </c>
      <c r="M28" s="11" t="s">
        <v>16</v>
      </c>
      <c r="N28" s="283" t="str">
        <f t="shared" si="23"/>
        <v/>
      </c>
      <c r="O28" s="258">
        <f t="shared" si="4"/>
        <v>11600</v>
      </c>
      <c r="P28" s="11" t="s">
        <v>14</v>
      </c>
      <c r="Q28" s="224" t="str">
        <f t="shared" si="5"/>
        <v/>
      </c>
      <c r="R28" s="11" t="s">
        <v>17</v>
      </c>
      <c r="S28" s="11" t="s">
        <v>16</v>
      </c>
      <c r="T28" s="283" t="str">
        <f t="shared" si="24"/>
        <v/>
      </c>
      <c r="U28" s="17"/>
      <c r="V28" s="284" t="str">
        <f t="shared" si="25"/>
        <v/>
      </c>
    </row>
    <row r="29" spans="1:22" ht="30" hidden="1" customHeight="1">
      <c r="A29" s="412"/>
      <c r="B29" s="167" t="str">
        <f>IF($A29="","",VLOOKUP($A29,従事者明細!$A$3:$F$52,2))</f>
        <v/>
      </c>
      <c r="C29" s="118" t="str">
        <f>IF($A29="","",VLOOKUP($A29,従事者明細!$A$3:$F$52,3))</f>
        <v/>
      </c>
      <c r="D29" s="2"/>
      <c r="E29" s="181" t="str">
        <f t="shared" si="0"/>
        <v/>
      </c>
      <c r="F29" s="190"/>
      <c r="G29" s="324" t="str">
        <f t="shared" si="26"/>
        <v/>
      </c>
      <c r="H29" s="7"/>
      <c r="I29" s="223">
        <v>3800</v>
      </c>
      <c r="J29" s="11" t="s">
        <v>14</v>
      </c>
      <c r="K29" s="224" t="str">
        <f t="shared" si="2"/>
        <v/>
      </c>
      <c r="L29" s="11" t="s">
        <v>15</v>
      </c>
      <c r="M29" s="11" t="s">
        <v>16</v>
      </c>
      <c r="N29" s="283" t="str">
        <f t="shared" si="23"/>
        <v/>
      </c>
      <c r="O29" s="258">
        <f t="shared" si="4"/>
        <v>11600</v>
      </c>
      <c r="P29" s="11" t="s">
        <v>14</v>
      </c>
      <c r="Q29" s="224" t="str">
        <f t="shared" si="5"/>
        <v/>
      </c>
      <c r="R29" s="11" t="s">
        <v>17</v>
      </c>
      <c r="S29" s="11" t="s">
        <v>16</v>
      </c>
      <c r="T29" s="283" t="str">
        <f t="shared" si="24"/>
        <v/>
      </c>
      <c r="U29" s="17"/>
      <c r="V29" s="284" t="str">
        <f t="shared" si="25"/>
        <v/>
      </c>
    </row>
    <row r="30" spans="1:22" ht="30" hidden="1" customHeight="1">
      <c r="A30" s="412"/>
      <c r="B30" s="167" t="str">
        <f>IF($A30="","",VLOOKUP($A30,従事者明細!$A$3:$F$52,2))</f>
        <v/>
      </c>
      <c r="C30" s="118" t="str">
        <f>IF($A30="","",VLOOKUP($A30,従事者明細!$A$3:$F$52,3))</f>
        <v/>
      </c>
      <c r="D30" s="2"/>
      <c r="E30" s="181" t="str">
        <f t="shared" si="0"/>
        <v/>
      </c>
      <c r="F30" s="190"/>
      <c r="G30" s="324" t="str">
        <f t="shared" si="26"/>
        <v/>
      </c>
      <c r="H30" s="7"/>
      <c r="I30" s="223">
        <v>3800</v>
      </c>
      <c r="J30" s="11" t="s">
        <v>14</v>
      </c>
      <c r="K30" s="224" t="str">
        <f t="shared" si="2"/>
        <v/>
      </c>
      <c r="L30" s="11" t="s">
        <v>15</v>
      </c>
      <c r="M30" s="11" t="s">
        <v>16</v>
      </c>
      <c r="N30" s="283" t="str">
        <f t="shared" si="23"/>
        <v/>
      </c>
      <c r="O30" s="258">
        <f t="shared" si="4"/>
        <v>11600</v>
      </c>
      <c r="P30" s="11" t="s">
        <v>14</v>
      </c>
      <c r="Q30" s="224" t="str">
        <f t="shared" si="5"/>
        <v/>
      </c>
      <c r="R30" s="11" t="s">
        <v>17</v>
      </c>
      <c r="S30" s="11" t="s">
        <v>16</v>
      </c>
      <c r="T30" s="283" t="str">
        <f t="shared" si="24"/>
        <v/>
      </c>
      <c r="U30" s="17"/>
      <c r="V30" s="284" t="str">
        <f t="shared" si="25"/>
        <v/>
      </c>
    </row>
    <row r="31" spans="1:22" ht="30" hidden="1" customHeight="1">
      <c r="A31" s="412"/>
      <c r="B31" s="167" t="str">
        <f>IF($A31="","",VLOOKUP($A31,従事者明細!$A$3:$F$52,2))</f>
        <v/>
      </c>
      <c r="C31" s="118" t="str">
        <f>IF($A31="","",VLOOKUP($A31,従事者明細!$A$3:$F$52,3))</f>
        <v/>
      </c>
      <c r="D31" s="2"/>
      <c r="E31" s="181" t="str">
        <f t="shared" si="0"/>
        <v/>
      </c>
      <c r="F31" s="190"/>
      <c r="G31" s="324" t="str">
        <f t="shared" si="26"/>
        <v/>
      </c>
      <c r="H31" s="7"/>
      <c r="I31" s="223">
        <v>3800</v>
      </c>
      <c r="J31" s="11" t="s">
        <v>14</v>
      </c>
      <c r="K31" s="224" t="str">
        <f t="shared" si="2"/>
        <v/>
      </c>
      <c r="L31" s="11" t="s">
        <v>15</v>
      </c>
      <c r="M31" s="11" t="s">
        <v>16</v>
      </c>
      <c r="N31" s="283" t="str">
        <f t="shared" si="23"/>
        <v/>
      </c>
      <c r="O31" s="258">
        <f t="shared" si="4"/>
        <v>11600</v>
      </c>
      <c r="P31" s="11" t="s">
        <v>14</v>
      </c>
      <c r="Q31" s="224" t="str">
        <f t="shared" si="5"/>
        <v/>
      </c>
      <c r="R31" s="11" t="s">
        <v>17</v>
      </c>
      <c r="S31" s="11" t="s">
        <v>16</v>
      </c>
      <c r="T31" s="283" t="str">
        <f t="shared" si="24"/>
        <v/>
      </c>
      <c r="U31" s="17"/>
      <c r="V31" s="284" t="str">
        <f t="shared" si="25"/>
        <v/>
      </c>
    </row>
    <row r="32" spans="1:22" ht="30" hidden="1" customHeight="1">
      <c r="A32" s="412"/>
      <c r="B32" s="167" t="str">
        <f>IF($A32="","",VLOOKUP($A32,従事者明細!$A$3:$F$52,2))</f>
        <v/>
      </c>
      <c r="C32" s="118" t="str">
        <f>IF($A32="","",VLOOKUP($A32,従事者明細!$A$3:$F$52,3))</f>
        <v/>
      </c>
      <c r="D32" s="2"/>
      <c r="E32" s="181" t="str">
        <f t="shared" si="0"/>
        <v/>
      </c>
      <c r="F32" s="190"/>
      <c r="G32" s="324" t="str">
        <f t="shared" si="26"/>
        <v/>
      </c>
      <c r="H32" s="7"/>
      <c r="I32" s="223">
        <v>3800</v>
      </c>
      <c r="J32" s="11" t="s">
        <v>14</v>
      </c>
      <c r="K32" s="224" t="str">
        <f t="shared" si="2"/>
        <v/>
      </c>
      <c r="L32" s="11" t="s">
        <v>15</v>
      </c>
      <c r="M32" s="11" t="s">
        <v>16</v>
      </c>
      <c r="N32" s="283" t="str">
        <f t="shared" si="20"/>
        <v/>
      </c>
      <c r="O32" s="258">
        <f t="shared" si="4"/>
        <v>11600</v>
      </c>
      <c r="P32" s="11" t="s">
        <v>14</v>
      </c>
      <c r="Q32" s="224" t="str">
        <f t="shared" si="5"/>
        <v/>
      </c>
      <c r="R32" s="11" t="s">
        <v>17</v>
      </c>
      <c r="S32" s="11" t="s">
        <v>16</v>
      </c>
      <c r="T32" s="283" t="str">
        <f t="shared" si="21"/>
        <v/>
      </c>
      <c r="U32" s="17"/>
      <c r="V32" s="284" t="str">
        <f t="shared" si="22"/>
        <v/>
      </c>
    </row>
    <row r="33" spans="1:23" ht="30" hidden="1" customHeight="1">
      <c r="A33" s="412"/>
      <c r="B33" s="167" t="str">
        <f>IF($A33="","",VLOOKUP($A33,従事者明細!$A$3:$F$52,2))</f>
        <v/>
      </c>
      <c r="C33" s="118" t="str">
        <f>IF($A33="","",VLOOKUP($A33,従事者明細!$A$3:$F$52,3))</f>
        <v/>
      </c>
      <c r="D33" s="2"/>
      <c r="E33" s="181" t="str">
        <f t="shared" si="0"/>
        <v/>
      </c>
      <c r="F33" s="190"/>
      <c r="G33" s="324" t="str">
        <f t="shared" si="26"/>
        <v/>
      </c>
      <c r="H33" s="7"/>
      <c r="I33" s="223">
        <v>3800</v>
      </c>
      <c r="J33" s="11" t="s">
        <v>14</v>
      </c>
      <c r="K33" s="224" t="str">
        <f t="shared" si="2"/>
        <v/>
      </c>
      <c r="L33" s="11" t="s">
        <v>15</v>
      </c>
      <c r="M33" s="11" t="s">
        <v>16</v>
      </c>
      <c r="N33" s="283" t="str">
        <f t="shared" si="20"/>
        <v/>
      </c>
      <c r="O33" s="258">
        <f t="shared" si="4"/>
        <v>11600</v>
      </c>
      <c r="P33" s="11" t="s">
        <v>14</v>
      </c>
      <c r="Q33" s="224" t="str">
        <f t="shared" si="5"/>
        <v/>
      </c>
      <c r="R33" s="11" t="s">
        <v>17</v>
      </c>
      <c r="S33" s="11" t="s">
        <v>16</v>
      </c>
      <c r="T33" s="283" t="str">
        <f t="shared" si="21"/>
        <v/>
      </c>
      <c r="U33" s="17"/>
      <c r="V33" s="284" t="str">
        <f t="shared" si="22"/>
        <v/>
      </c>
    </row>
    <row r="34" spans="1:23" ht="30" hidden="1" customHeight="1">
      <c r="A34" s="412"/>
      <c r="B34" s="167" t="str">
        <f>IF($A34="","",VLOOKUP($A34,従事者明細!$A$3:$F$52,2))</f>
        <v/>
      </c>
      <c r="C34" s="118" t="str">
        <f>IF($A34="","",VLOOKUP($A34,従事者明細!$A$3:$F$52,3))</f>
        <v/>
      </c>
      <c r="D34" s="2"/>
      <c r="E34" s="181" t="str">
        <f t="shared" si="0"/>
        <v/>
      </c>
      <c r="F34" s="190"/>
      <c r="G34" s="324" t="str">
        <f t="shared" si="26"/>
        <v/>
      </c>
      <c r="H34" s="7"/>
      <c r="I34" s="223">
        <v>3800</v>
      </c>
      <c r="J34" s="11" t="s">
        <v>14</v>
      </c>
      <c r="K34" s="224" t="str">
        <f t="shared" si="2"/>
        <v/>
      </c>
      <c r="L34" s="11" t="s">
        <v>15</v>
      </c>
      <c r="M34" s="11" t="s">
        <v>16</v>
      </c>
      <c r="N34" s="283" t="str">
        <f t="shared" si="20"/>
        <v/>
      </c>
      <c r="O34" s="258">
        <f t="shared" si="4"/>
        <v>11600</v>
      </c>
      <c r="P34" s="11" t="s">
        <v>14</v>
      </c>
      <c r="Q34" s="224" t="str">
        <f t="shared" si="5"/>
        <v/>
      </c>
      <c r="R34" s="11" t="s">
        <v>17</v>
      </c>
      <c r="S34" s="11" t="s">
        <v>16</v>
      </c>
      <c r="T34" s="283" t="str">
        <f t="shared" si="21"/>
        <v/>
      </c>
      <c r="U34" s="17"/>
      <c r="V34" s="284" t="str">
        <f t="shared" si="22"/>
        <v/>
      </c>
    </row>
    <row r="35" spans="1:23" ht="30" hidden="1" customHeight="1">
      <c r="A35" s="412"/>
      <c r="B35" s="167" t="str">
        <f>IF($A35="","",VLOOKUP($A35,従事者明細!$A$3:$F$52,2))</f>
        <v/>
      </c>
      <c r="C35" s="118" t="str">
        <f>IF($A35="","",VLOOKUP($A35,従事者明細!$A$3:$F$52,3))</f>
        <v/>
      </c>
      <c r="D35" s="2"/>
      <c r="E35" s="181" t="str">
        <f t="shared" si="0"/>
        <v/>
      </c>
      <c r="F35" s="190"/>
      <c r="G35" s="324" t="str">
        <f t="shared" si="26"/>
        <v/>
      </c>
      <c r="H35" s="7"/>
      <c r="I35" s="223">
        <v>3800</v>
      </c>
      <c r="J35" s="11" t="s">
        <v>14</v>
      </c>
      <c r="K35" s="224" t="str">
        <f t="shared" si="2"/>
        <v/>
      </c>
      <c r="L35" s="11" t="s">
        <v>15</v>
      </c>
      <c r="M35" s="11" t="s">
        <v>16</v>
      </c>
      <c r="N35" s="283" t="str">
        <f t="shared" si="20"/>
        <v/>
      </c>
      <c r="O35" s="258">
        <f t="shared" si="4"/>
        <v>11600</v>
      </c>
      <c r="P35" s="11" t="s">
        <v>14</v>
      </c>
      <c r="Q35" s="224" t="str">
        <f t="shared" si="5"/>
        <v/>
      </c>
      <c r="R35" s="11" t="s">
        <v>17</v>
      </c>
      <c r="S35" s="11" t="s">
        <v>16</v>
      </c>
      <c r="T35" s="283" t="str">
        <f t="shared" si="21"/>
        <v/>
      </c>
      <c r="U35" s="17"/>
      <c r="V35" s="284" t="str">
        <f t="shared" si="22"/>
        <v/>
      </c>
    </row>
    <row r="36" spans="1:23" ht="30" hidden="1" customHeight="1">
      <c r="A36" s="412"/>
      <c r="B36" s="167" t="str">
        <f>IF($A36="","",VLOOKUP($A36,従事者明細!$A$3:$F$52,2))</f>
        <v/>
      </c>
      <c r="C36" s="118" t="str">
        <f>IF($A36="","",VLOOKUP($A36,従事者明細!$A$3:$F$52,3))</f>
        <v/>
      </c>
      <c r="D36" s="2"/>
      <c r="E36" s="181" t="str">
        <f t="shared" si="0"/>
        <v/>
      </c>
      <c r="F36" s="190"/>
      <c r="G36" s="324" t="str">
        <f t="shared" si="26"/>
        <v/>
      </c>
      <c r="H36" s="7"/>
      <c r="I36" s="223">
        <v>3800</v>
      </c>
      <c r="J36" s="11" t="s">
        <v>14</v>
      </c>
      <c r="K36" s="224" t="str">
        <f t="shared" si="2"/>
        <v/>
      </c>
      <c r="L36" s="11" t="s">
        <v>15</v>
      </c>
      <c r="M36" s="11" t="s">
        <v>16</v>
      </c>
      <c r="N36" s="283" t="str">
        <f t="shared" si="20"/>
        <v/>
      </c>
      <c r="O36" s="258">
        <f t="shared" si="4"/>
        <v>11600</v>
      </c>
      <c r="P36" s="11" t="s">
        <v>14</v>
      </c>
      <c r="Q36" s="224" t="str">
        <f t="shared" si="5"/>
        <v/>
      </c>
      <c r="R36" s="11" t="s">
        <v>17</v>
      </c>
      <c r="S36" s="11" t="s">
        <v>16</v>
      </c>
      <c r="T36" s="283" t="str">
        <f t="shared" si="21"/>
        <v/>
      </c>
      <c r="U36" s="17"/>
      <c r="V36" s="284" t="str">
        <f t="shared" si="22"/>
        <v/>
      </c>
    </row>
    <row r="37" spans="1:23" ht="30" hidden="1" customHeight="1">
      <c r="A37" s="412"/>
      <c r="B37" s="167" t="str">
        <f>IF($A37="","",VLOOKUP($A37,従事者明細!$A$3:$F$52,2))</f>
        <v/>
      </c>
      <c r="C37" s="118" t="str">
        <f>IF($A37="","",VLOOKUP($A37,従事者明細!$A$3:$F$52,3))</f>
        <v/>
      </c>
      <c r="D37" s="2"/>
      <c r="E37" s="181" t="str">
        <f t="shared" si="0"/>
        <v/>
      </c>
      <c r="F37" s="190"/>
      <c r="G37" s="324" t="str">
        <f t="shared" si="26"/>
        <v/>
      </c>
      <c r="H37" s="7"/>
      <c r="I37" s="223">
        <v>3800</v>
      </c>
      <c r="J37" s="11" t="s">
        <v>14</v>
      </c>
      <c r="K37" s="224" t="str">
        <f t="shared" si="2"/>
        <v/>
      </c>
      <c r="L37" s="11" t="s">
        <v>15</v>
      </c>
      <c r="M37" s="11" t="s">
        <v>16</v>
      </c>
      <c r="N37" s="283" t="str">
        <f t="shared" si="3"/>
        <v/>
      </c>
      <c r="O37" s="258">
        <f t="shared" si="4"/>
        <v>11600</v>
      </c>
      <c r="P37" s="11" t="s">
        <v>14</v>
      </c>
      <c r="Q37" s="224" t="str">
        <f t="shared" si="5"/>
        <v/>
      </c>
      <c r="R37" s="11" t="s">
        <v>17</v>
      </c>
      <c r="S37" s="11" t="s">
        <v>16</v>
      </c>
      <c r="T37" s="283" t="str">
        <f t="shared" si="6"/>
        <v/>
      </c>
      <c r="U37" s="17"/>
      <c r="V37" s="284" t="str">
        <f t="shared" si="7"/>
        <v/>
      </c>
    </row>
    <row r="38" spans="1:23" ht="30" hidden="1" customHeight="1">
      <c r="A38" s="412"/>
      <c r="B38" s="167" t="str">
        <f>IF($A38="","",VLOOKUP($A38,従事者明細!$A$3:$F$52,2))</f>
        <v/>
      </c>
      <c r="C38" s="118" t="str">
        <f>IF($A38="","",VLOOKUP($A38,従事者明細!$A$3:$F$52,3))</f>
        <v/>
      </c>
      <c r="D38" s="2"/>
      <c r="E38" s="181" t="str">
        <f t="shared" si="0"/>
        <v/>
      </c>
      <c r="F38" s="190"/>
      <c r="G38" s="324" t="str">
        <f t="shared" si="26"/>
        <v/>
      </c>
      <c r="H38" s="7"/>
      <c r="I38" s="223">
        <v>3800</v>
      </c>
      <c r="J38" s="11" t="s">
        <v>14</v>
      </c>
      <c r="K38" s="224" t="str">
        <f t="shared" si="2"/>
        <v/>
      </c>
      <c r="L38" s="11" t="s">
        <v>15</v>
      </c>
      <c r="M38" s="11" t="s">
        <v>16</v>
      </c>
      <c r="N38" s="283" t="str">
        <f t="shared" si="3"/>
        <v/>
      </c>
      <c r="O38" s="258">
        <f t="shared" si="4"/>
        <v>11600</v>
      </c>
      <c r="P38" s="11" t="s">
        <v>14</v>
      </c>
      <c r="Q38" s="224" t="str">
        <f t="shared" si="5"/>
        <v/>
      </c>
      <c r="R38" s="11" t="s">
        <v>17</v>
      </c>
      <c r="S38" s="11" t="s">
        <v>16</v>
      </c>
      <c r="T38" s="283" t="str">
        <f t="shared" si="6"/>
        <v/>
      </c>
      <c r="U38" s="17"/>
      <c r="V38" s="284" t="str">
        <f t="shared" si="7"/>
        <v/>
      </c>
    </row>
    <row r="39" spans="1:23" ht="30" hidden="1" customHeight="1">
      <c r="A39" s="412"/>
      <c r="B39" s="167" t="str">
        <f>IF($A39="","",VLOOKUP($A39,従事者明細!$A$3:$F$52,2))</f>
        <v/>
      </c>
      <c r="C39" s="118" t="str">
        <f>IF($A39="","",VLOOKUP($A39,従事者明細!$A$3:$F$52,3))</f>
        <v/>
      </c>
      <c r="D39" s="2"/>
      <c r="E39" s="181" t="str">
        <f t="shared" si="0"/>
        <v/>
      </c>
      <c r="F39" s="190"/>
      <c r="G39" s="324" t="str">
        <f t="shared" si="26"/>
        <v/>
      </c>
      <c r="H39" s="10"/>
      <c r="I39" s="223">
        <v>3800</v>
      </c>
      <c r="J39" s="11" t="s">
        <v>14</v>
      </c>
      <c r="K39" s="224" t="str">
        <f t="shared" si="2"/>
        <v/>
      </c>
      <c r="L39" s="11" t="s">
        <v>15</v>
      </c>
      <c r="M39" s="11" t="s">
        <v>16</v>
      </c>
      <c r="N39" s="283" t="str">
        <f t="shared" si="3"/>
        <v/>
      </c>
      <c r="O39" s="258">
        <f t="shared" si="4"/>
        <v>11600</v>
      </c>
      <c r="P39" s="11" t="s">
        <v>14</v>
      </c>
      <c r="Q39" s="224" t="str">
        <f t="shared" si="5"/>
        <v/>
      </c>
      <c r="R39" s="11" t="s">
        <v>17</v>
      </c>
      <c r="S39" s="11" t="s">
        <v>16</v>
      </c>
      <c r="T39" s="283" t="str">
        <f t="shared" si="6"/>
        <v/>
      </c>
      <c r="U39" s="17"/>
      <c r="V39" s="284" t="str">
        <f t="shared" si="7"/>
        <v/>
      </c>
    </row>
    <row r="40" spans="1:23" ht="30" hidden="1" customHeight="1">
      <c r="A40" s="412"/>
      <c r="B40" s="167" t="str">
        <f>IF($A40="","",VLOOKUP($A40,従事者明細!$A$3:$F$52,2))</f>
        <v/>
      </c>
      <c r="C40" s="118" t="str">
        <f>IF($A40="","",VLOOKUP($A40,従事者明細!$A$3:$F$52,3))</f>
        <v/>
      </c>
      <c r="D40" s="2"/>
      <c r="E40" s="181" t="str">
        <f t="shared" si="0"/>
        <v/>
      </c>
      <c r="F40" s="190"/>
      <c r="G40" s="324" t="str">
        <f t="shared" si="26"/>
        <v/>
      </c>
      <c r="H40" s="7"/>
      <c r="I40" s="223">
        <v>3800</v>
      </c>
      <c r="J40" s="11" t="s">
        <v>14</v>
      </c>
      <c r="K40" s="224" t="str">
        <f t="shared" si="2"/>
        <v/>
      </c>
      <c r="L40" s="11" t="s">
        <v>15</v>
      </c>
      <c r="M40" s="11" t="s">
        <v>16</v>
      </c>
      <c r="N40" s="283" t="str">
        <f t="shared" si="3"/>
        <v/>
      </c>
      <c r="O40" s="258">
        <f t="shared" si="4"/>
        <v>11600</v>
      </c>
      <c r="P40" s="11" t="s">
        <v>14</v>
      </c>
      <c r="Q40" s="224" t="str">
        <f t="shared" si="5"/>
        <v/>
      </c>
      <c r="R40" s="11" t="s">
        <v>17</v>
      </c>
      <c r="S40" s="11" t="s">
        <v>16</v>
      </c>
      <c r="T40" s="283" t="str">
        <f t="shared" si="6"/>
        <v/>
      </c>
      <c r="U40" s="17"/>
      <c r="V40" s="284" t="str">
        <f t="shared" si="7"/>
        <v/>
      </c>
    </row>
    <row r="41" spans="1:23" ht="30" customHeight="1" thickBot="1">
      <c r="A41" s="412"/>
      <c r="B41" s="167" t="str">
        <f>IF($A41="","",VLOOKUP($A41,従事者明細!$A$3:$F$52,2))</f>
        <v/>
      </c>
      <c r="C41" s="118" t="str">
        <f>IF($A41="","",VLOOKUP($A41,従事者明細!$A$3:$F$52,3))</f>
        <v/>
      </c>
      <c r="D41" s="48"/>
      <c r="E41" s="181" t="str">
        <f t="shared" si="0"/>
        <v/>
      </c>
      <c r="F41" s="190"/>
      <c r="G41" s="324" t="str">
        <f t="shared" si="26"/>
        <v/>
      </c>
      <c r="H41" s="7"/>
      <c r="I41" s="223">
        <v>3800</v>
      </c>
      <c r="J41" s="11" t="s">
        <v>14</v>
      </c>
      <c r="K41" s="224" t="str">
        <f t="shared" si="2"/>
        <v/>
      </c>
      <c r="L41" s="11" t="s">
        <v>15</v>
      </c>
      <c r="M41" s="11" t="s">
        <v>16</v>
      </c>
      <c r="N41" s="283" t="str">
        <f t="shared" si="3"/>
        <v/>
      </c>
      <c r="O41" s="258">
        <f t="shared" si="4"/>
        <v>11600</v>
      </c>
      <c r="P41" s="11" t="s">
        <v>14</v>
      </c>
      <c r="Q41" s="224" t="str">
        <f t="shared" si="5"/>
        <v/>
      </c>
      <c r="R41" s="11" t="s">
        <v>17</v>
      </c>
      <c r="S41" s="11" t="s">
        <v>16</v>
      </c>
      <c r="T41" s="283" t="str">
        <f t="shared" si="6"/>
        <v/>
      </c>
      <c r="U41" s="17"/>
      <c r="V41" s="284" t="str">
        <f t="shared" si="7"/>
        <v/>
      </c>
    </row>
    <row r="42" spans="1:23" ht="30" customHeight="1" thickBot="1">
      <c r="B42" s="7"/>
      <c r="C42" s="7"/>
      <c r="D42" s="49" t="s">
        <v>21</v>
      </c>
      <c r="E42" s="15">
        <f>SUM(E9:E41)</f>
        <v>0</v>
      </c>
      <c r="F42" s="54"/>
      <c r="G42" s="7"/>
      <c r="H42" s="7"/>
      <c r="I42" s="12"/>
      <c r="J42" s="12"/>
      <c r="K42" s="12"/>
      <c r="L42" s="12"/>
      <c r="M42" s="12"/>
      <c r="N42" s="13"/>
      <c r="O42" s="12"/>
      <c r="P42" s="12"/>
      <c r="Q42" s="12"/>
      <c r="R42" s="12"/>
      <c r="S42" s="12"/>
      <c r="T42" s="13"/>
      <c r="U42" s="50" t="s">
        <v>21</v>
      </c>
      <c r="V42" s="15">
        <f>SUM(V9:V41)</f>
        <v>0</v>
      </c>
    </row>
    <row r="43" spans="1:23" ht="30" customHeight="1" thickBot="1">
      <c r="B43" s="7"/>
      <c r="C43" s="78"/>
      <c r="D43" s="83" t="s">
        <v>93</v>
      </c>
      <c r="E43" s="369">
        <f>ROUNDDOWN(E42,-3)</f>
        <v>0</v>
      </c>
      <c r="F43" s="51"/>
      <c r="G43" s="7"/>
      <c r="H43" s="7"/>
      <c r="I43" s="12"/>
      <c r="J43" s="12"/>
      <c r="K43" s="12"/>
      <c r="L43" s="12"/>
      <c r="M43" s="12"/>
      <c r="N43" s="13"/>
      <c r="O43" s="12"/>
      <c r="P43" s="12"/>
      <c r="Q43" s="12"/>
      <c r="R43" s="12"/>
      <c r="S43" s="12"/>
      <c r="T43" s="13"/>
      <c r="U43" s="83" t="s">
        <v>93</v>
      </c>
      <c r="V43" s="369">
        <f>ROUNDDOWN(V42,-3)</f>
        <v>0</v>
      </c>
    </row>
    <row r="44" spans="1:23" ht="30" customHeight="1">
      <c r="B44" s="7"/>
      <c r="C44" s="7"/>
      <c r="D44" s="335"/>
      <c r="E44" s="54"/>
      <c r="F44" s="51"/>
      <c r="G44" s="7"/>
      <c r="H44" s="7"/>
      <c r="I44" s="12"/>
      <c r="J44" s="12"/>
      <c r="K44" s="12"/>
      <c r="L44" s="12"/>
      <c r="M44" s="12"/>
      <c r="N44" s="13"/>
      <c r="O44" s="12"/>
      <c r="P44" s="12"/>
      <c r="Q44" s="12"/>
      <c r="R44" s="12"/>
      <c r="S44" s="12"/>
      <c r="T44" s="13"/>
      <c r="U44" s="14"/>
      <c r="V44" s="100"/>
    </row>
    <row r="45" spans="1:23" ht="30" customHeight="1">
      <c r="D45" s="180" t="s">
        <v>138</v>
      </c>
      <c r="E45" s="456" t="s">
        <v>199</v>
      </c>
      <c r="F45" s="456" t="s">
        <v>139</v>
      </c>
      <c r="G45" s="532" t="s">
        <v>150</v>
      </c>
      <c r="H45" s="534"/>
      <c r="I45" s="456" t="s">
        <v>231</v>
      </c>
      <c r="J45" s="547" t="s">
        <v>151</v>
      </c>
      <c r="K45" s="547"/>
      <c r="L45" s="547" t="s">
        <v>152</v>
      </c>
      <c r="M45" s="547"/>
      <c r="N45" s="179" t="s">
        <v>232</v>
      </c>
      <c r="O45" s="180" t="s">
        <v>153</v>
      </c>
      <c r="P45" s="532" t="s">
        <v>204</v>
      </c>
      <c r="Q45" s="533"/>
      <c r="R45" s="533"/>
      <c r="S45" s="533"/>
      <c r="T45" s="533"/>
      <c r="U45" s="533"/>
      <c r="V45" s="534"/>
      <c r="W45" s="273" t="s">
        <v>175</v>
      </c>
    </row>
    <row r="46" spans="1:23" ht="24" customHeight="1">
      <c r="B46" s="539"/>
      <c r="C46" s="544" t="s">
        <v>22</v>
      </c>
      <c r="D46" s="1">
        <v>1</v>
      </c>
      <c r="E46" s="182">
        <f>SUM(G46:O46)</f>
        <v>0</v>
      </c>
      <c r="F46" s="323"/>
      <c r="G46" s="529"/>
      <c r="H46" s="530"/>
      <c r="I46" s="177"/>
      <c r="J46" s="528"/>
      <c r="K46" s="528"/>
      <c r="L46" s="531"/>
      <c r="M46" s="531"/>
      <c r="N46" s="178">
        <f>ROUND(G46*0.05,0)</f>
        <v>0</v>
      </c>
      <c r="O46" s="176"/>
      <c r="P46" s="535"/>
      <c r="Q46" s="536"/>
      <c r="R46" s="536"/>
      <c r="S46" s="536"/>
      <c r="T46" s="536"/>
      <c r="U46" s="536"/>
      <c r="V46" s="537"/>
      <c r="W46" s="169"/>
    </row>
    <row r="47" spans="1:23" ht="24" customHeight="1">
      <c r="B47" s="539"/>
      <c r="C47" s="545"/>
      <c r="D47" s="1">
        <v>2</v>
      </c>
      <c r="E47" s="182">
        <f t="shared" ref="E47:E51" si="27">SUM(G47:O47)</f>
        <v>0</v>
      </c>
      <c r="F47" s="323"/>
      <c r="G47" s="529"/>
      <c r="H47" s="530"/>
      <c r="I47" s="177"/>
      <c r="J47" s="528"/>
      <c r="K47" s="528"/>
      <c r="L47" s="531"/>
      <c r="M47" s="531"/>
      <c r="N47" s="178">
        <f t="shared" ref="N47:N51" si="28">ROUND(G47*0.05,0)</f>
        <v>0</v>
      </c>
      <c r="O47" s="176"/>
      <c r="P47" s="535"/>
      <c r="Q47" s="536"/>
      <c r="R47" s="536"/>
      <c r="S47" s="536"/>
      <c r="T47" s="536"/>
      <c r="U47" s="536"/>
      <c r="V47" s="537"/>
      <c r="W47" s="169"/>
    </row>
    <row r="48" spans="1:23" ht="24" customHeight="1">
      <c r="B48" s="539"/>
      <c r="C48" s="545"/>
      <c r="D48" s="1">
        <v>3</v>
      </c>
      <c r="E48" s="182">
        <f t="shared" ref="E48" si="29">SUM(G48:O48)</f>
        <v>0</v>
      </c>
      <c r="F48" s="323"/>
      <c r="G48" s="529"/>
      <c r="H48" s="530"/>
      <c r="I48" s="177"/>
      <c r="J48" s="528"/>
      <c r="K48" s="528"/>
      <c r="L48" s="531"/>
      <c r="M48" s="531"/>
      <c r="N48" s="178">
        <f t="shared" ref="N48" si="30">ROUND(G48*0.05,0)</f>
        <v>0</v>
      </c>
      <c r="O48" s="176"/>
      <c r="P48" s="535"/>
      <c r="Q48" s="536"/>
      <c r="R48" s="536"/>
      <c r="S48" s="536"/>
      <c r="T48" s="536"/>
      <c r="U48" s="536"/>
      <c r="V48" s="537"/>
      <c r="W48" s="169"/>
    </row>
    <row r="49" spans="2:23" ht="24" customHeight="1">
      <c r="B49" s="539"/>
      <c r="C49" s="545"/>
      <c r="D49" s="1">
        <v>4</v>
      </c>
      <c r="E49" s="182">
        <f t="shared" si="27"/>
        <v>0</v>
      </c>
      <c r="F49" s="323"/>
      <c r="G49" s="529"/>
      <c r="H49" s="530"/>
      <c r="I49" s="177"/>
      <c r="J49" s="528"/>
      <c r="K49" s="528"/>
      <c r="L49" s="531"/>
      <c r="M49" s="531"/>
      <c r="N49" s="178">
        <f t="shared" si="28"/>
        <v>0</v>
      </c>
      <c r="O49" s="176"/>
      <c r="P49" s="535"/>
      <c r="Q49" s="536"/>
      <c r="R49" s="536"/>
      <c r="S49" s="536"/>
      <c r="T49" s="536"/>
      <c r="U49" s="536"/>
      <c r="V49" s="537"/>
      <c r="W49" s="169"/>
    </row>
    <row r="50" spans="2:23" ht="24" customHeight="1">
      <c r="B50" s="539"/>
      <c r="C50" s="545"/>
      <c r="D50" s="1">
        <v>5</v>
      </c>
      <c r="E50" s="182">
        <f t="shared" si="27"/>
        <v>0</v>
      </c>
      <c r="F50" s="323"/>
      <c r="G50" s="529"/>
      <c r="H50" s="530"/>
      <c r="I50" s="177"/>
      <c r="J50" s="528"/>
      <c r="K50" s="528"/>
      <c r="L50" s="531"/>
      <c r="M50" s="531"/>
      <c r="N50" s="178">
        <f t="shared" si="28"/>
        <v>0</v>
      </c>
      <c r="O50" s="176"/>
      <c r="P50" s="535"/>
      <c r="Q50" s="536"/>
      <c r="R50" s="536"/>
      <c r="S50" s="536"/>
      <c r="T50" s="536"/>
      <c r="U50" s="536"/>
      <c r="V50" s="537"/>
      <c r="W50" s="169"/>
    </row>
    <row r="51" spans="2:23" ht="24" customHeight="1">
      <c r="B51" s="539"/>
      <c r="C51" s="546"/>
      <c r="D51" s="1">
        <v>6</v>
      </c>
      <c r="E51" s="182">
        <f t="shared" si="27"/>
        <v>0</v>
      </c>
      <c r="F51" s="323"/>
      <c r="G51" s="529"/>
      <c r="H51" s="530"/>
      <c r="I51" s="177"/>
      <c r="J51" s="528"/>
      <c r="K51" s="528"/>
      <c r="L51" s="531"/>
      <c r="M51" s="531"/>
      <c r="N51" s="178">
        <f t="shared" si="28"/>
        <v>0</v>
      </c>
      <c r="O51" s="176"/>
      <c r="P51" s="535"/>
      <c r="Q51" s="536"/>
      <c r="R51" s="536"/>
      <c r="S51" s="536"/>
      <c r="T51" s="536"/>
      <c r="U51" s="536"/>
      <c r="V51" s="537"/>
      <c r="W51" s="169"/>
    </row>
    <row r="52" spans="2:23" ht="17.100000000000001" customHeight="1"/>
  </sheetData>
  <mergeCells count="35">
    <mergeCell ref="F4:G4"/>
    <mergeCell ref="F6:G6"/>
    <mergeCell ref="G47:H47"/>
    <mergeCell ref="B46:B51"/>
    <mergeCell ref="O8:T8"/>
    <mergeCell ref="I8:N8"/>
    <mergeCell ref="B6:E6"/>
    <mergeCell ref="C46:C51"/>
    <mergeCell ref="J45:K45"/>
    <mergeCell ref="L45:M45"/>
    <mergeCell ref="G45:H45"/>
    <mergeCell ref="P46:V46"/>
    <mergeCell ref="L46:M46"/>
    <mergeCell ref="L47:M47"/>
    <mergeCell ref="L49:M49"/>
    <mergeCell ref="L50:M50"/>
    <mergeCell ref="L51:M51"/>
    <mergeCell ref="P45:V45"/>
    <mergeCell ref="P47:V47"/>
    <mergeCell ref="P49:V49"/>
    <mergeCell ref="P50:V50"/>
    <mergeCell ref="P51:V51"/>
    <mergeCell ref="L48:M48"/>
    <mergeCell ref="P48:V48"/>
    <mergeCell ref="J50:K50"/>
    <mergeCell ref="G48:H48"/>
    <mergeCell ref="J48:K48"/>
    <mergeCell ref="G46:H46"/>
    <mergeCell ref="G51:H51"/>
    <mergeCell ref="J51:K51"/>
    <mergeCell ref="G49:H49"/>
    <mergeCell ref="G50:H50"/>
    <mergeCell ref="J46:K46"/>
    <mergeCell ref="J47:K47"/>
    <mergeCell ref="J49:K49"/>
  </mergeCells>
  <phoneticPr fontId="3"/>
  <dataValidations count="6">
    <dataValidation type="whole" operator="notEqual" allowBlank="1" showInputMessage="1" showErrorMessage="1" sqref="E9:E41 K9:K41 Q9:Q41">
      <formula1>0</formula1>
    </dataValidation>
    <dataValidation type="list" operator="notEqual" allowBlank="1" showInputMessage="1" showErrorMessage="1" sqref="F9:F41">
      <formula1>経路</formula1>
    </dataValidation>
    <dataValidation operator="greaterThanOrEqual" allowBlank="1" showInputMessage="1" showErrorMessage="1" sqref="U9:U41"/>
    <dataValidation operator="notEqual" allowBlank="1" showInputMessage="1" showErrorMessage="1" sqref="G9:G41"/>
    <dataValidation type="list" allowBlank="1" showInputMessage="1" showErrorMessage="1" sqref="I9:I41">
      <formula1>日当</formula1>
    </dataValidation>
    <dataValidation type="list" allowBlank="1" showInputMessage="1" showErrorMessage="1" sqref="F46:F51">
      <formula1>$X$9:$X$11</formula1>
    </dataValidation>
  </dataValidations>
  <printOptions horizontalCentered="1" gridLinesSet="0"/>
  <pageMargins left="0.43307086614173229" right="0.23622047244094491" top="0.43307086614173229" bottom="0.74803149606299213" header="0.31496062992125984" footer="0.31496062992125984"/>
  <pageSetup paperSize="9" scale="56" orientation="landscape" cellComments="asDisplayed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CC00"/>
    <pageSetUpPr fitToPage="1"/>
  </sheetPr>
  <dimension ref="A1:G35"/>
  <sheetViews>
    <sheetView showGridLines="0" view="pageBreakPreview" zoomScale="90" zoomScaleNormal="75" zoomScaleSheetLayoutView="90" workbookViewId="0">
      <selection activeCell="I7" sqref="I7"/>
    </sheetView>
  </sheetViews>
  <sheetFormatPr defaultRowHeight="14.25"/>
  <cols>
    <col min="2" max="2" width="24.375" customWidth="1"/>
    <col min="3" max="3" width="15.875" customWidth="1"/>
    <col min="4" max="4" width="14.375" customWidth="1"/>
    <col min="5" max="5" width="20.875" customWidth="1"/>
    <col min="6" max="6" width="27" customWidth="1"/>
    <col min="7" max="7" width="7.75" customWidth="1"/>
  </cols>
  <sheetData>
    <row r="1" spans="1:7" ht="15.75" customHeight="1"/>
    <row r="2" spans="1:7" s="16" customFormat="1" ht="15" customHeight="1">
      <c r="A2" s="67" t="s">
        <v>53</v>
      </c>
      <c r="B2" s="67" t="s">
        <v>20</v>
      </c>
      <c r="C2" s="285"/>
      <c r="D2" s="286"/>
      <c r="E2" s="285"/>
      <c r="F2" s="286"/>
      <c r="G2" s="286"/>
    </row>
    <row r="3" spans="1:7" s="16" customFormat="1" ht="20.100000000000001" customHeight="1" thickBot="1">
      <c r="A3" s="59" t="s">
        <v>49</v>
      </c>
      <c r="B3" s="64" t="s">
        <v>69</v>
      </c>
      <c r="C3" s="285"/>
      <c r="D3" s="287"/>
      <c r="E3" s="123">
        <f>E35</f>
        <v>0</v>
      </c>
      <c r="F3" s="286" t="s">
        <v>1</v>
      </c>
      <c r="G3" s="286"/>
    </row>
    <row r="4" spans="1:7" s="16" customFormat="1" ht="20.100000000000001" customHeight="1" thickTop="1">
      <c r="A4" s="286"/>
      <c r="B4" s="288"/>
      <c r="C4" s="285"/>
      <c r="D4" s="286"/>
      <c r="E4" s="285"/>
      <c r="F4" s="286"/>
      <c r="G4" s="286"/>
    </row>
    <row r="5" spans="1:7" s="16" customFormat="1" ht="24.95" customHeight="1">
      <c r="A5" s="289"/>
      <c r="B5" s="290" t="s">
        <v>23</v>
      </c>
      <c r="C5" s="291" t="s">
        <v>28</v>
      </c>
      <c r="D5" s="290" t="s">
        <v>24</v>
      </c>
      <c r="E5" s="291" t="s">
        <v>25</v>
      </c>
      <c r="F5" s="290" t="s">
        <v>26</v>
      </c>
      <c r="G5" s="257" t="s">
        <v>175</v>
      </c>
    </row>
    <row r="6" spans="1:7" s="16" customFormat="1" ht="24.95" customHeight="1">
      <c r="A6" s="555" t="s">
        <v>258</v>
      </c>
      <c r="B6" s="292"/>
      <c r="C6" s="293"/>
      <c r="D6" s="293"/>
      <c r="E6" s="294">
        <f>C6*D6</f>
        <v>0</v>
      </c>
      <c r="F6" s="292"/>
      <c r="G6" s="289"/>
    </row>
    <row r="7" spans="1:7" s="16" customFormat="1" ht="24.95" customHeight="1">
      <c r="A7" s="556"/>
      <c r="B7" s="292"/>
      <c r="C7" s="293"/>
      <c r="D7" s="293"/>
      <c r="E7" s="294">
        <f t="shared" ref="E7:E32" si="0">C7*D7</f>
        <v>0</v>
      </c>
      <c r="F7" s="292"/>
      <c r="G7" s="289"/>
    </row>
    <row r="8" spans="1:7" s="16" customFormat="1" ht="24.95" customHeight="1">
      <c r="A8" s="556"/>
      <c r="B8" s="292"/>
      <c r="C8" s="293"/>
      <c r="D8" s="293"/>
      <c r="E8" s="294">
        <f t="shared" si="0"/>
        <v>0</v>
      </c>
      <c r="F8" s="292"/>
      <c r="G8" s="289"/>
    </row>
    <row r="9" spans="1:7" s="16" customFormat="1" ht="24.95" customHeight="1">
      <c r="A9" s="556"/>
      <c r="B9" s="292"/>
      <c r="C9" s="293"/>
      <c r="D9" s="293"/>
      <c r="E9" s="294">
        <f t="shared" si="0"/>
        <v>0</v>
      </c>
      <c r="F9" s="292"/>
      <c r="G9" s="289"/>
    </row>
    <row r="10" spans="1:7" s="16" customFormat="1" ht="24.95" customHeight="1">
      <c r="A10" s="556"/>
      <c r="B10" s="292"/>
      <c r="C10" s="293"/>
      <c r="D10" s="293"/>
      <c r="E10" s="294">
        <f t="shared" si="0"/>
        <v>0</v>
      </c>
      <c r="F10" s="292"/>
      <c r="G10" s="289"/>
    </row>
    <row r="11" spans="1:7" s="16" customFormat="1" ht="24.95" customHeight="1">
      <c r="A11" s="556"/>
      <c r="B11" s="295"/>
      <c r="C11" s="296"/>
      <c r="D11" s="296"/>
      <c r="E11" s="325">
        <f t="shared" si="0"/>
        <v>0</v>
      </c>
      <c r="F11" s="292"/>
      <c r="G11" s="289"/>
    </row>
    <row r="12" spans="1:7" s="16" customFormat="1" ht="24.95" customHeight="1" thickBot="1">
      <c r="A12" s="557"/>
      <c r="B12" s="558" t="s">
        <v>27</v>
      </c>
      <c r="C12" s="558"/>
      <c r="D12" s="558"/>
      <c r="E12" s="327">
        <f>SUM(E6:E11)</f>
        <v>0</v>
      </c>
      <c r="F12" s="328"/>
      <c r="G12" s="289"/>
    </row>
    <row r="13" spans="1:7" s="16" customFormat="1" ht="24.95" customHeight="1">
      <c r="A13" s="551" t="s">
        <v>259</v>
      </c>
      <c r="B13" s="370"/>
      <c r="C13" s="330"/>
      <c r="D13" s="330"/>
      <c r="E13" s="331">
        <f t="shared" si="0"/>
        <v>0</v>
      </c>
      <c r="F13" s="292"/>
      <c r="G13" s="289"/>
    </row>
    <row r="14" spans="1:7" s="16" customFormat="1" ht="24.95" customHeight="1">
      <c r="A14" s="552"/>
      <c r="B14" s="371"/>
      <c r="C14" s="293"/>
      <c r="D14" s="293"/>
      <c r="E14" s="294">
        <f t="shared" si="0"/>
        <v>0</v>
      </c>
      <c r="F14" s="292"/>
      <c r="G14" s="289"/>
    </row>
    <row r="15" spans="1:7" s="16" customFormat="1" ht="24.95" customHeight="1">
      <c r="A15" s="552"/>
      <c r="B15" s="371"/>
      <c r="C15" s="293"/>
      <c r="D15" s="293"/>
      <c r="E15" s="294">
        <f t="shared" si="0"/>
        <v>0</v>
      </c>
      <c r="F15" s="292"/>
      <c r="G15" s="289"/>
    </row>
    <row r="16" spans="1:7" s="16" customFormat="1" ht="24.95" customHeight="1">
      <c r="A16" s="552"/>
      <c r="B16" s="371"/>
      <c r="C16" s="366"/>
      <c r="D16" s="293"/>
      <c r="E16" s="294">
        <f t="shared" si="0"/>
        <v>0</v>
      </c>
      <c r="F16" s="292"/>
      <c r="G16" s="289"/>
    </row>
    <row r="17" spans="1:7" s="16" customFormat="1" ht="24.95" customHeight="1">
      <c r="A17" s="552"/>
      <c r="B17" s="371"/>
      <c r="C17" s="293"/>
      <c r="D17" s="293"/>
      <c r="E17" s="294">
        <f t="shared" si="0"/>
        <v>0</v>
      </c>
      <c r="F17" s="292"/>
      <c r="G17" s="289"/>
    </row>
    <row r="18" spans="1:7" s="16" customFormat="1" ht="24.95" customHeight="1">
      <c r="A18" s="552"/>
      <c r="B18" s="372"/>
      <c r="C18" s="296"/>
      <c r="D18" s="296"/>
      <c r="E18" s="325">
        <f t="shared" si="0"/>
        <v>0</v>
      </c>
      <c r="F18" s="292"/>
      <c r="G18" s="289"/>
    </row>
    <row r="19" spans="1:7" s="16" customFormat="1" ht="24.95" customHeight="1" thickBot="1">
      <c r="A19" s="553"/>
      <c r="B19" s="558" t="s">
        <v>27</v>
      </c>
      <c r="C19" s="558"/>
      <c r="D19" s="558"/>
      <c r="E19" s="327">
        <f>SUM(E13:E18)</f>
        <v>0</v>
      </c>
      <c r="F19" s="328"/>
      <c r="G19" s="289"/>
    </row>
    <row r="20" spans="1:7" s="16" customFormat="1" ht="24.95" customHeight="1">
      <c r="A20" s="551" t="s">
        <v>260</v>
      </c>
      <c r="B20" s="329"/>
      <c r="C20" s="330"/>
      <c r="D20" s="330"/>
      <c r="E20" s="331">
        <f t="shared" si="0"/>
        <v>0</v>
      </c>
      <c r="F20" s="292"/>
      <c r="G20" s="289"/>
    </row>
    <row r="21" spans="1:7" s="16" customFormat="1" ht="24.95" customHeight="1">
      <c r="A21" s="552"/>
      <c r="B21" s="292"/>
      <c r="C21" s="293"/>
      <c r="D21" s="293"/>
      <c r="E21" s="294">
        <f t="shared" si="0"/>
        <v>0</v>
      </c>
      <c r="F21" s="292"/>
      <c r="G21" s="289"/>
    </row>
    <row r="22" spans="1:7" s="16" customFormat="1" ht="24.95" customHeight="1">
      <c r="A22" s="552"/>
      <c r="B22" s="292"/>
      <c r="C22" s="293"/>
      <c r="D22" s="293"/>
      <c r="E22" s="294">
        <f t="shared" si="0"/>
        <v>0</v>
      </c>
      <c r="F22" s="292"/>
      <c r="G22" s="289"/>
    </row>
    <row r="23" spans="1:7" s="16" customFormat="1" ht="24.95" customHeight="1">
      <c r="A23" s="552"/>
      <c r="B23" s="292"/>
      <c r="C23" s="293"/>
      <c r="D23" s="293"/>
      <c r="E23" s="294">
        <f t="shared" si="0"/>
        <v>0</v>
      </c>
      <c r="F23" s="292"/>
      <c r="G23" s="289"/>
    </row>
    <row r="24" spans="1:7" s="16" customFormat="1" ht="24.95" customHeight="1">
      <c r="A24" s="552"/>
      <c r="B24" s="295"/>
      <c r="C24" s="296"/>
      <c r="D24" s="296"/>
      <c r="E24" s="325">
        <f t="shared" si="0"/>
        <v>0</v>
      </c>
      <c r="F24" s="292"/>
      <c r="G24" s="289"/>
    </row>
    <row r="25" spans="1:7" s="16" customFormat="1" ht="24.95" customHeight="1" thickBot="1">
      <c r="A25" s="553"/>
      <c r="B25" s="558" t="s">
        <v>27</v>
      </c>
      <c r="C25" s="558"/>
      <c r="D25" s="558"/>
      <c r="E25" s="327">
        <f>SUM(E20:E24)</f>
        <v>0</v>
      </c>
      <c r="F25" s="328"/>
      <c r="G25" s="289"/>
    </row>
    <row r="26" spans="1:7" s="16" customFormat="1" ht="24.95" customHeight="1">
      <c r="A26" s="551" t="s">
        <v>261</v>
      </c>
      <c r="B26" s="353"/>
      <c r="C26" s="298"/>
      <c r="D26" s="298"/>
      <c r="E26" s="326">
        <f t="shared" si="0"/>
        <v>0</v>
      </c>
      <c r="F26" s="353"/>
      <c r="G26" s="289"/>
    </row>
    <row r="27" spans="1:7" s="16" customFormat="1" ht="24.95" customHeight="1">
      <c r="A27" s="552"/>
      <c r="B27" s="292"/>
      <c r="C27" s="293"/>
      <c r="D27" s="293"/>
      <c r="E27" s="294">
        <f t="shared" si="0"/>
        <v>0</v>
      </c>
      <c r="F27" s="292"/>
      <c r="G27" s="289"/>
    </row>
    <row r="28" spans="1:7" s="16" customFormat="1" ht="24.95" customHeight="1">
      <c r="A28" s="552"/>
      <c r="B28" s="292"/>
      <c r="C28" s="293"/>
      <c r="D28" s="293"/>
      <c r="E28" s="294">
        <f t="shared" si="0"/>
        <v>0</v>
      </c>
      <c r="F28" s="292"/>
      <c r="G28" s="289"/>
    </row>
    <row r="29" spans="1:7" s="16" customFormat="1" ht="24.95" customHeight="1">
      <c r="A29" s="552"/>
      <c r="B29" s="292"/>
      <c r="C29" s="293"/>
      <c r="D29" s="293"/>
      <c r="E29" s="294">
        <f t="shared" si="0"/>
        <v>0</v>
      </c>
      <c r="F29" s="292"/>
      <c r="G29" s="289"/>
    </row>
    <row r="30" spans="1:7" s="16" customFormat="1" ht="24.95" customHeight="1">
      <c r="A30" s="552"/>
      <c r="B30" s="292"/>
      <c r="C30" s="293"/>
      <c r="D30" s="293"/>
      <c r="E30" s="294">
        <f t="shared" si="0"/>
        <v>0</v>
      </c>
      <c r="F30" s="292"/>
      <c r="G30" s="289"/>
    </row>
    <row r="31" spans="1:7" s="16" customFormat="1" ht="24.95" customHeight="1">
      <c r="A31" s="552"/>
      <c r="B31" s="292"/>
      <c r="C31" s="293"/>
      <c r="D31" s="293"/>
      <c r="E31" s="294">
        <f t="shared" si="0"/>
        <v>0</v>
      </c>
      <c r="F31" s="292"/>
      <c r="G31" s="289"/>
    </row>
    <row r="32" spans="1:7" s="16" customFormat="1" ht="24.95" customHeight="1">
      <c r="A32" s="552"/>
      <c r="B32" s="295"/>
      <c r="C32" s="296"/>
      <c r="D32" s="296"/>
      <c r="E32" s="325">
        <f t="shared" si="0"/>
        <v>0</v>
      </c>
      <c r="F32" s="292"/>
      <c r="G32" s="289"/>
    </row>
    <row r="33" spans="1:7" s="16" customFormat="1" ht="24.95" customHeight="1" thickBot="1">
      <c r="A33" s="553"/>
      <c r="B33" s="554" t="s">
        <v>27</v>
      </c>
      <c r="C33" s="554"/>
      <c r="D33" s="554"/>
      <c r="E33" s="325">
        <f>SUM(E26:E32)</f>
        <v>0</v>
      </c>
      <c r="F33" s="333"/>
      <c r="G33" s="289"/>
    </row>
    <row r="34" spans="1:7" s="16" customFormat="1" ht="24.95" customHeight="1" thickBot="1">
      <c r="A34" s="548" t="s">
        <v>257</v>
      </c>
      <c r="B34" s="549"/>
      <c r="C34" s="549"/>
      <c r="D34" s="550"/>
      <c r="E34" s="297">
        <f>E12+E19+E25+E33</f>
        <v>0</v>
      </c>
      <c r="F34" s="332"/>
      <c r="G34" s="287"/>
    </row>
    <row r="35" spans="1:7" s="16" customFormat="1" ht="31.5" customHeight="1" thickBot="1">
      <c r="A35" s="286"/>
      <c r="B35" s="286"/>
      <c r="C35" s="285"/>
      <c r="D35" s="83" t="s">
        <v>93</v>
      </c>
      <c r="E35" s="369">
        <f>ROUNDDOWN(E34,-3)</f>
        <v>0</v>
      </c>
      <c r="F35" s="286"/>
      <c r="G35" s="287"/>
    </row>
  </sheetData>
  <mergeCells count="9">
    <mergeCell ref="A34:D34"/>
    <mergeCell ref="A26:A33"/>
    <mergeCell ref="B33:D33"/>
    <mergeCell ref="A6:A12"/>
    <mergeCell ref="B12:D12"/>
    <mergeCell ref="A13:A19"/>
    <mergeCell ref="B19:D19"/>
    <mergeCell ref="A20:A25"/>
    <mergeCell ref="B25:D25"/>
  </mergeCells>
  <phoneticPr fontId="2"/>
  <dataValidations count="1">
    <dataValidation type="whole" operator="notEqual" allowBlank="1" showInputMessage="1" showErrorMessage="1" sqref="C20:C24 C6:C11 C13:C18 C26:C32">
      <formula1>0</formula1>
    </dataValidation>
  </dataValidations>
  <printOptions horizontalCentered="1"/>
  <pageMargins left="0.43307086614173229" right="0.23622047244094491" top="0.43307086614173229" bottom="0.74803149606299213" header="0.31496062992125984" footer="0.31496062992125984"/>
  <pageSetup paperSize="9" scale="80" orientation="portrait" cellComments="asDisplayed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00000"/>
  </sheetPr>
  <dimension ref="A1:K30"/>
  <sheetViews>
    <sheetView showGridLines="0" view="pageBreakPreview" zoomScale="85" zoomScaleNormal="100" zoomScaleSheetLayoutView="85" workbookViewId="0">
      <selection activeCell="J14" sqref="J14"/>
    </sheetView>
  </sheetViews>
  <sheetFormatPr defaultRowHeight="14.25"/>
  <cols>
    <col min="1" max="1" width="5.5" style="4" customWidth="1"/>
    <col min="2" max="2" width="20.875" style="4" customWidth="1"/>
    <col min="3" max="3" width="11.875" style="3" customWidth="1"/>
    <col min="4" max="4" width="9.875" style="4" customWidth="1"/>
    <col min="5" max="5" width="8" style="4" customWidth="1"/>
    <col min="6" max="6" width="14.5" style="4" customWidth="1"/>
    <col min="7" max="7" width="14.75" style="3" customWidth="1"/>
    <col min="8" max="8" width="2.625" style="4" customWidth="1"/>
    <col min="9" max="9" width="6.75" style="4" customWidth="1"/>
    <col min="10" max="16384" width="9" style="4"/>
  </cols>
  <sheetData>
    <row r="1" spans="1:11" ht="15.75" customHeight="1">
      <c r="G1" s="191"/>
    </row>
    <row r="2" spans="1:11">
      <c r="A2" s="67" t="s">
        <v>158</v>
      </c>
      <c r="B2" s="67" t="s">
        <v>3</v>
      </c>
      <c r="C2" s="299"/>
      <c r="D2" s="286"/>
      <c r="E2" s="286"/>
      <c r="F2" s="286"/>
      <c r="G2" s="299"/>
      <c r="H2" s="286"/>
    </row>
    <row r="3" spans="1:11">
      <c r="A3" s="59"/>
      <c r="B3" s="6"/>
      <c r="C3" s="299"/>
      <c r="D3" s="286"/>
      <c r="E3" s="287"/>
      <c r="F3" s="286"/>
      <c r="G3" s="299"/>
      <c r="H3" s="286"/>
    </row>
    <row r="4" spans="1:11" ht="27" customHeight="1" thickBot="1">
      <c r="A4" s="455" t="s">
        <v>314</v>
      </c>
      <c r="B4" s="78" t="s">
        <v>159</v>
      </c>
      <c r="C4" s="92"/>
      <c r="D4" s="93"/>
      <c r="E4" s="559">
        <f>E6+E16</f>
        <v>0</v>
      </c>
      <c r="F4" s="559"/>
      <c r="G4" s="78" t="s">
        <v>1</v>
      </c>
      <c r="H4" s="78"/>
      <c r="K4" s="3"/>
    </row>
    <row r="5" spans="1:11" ht="15.75" thickTop="1" thickBot="1">
      <c r="A5" s="192"/>
      <c r="B5" s="78"/>
      <c r="C5" s="92"/>
      <c r="D5" s="93"/>
      <c r="E5" s="92"/>
      <c r="F5" s="78"/>
      <c r="G5" s="94"/>
      <c r="H5" s="78"/>
      <c r="K5" s="3"/>
    </row>
    <row r="6" spans="1:11" ht="24" customHeight="1" thickBot="1">
      <c r="A6" s="192"/>
      <c r="B6" s="95" t="s">
        <v>160</v>
      </c>
      <c r="C6" s="92"/>
      <c r="D6" s="93"/>
      <c r="E6" s="560">
        <f>G14</f>
        <v>0</v>
      </c>
      <c r="F6" s="561"/>
      <c r="G6" s="78" t="s">
        <v>1</v>
      </c>
      <c r="H6" s="78"/>
      <c r="K6" s="3"/>
    </row>
    <row r="7" spans="1:11" ht="9" customHeight="1">
      <c r="A7" s="78"/>
      <c r="B7" s="78"/>
      <c r="C7" s="94"/>
      <c r="D7" s="78"/>
      <c r="E7" s="78"/>
      <c r="F7" s="78"/>
      <c r="G7" s="94"/>
      <c r="H7" s="78"/>
    </row>
    <row r="8" spans="1:11" ht="30" customHeight="1">
      <c r="A8" s="78"/>
      <c r="B8" s="495" t="s">
        <v>161</v>
      </c>
      <c r="C8" s="495"/>
      <c r="D8" s="337" t="s">
        <v>162</v>
      </c>
      <c r="E8" s="573" t="s">
        <v>29</v>
      </c>
      <c r="F8" s="574"/>
      <c r="G8" s="193" t="s">
        <v>30</v>
      </c>
      <c r="H8" s="318"/>
      <c r="I8" s="257" t="s">
        <v>175</v>
      </c>
    </row>
    <row r="9" spans="1:11" ht="30" customHeight="1">
      <c r="A9" s="78"/>
      <c r="B9" s="567"/>
      <c r="C9" s="568"/>
      <c r="D9" s="194"/>
      <c r="E9" s="569"/>
      <c r="F9" s="570"/>
      <c r="G9" s="181">
        <f>D9*E9</f>
        <v>0</v>
      </c>
      <c r="H9" s="287"/>
      <c r="I9" s="289"/>
    </row>
    <row r="10" spans="1:11" ht="30" customHeight="1">
      <c r="A10" s="78"/>
      <c r="B10" s="567"/>
      <c r="C10" s="568"/>
      <c r="D10" s="194"/>
      <c r="E10" s="569"/>
      <c r="F10" s="570"/>
      <c r="G10" s="181">
        <f t="shared" ref="G10:G12" si="0">D10*E10</f>
        <v>0</v>
      </c>
      <c r="H10" s="287"/>
      <c r="I10" s="289"/>
    </row>
    <row r="11" spans="1:11" ht="30" customHeight="1">
      <c r="A11" s="78"/>
      <c r="B11" s="567"/>
      <c r="C11" s="568"/>
      <c r="D11" s="194"/>
      <c r="E11" s="569"/>
      <c r="F11" s="570"/>
      <c r="G11" s="181">
        <f t="shared" si="0"/>
        <v>0</v>
      </c>
      <c r="H11" s="287"/>
      <c r="I11" s="289"/>
    </row>
    <row r="12" spans="1:11" ht="30" customHeight="1" thickBot="1">
      <c r="A12" s="78"/>
      <c r="B12" s="571"/>
      <c r="C12" s="572"/>
      <c r="D12" s="195"/>
      <c r="E12" s="563"/>
      <c r="F12" s="564"/>
      <c r="G12" s="319">
        <f t="shared" si="0"/>
        <v>0</v>
      </c>
      <c r="H12" s="287"/>
      <c r="I12" s="289"/>
    </row>
    <row r="13" spans="1:11" ht="30" customHeight="1" thickBot="1">
      <c r="A13" s="78"/>
      <c r="B13" s="565" t="s">
        <v>27</v>
      </c>
      <c r="C13" s="566"/>
      <c r="D13" s="566"/>
      <c r="E13" s="566"/>
      <c r="F13" s="566"/>
      <c r="G13" s="196">
        <f>SUM(G9:G12)</f>
        <v>0</v>
      </c>
      <c r="H13" s="78"/>
    </row>
    <row r="14" spans="1:11" ht="30" customHeight="1" thickBot="1">
      <c r="A14" s="78"/>
      <c r="B14" s="197"/>
      <c r="C14" s="197"/>
      <c r="D14" s="198"/>
      <c r="E14" s="199"/>
      <c r="F14" s="83" t="s">
        <v>93</v>
      </c>
      <c r="G14" s="369">
        <f>ROUNDDOWN(G13,-3)</f>
        <v>0</v>
      </c>
      <c r="H14" s="78"/>
    </row>
    <row r="15" spans="1:11" ht="15" thickBot="1">
      <c r="A15" s="78"/>
      <c r="B15" s="78"/>
      <c r="C15" s="94"/>
      <c r="D15" s="78"/>
      <c r="E15" s="78"/>
      <c r="F15" s="78"/>
      <c r="G15" s="94"/>
      <c r="H15" s="78"/>
    </row>
    <row r="16" spans="1:11" ht="20.25" customHeight="1" thickBot="1">
      <c r="A16" s="192"/>
      <c r="B16" s="95" t="s">
        <v>163</v>
      </c>
      <c r="C16" s="92"/>
      <c r="D16" s="93"/>
      <c r="E16" s="560">
        <f>G21</f>
        <v>0</v>
      </c>
      <c r="F16" s="561"/>
      <c r="G16" s="97" t="s">
        <v>1</v>
      </c>
      <c r="H16" s="78"/>
      <c r="K16" s="3"/>
    </row>
    <row r="17" spans="1:11" customFormat="1" ht="11.25" customHeight="1">
      <c r="A17" s="96"/>
      <c r="B17" s="96"/>
      <c r="C17" s="96"/>
      <c r="D17" s="96"/>
      <c r="E17" s="96"/>
      <c r="F17" s="96"/>
      <c r="G17" s="96"/>
      <c r="H17" s="96"/>
    </row>
    <row r="18" spans="1:11" ht="18" customHeight="1">
      <c r="A18" s="192"/>
      <c r="B18" s="200">
        <v>75500</v>
      </c>
      <c r="C18" s="201" t="s">
        <v>1</v>
      </c>
      <c r="D18" s="202" t="s">
        <v>164</v>
      </c>
      <c r="E18" s="200">
        <v>0</v>
      </c>
      <c r="F18" s="95" t="s">
        <v>165</v>
      </c>
      <c r="G18" s="300">
        <f>B18*E18</f>
        <v>0</v>
      </c>
      <c r="H18" s="78" t="s">
        <v>1</v>
      </c>
      <c r="K18" s="3"/>
    </row>
    <row r="19" spans="1:11" ht="18" customHeight="1">
      <c r="A19" s="192"/>
      <c r="B19" s="200">
        <v>69800</v>
      </c>
      <c r="C19" s="201" t="s">
        <v>1</v>
      </c>
      <c r="D19" s="202" t="s">
        <v>39</v>
      </c>
      <c r="E19" s="200">
        <v>0</v>
      </c>
      <c r="F19" s="95" t="s">
        <v>165</v>
      </c>
      <c r="G19" s="300">
        <f>B19*E19</f>
        <v>0</v>
      </c>
      <c r="H19" s="78" t="s">
        <v>1</v>
      </c>
      <c r="K19" s="3"/>
    </row>
    <row r="20" spans="1:11" ht="18" customHeight="1" thickBot="1">
      <c r="A20" s="192"/>
      <c r="B20" s="92"/>
      <c r="C20" s="201"/>
      <c r="D20" s="202"/>
      <c r="E20" s="92"/>
      <c r="F20" s="467" t="s">
        <v>318</v>
      </c>
      <c r="G20" s="301">
        <f>SUM(G18:G19)</f>
        <v>0</v>
      </c>
      <c r="H20" s="78" t="s">
        <v>1</v>
      </c>
      <c r="K20" s="3"/>
    </row>
    <row r="21" spans="1:11" ht="20.25" customHeight="1" thickBot="1">
      <c r="A21" s="192"/>
      <c r="B21" s="336"/>
      <c r="C21" s="203"/>
      <c r="D21" s="204"/>
      <c r="E21" s="562" t="s">
        <v>93</v>
      </c>
      <c r="F21" s="562"/>
      <c r="G21" s="369">
        <f>ROUNDDOWN(G20,-3)</f>
        <v>0</v>
      </c>
      <c r="H21" s="78" t="s">
        <v>1</v>
      </c>
      <c r="K21" s="3"/>
    </row>
    <row r="22" spans="1:11" ht="20.25" customHeight="1">
      <c r="A22" s="192"/>
      <c r="B22" s="336"/>
      <c r="C22" s="203"/>
      <c r="D22" s="204"/>
      <c r="E22" s="205"/>
      <c r="F22" s="204"/>
      <c r="G22" s="204"/>
      <c r="H22" s="78"/>
      <c r="K22" s="3"/>
    </row>
    <row r="23" spans="1:11" ht="21" customHeight="1" thickBot="1">
      <c r="A23" s="67" t="s">
        <v>58</v>
      </c>
      <c r="B23" s="67" t="s">
        <v>6</v>
      </c>
      <c r="C23" s="94"/>
      <c r="D23" s="78"/>
      <c r="E23" s="559">
        <f>G28</f>
        <v>0</v>
      </c>
      <c r="F23" s="559"/>
      <c r="G23" s="97" t="s">
        <v>1</v>
      </c>
      <c r="H23" s="78"/>
    </row>
    <row r="24" spans="1:11" ht="30" customHeight="1" thickTop="1">
      <c r="A24" s="5"/>
      <c r="B24" s="6"/>
      <c r="C24" s="94"/>
      <c r="D24" s="78"/>
      <c r="E24" s="78"/>
      <c r="F24" s="78"/>
      <c r="G24" s="94"/>
      <c r="H24" s="78"/>
    </row>
    <row r="25" spans="1:11" ht="30" customHeight="1">
      <c r="A25" s="78"/>
      <c r="B25" s="78" t="s">
        <v>190</v>
      </c>
      <c r="C25" s="119"/>
      <c r="D25" s="78"/>
      <c r="E25" s="78" t="s">
        <v>44</v>
      </c>
      <c r="F25" s="78"/>
      <c r="G25" s="94"/>
      <c r="H25" s="78"/>
    </row>
    <row r="26" spans="1:11" ht="26.25" customHeight="1">
      <c r="A26" s="78"/>
      <c r="B26" s="447" t="s">
        <v>166</v>
      </c>
      <c r="C26" s="119"/>
      <c r="D26" s="78"/>
      <c r="E26" s="78"/>
      <c r="F26" s="78"/>
      <c r="G26" s="94"/>
      <c r="H26" s="78"/>
    </row>
    <row r="27" spans="1:11" ht="30" customHeight="1" thickBot="1">
      <c r="A27" s="267"/>
      <c r="B27" s="576">
        <f>様式2_3機材!$E$5+様式2_4旅費!$F$4+様式2_4旅費!$F$6+様式2_5現地活動費!$E$3+'様式2_6本邦受入活動費&amp;管理費'!$E$6</f>
        <v>0</v>
      </c>
      <c r="C27" s="576">
        <f>$E$5+様式2_4旅費!$F$4+様式2_4旅費!$F$6+様式2_5現地活動費!$E$3+'様式2_6本邦受入活動費&amp;管理費'!$E$6</f>
        <v>0</v>
      </c>
      <c r="D27" s="78" t="s">
        <v>32</v>
      </c>
      <c r="E27" s="98">
        <v>10</v>
      </c>
      <c r="F27" s="99" t="s">
        <v>167</v>
      </c>
      <c r="G27" s="302">
        <f>ROUNDDOWN(B27*E27/100,0)</f>
        <v>0</v>
      </c>
      <c r="H27" s="78" t="s">
        <v>1</v>
      </c>
    </row>
    <row r="28" spans="1:11" ht="30" customHeight="1" thickBot="1">
      <c r="A28" s="78"/>
      <c r="B28" s="78"/>
      <c r="C28" s="94"/>
      <c r="D28" s="78"/>
      <c r="E28" s="562" t="s">
        <v>93</v>
      </c>
      <c r="F28" s="575"/>
      <c r="G28" s="122">
        <f>ROUNDDOWN(G27,-3)</f>
        <v>0</v>
      </c>
      <c r="H28" s="97" t="s">
        <v>47</v>
      </c>
    </row>
    <row r="29" spans="1:11">
      <c r="A29" s="286"/>
      <c r="B29" s="286"/>
      <c r="C29" s="299"/>
      <c r="D29" s="286"/>
      <c r="E29" s="286"/>
      <c r="F29" s="286"/>
      <c r="G29" s="299"/>
      <c r="H29" s="286"/>
    </row>
    <row r="30" spans="1:11">
      <c r="A30" s="286"/>
      <c r="B30" s="286"/>
      <c r="C30" s="299"/>
      <c r="D30" s="286"/>
      <c r="E30" s="286"/>
      <c r="F30" s="286"/>
      <c r="G30" s="299"/>
      <c r="H30" s="286"/>
    </row>
  </sheetData>
  <mergeCells count="18">
    <mergeCell ref="E28:F28"/>
    <mergeCell ref="B27:C27"/>
    <mergeCell ref="E4:F4"/>
    <mergeCell ref="E6:F6"/>
    <mergeCell ref="E16:F16"/>
    <mergeCell ref="E21:F21"/>
    <mergeCell ref="E23:F23"/>
    <mergeCell ref="E12:F12"/>
    <mergeCell ref="B13:F13"/>
    <mergeCell ref="B11:C11"/>
    <mergeCell ref="E11:F11"/>
    <mergeCell ref="B12:C12"/>
    <mergeCell ref="B8:C8"/>
    <mergeCell ref="E8:F8"/>
    <mergeCell ref="B9:C9"/>
    <mergeCell ref="E9:F9"/>
    <mergeCell ref="B10:C10"/>
    <mergeCell ref="E10:F10"/>
  </mergeCells>
  <phoneticPr fontId="2"/>
  <conditionalFormatting sqref="E27">
    <cfRule type="cellIs" dxfId="1" priority="3" stopIfTrue="1" operator="greaterThan">
      <formula>10</formula>
    </cfRule>
    <cfRule type="cellIs" dxfId="0" priority="4" stopIfTrue="1" operator="greaterThan">
      <formula>10</formula>
    </cfRule>
  </conditionalFormatting>
  <dataValidations count="1">
    <dataValidation type="whole" operator="notEqual" allowBlank="1" showInputMessage="1" showErrorMessage="1" sqref="D14:E14 D9:F12">
      <formula1>0</formula1>
    </dataValidation>
  </dataValidations>
  <printOptions horizontalCentered="1"/>
  <pageMargins left="0.43307086614173229" right="0.23622047244094491" top="0.62992125984251968" bottom="0.35433070866141736" header="0.31496062992125984" footer="0.31496062992125984"/>
  <pageSetup paperSize="9" scale="85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25</vt:i4>
      </vt:variant>
    </vt:vector>
  </HeadingPairs>
  <TitlesOfParts>
    <vt:vector size="37" baseType="lpstr">
      <vt:lpstr>入力方法</vt:lpstr>
      <vt:lpstr>従事者明細</vt:lpstr>
      <vt:lpstr> 表紙</vt:lpstr>
      <vt:lpstr>様式1</vt:lpstr>
      <vt:lpstr>様式2_1人件費　2_2その他原価・一般管理費等</vt:lpstr>
      <vt:lpstr>様式2_3機材</vt:lpstr>
      <vt:lpstr>様式2_4旅費</vt:lpstr>
      <vt:lpstr>様式2_5現地活動費</vt:lpstr>
      <vt:lpstr>様式2_6本邦受入活動費&amp;管理費</vt:lpstr>
      <vt:lpstr>機材様式（別紙明細）</vt:lpstr>
      <vt:lpstr>業務従事者名簿</vt:lpstr>
      <vt:lpstr>年度毎内訳</vt:lpstr>
      <vt:lpstr>' 表紙'!Print_Area</vt:lpstr>
      <vt:lpstr>'機材様式（別紙明細）'!Print_Area</vt:lpstr>
      <vt:lpstr>業務従事者名簿!Print_Area</vt:lpstr>
      <vt:lpstr>従事者明細!Print_Area</vt:lpstr>
      <vt:lpstr>入力方法!Print_Area</vt:lpstr>
      <vt:lpstr>年度毎内訳!Print_Area</vt:lpstr>
      <vt:lpstr>様式1!Print_Area</vt:lpstr>
      <vt:lpstr>'様式2_1人件費　2_2その他原価・一般管理費等'!Print_Area</vt:lpstr>
      <vt:lpstr>様式2_3機材!Print_Area</vt:lpstr>
      <vt:lpstr>様式2_4旅費!Print_Area</vt:lpstr>
      <vt:lpstr>様式2_5現地活動費!Print_Area</vt:lpstr>
      <vt:lpstr>'様式2_6本邦受入活動費&amp;管理費'!Print_Area</vt:lpstr>
      <vt:lpstr>業務従事者名簿!Print_Titles</vt:lpstr>
      <vt:lpstr>'様式2_6本邦受入活動費&amp;管理費'!契約</vt:lpstr>
      <vt:lpstr>契約</vt:lpstr>
      <vt:lpstr>'様式2_6本邦受入活動費&amp;管理費'!経路</vt:lpstr>
      <vt:lpstr>経路</vt:lpstr>
      <vt:lpstr>見積</vt:lpstr>
      <vt:lpstr>見積金額</vt:lpstr>
      <vt:lpstr>号数</vt:lpstr>
      <vt:lpstr>事業名</vt:lpstr>
      <vt:lpstr>宿泊料</vt:lpstr>
      <vt:lpstr>日当</vt:lpstr>
      <vt:lpstr>'様式2_6本邦受入活動費&amp;管理費'!分類</vt:lpstr>
      <vt:lpstr>分類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pcadmin</dc:creator>
  <cp:lastModifiedBy>JICA</cp:lastModifiedBy>
  <cp:lastPrinted>2017-08-07T07:49:24Z</cp:lastPrinted>
  <dcterms:created xsi:type="dcterms:W3CDTF">2013-03-18T00:38:39Z</dcterms:created>
  <dcterms:modified xsi:type="dcterms:W3CDTF">2017-11-01T03:02:14Z</dcterms:modified>
</cp:coreProperties>
</file>