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5" i="10" s="1"/>
  <c r="E20" i="10"/>
  <c r="E18" i="10"/>
  <c r="E17" i="10"/>
  <c r="E16" i="10"/>
  <c r="E15" i="10"/>
  <c r="E14" i="10"/>
  <c r="E19" i="10" s="1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Q35" i="3" l="1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G28" i="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<sst xmlns="http://schemas.openxmlformats.org/spreadsheetml/2006/main" count="675" uniqueCount="319">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</sst>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49" fontId="9" fillId="0" borderId="8" xfId="3" applyNumberFormat="1" applyFont="1" applyFill="1" applyBorder="1" applyAlignment="1" applyProtection="1">
      <alignment horizontal="left"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10583</xdr:colOff>
      <xdr:row>40</xdr:row>
      <xdr:rowOff>306917</xdr:rowOff>
    </xdr:from>
    <xdr:to>
      <xdr:col>2</xdr:col>
      <xdr:colOff>669925</xdr:colOff>
      <xdr:row>43</xdr:row>
      <xdr:rowOff>370417</xdr:rowOff>
    </xdr:to>
    <xdr:sp macro="" textlink="">
      <xdr:nvSpPr>
        <xdr:cNvPr id="9" name="角丸四角形吹き出し 8"/>
        <xdr:cNvSpPr/>
      </xdr:nvSpPr>
      <xdr:spPr>
        <a:xfrm>
          <a:off x="338666" y="8858250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7" t="s">
        <v>186</v>
      </c>
      <c r="B9" s="305" t="s">
        <v>184</v>
      </c>
      <c r="C9" s="320" t="s">
        <v>301</v>
      </c>
    </row>
    <row r="10" spans="1:3" ht="28.5">
      <c r="A10" s="468"/>
      <c r="B10" s="305" t="s">
        <v>185</v>
      </c>
      <c r="C10" s="320" t="s">
        <v>302</v>
      </c>
    </row>
    <row r="11" spans="1:3" ht="67.5" customHeight="1">
      <c r="A11" s="469" t="s">
        <v>197</v>
      </c>
      <c r="B11" s="451" t="s">
        <v>297</v>
      </c>
      <c r="C11" s="320" t="s">
        <v>300</v>
      </c>
    </row>
    <row r="12" spans="1:3" ht="41.25" customHeight="1">
      <c r="A12" s="469"/>
      <c r="B12" s="305" t="s">
        <v>187</v>
      </c>
      <c r="C12" s="320" t="s">
        <v>206</v>
      </c>
    </row>
    <row r="13" spans="1:3" ht="39.75" customHeight="1">
      <c r="A13" s="469"/>
      <c r="B13" s="307" t="s">
        <v>189</v>
      </c>
      <c r="C13" s="320" t="s">
        <v>245</v>
      </c>
    </row>
    <row r="14" spans="1:3" ht="128.25">
      <c r="A14" s="469"/>
      <c r="B14" s="307" t="s">
        <v>194</v>
      </c>
      <c r="C14" s="320" t="s">
        <v>256</v>
      </c>
    </row>
    <row r="15" spans="1:3" ht="36.75" customHeight="1">
      <c r="A15" s="469"/>
      <c r="B15" s="307" t="s">
        <v>195</v>
      </c>
      <c r="C15" s="320" t="s">
        <v>240</v>
      </c>
    </row>
    <row r="16" spans="1:3" ht="42.75">
      <c r="A16" s="469"/>
      <c r="B16" s="368" t="s">
        <v>312</v>
      </c>
      <c r="C16" s="320" t="s">
        <v>313</v>
      </c>
    </row>
    <row r="17" spans="1:3" ht="41.25" customHeight="1">
      <c r="A17" s="469"/>
      <c r="B17" s="307" t="s">
        <v>196</v>
      </c>
      <c r="C17" s="452" t="s">
        <v>198</v>
      </c>
    </row>
    <row r="18" spans="1:3" ht="40.5" customHeight="1" thickBot="1">
      <c r="A18" s="448"/>
      <c r="B18" s="449" t="s">
        <v>306</v>
      </c>
      <c r="C18" s="450" t="s">
        <v>307</v>
      </c>
    </row>
    <row r="19" spans="1:3" ht="18" customHeight="1">
      <c r="A19" s="453"/>
      <c r="B19" s="453"/>
      <c r="C19" s="454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5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7" sqref="I7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3" t="s">
        <v>220</v>
      </c>
      <c r="H5" s="247" t="s">
        <v>175</v>
      </c>
    </row>
    <row r="6" spans="1:8" ht="20.25" customHeight="1">
      <c r="A6" s="39"/>
      <c r="B6" s="226"/>
      <c r="C6" s="104"/>
      <c r="D6" s="234"/>
      <c r="E6" s="105"/>
      <c r="F6" s="233">
        <f t="shared" ref="F6:F12" si="0">D6*E6</f>
        <v>0</v>
      </c>
      <c r="G6" s="374"/>
      <c r="H6" s="248"/>
    </row>
    <row r="7" spans="1:8" ht="20.25" customHeight="1">
      <c r="A7" s="39"/>
      <c r="B7" s="226"/>
      <c r="C7" s="104"/>
      <c r="D7" s="234"/>
      <c r="E7" s="106"/>
      <c r="F7" s="233">
        <f t="shared" si="0"/>
        <v>0</v>
      </c>
      <c r="G7" s="374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4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4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4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4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4"/>
      <c r="H12" s="248"/>
    </row>
    <row r="13" spans="1:8" ht="20.25" customHeight="1" thickBot="1">
      <c r="A13" s="39"/>
      <c r="B13" s="577" t="s">
        <v>73</v>
      </c>
      <c r="C13" s="578"/>
      <c r="D13" s="229"/>
      <c r="E13" s="111"/>
      <c r="F13" s="228">
        <f>SUM(F6:F12)</f>
        <v>0</v>
      </c>
      <c r="G13" s="375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3" t="s">
        <v>220</v>
      </c>
      <c r="H17" s="247" t="s">
        <v>175</v>
      </c>
    </row>
    <row r="18" spans="1:8" ht="20.25" customHeight="1">
      <c r="A18" s="39"/>
      <c r="B18" s="226"/>
      <c r="C18" s="104"/>
      <c r="D18" s="234"/>
      <c r="E18" s="105"/>
      <c r="F18" s="233">
        <f>D18*E18</f>
        <v>0</v>
      </c>
      <c r="G18" s="374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4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4"/>
      <c r="H20" s="248"/>
    </row>
    <row r="21" spans="1:8" ht="20.25" customHeight="1" thickBot="1">
      <c r="A21" s="39"/>
      <c r="B21" s="499" t="s">
        <v>74</v>
      </c>
      <c r="C21" s="576"/>
      <c r="D21" s="230"/>
      <c r="E21" s="108"/>
      <c r="F21" s="228">
        <f>SUM(F18:F20)</f>
        <v>0</v>
      </c>
      <c r="G21" s="375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3" t="s">
        <v>220</v>
      </c>
      <c r="H25" s="247" t="s">
        <v>175</v>
      </c>
    </row>
    <row r="26" spans="1:8" ht="20.25" customHeight="1">
      <c r="B26" s="226"/>
      <c r="C26" s="55"/>
      <c r="D26" s="239"/>
      <c r="E26" s="55"/>
      <c r="F26" s="233">
        <f>D26*E26</f>
        <v>0</v>
      </c>
      <c r="G26" s="376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6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6"/>
      <c r="H28" s="248"/>
    </row>
    <row r="29" spans="1:8" ht="20.25" customHeight="1" thickBot="1">
      <c r="B29" s="499" t="s">
        <v>75</v>
      </c>
      <c r="C29" s="576"/>
      <c r="D29" s="229"/>
      <c r="E29" s="113"/>
      <c r="F29" s="238">
        <f>SUM(F26:F28)</f>
        <v>0</v>
      </c>
      <c r="G29" s="377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I37" sqref="I37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1" t="str">
        <f>IF(様式1!B5="見積金額内訳書","",IF(様式1!B5="最終見積金額内訳書","",Q6))</f>
        <v/>
      </c>
      <c r="C2" s="581"/>
      <c r="D2" s="581"/>
      <c r="G2" s="137"/>
      <c r="H2" s="137"/>
      <c r="I2" s="303"/>
    </row>
    <row r="3" spans="1:17" ht="17.25">
      <c r="A3" s="137"/>
      <c r="B3" s="579" t="s">
        <v>87</v>
      </c>
      <c r="C3" s="579"/>
      <c r="D3" s="579"/>
      <c r="E3" s="579"/>
      <c r="F3" s="579"/>
      <c r="G3" s="579"/>
      <c r="H3" s="579"/>
      <c r="I3" s="579"/>
    </row>
    <row r="4" spans="1:17" ht="18" thickBot="1">
      <c r="A4" s="137"/>
      <c r="B4" s="580"/>
      <c r="C4" s="580"/>
      <c r="D4" s="580"/>
      <c r="E4" s="580"/>
      <c r="F4" s="580"/>
      <c r="G4" s="580"/>
      <c r="H4" s="580"/>
      <c r="I4" s="580"/>
    </row>
    <row r="5" spans="1:17" ht="30" customHeight="1" thickBot="1">
      <c r="A5" s="413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4"/>
      <c r="B6" s="304" t="str">
        <f>IF($A6="","",VLOOKUP($A6,従事者明細!$A$3:$I$52,2))</f>
        <v/>
      </c>
      <c r="C6" s="118" t="str">
        <f>IF($A6="","",VLOOKUP($A6,従事者明細!$A$3:$I$52,3))</f>
        <v/>
      </c>
      <c r="D6" s="118" t="str">
        <f>IF($A6="","",VLOOKUP($A6,従事者明細!$A$3:$I$52,5))</f>
        <v/>
      </c>
      <c r="E6" s="133" t="str">
        <f>IF($A6="","",VLOOKUP($A6,従事者明細!$A$3:$I$52,4))</f>
        <v/>
      </c>
      <c r="F6" s="134" t="str">
        <f>IF($A6="","",VLOOKUP($A6,従事者明細!$A$3:$I$52,6))</f>
        <v/>
      </c>
      <c r="G6" s="139" t="str">
        <f>IF($A6="","",VLOOKUP($A6,従事者明細!$A$3:$I$52,7))</f>
        <v/>
      </c>
      <c r="H6" s="135" t="str">
        <f>IF($A6="","",VLOOKUP($A6,従事者明細!$A$3:$I$52,8))</f>
        <v/>
      </c>
      <c r="I6" s="458" t="str">
        <f>IF($A6="","",VLOOKUP($A6,従事者明細!$A$3:$I$52,9))</f>
        <v/>
      </c>
      <c r="Q6" t="s">
        <v>174</v>
      </c>
    </row>
    <row r="7" spans="1:17" ht="30" customHeight="1">
      <c r="A7" s="415"/>
      <c r="B7" s="304" t="str">
        <f>IF($A7="","",VLOOKUP($A7,従事者明細!$A$3:$I$52,2))</f>
        <v/>
      </c>
      <c r="C7" s="118" t="str">
        <f>IF($A7="","",VLOOKUP($A7,従事者明細!$A$3:$I$52,3))</f>
        <v/>
      </c>
      <c r="D7" s="118" t="str">
        <f>IF($A7="","",VLOOKUP($A7,従事者明細!$A$3:$I$52,5))</f>
        <v/>
      </c>
      <c r="E7" s="133" t="str">
        <f>IF($A7="","",VLOOKUP($A7,従事者明細!$A$3:$I$52,4))</f>
        <v/>
      </c>
      <c r="F7" s="134" t="str">
        <f>IF($A7="","",VLOOKUP($A7,従事者明細!$A$3:$I$52,6))</f>
        <v/>
      </c>
      <c r="G7" s="139" t="str">
        <f>IF($A7="","",VLOOKUP($A7,従事者明細!$A$3:$I$52,7))</f>
        <v/>
      </c>
      <c r="H7" s="135" t="str">
        <f>IF($A7="","",VLOOKUP($A7,従事者明細!$A$3:$I$52,8))</f>
        <v/>
      </c>
      <c r="I7" s="458" t="str">
        <f>IF($A7="","",VLOOKUP($A7,従事者明細!$A$3:$I$52,9))</f>
        <v/>
      </c>
    </row>
    <row r="8" spans="1:17" ht="30" customHeight="1">
      <c r="A8" s="415"/>
      <c r="B8" s="304" t="str">
        <f>IF($A8="","",VLOOKUP($A8,従事者明細!$A$3:$I$52,2))</f>
        <v/>
      </c>
      <c r="C8" s="118" t="str">
        <f>IF($A8="","",VLOOKUP($A8,従事者明細!$A$3:$I$52,3))</f>
        <v/>
      </c>
      <c r="D8" s="118" t="str">
        <f>IF($A8="","",VLOOKUP($A8,従事者明細!$A$3:$I$52,5))</f>
        <v/>
      </c>
      <c r="E8" s="133" t="str">
        <f>IF($A8="","",VLOOKUP($A8,従事者明細!$A$3:$I$52,4))</f>
        <v/>
      </c>
      <c r="F8" s="134" t="str">
        <f>IF($A8="","",VLOOKUP($A8,従事者明細!$A$3:$I$52,6))</f>
        <v/>
      </c>
      <c r="G8" s="139" t="str">
        <f>IF($A8="","",VLOOKUP($A8,従事者明細!$A$3:$I$52,7))</f>
        <v/>
      </c>
      <c r="H8" s="135" t="str">
        <f>IF($A8="","",VLOOKUP($A8,従事者明細!$A$3:$I$52,8))</f>
        <v/>
      </c>
      <c r="I8" s="458" t="str">
        <f>IF($A8="","",VLOOKUP($A8,従事者明細!$A$3:$I$52,9))</f>
        <v/>
      </c>
    </row>
    <row r="9" spans="1:17" ht="30" customHeight="1">
      <c r="A9" s="415"/>
      <c r="B9" s="304" t="str">
        <f>IF($A9="","",VLOOKUP($A9,従事者明細!$A$3:$I$52,2))</f>
        <v/>
      </c>
      <c r="C9" s="118" t="str">
        <f>IF($A9="","",VLOOKUP($A9,従事者明細!$A$3:$I$52,3))</f>
        <v/>
      </c>
      <c r="D9" s="118" t="str">
        <f>IF($A9="","",VLOOKUP($A9,従事者明細!$A$3:$I$52,5))</f>
        <v/>
      </c>
      <c r="E9" s="133" t="str">
        <f>IF($A9="","",VLOOKUP($A9,従事者明細!$A$3:$I$52,4))</f>
        <v/>
      </c>
      <c r="F9" s="134" t="str">
        <f>IF($A9="","",VLOOKUP($A9,従事者明細!$A$3:$I$52,6))</f>
        <v/>
      </c>
      <c r="G9" s="139" t="str">
        <f>IF($A9="","",VLOOKUP($A9,従事者明細!$A$3:$I$52,7))</f>
        <v/>
      </c>
      <c r="H9" s="135" t="str">
        <f>IF($A9="","",VLOOKUP($A9,従事者明細!$A$3:$I$52,8))</f>
        <v/>
      </c>
      <c r="I9" s="458" t="str">
        <f>IF($A9="","",VLOOKUP($A9,従事者明細!$A$3:$I$52,9))</f>
        <v/>
      </c>
    </row>
    <row r="10" spans="1:17" ht="30" customHeight="1">
      <c r="A10" s="415"/>
      <c r="B10" s="304" t="str">
        <f>IF($A10="","",VLOOKUP($A10,従事者明細!$A$3:$I$52,2))</f>
        <v/>
      </c>
      <c r="C10" s="118" t="str">
        <f>IF($A10="","",VLOOKUP($A10,従事者明細!$A$3:$I$52,3))</f>
        <v/>
      </c>
      <c r="D10" s="118" t="str">
        <f>IF($A10="","",VLOOKUP($A10,従事者明細!$A$3:$I$52,5))</f>
        <v/>
      </c>
      <c r="E10" s="133" t="str">
        <f>IF($A10="","",VLOOKUP($A10,従事者明細!$A$3:$I$52,4))</f>
        <v/>
      </c>
      <c r="F10" s="134" t="str">
        <f>IF($A10="","",VLOOKUP($A10,従事者明細!$A$3:$I$52,6))</f>
        <v/>
      </c>
      <c r="G10" s="139" t="str">
        <f>IF($A10="","",VLOOKUP($A10,従事者明細!$A$3:$I$52,7))</f>
        <v/>
      </c>
      <c r="H10" s="135" t="str">
        <f>IF($A10="","",VLOOKUP($A10,従事者明細!$A$3:$I$52,8))</f>
        <v/>
      </c>
      <c r="I10" s="458" t="str">
        <f>IF($A10="","",VLOOKUP($A10,従事者明細!$A$3:$I$52,9))</f>
        <v/>
      </c>
    </row>
    <row r="11" spans="1:17" ht="30" customHeight="1">
      <c r="A11" s="415"/>
      <c r="B11" s="304" t="str">
        <f>IF($A11="","",VLOOKUP($A11,従事者明細!$A$3:$I$52,2))</f>
        <v/>
      </c>
      <c r="C11" s="118" t="str">
        <f>IF($A11="","",VLOOKUP($A11,従事者明細!$A$3:$I$52,3))</f>
        <v/>
      </c>
      <c r="D11" s="118" t="str">
        <f>IF($A11="","",VLOOKUP($A11,従事者明細!$A$3:$I$52,5))</f>
        <v/>
      </c>
      <c r="E11" s="133" t="str">
        <f>IF($A11="","",VLOOKUP($A11,従事者明細!$A$3:$I$52,4))</f>
        <v/>
      </c>
      <c r="F11" s="134" t="str">
        <f>IF($A11="","",VLOOKUP($A11,従事者明細!$A$3:$I$52,6))</f>
        <v/>
      </c>
      <c r="G11" s="139" t="str">
        <f>IF($A11="","",VLOOKUP($A11,従事者明細!$A$3:$I$52,7))</f>
        <v/>
      </c>
      <c r="H11" s="135" t="str">
        <f>IF($A11="","",VLOOKUP($A11,従事者明細!$A$3:$I$52,8))</f>
        <v/>
      </c>
      <c r="I11" s="458" t="str">
        <f>IF($A11="","",VLOOKUP($A11,従事者明細!$A$3:$I$52,9))</f>
        <v/>
      </c>
    </row>
    <row r="12" spans="1:17" ht="30" customHeight="1">
      <c r="A12" s="415"/>
      <c r="B12" s="304" t="str">
        <f>IF($A12="","",VLOOKUP($A12,従事者明細!$A$3:$I$52,2))</f>
        <v/>
      </c>
      <c r="C12" s="118" t="str">
        <f>IF($A12="","",VLOOKUP($A12,従事者明細!$A$3:$I$52,3))</f>
        <v/>
      </c>
      <c r="D12" s="118" t="str">
        <f>IF($A12="","",VLOOKUP($A12,従事者明細!$A$3:$I$52,5))</f>
        <v/>
      </c>
      <c r="E12" s="133" t="str">
        <f>IF($A12="","",VLOOKUP($A12,従事者明細!$A$3:$I$52,4))</f>
        <v/>
      </c>
      <c r="F12" s="134" t="str">
        <f>IF($A12="","",VLOOKUP($A12,従事者明細!$A$3:$I$52,6))</f>
        <v/>
      </c>
      <c r="G12" s="139" t="str">
        <f>IF($A12="","",VLOOKUP($A12,従事者明細!$A$3:$I$52,7))</f>
        <v/>
      </c>
      <c r="H12" s="135" t="str">
        <f>IF($A12="","",VLOOKUP($A12,従事者明細!$A$3:$I$52,8))</f>
        <v/>
      </c>
      <c r="I12" s="458" t="str">
        <f>IF($A12="","",VLOOKUP($A12,従事者明細!$A$3:$I$52,9))</f>
        <v/>
      </c>
    </row>
    <row r="13" spans="1:17" ht="30" customHeight="1">
      <c r="A13" s="415"/>
      <c r="B13" s="304" t="str">
        <f>IF($A13="","",VLOOKUP($A13,従事者明細!$A$3:$I$52,2))</f>
        <v/>
      </c>
      <c r="C13" s="118" t="str">
        <f>IF($A13="","",VLOOKUP($A13,従事者明細!$A$3:$I$52,3))</f>
        <v/>
      </c>
      <c r="D13" s="118" t="str">
        <f>IF($A13="","",VLOOKUP($A13,従事者明細!$A$3:$I$52,5))</f>
        <v/>
      </c>
      <c r="E13" s="133" t="str">
        <f>IF($A13="","",VLOOKUP($A13,従事者明細!$A$3:$I$52,4))</f>
        <v/>
      </c>
      <c r="F13" s="134" t="str">
        <f>IF($A13="","",VLOOKUP($A13,従事者明細!$A$3:$I$52,6))</f>
        <v/>
      </c>
      <c r="G13" s="139" t="str">
        <f>IF($A13="","",VLOOKUP($A13,従事者明細!$A$3:$I$52,7))</f>
        <v/>
      </c>
      <c r="H13" s="135" t="str">
        <f>IF($A13="","",VLOOKUP($A13,従事者明細!$A$3:$I$52,8))</f>
        <v/>
      </c>
      <c r="I13" s="458" t="str">
        <f>IF($A13="","",VLOOKUP($A13,従事者明細!$A$3:$I$52,9))</f>
        <v/>
      </c>
    </row>
    <row r="14" spans="1:17" ht="30" customHeight="1">
      <c r="A14" s="415"/>
      <c r="B14" s="304" t="str">
        <f>IF($A14="","",VLOOKUP($A14,従事者明細!$A$3:$I$52,2))</f>
        <v/>
      </c>
      <c r="C14" s="118" t="str">
        <f>IF($A14="","",VLOOKUP($A14,従事者明細!$A$3:$I$52,3))</f>
        <v/>
      </c>
      <c r="D14" s="118" t="str">
        <f>IF($A14="","",VLOOKUP($A14,従事者明細!$A$3:$I$52,5))</f>
        <v/>
      </c>
      <c r="E14" s="133" t="str">
        <f>IF($A14="","",VLOOKUP($A14,従事者明細!$A$3:$I$52,4))</f>
        <v/>
      </c>
      <c r="F14" s="134" t="str">
        <f>IF($A14="","",VLOOKUP($A14,従事者明細!$A$3:$I$52,6))</f>
        <v/>
      </c>
      <c r="G14" s="139" t="str">
        <f>IF($A14="","",VLOOKUP($A14,従事者明細!$A$3:$I$52,7))</f>
        <v/>
      </c>
      <c r="H14" s="135" t="str">
        <f>IF($A14="","",VLOOKUP($A14,従事者明細!$A$3:$I$52,8))</f>
        <v/>
      </c>
      <c r="I14" s="458" t="str">
        <f>IF($A14="","",VLOOKUP($A14,従事者明細!$A$3:$I$52,9))</f>
        <v/>
      </c>
    </row>
    <row r="15" spans="1:17" ht="30" customHeight="1">
      <c r="A15" s="415"/>
      <c r="B15" s="304" t="str">
        <f>IF($A15="","",VLOOKUP($A15,従事者明細!$A$3:$I$52,2))</f>
        <v/>
      </c>
      <c r="C15" s="118" t="str">
        <f>IF($A15="","",VLOOKUP($A15,従事者明細!$A$3:$I$52,3))</f>
        <v/>
      </c>
      <c r="D15" s="118" t="str">
        <f>IF($A15="","",VLOOKUP($A15,従事者明細!$A$3:$I$52,5))</f>
        <v/>
      </c>
      <c r="E15" s="133" t="str">
        <f>IF($A15="","",VLOOKUP($A15,従事者明細!$A$3:$I$52,4))</f>
        <v/>
      </c>
      <c r="F15" s="134" t="str">
        <f>IF($A15="","",VLOOKUP($A15,従事者明細!$A$3:$I$52,6))</f>
        <v/>
      </c>
      <c r="G15" s="139" t="str">
        <f>IF($A15="","",VLOOKUP($A15,従事者明細!$A$3:$I$52,7))</f>
        <v/>
      </c>
      <c r="H15" s="135" t="str">
        <f>IF($A15="","",VLOOKUP($A15,従事者明細!$A$3:$I$52,8))</f>
        <v/>
      </c>
      <c r="I15" s="458" t="str">
        <f>IF($A15="","",VLOOKUP($A15,従事者明細!$A$3:$I$52,9))</f>
        <v/>
      </c>
    </row>
    <row r="16" spans="1:17" ht="30" hidden="1" customHeight="1">
      <c r="A16" s="414"/>
      <c r="B16" s="378" t="str">
        <f>IF($A16="","",VLOOKUP($A16,従事者明細!$A$3:$I$52,2))</f>
        <v/>
      </c>
      <c r="C16" s="379" t="str">
        <f>IF($A16="","",VLOOKUP($A16,従事者明細!$A$3:$I$52,3))</f>
        <v/>
      </c>
      <c r="D16" s="421" t="str">
        <f>IF($A16="","",VLOOKUP($A16,従事者明細!$A$3:$I$52,5))</f>
        <v/>
      </c>
      <c r="E16" s="380" t="str">
        <f>IF($A16="","",VLOOKUP($A16,従事者明細!$A$3:$I$52,5))</f>
        <v/>
      </c>
      <c r="F16" s="381" t="str">
        <f>IF($A16="","",VLOOKUP($A16,従事者明細!$A$3:$I$52,6))</f>
        <v/>
      </c>
      <c r="G16" s="382" t="str">
        <f>IF($A16="","",VLOOKUP($A16,従事者明細!$A$3:$I$52,7))</f>
        <v/>
      </c>
      <c r="H16" s="383" t="str">
        <f>IF($A16="","",VLOOKUP($A16,従事者明細!$A$3:$I$52,8))</f>
        <v/>
      </c>
      <c r="I16" s="459" t="str">
        <f>IF($A16="","",VLOOKUP($A16,従事者明細!$A$3:$I$52,9))</f>
        <v/>
      </c>
    </row>
    <row r="17" spans="1:10" ht="30" hidden="1" customHeight="1">
      <c r="A17" s="415"/>
      <c r="B17" s="304" t="str">
        <f>IF($A17="","",VLOOKUP($A17,従事者明細!$A$3:$I$52,2))</f>
        <v/>
      </c>
      <c r="C17" s="118" t="str">
        <f>IF($A17="","",VLOOKUP($A17,従事者明細!$A$3:$I$52,3))</f>
        <v/>
      </c>
      <c r="D17" s="118" t="str">
        <f>IF($A17="","",VLOOKUP($A17,従事者明細!$A$3:$I$52,5))</f>
        <v/>
      </c>
      <c r="E17" s="133" t="str">
        <f>IF($A17="","",VLOOKUP($A17,従事者明細!$A$3:$I$52,5))</f>
        <v/>
      </c>
      <c r="F17" s="134" t="str">
        <f>IF($A17="","",VLOOKUP($A17,従事者明細!$A$3:$I$52,6))</f>
        <v/>
      </c>
      <c r="G17" s="139" t="str">
        <f>IF($A17="","",VLOOKUP($A17,従事者明細!$A$3:$I$52,7))</f>
        <v/>
      </c>
      <c r="H17" s="135" t="str">
        <f>IF($A17="","",VLOOKUP($A17,従事者明細!$A$3:$I$52,8))</f>
        <v/>
      </c>
      <c r="I17" s="458" t="str">
        <f>IF($A17="","",VLOOKUP($A17,従事者明細!$A$3:$I$52,9))</f>
        <v/>
      </c>
    </row>
    <row r="18" spans="1:10" ht="30" hidden="1" customHeight="1">
      <c r="A18" s="415"/>
      <c r="B18" s="304" t="str">
        <f>IF($A18="","",VLOOKUP($A18,従事者明細!$A$3:$I$52,2))</f>
        <v/>
      </c>
      <c r="C18" s="118" t="str">
        <f>IF($A18="","",VLOOKUP($A18,従事者明細!$A$3:$I$52,3))</f>
        <v/>
      </c>
      <c r="D18" s="118" t="str">
        <f>IF($A18="","",VLOOKUP($A18,従事者明細!$A$3:$I$52,5))</f>
        <v/>
      </c>
      <c r="E18" s="133" t="str">
        <f>IF($A18="","",VLOOKUP($A18,従事者明細!$A$3:$I$52,5))</f>
        <v/>
      </c>
      <c r="F18" s="134" t="str">
        <f>IF($A18="","",VLOOKUP($A18,従事者明細!$A$3:$I$52,6))</f>
        <v/>
      </c>
      <c r="G18" s="139" t="str">
        <f>IF($A18="","",VLOOKUP($A18,従事者明細!$A$3:$I$52,7))</f>
        <v/>
      </c>
      <c r="H18" s="135" t="str">
        <f>IF($A18="","",VLOOKUP($A18,従事者明細!$A$3:$I$52,8))</f>
        <v/>
      </c>
      <c r="I18" s="458" t="str">
        <f>IF($A18="","",VLOOKUP($A18,従事者明細!$A$3:$I$52,9))</f>
        <v/>
      </c>
    </row>
    <row r="19" spans="1:10" ht="30" hidden="1" customHeight="1">
      <c r="A19" s="415"/>
      <c r="B19" s="304" t="str">
        <f>IF($A19="","",VLOOKUP($A19,従事者明細!$A$3:$I$52,2))</f>
        <v/>
      </c>
      <c r="C19" s="118" t="str">
        <f>IF($A19="","",VLOOKUP($A19,従事者明細!$A$3:$I$52,3))</f>
        <v/>
      </c>
      <c r="D19" s="118" t="str">
        <f>IF($A19="","",VLOOKUP($A19,従事者明細!$A$3:$I$52,5))</f>
        <v/>
      </c>
      <c r="E19" s="133" t="str">
        <f>IF($A19="","",VLOOKUP($A19,従事者明細!$A$3:$I$52,5))</f>
        <v/>
      </c>
      <c r="F19" s="134" t="str">
        <f>IF($A19="","",VLOOKUP($A19,従事者明細!$A$3:$I$52,6))</f>
        <v/>
      </c>
      <c r="G19" s="139" t="str">
        <f>IF($A19="","",VLOOKUP($A19,従事者明細!$A$3:$I$52,7))</f>
        <v/>
      </c>
      <c r="H19" s="135" t="str">
        <f>IF($A19="","",VLOOKUP($A19,従事者明細!$A$3:$I$52,8))</f>
        <v/>
      </c>
      <c r="I19" s="458" t="str">
        <f>IF($A19="","",VLOOKUP($A19,従事者明細!$A$3:$I$52,9))</f>
        <v/>
      </c>
    </row>
    <row r="20" spans="1:10" ht="30" hidden="1" customHeight="1">
      <c r="A20" s="415"/>
      <c r="B20" s="304" t="str">
        <f>IF($A20="","",VLOOKUP($A20,従事者明細!$A$3:$I$52,2))</f>
        <v/>
      </c>
      <c r="C20" s="118" t="str">
        <f>IF($A20="","",VLOOKUP($A20,従事者明細!$A$3:$I$52,3))</f>
        <v/>
      </c>
      <c r="D20" s="118" t="str">
        <f>IF($A20="","",VLOOKUP($A20,従事者明細!$A$3:$I$52,5))</f>
        <v/>
      </c>
      <c r="E20" s="133" t="str">
        <f>IF($A20="","",VLOOKUP($A20,従事者明細!$A$3:$I$52,5))</f>
        <v/>
      </c>
      <c r="F20" s="134" t="str">
        <f>IF($A20="","",VLOOKUP($A20,従事者明細!$A$3:$I$52,6))</f>
        <v/>
      </c>
      <c r="G20" s="139" t="str">
        <f>IF($A20="","",VLOOKUP($A20,従事者明細!$A$3:$I$52,7))</f>
        <v/>
      </c>
      <c r="H20" s="135" t="str">
        <f>IF($A20="","",VLOOKUP($A20,従事者明細!$A$3:$I$52,8))</f>
        <v/>
      </c>
      <c r="I20" s="458" t="str">
        <f>IF($A20="","",VLOOKUP($A20,従事者明細!$A$3:$I$52,9))</f>
        <v/>
      </c>
    </row>
    <row r="21" spans="1:10" ht="30" hidden="1" customHeight="1">
      <c r="A21" s="415"/>
      <c r="B21" s="304" t="str">
        <f>IF($A21="","",VLOOKUP($A21,従事者明細!$A$3:$I$52,2))</f>
        <v/>
      </c>
      <c r="C21" s="118" t="str">
        <f>IF($A21="","",VLOOKUP($A21,従事者明細!$A$3:$I$52,3))</f>
        <v/>
      </c>
      <c r="D21" s="118" t="str">
        <f>IF($A21="","",VLOOKUP($A21,従事者明細!$A$3:$I$52,5))</f>
        <v/>
      </c>
      <c r="E21" s="133" t="str">
        <f>IF($A21="","",VLOOKUP($A21,従事者明細!$A$3:$I$52,5))</f>
        <v/>
      </c>
      <c r="F21" s="134" t="str">
        <f>IF($A21="","",VLOOKUP($A21,従事者明細!$A$3:$I$52,6))</f>
        <v/>
      </c>
      <c r="G21" s="139" t="str">
        <f>IF($A21="","",VLOOKUP($A21,従事者明細!$A$3:$I$52,7))</f>
        <v/>
      </c>
      <c r="H21" s="135" t="str">
        <f>IF($A21="","",VLOOKUP($A21,従事者明細!$A$3:$I$52,8))</f>
        <v/>
      </c>
      <c r="I21" s="458" t="str">
        <f>IF($A21="","",VLOOKUP($A21,従事者明細!$A$3:$I$52,9))</f>
        <v/>
      </c>
    </row>
    <row r="22" spans="1:10" ht="30" hidden="1" customHeight="1">
      <c r="A22" s="415"/>
      <c r="B22" s="304" t="str">
        <f>IF($A22="","",VLOOKUP($A22,従事者明細!$A$3:$I$52,2))</f>
        <v/>
      </c>
      <c r="C22" s="118" t="str">
        <f>IF($A22="","",VLOOKUP($A22,従事者明細!$A$3:$I$52,3))</f>
        <v/>
      </c>
      <c r="D22" s="118" t="str">
        <f>IF($A22="","",VLOOKUP($A22,従事者明細!$A$3:$I$52,5))</f>
        <v/>
      </c>
      <c r="E22" s="133" t="str">
        <f>IF($A22="","",VLOOKUP($A22,従事者明細!$A$3:$I$52,5))</f>
        <v/>
      </c>
      <c r="F22" s="134" t="str">
        <f>IF($A22="","",VLOOKUP($A22,従事者明細!$A$3:$I$52,6))</f>
        <v/>
      </c>
      <c r="G22" s="139" t="str">
        <f>IF($A22="","",VLOOKUP($A22,従事者明細!$A$3:$I$52,7))</f>
        <v/>
      </c>
      <c r="H22" s="135" t="str">
        <f>IF($A22="","",VLOOKUP($A22,従事者明細!$A$3:$I$52,8))</f>
        <v/>
      </c>
      <c r="I22" s="458" t="str">
        <f>IF($A22="","",VLOOKUP($A22,従事者明細!$A$3:$I$52,9))</f>
        <v/>
      </c>
    </row>
    <row r="23" spans="1:10" ht="30" hidden="1" customHeight="1">
      <c r="A23" s="415"/>
      <c r="B23" s="304" t="str">
        <f>IF($A23="","",VLOOKUP($A23,従事者明細!$A$3:$I$52,2))</f>
        <v/>
      </c>
      <c r="C23" s="118" t="str">
        <f>IF($A23="","",VLOOKUP($A23,従事者明細!$A$3:$I$52,3))</f>
        <v/>
      </c>
      <c r="D23" s="118" t="str">
        <f>IF($A23="","",VLOOKUP($A23,従事者明細!$A$3:$I$52,5))</f>
        <v/>
      </c>
      <c r="E23" s="133" t="str">
        <f>IF($A23="","",VLOOKUP($A23,従事者明細!$A$3:$I$52,5))</f>
        <v/>
      </c>
      <c r="F23" s="134" t="str">
        <f>IF($A23="","",VLOOKUP($A23,従事者明細!$A$3:$I$52,6))</f>
        <v/>
      </c>
      <c r="G23" s="139" t="str">
        <f>IF($A23="","",VLOOKUP($A23,従事者明細!$A$3:$I$52,7))</f>
        <v/>
      </c>
      <c r="H23" s="135" t="str">
        <f>IF($A23="","",VLOOKUP($A23,従事者明細!$A$3:$I$52,8))</f>
        <v/>
      </c>
      <c r="I23" s="458" t="str">
        <f>IF($A23="","",VLOOKUP($A23,従事者明細!$A$3:$I$52,9))</f>
        <v/>
      </c>
    </row>
    <row r="24" spans="1:10" ht="30" hidden="1" customHeight="1">
      <c r="A24" s="415"/>
      <c r="B24" s="304" t="str">
        <f>IF($A24="","",VLOOKUP($A24,従事者明細!$A$3:$I$52,2))</f>
        <v/>
      </c>
      <c r="C24" s="118" t="str">
        <f>IF($A24="","",VLOOKUP($A24,従事者明細!$A$3:$I$52,3))</f>
        <v/>
      </c>
      <c r="D24" s="118" t="str">
        <f>IF($A24="","",VLOOKUP($A24,従事者明細!$A$3:$I$52,5))</f>
        <v/>
      </c>
      <c r="E24" s="133" t="str">
        <f>IF($A24="","",VLOOKUP($A24,従事者明細!$A$3:$I$52,5))</f>
        <v/>
      </c>
      <c r="F24" s="134" t="str">
        <f>IF($A24="","",VLOOKUP($A24,従事者明細!$A$3:$I$52,6))</f>
        <v/>
      </c>
      <c r="G24" s="139" t="str">
        <f>IF($A24="","",VLOOKUP($A24,従事者明細!$A$3:$I$52,7))</f>
        <v/>
      </c>
      <c r="H24" s="135" t="str">
        <f>IF($A24="","",VLOOKUP($A24,従事者明細!$A$3:$I$52,8))</f>
        <v/>
      </c>
      <c r="I24" s="458" t="str">
        <f>IF($A24="","",VLOOKUP($A24,従事者明細!$A$3:$I$52,9))</f>
        <v/>
      </c>
    </row>
    <row r="25" spans="1:10" ht="30" customHeight="1" thickBot="1">
      <c r="A25" s="416"/>
      <c r="B25" s="384" t="str">
        <f>IF($A25="","",VLOOKUP($A25,従事者明細!$A$3:$I$52,2))</f>
        <v/>
      </c>
      <c r="C25" s="385" t="str">
        <f>IF($A25="","",VLOOKUP($A25,従事者明細!$A$3:$I$52,3))</f>
        <v/>
      </c>
      <c r="D25" s="385" t="str">
        <f>IF($A25="","",VLOOKUP($A25,従事者明細!$A$3:$I$52,5))</f>
        <v/>
      </c>
      <c r="E25" s="422" t="str">
        <f>IF($A25="","",VLOOKUP($A25,従事者明細!$A$3:$I$52,5))</f>
        <v/>
      </c>
      <c r="F25" s="386" t="str">
        <f>IF($A25="","",VLOOKUP($A25,従事者明細!$A$3:$I$52,6))</f>
        <v/>
      </c>
      <c r="G25" s="387" t="str">
        <f>IF($A25="","",VLOOKUP($A25,従事者明細!$A$3:$I$52,7))</f>
        <v/>
      </c>
      <c r="H25" s="388" t="str">
        <f>IF($A25="","",VLOOKUP($A25,従事者明細!$A$3:$I$52,8))</f>
        <v/>
      </c>
      <c r="I25" s="460" t="str">
        <f>IF($A25="","",VLOOKUP($A25,従事者明細!$A$3:$I$52,9))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A24" sqref="A24:E24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90" t="s">
        <v>141</v>
      </c>
      <c r="B2" s="590"/>
      <c r="C2" s="590"/>
      <c r="D2" s="590"/>
      <c r="E2" s="590"/>
      <c r="F2" s="590"/>
      <c r="G2" s="590"/>
      <c r="H2" s="590"/>
    </row>
    <row r="3" spans="1:8" ht="21.75" customHeight="1">
      <c r="A3" s="590"/>
      <c r="B3" s="590"/>
      <c r="C3" s="590"/>
      <c r="D3" s="590"/>
      <c r="E3" s="590"/>
      <c r="F3" s="590"/>
      <c r="G3" s="590"/>
      <c r="H3" s="590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91" t="s">
        <v>94</v>
      </c>
      <c r="B5" s="591"/>
      <c r="C5" s="594" t="str">
        <f>様式1!E7</f>
        <v>○○○国○○○○○○○○○事業</v>
      </c>
      <c r="D5" s="594"/>
      <c r="E5" s="594"/>
      <c r="F5" s="594"/>
      <c r="G5" s="141"/>
    </row>
    <row r="6" spans="1:8" ht="21.75" customHeight="1">
      <c r="A6" s="591" t="s">
        <v>95</v>
      </c>
      <c r="B6" s="591"/>
      <c r="C6" s="595" t="str">
        <f>様式1!E8</f>
        <v>（提案法人名）</v>
      </c>
      <c r="D6" s="595"/>
      <c r="E6" s="595"/>
      <c r="F6" s="595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1"/>
      <c r="B8" s="592"/>
      <c r="C8" s="592"/>
      <c r="D8" s="592"/>
      <c r="E8" s="145" t="s">
        <v>142</v>
      </c>
      <c r="F8" s="145" t="s">
        <v>203</v>
      </c>
      <c r="G8" s="145" t="s">
        <v>298</v>
      </c>
      <c r="H8" s="146" t="s">
        <v>30</v>
      </c>
    </row>
    <row r="9" spans="1:8" ht="21.75" customHeight="1">
      <c r="A9" s="340" t="s">
        <v>97</v>
      </c>
      <c r="B9" s="586" t="s">
        <v>68</v>
      </c>
      <c r="C9" s="586"/>
      <c r="D9" s="586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87" t="s">
        <v>7</v>
      </c>
      <c r="D10" s="587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87" t="s">
        <v>64</v>
      </c>
      <c r="D11" s="587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88" t="s">
        <v>9</v>
      </c>
      <c r="D12" s="588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6" t="s">
        <v>3</v>
      </c>
      <c r="C13" s="586"/>
      <c r="D13" s="593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89" t="s">
        <v>99</v>
      </c>
      <c r="D14" s="589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7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310</v>
      </c>
      <c r="C18" s="588" t="s">
        <v>159</v>
      </c>
      <c r="D18" s="588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2" t="s">
        <v>27</v>
      </c>
      <c r="C20" s="582"/>
      <c r="D20" s="582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2" t="s">
        <v>109</v>
      </c>
      <c r="C22" s="582"/>
      <c r="D22" s="582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83"/>
      <c r="B23" s="583"/>
      <c r="C23" s="583"/>
      <c r="D23" s="584"/>
    </row>
    <row r="24" spans="1:8" ht="14.25" customHeight="1">
      <c r="A24" s="585"/>
      <c r="B24" s="585"/>
      <c r="C24" s="585"/>
      <c r="D24" s="585"/>
      <c r="E24" s="585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E45" sqref="E45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0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9"/>
      <c r="E1" s="240"/>
      <c r="F1" s="276"/>
      <c r="G1" s="276"/>
      <c r="H1" s="276"/>
      <c r="I1" s="395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6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>
      <c r="A3" s="168">
        <v>1</v>
      </c>
      <c r="B3" s="364"/>
      <c r="C3" s="250"/>
      <c r="D3" s="322"/>
      <c r="E3" s="250"/>
      <c r="F3" s="322"/>
      <c r="G3" s="251"/>
      <c r="H3" s="252"/>
      <c r="I3" s="397"/>
      <c r="J3" s="175" t="str">
        <f>IF($F3="","",IF(D3="Z","",VLOOKUP($F3,$N$3:$Q$12,2)))</f>
        <v/>
      </c>
      <c r="K3" s="175" t="str">
        <f>IF($F3="","",VLOOKUP($F3,$N$3:$Q$12,3))</f>
        <v/>
      </c>
      <c r="L3" s="175" t="str">
        <f>IF($F3="","",VLOOKUP($F3,$N$3:$Q$12,4))</f>
        <v/>
      </c>
      <c r="M3" s="168"/>
      <c r="N3" s="278"/>
      <c r="O3" s="279"/>
      <c r="P3" s="171"/>
      <c r="Q3" s="171"/>
      <c r="R3" s="168"/>
      <c r="S3" s="168"/>
      <c r="T3" s="168"/>
      <c r="U3" s="394" t="s">
        <v>282</v>
      </c>
      <c r="V3" s="117" t="s">
        <v>86</v>
      </c>
    </row>
    <row r="4" spans="1:22">
      <c r="A4" s="168">
        <v>2</v>
      </c>
      <c r="B4" s="364"/>
      <c r="C4" s="250"/>
      <c r="D4" s="322"/>
      <c r="E4" s="250"/>
      <c r="F4" s="322"/>
      <c r="G4" s="251"/>
      <c r="H4" s="252"/>
      <c r="I4" s="398"/>
      <c r="J4" s="175" t="str">
        <f t="shared" ref="J4:J33" si="0">IF($F4="","",IF(D4="Z","",VLOOKUP($F4,$N$3:$Q$12,2)))</f>
        <v/>
      </c>
      <c r="K4" s="175" t="str">
        <f t="shared" ref="K4:K33" si="1">IF($F4="","",VLOOKUP($F4,$N$3:$Q$12,3))</f>
        <v/>
      </c>
      <c r="L4" s="175" t="str">
        <f t="shared" ref="L4:L33" si="2">IF($F4="","",VLOOKUP($F4,$N$3:$Q$12,4))</f>
        <v/>
      </c>
      <c r="M4" s="168"/>
      <c r="N4" s="278"/>
      <c r="O4" s="279"/>
      <c r="P4" s="171"/>
      <c r="Q4" s="171"/>
      <c r="R4" s="168"/>
      <c r="S4" s="168"/>
      <c r="T4" s="168"/>
      <c r="U4" s="394" t="s">
        <v>266</v>
      </c>
      <c r="V4" s="117" t="s">
        <v>84</v>
      </c>
    </row>
    <row r="5" spans="1:22">
      <c r="A5" s="168">
        <v>3</v>
      </c>
      <c r="B5" s="364"/>
      <c r="C5" s="272"/>
      <c r="D5" s="322"/>
      <c r="E5" s="250"/>
      <c r="F5" s="322"/>
      <c r="G5" s="251"/>
      <c r="H5" s="252"/>
      <c r="I5" s="397"/>
      <c r="J5" s="175" t="str">
        <f t="shared" si="0"/>
        <v/>
      </c>
      <c r="K5" s="175" t="str">
        <f t="shared" si="1"/>
        <v/>
      </c>
      <c r="L5" s="175" t="str">
        <f t="shared" si="2"/>
        <v/>
      </c>
      <c r="M5" s="168"/>
      <c r="N5" s="278"/>
      <c r="O5" s="279"/>
      <c r="P5" s="171"/>
      <c r="Q5" s="171"/>
      <c r="R5" s="168"/>
      <c r="S5" s="168"/>
      <c r="T5" s="168"/>
      <c r="U5" s="394" t="s">
        <v>267</v>
      </c>
    </row>
    <row r="6" spans="1:22">
      <c r="A6" s="168">
        <v>4</v>
      </c>
      <c r="B6" s="364"/>
      <c r="C6" s="250"/>
      <c r="D6" s="322"/>
      <c r="E6" s="250"/>
      <c r="F6" s="322"/>
      <c r="G6" s="251"/>
      <c r="H6" s="252"/>
      <c r="I6" s="398"/>
      <c r="J6" s="175" t="str">
        <f t="shared" si="0"/>
        <v/>
      </c>
      <c r="K6" s="175" t="str">
        <f t="shared" si="1"/>
        <v/>
      </c>
      <c r="L6" s="175" t="str">
        <f t="shared" si="2"/>
        <v/>
      </c>
      <c r="M6" s="168"/>
      <c r="N6" s="281"/>
      <c r="O6" s="279"/>
      <c r="P6" s="171"/>
      <c r="Q6" s="171"/>
      <c r="R6" s="168"/>
      <c r="S6" s="168"/>
      <c r="T6" s="168"/>
      <c r="U6" s="394" t="s">
        <v>268</v>
      </c>
    </row>
    <row r="7" spans="1:22">
      <c r="A7" s="168">
        <v>5</v>
      </c>
      <c r="B7" s="364"/>
      <c r="C7" s="250"/>
      <c r="D7" s="322"/>
      <c r="E7" s="272"/>
      <c r="F7" s="322"/>
      <c r="G7" s="251"/>
      <c r="H7" s="252"/>
      <c r="I7" s="397"/>
      <c r="J7" s="175" t="str">
        <f t="shared" si="0"/>
        <v/>
      </c>
      <c r="K7" s="175" t="str">
        <f t="shared" si="1"/>
        <v/>
      </c>
      <c r="L7" s="175" t="str">
        <f t="shared" si="2"/>
        <v/>
      </c>
      <c r="M7" s="168"/>
      <c r="N7" s="281">
        <v>2</v>
      </c>
      <c r="O7" s="279">
        <v>1024000</v>
      </c>
      <c r="P7" s="171">
        <v>3800</v>
      </c>
      <c r="Q7" s="171">
        <v>11600</v>
      </c>
      <c r="R7" s="168"/>
      <c r="S7" s="168"/>
      <c r="T7" s="168"/>
      <c r="U7" s="394" t="s">
        <v>269</v>
      </c>
    </row>
    <row r="8" spans="1:22" ht="14.25" customHeight="1">
      <c r="A8" s="168">
        <v>6</v>
      </c>
      <c r="B8" s="364"/>
      <c r="C8" s="250"/>
      <c r="D8" s="322"/>
      <c r="E8" s="272"/>
      <c r="F8" s="322"/>
      <c r="G8" s="251"/>
      <c r="H8" s="252"/>
      <c r="I8" s="397"/>
      <c r="J8" s="175" t="str">
        <f t="shared" si="0"/>
        <v/>
      </c>
      <c r="K8" s="175" t="str">
        <f t="shared" si="1"/>
        <v/>
      </c>
      <c r="L8" s="175" t="str">
        <f t="shared" si="2"/>
        <v/>
      </c>
      <c r="M8" s="168"/>
      <c r="N8" s="281">
        <v>3</v>
      </c>
      <c r="O8" s="279">
        <v>910000</v>
      </c>
      <c r="P8" s="171">
        <v>3800</v>
      </c>
      <c r="Q8" s="171">
        <v>11600</v>
      </c>
      <c r="R8" s="168"/>
      <c r="S8" s="168"/>
      <c r="T8" s="168"/>
      <c r="U8" s="394" t="s">
        <v>270</v>
      </c>
    </row>
    <row r="9" spans="1:22" ht="14.25" customHeight="1">
      <c r="A9" s="168">
        <v>7</v>
      </c>
      <c r="B9" s="364"/>
      <c r="C9" s="272"/>
      <c r="D9" s="322"/>
      <c r="E9" s="272"/>
      <c r="F9" s="322"/>
      <c r="G9" s="251"/>
      <c r="H9" s="252"/>
      <c r="I9" s="397"/>
      <c r="J9" s="175" t="str">
        <f t="shared" si="0"/>
        <v/>
      </c>
      <c r="K9" s="175" t="str">
        <f t="shared" si="1"/>
        <v/>
      </c>
      <c r="L9" s="175" t="str">
        <f t="shared" si="2"/>
        <v/>
      </c>
      <c r="M9" s="168"/>
      <c r="N9" s="281">
        <v>4</v>
      </c>
      <c r="O9" s="279">
        <v>744000</v>
      </c>
      <c r="P9" s="171">
        <v>3800</v>
      </c>
      <c r="Q9" s="171">
        <v>11600</v>
      </c>
      <c r="R9" s="168"/>
      <c r="S9" s="168"/>
      <c r="T9" s="168"/>
      <c r="U9" s="394" t="s">
        <v>271</v>
      </c>
    </row>
    <row r="10" spans="1:22">
      <c r="A10" s="168">
        <v>8</v>
      </c>
      <c r="B10" s="364"/>
      <c r="C10" s="250"/>
      <c r="D10" s="322"/>
      <c r="E10" s="272"/>
      <c r="F10" s="322"/>
      <c r="G10" s="251"/>
      <c r="H10" s="252"/>
      <c r="I10" s="398"/>
      <c r="J10" s="175" t="str">
        <f t="shared" si="0"/>
        <v/>
      </c>
      <c r="K10" s="175" t="str">
        <f t="shared" si="1"/>
        <v/>
      </c>
      <c r="L10" s="175" t="str">
        <f t="shared" si="2"/>
        <v/>
      </c>
      <c r="M10" s="168"/>
      <c r="N10" s="281">
        <v>5</v>
      </c>
      <c r="O10" s="279">
        <v>600000</v>
      </c>
      <c r="P10" s="171">
        <v>3800</v>
      </c>
      <c r="Q10" s="171">
        <v>11600</v>
      </c>
      <c r="R10" s="168"/>
      <c r="S10" s="168"/>
      <c r="T10" s="168"/>
      <c r="U10" s="394" t="s">
        <v>272</v>
      </c>
    </row>
    <row r="11" spans="1:22">
      <c r="A11" s="168">
        <v>9</v>
      </c>
      <c r="B11" s="417"/>
      <c r="C11" s="250"/>
      <c r="D11" s="322"/>
      <c r="E11" s="272"/>
      <c r="F11" s="322"/>
      <c r="G11" s="251"/>
      <c r="H11" s="252"/>
      <c r="I11" s="397"/>
      <c r="J11" s="175" t="str">
        <f t="shared" si="0"/>
        <v/>
      </c>
      <c r="K11" s="175" t="str">
        <f t="shared" si="1"/>
        <v/>
      </c>
      <c r="L11" s="175" t="str">
        <f t="shared" si="2"/>
        <v/>
      </c>
      <c r="M11" s="168"/>
      <c r="N11" s="281">
        <v>6</v>
      </c>
      <c r="O11" s="279">
        <v>508000</v>
      </c>
      <c r="P11" s="171">
        <v>3800</v>
      </c>
      <c r="Q11" s="171">
        <v>11600</v>
      </c>
      <c r="R11" s="168"/>
      <c r="S11" s="168"/>
      <c r="T11" s="168"/>
      <c r="U11" s="394" t="s">
        <v>273</v>
      </c>
    </row>
    <row r="12" spans="1:22">
      <c r="A12" s="168">
        <v>10</v>
      </c>
      <c r="B12" s="417"/>
      <c r="C12" s="250"/>
      <c r="D12" s="322"/>
      <c r="E12" s="250"/>
      <c r="F12" s="322"/>
      <c r="G12" s="251"/>
      <c r="H12" s="252"/>
      <c r="I12" s="398"/>
      <c r="J12" s="175" t="str">
        <f t="shared" si="0"/>
        <v/>
      </c>
      <c r="K12" s="175" t="str">
        <f t="shared" si="1"/>
        <v/>
      </c>
      <c r="L12" s="175" t="str">
        <f t="shared" si="2"/>
        <v/>
      </c>
      <c r="M12" s="168"/>
      <c r="N12" s="168"/>
      <c r="O12" s="172"/>
      <c r="P12" s="168"/>
      <c r="Q12" s="168"/>
      <c r="R12" s="168"/>
      <c r="S12" s="168"/>
      <c r="T12" s="168"/>
      <c r="U12" s="394" t="s">
        <v>274</v>
      </c>
    </row>
    <row r="13" spans="1:22">
      <c r="A13" s="168">
        <v>11</v>
      </c>
      <c r="B13" s="280"/>
      <c r="C13" s="250"/>
      <c r="D13" s="322"/>
      <c r="E13" s="250"/>
      <c r="F13" s="322"/>
      <c r="G13" s="251"/>
      <c r="H13" s="252"/>
      <c r="I13" s="398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4" t="s">
        <v>275</v>
      </c>
    </row>
    <row r="14" spans="1:22">
      <c r="A14" s="168">
        <v>12</v>
      </c>
      <c r="B14" s="280"/>
      <c r="C14" s="250"/>
      <c r="D14" s="322"/>
      <c r="E14" s="250"/>
      <c r="F14" s="322"/>
      <c r="G14" s="251"/>
      <c r="H14" s="252"/>
      <c r="I14" s="398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4" t="s">
        <v>276</v>
      </c>
    </row>
    <row r="15" spans="1:22">
      <c r="A15" s="168">
        <v>13</v>
      </c>
      <c r="B15" s="280"/>
      <c r="C15" s="250"/>
      <c r="D15" s="322"/>
      <c r="E15" s="250"/>
      <c r="F15" s="322"/>
      <c r="G15" s="251"/>
      <c r="H15" s="252"/>
      <c r="I15" s="398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4" t="s">
        <v>277</v>
      </c>
    </row>
    <row r="16" spans="1:22">
      <c r="A16" s="168">
        <v>14</v>
      </c>
      <c r="B16" s="280"/>
      <c r="C16" s="367"/>
      <c r="D16" s="322"/>
      <c r="E16" s="250"/>
      <c r="F16" s="322"/>
      <c r="G16" s="251"/>
      <c r="H16" s="252"/>
      <c r="I16" s="398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4" t="s">
        <v>278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8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4" t="s">
        <v>279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8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4" t="s">
        <v>280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8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4" t="s">
        <v>281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8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4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8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8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8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8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8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8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8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8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8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8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8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8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8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9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316</v>
      </c>
      <c r="C35" s="168"/>
      <c r="D35" s="168"/>
      <c r="E35" s="168"/>
      <c r="F35" s="168"/>
      <c r="G35" s="168"/>
      <c r="H35" s="168"/>
      <c r="I35" s="399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317</v>
      </c>
      <c r="C36" s="168"/>
      <c r="D36" s="168"/>
      <c r="E36" s="168"/>
      <c r="F36" s="168"/>
      <c r="G36" s="168"/>
      <c r="H36" s="168"/>
      <c r="I36" s="399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9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466" t="s">
        <v>242</v>
      </c>
      <c r="C39" s="168"/>
      <c r="D39" s="168"/>
      <c r="E39" s="168"/>
      <c r="F39" s="168"/>
      <c r="G39" s="168"/>
      <c r="H39" s="168"/>
      <c r="I39" s="399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202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0</v>
      </c>
      <c r="D30" s="360" t="s">
        <v>11</v>
      </c>
      <c r="E30" s="242" t="s">
        <v>132</v>
      </c>
      <c r="F30" s="242"/>
      <c r="G30" s="242"/>
      <c r="H30" s="359">
        <f>様式1!G30</f>
        <v>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9" sqref="K9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7" t="str">
        <f>IF(B5="見積金額内訳書","",IF(B5="最終見積金額内訳書","",Q6))</f>
        <v/>
      </c>
      <c r="B1" s="477"/>
      <c r="C1" s="477"/>
      <c r="F1" s="70"/>
      <c r="H1" s="21"/>
      <c r="I1" s="21"/>
      <c r="J1" s="21"/>
      <c r="K1" s="21"/>
      <c r="L1" s="21"/>
    </row>
    <row r="2" spans="1:17" ht="15" customHeight="1">
      <c r="A2" s="477"/>
      <c r="B2" s="477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3" t="s">
        <v>193</v>
      </c>
      <c r="C3" s="482"/>
      <c r="D3" s="482"/>
      <c r="E3" s="482"/>
      <c r="F3" s="482"/>
      <c r="G3" s="482"/>
      <c r="H3" s="21"/>
      <c r="I3" s="21"/>
      <c r="J3" s="21"/>
      <c r="K3" s="21"/>
      <c r="L3" s="21"/>
      <c r="M3" s="21"/>
    </row>
    <row r="4" spans="1:17" ht="15" customHeight="1">
      <c r="A4" s="21"/>
      <c r="B4" s="480"/>
      <c r="C4" s="481"/>
      <c r="D4" s="481"/>
      <c r="E4" s="481"/>
      <c r="F4" s="481"/>
      <c r="G4" s="481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2" t="s">
        <v>112</v>
      </c>
      <c r="C5" s="482"/>
      <c r="D5" s="482"/>
      <c r="E5" s="482"/>
      <c r="F5" s="482"/>
      <c r="G5" s="482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315</v>
      </c>
      <c r="P14" s="72"/>
      <c r="Q14" s="72"/>
    </row>
    <row r="15" spans="1:17" ht="30" customHeight="1" thickBot="1">
      <c r="A15" s="21"/>
      <c r="B15" s="25" t="s">
        <v>54</v>
      </c>
      <c r="C15" s="478" t="s">
        <v>68</v>
      </c>
      <c r="D15" s="478"/>
      <c r="E15" s="478"/>
      <c r="F15" s="260"/>
      <c r="G15" s="27">
        <f>G16+G17+G18</f>
        <v>0</v>
      </c>
      <c r="H15" s="27" t="s">
        <v>1</v>
      </c>
      <c r="O15" s="243" t="s">
        <v>308</v>
      </c>
    </row>
    <row r="16" spans="1:17" ht="21" customHeight="1" thickTop="1">
      <c r="A16" s="21"/>
      <c r="B16" s="21"/>
      <c r="C16" s="28" t="s">
        <v>2</v>
      </c>
      <c r="D16" s="487" t="s">
        <v>7</v>
      </c>
      <c r="E16" s="487"/>
      <c r="F16" s="263"/>
      <c r="G16" s="461">
        <f>'様式2_1人件費　2_2その他原価・一般管理費等'!$E$8</f>
        <v>0</v>
      </c>
      <c r="H16" s="461" t="s">
        <v>1</v>
      </c>
      <c r="O16" s="243" t="s">
        <v>263</v>
      </c>
    </row>
    <row r="17" spans="1:17" ht="21" customHeight="1">
      <c r="A17" s="21"/>
      <c r="B17" s="21"/>
      <c r="C17" s="28" t="s">
        <v>4</v>
      </c>
      <c r="D17" s="487" t="s">
        <v>64</v>
      </c>
      <c r="E17" s="487"/>
      <c r="F17" s="263"/>
      <c r="G17" s="462">
        <f>'様式2_1人件費　2_2その他原価・一般管理費等'!$M$6</f>
        <v>0</v>
      </c>
      <c r="H17" s="462" t="s">
        <v>1</v>
      </c>
    </row>
    <row r="18" spans="1:17" ht="21" customHeight="1">
      <c r="A18" s="21"/>
      <c r="B18" s="31"/>
      <c r="C18" s="28" t="s">
        <v>8</v>
      </c>
      <c r="D18" s="486" t="s">
        <v>9</v>
      </c>
      <c r="E18" s="486"/>
      <c r="F18" s="262"/>
      <c r="G18" s="462">
        <f>'様式2_1人件費　2_2その他原価・一般管理費等'!$M$8</f>
        <v>0</v>
      </c>
      <c r="H18" s="46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1">
        <f>様式2_3機材!$E$5</f>
        <v>0</v>
      </c>
      <c r="H20" s="461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296</v>
      </c>
      <c r="E21" s="30"/>
      <c r="F21" s="30"/>
      <c r="G21" s="462">
        <f>G22+G23</f>
        <v>0</v>
      </c>
      <c r="H21" s="462" t="s">
        <v>1</v>
      </c>
    </row>
    <row r="22" spans="1:17" ht="21" customHeight="1">
      <c r="A22" s="21"/>
      <c r="B22" s="30"/>
      <c r="C22" s="28"/>
      <c r="D22" s="30"/>
      <c r="E22" s="30" t="s">
        <v>294</v>
      </c>
      <c r="F22" s="30"/>
      <c r="G22" s="462">
        <f>様式2_4旅費!$F$4</f>
        <v>0</v>
      </c>
      <c r="H22" s="462" t="s">
        <v>1</v>
      </c>
    </row>
    <row r="23" spans="1:17" ht="21" customHeight="1">
      <c r="A23" s="21"/>
      <c r="B23" s="30"/>
      <c r="C23" s="28"/>
      <c r="D23" s="30"/>
      <c r="E23" s="30" t="s">
        <v>295</v>
      </c>
      <c r="F23" s="30"/>
      <c r="G23" s="462">
        <f>様式2_4旅費!$F$6</f>
        <v>0</v>
      </c>
      <c r="H23" s="462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2">
        <f>様式2_5現地活動費!$E$3</f>
        <v>0</v>
      </c>
      <c r="H24" s="462" t="s">
        <v>1</v>
      </c>
    </row>
    <row r="25" spans="1:17" ht="21" customHeight="1">
      <c r="A25" s="21"/>
      <c r="B25" s="30"/>
      <c r="C25" s="245" t="s">
        <v>311</v>
      </c>
      <c r="D25" s="20" t="s">
        <v>159</v>
      </c>
      <c r="F25" s="30"/>
      <c r="G25" s="462">
        <f>'様式2_6本邦受入活動費&amp;管理費'!$E$4</f>
        <v>0</v>
      </c>
      <c r="H25" s="462" t="s">
        <v>1</v>
      </c>
    </row>
    <row r="26" spans="1:17" ht="21" customHeight="1">
      <c r="A26" s="21"/>
      <c r="B26" s="30"/>
      <c r="C26" s="246"/>
      <c r="F26" s="30"/>
      <c r="G26" s="463"/>
      <c r="H26" s="463"/>
    </row>
    <row r="27" spans="1:17" ht="21" customHeight="1">
      <c r="A27" s="21"/>
      <c r="B27" s="31"/>
      <c r="C27" s="31"/>
      <c r="D27" s="29"/>
      <c r="E27" s="21"/>
      <c r="F27" s="21"/>
      <c r="G27" s="464"/>
      <c r="H27" s="464"/>
    </row>
    <row r="28" spans="1:17" ht="21" customHeight="1" thickBot="1">
      <c r="A28" s="21"/>
      <c r="B28" s="465" t="s">
        <v>58</v>
      </c>
      <c r="C28" s="478" t="s">
        <v>6</v>
      </c>
      <c r="D28" s="478"/>
      <c r="E28" s="478"/>
      <c r="F28" s="262"/>
      <c r="G28" s="27">
        <f>'様式2_6本邦受入活動費&amp;管理費'!E23</f>
        <v>0</v>
      </c>
      <c r="H28" s="27" t="s">
        <v>1</v>
      </c>
    </row>
    <row r="29" spans="1:17" ht="30" customHeight="1" thickTop="1" thickBot="1">
      <c r="A29" s="21"/>
      <c r="B29" s="25" t="s">
        <v>0</v>
      </c>
      <c r="C29" s="479" t="s">
        <v>10</v>
      </c>
      <c r="D29" s="479"/>
      <c r="E29" s="479"/>
      <c r="F29" s="261"/>
      <c r="G29" s="32">
        <f>G15+G19+G28</f>
        <v>0</v>
      </c>
      <c r="H29" s="32" t="s">
        <v>1</v>
      </c>
    </row>
    <row r="30" spans="1:17" ht="30" customHeight="1" thickTop="1" thickBot="1">
      <c r="A30" s="21"/>
      <c r="B30" s="25" t="s">
        <v>45</v>
      </c>
      <c r="C30" s="479" t="s">
        <v>56</v>
      </c>
      <c r="D30" s="479"/>
      <c r="E30" s="479"/>
      <c r="F30" s="18"/>
      <c r="G30" s="32">
        <f>G29*0.08</f>
        <v>0</v>
      </c>
      <c r="H30" s="32" t="s">
        <v>1</v>
      </c>
    </row>
    <row r="31" spans="1:17" ht="24" customHeight="1" thickTop="1" thickBot="1">
      <c r="A31" s="21"/>
      <c r="B31" s="25" t="s">
        <v>50</v>
      </c>
      <c r="C31" s="479" t="s">
        <v>239</v>
      </c>
      <c r="D31" s="479"/>
      <c r="E31" s="479"/>
      <c r="F31" s="479"/>
      <c r="G31" s="32">
        <f>G29+G30</f>
        <v>0</v>
      </c>
      <c r="H31" s="32" t="s">
        <v>1</v>
      </c>
    </row>
    <row r="32" spans="1:17" ht="51" customHeight="1" thickTop="1">
      <c r="A32" s="21"/>
      <c r="B32" s="484"/>
      <c r="C32" s="484"/>
      <c r="D32" s="484"/>
      <c r="E32" s="485"/>
      <c r="F32" s="485"/>
      <c r="G32" s="485"/>
      <c r="H32" s="485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61" sqref="L61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91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91" customWidth="1"/>
    <col min="12" max="13" width="16.375" style="78" customWidth="1"/>
    <col min="14" max="14" width="7.5" style="78" customWidth="1"/>
    <col min="15" max="15" width="16.375" style="78" customWidth="1"/>
    <col min="16" max="16" width="7.5" style="78" customWidth="1"/>
    <col min="17" max="17" width="16.375" style="78" customWidth="1"/>
    <col min="18" max="16384" width="9" style="78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90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91"/>
      <c r="J3" s="391"/>
      <c r="S3" s="78" t="s">
        <v>126</v>
      </c>
    </row>
    <row r="4" spans="1:19">
      <c r="A4" s="445" t="s">
        <v>309</v>
      </c>
      <c r="B4" s="445"/>
      <c r="C4" s="445"/>
      <c r="D4" s="446"/>
      <c r="E4" s="446"/>
      <c r="K4" s="445" t="s">
        <v>309</v>
      </c>
      <c r="L4" s="445"/>
      <c r="M4" s="445"/>
      <c r="N4" s="446"/>
      <c r="O4" s="446"/>
      <c r="S4" s="78" t="s">
        <v>127</v>
      </c>
    </row>
    <row r="5" spans="1:19" ht="15" thickBot="1">
      <c r="B5" s="79"/>
      <c r="C5" s="79"/>
      <c r="D5" s="431"/>
      <c r="E5" s="19"/>
    </row>
    <row r="6" spans="1:19" ht="20.100000000000001" customHeight="1" thickBot="1">
      <c r="D6" s="267"/>
      <c r="E6" s="492">
        <f>M28+O28+Q28</f>
        <v>0</v>
      </c>
      <c r="F6" s="493"/>
      <c r="G6" s="78" t="s">
        <v>1</v>
      </c>
      <c r="K6" s="78" t="s">
        <v>70</v>
      </c>
      <c r="M6" s="409">
        <f>O28</f>
        <v>0</v>
      </c>
      <c r="N6" s="78" t="s">
        <v>1</v>
      </c>
    </row>
    <row r="7" spans="1:19" ht="20.100000000000001" customHeight="1">
      <c r="B7" s="80"/>
      <c r="C7" s="80"/>
      <c r="D7" s="267"/>
      <c r="L7" s="95"/>
      <c r="M7" s="438"/>
      <c r="N7" s="439"/>
    </row>
    <row r="8" spans="1:19" ht="20.100000000000001" customHeight="1" thickBot="1">
      <c r="A8" s="78" t="s">
        <v>33</v>
      </c>
      <c r="E8" s="490">
        <f>G84</f>
        <v>0</v>
      </c>
      <c r="F8" s="491"/>
      <c r="G8" s="78" t="s">
        <v>1</v>
      </c>
      <c r="K8" s="78" t="s">
        <v>40</v>
      </c>
      <c r="M8" s="409">
        <f>Q28</f>
        <v>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4"/>
    </row>
    <row r="10" spans="1:19" ht="21" customHeight="1">
      <c r="B10" s="78" t="s">
        <v>225</v>
      </c>
      <c r="L10" s="97"/>
      <c r="M10" s="440" t="s">
        <v>303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401"/>
      <c r="K11" s="81" t="s">
        <v>38</v>
      </c>
      <c r="L11" s="81" t="s">
        <v>154</v>
      </c>
      <c r="M11" s="81" t="s">
        <v>304</v>
      </c>
      <c r="N11" s="81" t="s">
        <v>305</v>
      </c>
      <c r="O11" s="81" t="s">
        <v>265</v>
      </c>
      <c r="P11" s="81" t="s">
        <v>305</v>
      </c>
      <c r="Q11" s="81" t="s">
        <v>264</v>
      </c>
    </row>
    <row r="12" spans="1:19" ht="30" customHeight="1">
      <c r="A12" s="411"/>
      <c r="B12" s="309" t="str">
        <f>IF($A12="","",VLOOKUP($A12,従事者明細!$A$3:$L$52,2,FALSE))</f>
        <v/>
      </c>
      <c r="C12" s="309" t="str">
        <f>IF($A12="","",VLOOKUP($A12,従事者明細!$A$3:$L$52,3,FALSE))</f>
        <v/>
      </c>
      <c r="D12" s="133" t="str">
        <f>IF($A12="","",VLOOKUP($A12,従事者明細!$A$3:$L$52,6,FALSE))</f>
        <v/>
      </c>
      <c r="E12" s="309" t="str">
        <f>IF($A12="","",VLOOKUP($A12,従事者明細!$A$3:$L$52,10,FALSE))</f>
        <v/>
      </c>
      <c r="F12" s="310" t="str">
        <f>IF(I12="","",ROUND(I12/30,2))</f>
        <v/>
      </c>
      <c r="G12" s="311" t="str">
        <f>IF(D12="","",E12*ROUND(F12,2))</f>
        <v/>
      </c>
      <c r="H12" s="312" t="str">
        <f>IF($A12="","",VLOOKUP($A12,従事者明細!$A$3:$F$52,4,FALSE))</f>
        <v/>
      </c>
      <c r="I12" s="82"/>
      <c r="J12" s="97"/>
      <c r="K12" s="410"/>
      <c r="L12" s="167" t="str">
        <f>IF($K12="","",VLOOKUP($K12,従事者明細!$D$3:$L$52,2,FALSE))</f>
        <v/>
      </c>
      <c r="M12" s="167" t="str">
        <f t="shared" ref="M12:M26" si="0">IF($K12="","",VLOOKUP($K12,$F$65:$H$79,3,FALSE))</f>
        <v/>
      </c>
      <c r="N12" s="392"/>
      <c r="O12" s="393" t="str">
        <f>IF($K12="","",ROUND(M12*N12,0))</f>
        <v/>
      </c>
      <c r="P12" s="392"/>
      <c r="Q12" s="393" t="str">
        <f>IF($K12="","",ROUND((M12+O12)*P12,0))</f>
        <v/>
      </c>
    </row>
    <row r="13" spans="1:19" ht="30" customHeight="1">
      <c r="A13" s="411"/>
      <c r="B13" s="309" t="str">
        <f>IF($A13="","",VLOOKUP($A13,従事者明細!$A$3:$L$52,2,FALSE))</f>
        <v/>
      </c>
      <c r="C13" s="309" t="str">
        <f>IF($A13="","",VLOOKUP($A13,従事者明細!$A$3:$L$52,3,FALSE))</f>
        <v/>
      </c>
      <c r="D13" s="133" t="str">
        <f>IF($A13="","",VLOOKUP($A13,従事者明細!$A$3:$L$52,6,FALSE))</f>
        <v/>
      </c>
      <c r="E13" s="309" t="str">
        <f>IF($A13="","",VLOOKUP($A13,従事者明細!$A$3:$L$52,10,FALSE))</f>
        <v/>
      </c>
      <c r="F13" s="310" t="str">
        <f t="shared" ref="F13" si="1">IF(I13="","",ROUND(I13/30,2))</f>
        <v/>
      </c>
      <c r="G13" s="311" t="str">
        <f t="shared" ref="G13" si="2">IF(D13="","",E13*ROUND(F13,2))</f>
        <v/>
      </c>
      <c r="H13" s="312" t="str">
        <f>IF($A13="","",VLOOKUP($A13,従事者明細!$A$3:$F$52,4,FALSE))</f>
        <v/>
      </c>
      <c r="I13" s="82"/>
      <c r="J13" s="97"/>
      <c r="K13" s="410"/>
      <c r="L13" s="167" t="str">
        <f>IF($K13="","",VLOOKUP($K13,従事者明細!$D$3:$L$52,2,FALSE))</f>
        <v/>
      </c>
      <c r="M13" s="167" t="str">
        <f t="shared" si="0"/>
        <v/>
      </c>
      <c r="N13" s="392"/>
      <c r="O13" s="393" t="str">
        <f t="shared" ref="O13:O26" si="3">IF($K13="","",ROUND(M13*N13,0))</f>
        <v/>
      </c>
      <c r="P13" s="392"/>
      <c r="Q13" s="393" t="str">
        <f t="shared" ref="Q13:Q26" si="4">IF($K13="","",ROUND((M13+O13)*P13,0))</f>
        <v/>
      </c>
    </row>
    <row r="14" spans="1:19" ht="30" customHeight="1">
      <c r="A14" s="411"/>
      <c r="B14" s="309" t="str">
        <f>IF($A14="","",VLOOKUP($A14,従事者明細!$A$3:$L$52,2,FALSE))</f>
        <v/>
      </c>
      <c r="C14" s="309" t="str">
        <f>IF($A14="","",VLOOKUP($A14,従事者明細!$A$3:$L$52,3,FALSE))</f>
        <v/>
      </c>
      <c r="D14" s="133" t="str">
        <f>IF($A14="","",VLOOKUP($A14,従事者明細!$A$3:$L$52,6,FALSE))</f>
        <v/>
      </c>
      <c r="E14" s="309" t="str">
        <f>IF($A14="","",VLOOKUP($A14,従事者明細!$A$3:$L$52,10,FALSE))</f>
        <v/>
      </c>
      <c r="F14" s="310" t="str">
        <f t="shared" ref="F14:F26" si="5">IF(I14="","",ROUND(I14/30,2))</f>
        <v/>
      </c>
      <c r="G14" s="311" t="str">
        <f t="shared" ref="G14:G26" si="6">IF(D14="","",E14*ROUND(F14,2))</f>
        <v/>
      </c>
      <c r="H14" s="312" t="str">
        <f>IF($A14="","",VLOOKUP($A14,従事者明細!$A$3:$F$52,4,FALSE))</f>
        <v/>
      </c>
      <c r="I14" s="82"/>
      <c r="J14" s="97"/>
      <c r="K14" s="410"/>
      <c r="L14" s="167" t="str">
        <f>IF($K14="","",VLOOKUP($K14,従事者明細!$D$3:$L$52,2,FALSE))</f>
        <v/>
      </c>
      <c r="M14" s="167" t="str">
        <f t="shared" si="0"/>
        <v/>
      </c>
      <c r="N14" s="392"/>
      <c r="O14" s="393" t="str">
        <f t="shared" si="3"/>
        <v/>
      </c>
      <c r="P14" s="392"/>
      <c r="Q14" s="393" t="str">
        <f t="shared" si="4"/>
        <v/>
      </c>
    </row>
    <row r="15" spans="1:19" ht="30" customHeight="1">
      <c r="A15" s="411"/>
      <c r="B15" s="309" t="str">
        <f>IF($A15="","",VLOOKUP($A15,従事者明細!$A$3:$L$52,2,FALSE))</f>
        <v/>
      </c>
      <c r="C15" s="309" t="str">
        <f>IF($A15="","",VLOOKUP($A15,従事者明細!$A$3:$L$52,3,FALSE))</f>
        <v/>
      </c>
      <c r="D15" s="133" t="str">
        <f>IF($A15="","",VLOOKUP($A15,従事者明細!$A$3:$L$52,6,FALSE))</f>
        <v/>
      </c>
      <c r="E15" s="309" t="str">
        <f>IF($A15="","",VLOOKUP($A15,従事者明細!$A$3:$L$52,10,FALSE))</f>
        <v/>
      </c>
      <c r="F15" s="310" t="str">
        <f t="shared" si="5"/>
        <v/>
      </c>
      <c r="G15" s="311" t="str">
        <f t="shared" si="6"/>
        <v/>
      </c>
      <c r="H15" s="312" t="str">
        <f>IF($A15="","",VLOOKUP($A15,従事者明細!$A$3:$F$52,4,FALSE))</f>
        <v/>
      </c>
      <c r="I15" s="82"/>
      <c r="J15" s="97"/>
      <c r="K15" s="410"/>
      <c r="L15" s="167" t="str">
        <f>IF($K15="","",VLOOKUP($K15,従事者明細!$D$3:$L$52,2,FALSE))</f>
        <v/>
      </c>
      <c r="M15" s="167" t="str">
        <f t="shared" si="0"/>
        <v/>
      </c>
      <c r="N15" s="392"/>
      <c r="O15" s="393" t="str">
        <f t="shared" si="3"/>
        <v/>
      </c>
      <c r="P15" s="392"/>
      <c r="Q15" s="393" t="str">
        <f t="shared" si="4"/>
        <v/>
      </c>
    </row>
    <row r="16" spans="1:19" ht="30" customHeight="1">
      <c r="A16" s="411"/>
      <c r="B16" s="309" t="str">
        <f>IF($A16="","",VLOOKUP($A16,従事者明細!$A$3:$L$52,2,FALSE))</f>
        <v/>
      </c>
      <c r="C16" s="309" t="str">
        <f>IF($A16="","",VLOOKUP($A16,従事者明細!$A$3:$L$52,3,FALSE))</f>
        <v/>
      </c>
      <c r="D16" s="133" t="str">
        <f>IF($A16="","",VLOOKUP($A16,従事者明細!$A$3:$L$52,6,FALSE))</f>
        <v/>
      </c>
      <c r="E16" s="309" t="str">
        <f>IF($A16="","",VLOOKUP($A16,従事者明細!$A$3:$L$52,10,FALSE))</f>
        <v/>
      </c>
      <c r="F16" s="310" t="str">
        <f t="shared" si="5"/>
        <v/>
      </c>
      <c r="G16" s="311" t="str">
        <f t="shared" si="6"/>
        <v/>
      </c>
      <c r="H16" s="312" t="str">
        <f>IF($A16="","",VLOOKUP($A16,従事者明細!$A$3:$F$52,4,FALSE))</f>
        <v/>
      </c>
      <c r="I16" s="82"/>
      <c r="J16" s="97"/>
      <c r="K16" s="410"/>
      <c r="L16" s="167" t="str">
        <f>IF($K16="","",VLOOKUP($K16,従事者明細!$D$3:$L$52,2,FALSE))</f>
        <v/>
      </c>
      <c r="M16" s="167" t="str">
        <f t="shared" si="0"/>
        <v/>
      </c>
      <c r="N16" s="392"/>
      <c r="O16" s="393" t="str">
        <f t="shared" si="3"/>
        <v/>
      </c>
      <c r="P16" s="392"/>
      <c r="Q16" s="393" t="str">
        <f t="shared" si="4"/>
        <v/>
      </c>
    </row>
    <row r="17" spans="1:17" ht="30" customHeight="1">
      <c r="A17" s="411"/>
      <c r="B17" s="309" t="str">
        <f>IF($A17="","",VLOOKUP($A17,従事者明細!$A$3:$L$52,2,FALSE))</f>
        <v/>
      </c>
      <c r="C17" s="309" t="str">
        <f>IF($A17="","",VLOOKUP($A17,従事者明細!$A$3:$L$52,3,FALSE))</f>
        <v/>
      </c>
      <c r="D17" s="133" t="str">
        <f>IF($A17="","",VLOOKUP($A17,従事者明細!$A$3:$L$52,6,FALSE))</f>
        <v/>
      </c>
      <c r="E17" s="309" t="str">
        <f>IF($A17="","",VLOOKUP($A17,従事者明細!$A$3:$L$52,10,FALSE))</f>
        <v/>
      </c>
      <c r="F17" s="310" t="str">
        <f t="shared" si="5"/>
        <v/>
      </c>
      <c r="G17" s="311" t="str">
        <f t="shared" si="6"/>
        <v/>
      </c>
      <c r="H17" s="312" t="str">
        <f>IF($A17="","",VLOOKUP($A17,従事者明細!$A$3:$F$52,4,FALSE))</f>
        <v/>
      </c>
      <c r="I17" s="82"/>
      <c r="J17" s="97"/>
      <c r="K17" s="410"/>
      <c r="L17" s="167" t="str">
        <f>IF($K17="","",VLOOKUP($K17,従事者明細!$D$3:$L$52,2,FALSE))</f>
        <v/>
      </c>
      <c r="M17" s="167" t="str">
        <f t="shared" si="0"/>
        <v/>
      </c>
      <c r="N17" s="392"/>
      <c r="O17" s="393" t="str">
        <f t="shared" si="3"/>
        <v/>
      </c>
      <c r="P17" s="392"/>
      <c r="Q17" s="393" t="str">
        <f t="shared" si="4"/>
        <v/>
      </c>
    </row>
    <row r="18" spans="1:17" ht="30" customHeight="1">
      <c r="A18" s="411"/>
      <c r="B18" s="309" t="str">
        <f>IF($A18="","",VLOOKUP($A18,従事者明細!$A$3:$L$52,2,FALSE))</f>
        <v/>
      </c>
      <c r="C18" s="309" t="str">
        <f>IF($A18="","",VLOOKUP($A18,従事者明細!$A$3:$L$52,3,FALSE))</f>
        <v/>
      </c>
      <c r="D18" s="133" t="str">
        <f>IF($A18="","",VLOOKUP($A18,従事者明細!$A$3:$L$52,6,FALSE))</f>
        <v/>
      </c>
      <c r="E18" s="309" t="str">
        <f>IF($A18="","",VLOOKUP($A18,従事者明細!$A$3:$L$52,10,FALSE))</f>
        <v/>
      </c>
      <c r="F18" s="310" t="str">
        <f t="shared" si="5"/>
        <v/>
      </c>
      <c r="G18" s="311" t="str">
        <f t="shared" si="6"/>
        <v/>
      </c>
      <c r="H18" s="312" t="str">
        <f>IF($A18="","",VLOOKUP($A18,従事者明細!$A$3:$F$52,4,FALSE))</f>
        <v/>
      </c>
      <c r="I18" s="82"/>
      <c r="J18" s="97"/>
      <c r="K18" s="410"/>
      <c r="L18" s="167" t="str">
        <f>IF($K18="","",VLOOKUP($K18,従事者明細!$D$3:$L$52,2,FALSE))</f>
        <v/>
      </c>
      <c r="M18" s="167" t="str">
        <f t="shared" si="0"/>
        <v/>
      </c>
      <c r="N18" s="392"/>
      <c r="O18" s="393" t="str">
        <f t="shared" si="3"/>
        <v/>
      </c>
      <c r="P18" s="392"/>
      <c r="Q18" s="393" t="str">
        <f t="shared" si="4"/>
        <v/>
      </c>
    </row>
    <row r="19" spans="1:17" ht="30" customHeight="1">
      <c r="A19" s="411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10"/>
      <c r="L19" s="167" t="str">
        <f>IF($K19="","",VLOOKUP($K19,従事者明細!$D$3:$L$52,2,FALSE))</f>
        <v/>
      </c>
      <c r="M19" s="167" t="str">
        <f t="shared" si="0"/>
        <v/>
      </c>
      <c r="N19" s="392"/>
      <c r="O19" s="393" t="str">
        <f t="shared" si="3"/>
        <v/>
      </c>
      <c r="P19" s="392"/>
      <c r="Q19" s="393" t="str">
        <f t="shared" si="4"/>
        <v/>
      </c>
    </row>
    <row r="20" spans="1:17" ht="30" hidden="1" customHeight="1">
      <c r="A20" s="411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10"/>
      <c r="L20" s="167" t="str">
        <f>IF($K20="","",VLOOKUP($K20,従事者明細!$D$3:$L$52,2,FALSE))</f>
        <v/>
      </c>
      <c r="M20" s="167" t="str">
        <f t="shared" si="0"/>
        <v/>
      </c>
      <c r="N20" s="392"/>
      <c r="O20" s="393" t="str">
        <f t="shared" si="3"/>
        <v/>
      </c>
      <c r="P20" s="392"/>
      <c r="Q20" s="393" t="str">
        <f t="shared" si="4"/>
        <v/>
      </c>
    </row>
    <row r="21" spans="1:17" ht="30" hidden="1" customHeight="1">
      <c r="A21" s="411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10"/>
      <c r="L21" s="167" t="str">
        <f>IF($K21="","",VLOOKUP($K21,従事者明細!$D$3:$L$52,2,FALSE))</f>
        <v/>
      </c>
      <c r="M21" s="167" t="str">
        <f t="shared" si="0"/>
        <v/>
      </c>
      <c r="N21" s="392"/>
      <c r="O21" s="393" t="str">
        <f t="shared" si="3"/>
        <v/>
      </c>
      <c r="P21" s="392"/>
      <c r="Q21" s="393" t="str">
        <f t="shared" si="4"/>
        <v/>
      </c>
    </row>
    <row r="22" spans="1:17" ht="30" hidden="1" customHeight="1">
      <c r="A22" s="411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10"/>
      <c r="L22" s="167" t="str">
        <f>IF($K22="","",VLOOKUP($K22,従事者明細!$D$3:$L$52,2,FALSE))</f>
        <v/>
      </c>
      <c r="M22" s="167" t="str">
        <f t="shared" si="0"/>
        <v/>
      </c>
      <c r="N22" s="392"/>
      <c r="O22" s="393" t="str">
        <f t="shared" si="3"/>
        <v/>
      </c>
      <c r="P22" s="392"/>
      <c r="Q22" s="393" t="str">
        <f t="shared" si="4"/>
        <v/>
      </c>
    </row>
    <row r="23" spans="1:17" ht="30" hidden="1" customHeight="1">
      <c r="A23" s="411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10"/>
      <c r="L23" s="167" t="str">
        <f>IF($K23="","",VLOOKUP($K23,従事者明細!$D$3:$L$52,2,FALSE))</f>
        <v/>
      </c>
      <c r="M23" s="167" t="str">
        <f t="shared" si="0"/>
        <v/>
      </c>
      <c r="N23" s="392"/>
      <c r="O23" s="393" t="str">
        <f t="shared" si="3"/>
        <v/>
      </c>
      <c r="P23" s="392"/>
      <c r="Q23" s="393" t="str">
        <f t="shared" si="4"/>
        <v/>
      </c>
    </row>
    <row r="24" spans="1:17" ht="30" hidden="1" customHeight="1">
      <c r="A24" s="411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10"/>
      <c r="L24" s="167" t="str">
        <f>IF($K24="","",VLOOKUP($K24,従事者明細!$D$3:$L$52,2,FALSE))</f>
        <v/>
      </c>
      <c r="M24" s="167" t="str">
        <f t="shared" si="0"/>
        <v/>
      </c>
      <c r="N24" s="392"/>
      <c r="O24" s="393" t="str">
        <f t="shared" si="3"/>
        <v/>
      </c>
      <c r="P24" s="392"/>
      <c r="Q24" s="393" t="str">
        <f t="shared" si="4"/>
        <v/>
      </c>
    </row>
    <row r="25" spans="1:17" ht="30" hidden="1" customHeight="1">
      <c r="A25" s="411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10"/>
      <c r="L25" s="167" t="str">
        <f>IF($K25="","",VLOOKUP($K25,従事者明細!$D$3:$L$52,2,FALSE))</f>
        <v/>
      </c>
      <c r="M25" s="167" t="str">
        <f t="shared" si="0"/>
        <v/>
      </c>
      <c r="N25" s="392"/>
      <c r="O25" s="393" t="str">
        <f t="shared" si="3"/>
        <v/>
      </c>
      <c r="P25" s="392"/>
      <c r="Q25" s="393" t="str">
        <f t="shared" si="4"/>
        <v/>
      </c>
    </row>
    <row r="26" spans="1:17" ht="30" customHeight="1" thickBot="1">
      <c r="A26" s="411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10"/>
      <c r="L26" s="167" t="str">
        <f>IF($K26="","",VLOOKUP($K26,従事者明細!$D$3:$L$52,2,FALSE))</f>
        <v/>
      </c>
      <c r="M26" s="167" t="str">
        <f t="shared" si="0"/>
        <v/>
      </c>
      <c r="N26" s="392"/>
      <c r="O26" s="393" t="str">
        <f t="shared" si="3"/>
        <v/>
      </c>
      <c r="P26" s="392"/>
      <c r="Q26" s="393" t="str">
        <f t="shared" si="4"/>
        <v/>
      </c>
    </row>
    <row r="27" spans="1:17" ht="30" customHeight="1" thickBot="1">
      <c r="E27" s="83" t="s">
        <v>223</v>
      </c>
      <c r="F27" s="434">
        <f>SUM(F12:F26)</f>
        <v>0</v>
      </c>
      <c r="G27" s="321">
        <f>SUM(G12:G26)</f>
        <v>0</v>
      </c>
      <c r="I27" s="350">
        <f>SUM(I12:I26)</f>
        <v>0</v>
      </c>
      <c r="J27" s="403"/>
      <c r="L27" s="83" t="s">
        <v>223</v>
      </c>
      <c r="M27" s="436">
        <f>SUM(M12:M26)</f>
        <v>0</v>
      </c>
      <c r="O27" s="436">
        <f>SUM(O12:O26)</f>
        <v>0</v>
      </c>
      <c r="Q27" s="436">
        <f>SUM(Q12:Q26)</f>
        <v>0</v>
      </c>
    </row>
    <row r="28" spans="1:17" ht="30" customHeight="1" thickBot="1">
      <c r="B28" s="86"/>
      <c r="C28" s="86"/>
      <c r="L28" s="78" t="s">
        <v>293</v>
      </c>
      <c r="M28" s="437">
        <f>ROUNDDOWN(M27,-3)</f>
        <v>0</v>
      </c>
      <c r="O28" s="437">
        <f>ROUNDDOWN(O27,-3)</f>
        <v>0</v>
      </c>
      <c r="Q28" s="437">
        <f>ROUNDDOWN(Q27,-3)</f>
        <v>0</v>
      </c>
    </row>
    <row r="29" spans="1:17" ht="15" hidden="1" customHeight="1">
      <c r="B29" s="86"/>
      <c r="C29" s="86"/>
      <c r="F29" s="116" t="s">
        <v>266</v>
      </c>
      <c r="G29" s="311">
        <f>SUMIF($H$12:$H$26,"A-1",$G$12:$G$26)</f>
        <v>0</v>
      </c>
      <c r="H29" s="165"/>
    </row>
    <row r="30" spans="1:17" ht="15" hidden="1" customHeight="1">
      <c r="B30" s="86"/>
      <c r="C30" s="86"/>
      <c r="F30" s="116" t="s">
        <v>267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284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285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286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272</v>
      </c>
      <c r="G34" s="311">
        <f>SUMIF($H$12:$H$26,"B-1",$G$12:$G$26)</f>
        <v>0</v>
      </c>
      <c r="H34" s="165"/>
    </row>
    <row r="35" spans="1:17" ht="15" hidden="1" customHeight="1">
      <c r="B35" s="86"/>
      <c r="C35" s="86"/>
      <c r="F35" s="116" t="s">
        <v>273</v>
      </c>
      <c r="G35" s="311">
        <f>SUMIF($H$12:$H$26,"B-2",$G$12:$G$26)</f>
        <v>0</v>
      </c>
      <c r="H35" s="165"/>
    </row>
    <row r="36" spans="1:17" ht="15" hidden="1" customHeight="1">
      <c r="B36" s="86"/>
      <c r="C36" s="86"/>
      <c r="F36" s="116" t="s">
        <v>283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287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288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277</v>
      </c>
      <c r="G39" s="311">
        <f>SUMIF($H$12:$H$26,"C-1",$G$12:$G$26)</f>
        <v>0</v>
      </c>
      <c r="H39" s="165"/>
    </row>
    <row r="40" spans="1:17" ht="15" hidden="1" customHeight="1">
      <c r="B40" s="86"/>
      <c r="C40" s="86"/>
      <c r="F40" s="116" t="s">
        <v>278</v>
      </c>
      <c r="G40" s="311">
        <f>SUMIF($H$12:$H$26,"C-2",$G$12:$G$26)</f>
        <v>0</v>
      </c>
      <c r="H40" s="165"/>
    </row>
    <row r="41" spans="1:17" ht="15" hidden="1" customHeight="1">
      <c r="B41" s="86"/>
      <c r="C41" s="86"/>
      <c r="F41" s="116" t="s">
        <v>289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290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291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292</v>
      </c>
      <c r="G44" s="311">
        <f>SUM(G29:G43)</f>
        <v>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401"/>
      <c r="L46" s="64"/>
      <c r="M46" s="64"/>
      <c r="N46" s="64"/>
      <c r="O46" s="64"/>
      <c r="P46" s="64"/>
      <c r="Q46" s="64"/>
    </row>
    <row r="47" spans="1:17" ht="30" customHeight="1">
      <c r="A47" s="411"/>
      <c r="B47" s="309" t="str">
        <f>IF($A47="","",VLOOKUP($A47,従事者明細!$A$3:$L$52,2,FALSE))</f>
        <v/>
      </c>
      <c r="C47" s="309" t="str">
        <f>IF($A47="","",VLOOKUP($A47,従事者明細!$A$3:$L$52,3,FALSE))</f>
        <v/>
      </c>
      <c r="D47" s="133" t="str">
        <f>IF($A47="","",VLOOKUP($A47,従事者明細!$A$3:$L$52,6,FALSE))</f>
        <v/>
      </c>
      <c r="E47" s="309" t="str">
        <f>IF($A47="","",VLOOKUP($A47,従事者明細!$A$3:$L$52,10,FALSE))</f>
        <v/>
      </c>
      <c r="F47" s="310" t="str">
        <f>IF(I47="","",ROUND(I47/20,2))</f>
        <v/>
      </c>
      <c r="G47" s="311" t="str">
        <f>IF(D47="","",E47*ROUND(F47,2))</f>
        <v/>
      </c>
      <c r="H47" s="312" t="str">
        <f>IF($A47="","",VLOOKUP($A47,従事者明細!$A$3:$F$52,4,FALSE))</f>
        <v/>
      </c>
      <c r="I47" s="87"/>
      <c r="J47" s="402"/>
      <c r="K47" s="405"/>
      <c r="L47" s="489"/>
      <c r="M47" s="489"/>
      <c r="N47" s="489"/>
      <c r="O47" s="489"/>
      <c r="P47" s="489"/>
      <c r="Q47" s="489"/>
    </row>
    <row r="48" spans="1:17" ht="30" customHeight="1">
      <c r="A48" s="411"/>
      <c r="B48" s="309" t="str">
        <f>IF($A48="","",VLOOKUP($A48,従事者明細!$A$3:$L$52,2,FALSE))</f>
        <v/>
      </c>
      <c r="C48" s="309" t="str">
        <f>IF($A48="","",VLOOKUP($A48,従事者明細!$A$3:$L$52,3,FALSE))</f>
        <v/>
      </c>
      <c r="D48" s="133" t="str">
        <f>IF($A48="","",VLOOKUP($A48,従事者明細!$A$3:$L$52,6,FALSE))</f>
        <v/>
      </c>
      <c r="E48" s="309" t="str">
        <f>IF($A48="","",VLOOKUP($A48,従事者明細!$A$3:$L$52,10,FALSE))</f>
        <v/>
      </c>
      <c r="F48" s="310" t="str">
        <f t="shared" ref="F48:F61" si="7">IF(I48="","",ROUND(I48/20,2))</f>
        <v/>
      </c>
      <c r="G48" s="311" t="str">
        <f t="shared" ref="G48:G61" si="8">IF(D48="","",E48*ROUND(F48,2))</f>
        <v/>
      </c>
      <c r="H48" s="312" t="str">
        <f>IF($A48="","",VLOOKUP($A48,従事者明細!$A$3:$F$52,4,FALSE))</f>
        <v/>
      </c>
      <c r="I48" s="87"/>
      <c r="J48" s="402"/>
      <c r="K48" s="420"/>
      <c r="L48" s="429"/>
      <c r="M48" s="430"/>
      <c r="N48" s="429"/>
      <c r="O48" s="427"/>
      <c r="P48" s="429"/>
      <c r="Q48" s="427"/>
    </row>
    <row r="49" spans="1:17" ht="30" customHeight="1">
      <c r="A49" s="411"/>
      <c r="B49" s="309" t="str">
        <f>IF($A49="","",VLOOKUP($A49,従事者明細!$A$3:$L$52,2,FALSE))</f>
        <v/>
      </c>
      <c r="C49" s="309" t="str">
        <f>IF($A49="","",VLOOKUP($A49,従事者明細!$A$3:$L$52,3,FALSE))</f>
        <v/>
      </c>
      <c r="D49" s="133" t="str">
        <f>IF($A49="","",VLOOKUP($A49,従事者明細!$A$3:$L$52,6,FALSE))</f>
        <v/>
      </c>
      <c r="E49" s="309" t="str">
        <f>IF($A49="","",VLOOKUP($A49,従事者明細!$A$3:$L$52,10,FALSE))</f>
        <v/>
      </c>
      <c r="F49" s="310" t="str">
        <f t="shared" si="7"/>
        <v/>
      </c>
      <c r="G49" s="311" t="str">
        <f t="shared" si="8"/>
        <v/>
      </c>
      <c r="H49" s="312" t="str">
        <f>IF($A49="","",VLOOKUP($A49,従事者明細!$A$3:$F$52,4,FALSE))</f>
        <v/>
      </c>
      <c r="I49" s="87"/>
      <c r="J49" s="402"/>
      <c r="K49" s="420"/>
      <c r="L49" s="429"/>
      <c r="M49" s="430"/>
      <c r="N49" s="429"/>
      <c r="O49" s="427"/>
      <c r="P49" s="429"/>
      <c r="Q49" s="427"/>
    </row>
    <row r="50" spans="1:17" ht="30" customHeight="1">
      <c r="A50" s="411"/>
      <c r="B50" s="309" t="str">
        <f>IF($A50="","",VLOOKUP($A50,従事者明細!$A$3:$L$52,2,FALSE))</f>
        <v/>
      </c>
      <c r="C50" s="309" t="str">
        <f>IF($A50="","",VLOOKUP($A50,従事者明細!$A$3:$L$52,3,FALSE))</f>
        <v/>
      </c>
      <c r="D50" s="133" t="str">
        <f>IF($A50="","",VLOOKUP($A50,従事者明細!$A$3:$L$52,6,FALSE))</f>
        <v/>
      </c>
      <c r="E50" s="309" t="str">
        <f>IF($A50="","",VLOOKUP($A50,従事者明細!$A$3:$L$52,10,FALSE))</f>
        <v/>
      </c>
      <c r="F50" s="310" t="str">
        <f t="shared" si="7"/>
        <v/>
      </c>
      <c r="G50" s="311" t="str">
        <f t="shared" si="8"/>
        <v/>
      </c>
      <c r="H50" s="312" t="str">
        <f>IF($A50="","",VLOOKUP($A50,従事者明細!$A$3:$F$52,4,FALSE))</f>
        <v/>
      </c>
      <c r="I50" s="87"/>
      <c r="J50" s="402"/>
      <c r="K50" s="420"/>
      <c r="L50" s="429"/>
      <c r="M50" s="430"/>
      <c r="N50" s="429"/>
      <c r="O50" s="427"/>
      <c r="P50" s="429"/>
      <c r="Q50" s="427"/>
    </row>
    <row r="51" spans="1:17" ht="30" customHeight="1">
      <c r="A51" s="411"/>
      <c r="B51" s="309" t="str">
        <f>IF($A51="","",VLOOKUP($A51,従事者明細!$A$3:$L$52,2,FALSE))</f>
        <v/>
      </c>
      <c r="C51" s="309" t="str">
        <f>IF($A51="","",VLOOKUP($A51,従事者明細!$A$3:$L$52,3,FALSE))</f>
        <v/>
      </c>
      <c r="D51" s="133" t="str">
        <f>IF($A51="","",VLOOKUP($A51,従事者明細!$A$3:$L$52,6,FALSE))</f>
        <v/>
      </c>
      <c r="E51" s="309" t="str">
        <f>IF($A51="","",VLOOKUP($A51,従事者明細!$A$3:$L$52,10,FALSE))</f>
        <v/>
      </c>
      <c r="F51" s="310" t="str">
        <f t="shared" si="7"/>
        <v/>
      </c>
      <c r="G51" s="311" t="str">
        <f t="shared" si="8"/>
        <v/>
      </c>
      <c r="H51" s="312" t="str">
        <f>IF($A51="","",VLOOKUP($A51,従事者明細!$A$3:$F$52,4,FALSE))</f>
        <v/>
      </c>
      <c r="I51" s="87"/>
      <c r="J51" s="402"/>
      <c r="K51" s="420"/>
      <c r="L51" s="429"/>
      <c r="M51" s="430"/>
      <c r="N51" s="429"/>
      <c r="O51" s="427"/>
      <c r="P51" s="429"/>
      <c r="Q51" s="427"/>
    </row>
    <row r="52" spans="1:17" ht="30" customHeight="1">
      <c r="A52" s="411"/>
      <c r="B52" s="309" t="str">
        <f>IF($A52="","",VLOOKUP($A52,従事者明細!$A$3:$L$52,2,FALSE))</f>
        <v/>
      </c>
      <c r="C52" s="309" t="str">
        <f>IF($A52="","",VLOOKUP($A52,従事者明細!$A$3:$L$52,3,FALSE))</f>
        <v/>
      </c>
      <c r="D52" s="133" t="str">
        <f>IF($A52="","",VLOOKUP($A52,従事者明細!$A$3:$L$52,6,FALSE))</f>
        <v/>
      </c>
      <c r="E52" s="309" t="str">
        <f>IF($A52="","",VLOOKUP($A52,従事者明細!$A$3:$L$52,10,FALSE))</f>
        <v/>
      </c>
      <c r="F52" s="310" t="str">
        <f t="shared" si="7"/>
        <v/>
      </c>
      <c r="G52" s="311" t="str">
        <f t="shared" si="8"/>
        <v/>
      </c>
      <c r="H52" s="312" t="str">
        <f>IF($A52="","",VLOOKUP($A52,従事者明細!$A$3:$F$52,4,FALSE))</f>
        <v/>
      </c>
      <c r="I52" s="87"/>
      <c r="J52" s="402"/>
      <c r="K52" s="420"/>
      <c r="L52" s="429"/>
      <c r="M52" s="430"/>
      <c r="N52" s="429"/>
      <c r="O52" s="427"/>
      <c r="P52" s="429"/>
      <c r="Q52" s="427"/>
    </row>
    <row r="53" spans="1:17" ht="30" customHeight="1">
      <c r="A53" s="411"/>
      <c r="B53" s="309" t="str">
        <f>IF($A53="","",VLOOKUP($A53,従事者明細!$A$3:$L$52,2,FALSE))</f>
        <v/>
      </c>
      <c r="C53" s="309" t="str">
        <f>IF($A53="","",VLOOKUP($A53,従事者明細!$A$3:$L$52,3,FALSE))</f>
        <v/>
      </c>
      <c r="D53" s="133" t="str">
        <f>IF($A53="","",VLOOKUP($A53,従事者明細!$A$3:$L$52,6,FALSE))</f>
        <v/>
      </c>
      <c r="E53" s="309" t="str">
        <f>IF($A53="","",VLOOKUP($A53,従事者明細!$A$3:$L$52,10,FALSE))</f>
        <v/>
      </c>
      <c r="F53" s="310" t="str">
        <f t="shared" si="7"/>
        <v/>
      </c>
      <c r="G53" s="311" t="str">
        <f t="shared" si="8"/>
        <v/>
      </c>
      <c r="H53" s="312" t="str">
        <f>IF($A53="","",VLOOKUP($A53,従事者明細!$A$3:$F$52,4,FALSE))</f>
        <v/>
      </c>
      <c r="I53" s="87"/>
      <c r="J53" s="402"/>
      <c r="K53" s="418"/>
      <c r="L53" s="424"/>
      <c r="M53" s="425"/>
      <c r="N53" s="426"/>
      <c r="O53" s="427"/>
      <c r="P53" s="428"/>
      <c r="Q53" s="427"/>
    </row>
    <row r="54" spans="1:17" ht="30" customHeight="1">
      <c r="A54" s="411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2"/>
      <c r="K54" s="418"/>
      <c r="L54" s="424"/>
      <c r="M54" s="425"/>
      <c r="N54" s="426"/>
      <c r="O54" s="427"/>
      <c r="P54" s="426"/>
      <c r="Q54" s="427"/>
    </row>
    <row r="55" spans="1:17" ht="30" hidden="1" customHeight="1">
      <c r="A55" s="411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2"/>
      <c r="K55" s="418"/>
      <c r="L55" s="419"/>
      <c r="M55" s="406"/>
      <c r="N55" s="407"/>
      <c r="O55" s="408"/>
      <c r="P55" s="407"/>
      <c r="Q55" s="408"/>
    </row>
    <row r="56" spans="1:17" ht="30" hidden="1" customHeight="1">
      <c r="A56" s="411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2"/>
      <c r="K56" s="418"/>
      <c r="L56" s="419"/>
      <c r="M56" s="406"/>
      <c r="N56" s="407"/>
      <c r="O56" s="408"/>
      <c r="P56" s="407"/>
      <c r="Q56" s="408"/>
    </row>
    <row r="57" spans="1:17" ht="30" hidden="1" customHeight="1">
      <c r="A57" s="411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2"/>
      <c r="K57" s="418"/>
      <c r="L57" s="419"/>
      <c r="M57" s="406"/>
      <c r="N57" s="407"/>
      <c r="O57" s="408"/>
      <c r="P57" s="407"/>
      <c r="Q57" s="408"/>
    </row>
    <row r="58" spans="1:17" ht="30" hidden="1" customHeight="1">
      <c r="A58" s="411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2"/>
      <c r="K58" s="418"/>
      <c r="L58" s="419"/>
      <c r="M58" s="406"/>
      <c r="N58" s="407"/>
      <c r="O58" s="408"/>
      <c r="P58" s="407"/>
      <c r="Q58" s="408"/>
    </row>
    <row r="59" spans="1:17" ht="30" hidden="1" customHeight="1">
      <c r="A59" s="411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2"/>
      <c r="K59" s="418"/>
      <c r="L59" s="419"/>
      <c r="M59" s="406"/>
      <c r="N59" s="407"/>
      <c r="O59" s="408"/>
      <c r="P59" s="407"/>
      <c r="Q59" s="408"/>
    </row>
    <row r="60" spans="1:17" ht="30" hidden="1" customHeight="1">
      <c r="A60" s="411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2"/>
      <c r="K60" s="418"/>
      <c r="L60" s="419"/>
      <c r="M60" s="406"/>
      <c r="N60" s="407"/>
      <c r="O60" s="408"/>
      <c r="P60" s="407"/>
      <c r="Q60" s="408"/>
    </row>
    <row r="61" spans="1:17" ht="30" customHeight="1" thickBot="1">
      <c r="A61" s="411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2"/>
      <c r="K61" s="418"/>
      <c r="L61" s="419"/>
      <c r="M61" s="406"/>
      <c r="N61" s="407"/>
      <c r="O61" s="408"/>
      <c r="P61" s="407"/>
      <c r="Q61" s="408"/>
    </row>
    <row r="62" spans="1:17" ht="30" customHeight="1" thickBot="1">
      <c r="E62" s="83" t="s">
        <v>223</v>
      </c>
      <c r="F62" s="434">
        <f>SUM(F47:F61)</f>
        <v>0</v>
      </c>
      <c r="G62" s="84">
        <f>SUM(G47:G61)</f>
        <v>0</v>
      </c>
      <c r="I62" s="352">
        <f>SUM(I47:I61)</f>
        <v>0</v>
      </c>
      <c r="J62" s="93"/>
      <c r="K62" s="418"/>
      <c r="L62" s="419"/>
      <c r="M62" s="406"/>
      <c r="N62" s="407"/>
      <c r="O62" s="408"/>
      <c r="P62" s="407"/>
      <c r="Q62" s="408"/>
    </row>
    <row r="63" spans="1:17" ht="15.75" customHeight="1" thickBot="1">
      <c r="B63" s="85"/>
      <c r="C63" s="85"/>
      <c r="F63" s="83"/>
      <c r="G63" s="164"/>
      <c r="H63" s="95"/>
      <c r="J63" s="95"/>
      <c r="K63" s="418"/>
      <c r="L63" s="419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266</v>
      </c>
      <c r="G65" s="311">
        <f>SUMIF($H$47:$H$61,"A-1",$G$47:$G$61)</f>
        <v>0</v>
      </c>
      <c r="H65" s="163">
        <f>G29+G65</f>
        <v>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267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284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4" t="s">
        <v>285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4" t="s">
        <v>286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4" t="s">
        <v>272</v>
      </c>
      <c r="G70" s="311">
        <f>SUMIF($H$47:$H$61,"B-1",$G$47:$G$61)</f>
        <v>0</v>
      </c>
      <c r="H70" s="163">
        <f t="shared" si="9"/>
        <v>0</v>
      </c>
      <c r="I70" s="314"/>
      <c r="J70" s="314"/>
    </row>
    <row r="71" spans="2:17" ht="15" hidden="1" customHeight="1">
      <c r="B71" s="86"/>
      <c r="C71" s="86"/>
      <c r="F71" s="404" t="s">
        <v>273</v>
      </c>
      <c r="G71" s="311">
        <f>SUMIF($H$47:$H$61,"B-2",$G$47:$G$61)</f>
        <v>0</v>
      </c>
      <c r="H71" s="163">
        <f t="shared" si="9"/>
        <v>0</v>
      </c>
      <c r="I71" s="314"/>
      <c r="J71" s="314"/>
    </row>
    <row r="72" spans="2:17" ht="15" hidden="1" customHeight="1">
      <c r="B72" s="86"/>
      <c r="C72" s="86"/>
      <c r="F72" s="404" t="s">
        <v>283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4" t="s">
        <v>287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4" t="s">
        <v>288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4" t="s">
        <v>277</v>
      </c>
      <c r="G75" s="311">
        <f>SUMIF($H$47:$H$61,"C-1",$G$47:$G$61)</f>
        <v>0</v>
      </c>
      <c r="H75" s="163">
        <f t="shared" si="9"/>
        <v>0</v>
      </c>
      <c r="I75" s="314"/>
      <c r="J75" s="314"/>
    </row>
    <row r="76" spans="2:17" ht="15" hidden="1" customHeight="1">
      <c r="B76" s="86"/>
      <c r="C76" s="86"/>
      <c r="F76" s="404" t="s">
        <v>278</v>
      </c>
      <c r="G76" s="311">
        <f>SUMIF($H$47:$H$61,"C-2",$G$47:$G$61)</f>
        <v>0</v>
      </c>
      <c r="H76" s="163">
        <f t="shared" si="9"/>
        <v>0</v>
      </c>
      <c r="I76" s="314"/>
      <c r="J76" s="314"/>
    </row>
    <row r="77" spans="2:17" ht="15" hidden="1" customHeight="1">
      <c r="B77" s="86"/>
      <c r="C77" s="86"/>
      <c r="F77" s="404" t="s">
        <v>289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4" t="s">
        <v>290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4" t="s">
        <v>291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292</v>
      </c>
      <c r="G80" s="315">
        <f>SUM(G65:G79)</f>
        <v>0</v>
      </c>
      <c r="H80" s="311">
        <f>SUM(H65:H79)</f>
        <v>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3"/>
      <c r="E82" s="20"/>
      <c r="F82" s="183" t="s">
        <v>36</v>
      </c>
      <c r="G82" s="435" t="s">
        <v>299</v>
      </c>
    </row>
    <row r="83" spans="1:7" ht="30" customHeight="1">
      <c r="A83" s="316"/>
      <c r="B83" s="316"/>
      <c r="C83" s="316"/>
      <c r="D83" s="432"/>
      <c r="E83" s="184" t="s">
        <v>157</v>
      </c>
      <c r="F83" s="185">
        <f>SUM(F27+F62)</f>
        <v>0</v>
      </c>
      <c r="G83" s="186">
        <f>SUM(G27+G62)</f>
        <v>0</v>
      </c>
    </row>
    <row r="84" spans="1:7" ht="30" customHeight="1" thickBot="1">
      <c r="A84" s="316"/>
      <c r="B84" s="316"/>
      <c r="C84" s="316"/>
      <c r="D84" s="433"/>
      <c r="E84" s="187" t="s">
        <v>136</v>
      </c>
      <c r="F84" s="188"/>
      <c r="G84" s="189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I7" sqref="I7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495"/>
      <c r="B1" s="495"/>
      <c r="C1" s="495"/>
      <c r="D1" s="495"/>
      <c r="E1" s="495"/>
      <c r="F1" s="495"/>
      <c r="G1" s="495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496" t="s">
        <v>233</v>
      </c>
      <c r="B8" s="497"/>
      <c r="C8" s="498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514" t="s">
        <v>66</v>
      </c>
      <c r="B9" s="517"/>
      <c r="C9" s="518"/>
      <c r="D9" s="208"/>
      <c r="E9" s="208"/>
      <c r="F9" s="114">
        <f>'機材様式（別紙明細）'!C4</f>
        <v>0</v>
      </c>
      <c r="G9" s="219" t="s">
        <v>210</v>
      </c>
      <c r="H9" s="256"/>
    </row>
    <row r="10" spans="1:8" s="19" customFormat="1" ht="26.25" customHeight="1">
      <c r="A10" s="515"/>
      <c r="B10" s="519"/>
      <c r="C10" s="50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16"/>
      <c r="B11" s="519"/>
      <c r="C11" s="50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05" t="s">
        <v>235</v>
      </c>
      <c r="B12" s="506"/>
      <c r="C12" s="506"/>
      <c r="D12" s="506"/>
      <c r="E12" s="507"/>
      <c r="F12" s="441">
        <f>SUM(F9:F11)</f>
        <v>0</v>
      </c>
      <c r="G12" s="220"/>
      <c r="H12" s="256"/>
    </row>
    <row r="13" spans="1:8" s="19" customFormat="1" ht="26.25" customHeight="1">
      <c r="A13" s="514" t="s">
        <v>67</v>
      </c>
      <c r="B13" s="508"/>
      <c r="C13" s="509"/>
      <c r="D13" s="208"/>
      <c r="E13" s="208"/>
      <c r="F13" s="442">
        <f>'機材様式（別紙明細）'!C16</f>
        <v>0</v>
      </c>
      <c r="G13" s="221" t="s">
        <v>211</v>
      </c>
      <c r="H13" s="256"/>
    </row>
    <row r="14" spans="1:8" s="19" customFormat="1" ht="26.25" customHeight="1">
      <c r="A14" s="520"/>
      <c r="B14" s="508"/>
      <c r="C14" s="50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521"/>
      <c r="B15" s="508"/>
      <c r="C15" s="50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05" t="s">
        <v>235</v>
      </c>
      <c r="B16" s="506"/>
      <c r="C16" s="506"/>
      <c r="D16" s="506"/>
      <c r="E16" s="507"/>
      <c r="F16" s="441">
        <f>SUM(F13:F15)</f>
        <v>0</v>
      </c>
      <c r="G16" s="222"/>
      <c r="H16" s="256"/>
    </row>
    <row r="17" spans="1:8" s="19" customFormat="1" ht="26.25" customHeight="1">
      <c r="A17" s="510" t="s">
        <v>63</v>
      </c>
      <c r="B17" s="508"/>
      <c r="C17" s="509"/>
      <c r="D17" s="208"/>
      <c r="E17" s="208"/>
      <c r="F17" s="443">
        <f>'機材様式（別紙明細）'!C24</f>
        <v>0</v>
      </c>
      <c r="G17" s="222" t="s">
        <v>212</v>
      </c>
      <c r="H17" s="256"/>
    </row>
    <row r="18" spans="1:8" s="19" customFormat="1" ht="26.25" customHeight="1">
      <c r="A18" s="511"/>
      <c r="B18" s="508"/>
      <c r="C18" s="50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1"/>
      <c r="B19" s="522"/>
      <c r="C19" s="523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02" t="s">
        <v>235</v>
      </c>
      <c r="B20" s="503"/>
      <c r="C20" s="503"/>
      <c r="D20" s="503"/>
      <c r="E20" s="504"/>
      <c r="F20" s="441">
        <f>SUM(F17:F19)</f>
        <v>0</v>
      </c>
      <c r="G20" s="215"/>
    </row>
    <row r="21" spans="1:8" s="19" customFormat="1" ht="27" customHeight="1" thickBot="1">
      <c r="A21" s="512" t="s">
        <v>236</v>
      </c>
      <c r="B21" s="513"/>
      <c r="C21" s="513"/>
      <c r="D21" s="513"/>
      <c r="E21" s="513"/>
      <c r="F21" s="53">
        <f>F12+F16+F20</f>
        <v>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9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496" t="s">
        <v>233</v>
      </c>
      <c r="B25" s="497"/>
      <c r="C25" s="498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24"/>
      <c r="B26" s="525"/>
      <c r="C26" s="526"/>
      <c r="D26" s="120"/>
      <c r="E26" s="55"/>
      <c r="F26" s="114">
        <f>D26*E26</f>
        <v>0</v>
      </c>
      <c r="G26" s="57"/>
      <c r="H26" s="256"/>
    </row>
    <row r="27" spans="1:8" s="19" customFormat="1" ht="27" customHeight="1">
      <c r="A27" s="524"/>
      <c r="B27" s="525"/>
      <c r="C27" s="526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24"/>
      <c r="B28" s="525"/>
      <c r="C28" s="526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499" t="s">
        <v>237</v>
      </c>
      <c r="B29" s="500"/>
      <c r="C29" s="500"/>
      <c r="D29" s="500"/>
      <c r="E29" s="501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9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496" t="s">
        <v>233</v>
      </c>
      <c r="B33" s="497"/>
      <c r="C33" s="498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24"/>
      <c r="B34" s="525"/>
      <c r="C34" s="526"/>
      <c r="D34" s="120"/>
      <c r="E34" s="60"/>
      <c r="F34" s="114">
        <f>D34*E34</f>
        <v>0</v>
      </c>
      <c r="G34" s="61"/>
      <c r="H34" s="82"/>
    </row>
    <row r="35" spans="1:8" ht="29.25" customHeight="1">
      <c r="A35" s="524"/>
      <c r="B35" s="525"/>
      <c r="C35" s="526"/>
      <c r="D35" s="120"/>
      <c r="E35" s="60"/>
      <c r="F35" s="114">
        <f>D35*E35</f>
        <v>0</v>
      </c>
      <c r="G35" s="61"/>
      <c r="H35" s="82"/>
    </row>
    <row r="36" spans="1:8" ht="29.25" customHeight="1">
      <c r="A36" s="524"/>
      <c r="B36" s="525"/>
      <c r="C36" s="526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499" t="s">
        <v>237</v>
      </c>
      <c r="B37" s="500"/>
      <c r="C37" s="500"/>
      <c r="D37" s="500"/>
      <c r="E37" s="501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9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262</v>
      </c>
      <c r="B40" s="45"/>
      <c r="C40" s="39"/>
      <c r="E40" s="101"/>
      <c r="F40" s="259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>
      <selection activeCell="G44" sqref="G4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37">
        <f>E43</f>
        <v>0</v>
      </c>
      <c r="G4" s="53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42" t="s">
        <v>171</v>
      </c>
      <c r="C6" s="542"/>
      <c r="D6" s="542"/>
      <c r="E6" s="542"/>
      <c r="F6" s="537">
        <f>V43</f>
        <v>0</v>
      </c>
      <c r="G6" s="53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9" t="s">
        <v>12</v>
      </c>
      <c r="J8" s="540"/>
      <c r="K8" s="540"/>
      <c r="L8" s="540"/>
      <c r="M8" s="540"/>
      <c r="N8" s="541"/>
      <c r="O8" s="539" t="s">
        <v>13</v>
      </c>
      <c r="P8" s="540"/>
      <c r="Q8" s="540"/>
      <c r="R8" s="540"/>
      <c r="S8" s="540"/>
      <c r="T8" s="541"/>
      <c r="U8" s="8" t="s">
        <v>59</v>
      </c>
      <c r="V8" s="8" t="s">
        <v>18</v>
      </c>
    </row>
    <row r="9" spans="1:28" ht="30" customHeight="1">
      <c r="A9" s="412"/>
      <c r="B9" s="167" t="str">
        <f>IF($A9="","",VLOOKUP($A9,従事者明細!$A$3:$F$52,2))</f>
        <v/>
      </c>
      <c r="C9" s="118" t="str">
        <f>IF($A9="","",VLOOKUP($A9,従事者明細!$A$3:$F$52,3))</f>
        <v/>
      </c>
      <c r="D9" s="2"/>
      <c r="E9" s="181" t="str">
        <f t="shared" ref="E9:E41" si="0">IF($F9="","",VLOOKUP($F9,$D$46:$F$51,2))</f>
        <v/>
      </c>
      <c r="F9" s="190"/>
      <c r="G9" s="324" t="str">
        <f t="shared" ref="G9:G22" si="1">IF($F9="","",VLOOKUP($F9,$D$46:$F$51,3))</f>
        <v/>
      </c>
      <c r="H9" s="10"/>
      <c r="I9" s="223">
        <v>3800</v>
      </c>
      <c r="J9" s="11" t="s">
        <v>14</v>
      </c>
      <c r="K9" s="224" t="str">
        <f>IF(D9="","",D9)</f>
        <v/>
      </c>
      <c r="L9" s="11" t="s">
        <v>15</v>
      </c>
      <c r="M9" s="11" t="s">
        <v>16</v>
      </c>
      <c r="N9" s="283" t="str">
        <f>IF(K9="","",SUM(I9*K9))</f>
        <v/>
      </c>
      <c r="O9" s="258">
        <f>IF(I9=3800,11600,IF(I9=3420,10440,9280))</f>
        <v>11600</v>
      </c>
      <c r="P9" s="11" t="s">
        <v>14</v>
      </c>
      <c r="Q9" s="224" t="str">
        <f>IF(K9="","",K9-2)</f>
        <v/>
      </c>
      <c r="R9" s="11" t="s">
        <v>17</v>
      </c>
      <c r="S9" s="11" t="s">
        <v>16</v>
      </c>
      <c r="T9" s="283" t="str">
        <f>IF(Q9="","",SUM(O9*Q9))</f>
        <v/>
      </c>
      <c r="U9" s="17"/>
      <c r="V9" s="284" t="str">
        <f>IF(D9="","",SUM(N9+T9+U9))</f>
        <v/>
      </c>
      <c r="X9" s="6" t="s">
        <v>41</v>
      </c>
    </row>
    <row r="10" spans="1:28" ht="30" customHeight="1">
      <c r="A10" s="412"/>
      <c r="B10" s="167" t="str">
        <f>IF($A10="","",VLOOKUP($A10,従事者明細!$A$3:$F$52,2))</f>
        <v/>
      </c>
      <c r="C10" s="118" t="str">
        <f>IF($A10="","",VLOOKUP($A10,従事者明細!$A$3:$F$52,3))</f>
        <v/>
      </c>
      <c r="D10" s="2"/>
      <c r="E10" s="181" t="str">
        <f t="shared" si="0"/>
        <v/>
      </c>
      <c r="F10" s="190"/>
      <c r="G10" s="324" t="str">
        <f t="shared" si="1"/>
        <v/>
      </c>
      <c r="H10" s="7"/>
      <c r="I10" s="223">
        <v>3800</v>
      </c>
      <c r="J10" s="11" t="s">
        <v>14</v>
      </c>
      <c r="K10" s="224" t="str">
        <f t="shared" ref="K10:K41" si="2">IF(D10="","",D10)</f>
        <v/>
      </c>
      <c r="L10" s="11" t="s">
        <v>15</v>
      </c>
      <c r="M10" s="11" t="s">
        <v>16</v>
      </c>
      <c r="N10" s="283" t="str">
        <f t="shared" ref="N10:N41" si="3">IF(K10="","",SUM(I10*K10))</f>
        <v/>
      </c>
      <c r="O10" s="258">
        <f t="shared" ref="O10:O41" si="4">IF(I10=3800,11600,IF(I10=3420,10440,9280))</f>
        <v>11600</v>
      </c>
      <c r="P10" s="11" t="s">
        <v>14</v>
      </c>
      <c r="Q10" s="224" t="str">
        <f t="shared" ref="Q10:Q41" si="5">IF(K10="","",K10-2)</f>
        <v/>
      </c>
      <c r="R10" s="11" t="s">
        <v>17</v>
      </c>
      <c r="S10" s="11" t="s">
        <v>16</v>
      </c>
      <c r="T10" s="283" t="str">
        <f t="shared" ref="T10:T41" si="6">IF(Q10="","",SUM(O10*Q10))</f>
        <v/>
      </c>
      <c r="U10" s="17"/>
      <c r="V10" s="284" t="str">
        <f t="shared" ref="V10:V41" si="7">IF(D10="","",SUM(N10+T10+U10))</f>
        <v/>
      </c>
      <c r="X10" s="6" t="s">
        <v>43</v>
      </c>
    </row>
    <row r="11" spans="1:28" ht="30" customHeight="1">
      <c r="A11" s="412"/>
      <c r="B11" s="167" t="str">
        <f>IF($A11="","",VLOOKUP($A11,従事者明細!$A$3:$F$52,2))</f>
        <v/>
      </c>
      <c r="C11" s="118" t="str">
        <f>IF($A11="","",VLOOKUP($A11,従事者明細!$A$3:$F$52,3))</f>
        <v/>
      </c>
      <c r="D11" s="2"/>
      <c r="E11" s="181" t="str">
        <f t="shared" si="0"/>
        <v/>
      </c>
      <c r="F11" s="190"/>
      <c r="G11" s="324" t="str">
        <f t="shared" si="1"/>
        <v/>
      </c>
      <c r="H11" s="7"/>
      <c r="I11" s="223">
        <v>3800</v>
      </c>
      <c r="J11" s="11" t="s">
        <v>14</v>
      </c>
      <c r="K11" s="224" t="str">
        <f t="shared" si="2"/>
        <v/>
      </c>
      <c r="L11" s="11" t="s">
        <v>15</v>
      </c>
      <c r="M11" s="11" t="s">
        <v>16</v>
      </c>
      <c r="N11" s="283" t="str">
        <f t="shared" si="3"/>
        <v/>
      </c>
      <c r="O11" s="258">
        <f t="shared" si="4"/>
        <v>11600</v>
      </c>
      <c r="P11" s="11" t="s">
        <v>14</v>
      </c>
      <c r="Q11" s="224" t="str">
        <f t="shared" si="5"/>
        <v/>
      </c>
      <c r="R11" s="11" t="s">
        <v>17</v>
      </c>
      <c r="S11" s="11" t="s">
        <v>16</v>
      </c>
      <c r="T11" s="283" t="str">
        <f t="shared" si="6"/>
        <v/>
      </c>
      <c r="U11" s="17"/>
      <c r="V11" s="284" t="str">
        <f t="shared" si="7"/>
        <v/>
      </c>
      <c r="X11" s="6" t="s">
        <v>230</v>
      </c>
    </row>
    <row r="12" spans="1:28" ht="30" customHeight="1">
      <c r="A12" s="412"/>
      <c r="B12" s="167" t="str">
        <f>IF($A12="","",VLOOKUP($A12,従事者明細!$A$3:$F$52,2))</f>
        <v/>
      </c>
      <c r="C12" s="118" t="str">
        <f>IF($A12="","",VLOOKUP($A12,従事者明細!$A$3:$F$52,3))</f>
        <v/>
      </c>
      <c r="D12" s="2"/>
      <c r="E12" s="181" t="str">
        <f t="shared" si="0"/>
        <v/>
      </c>
      <c r="F12" s="190"/>
      <c r="G12" s="324" t="str">
        <f t="shared" si="1"/>
        <v/>
      </c>
      <c r="H12" s="7"/>
      <c r="I12" s="223">
        <v>3800</v>
      </c>
      <c r="J12" s="11" t="s">
        <v>14</v>
      </c>
      <c r="K12" s="224" t="str">
        <f t="shared" si="2"/>
        <v/>
      </c>
      <c r="L12" s="11" t="s">
        <v>15</v>
      </c>
      <c r="M12" s="11" t="s">
        <v>16</v>
      </c>
      <c r="N12" s="283" t="str">
        <f t="shared" ref="N12" si="8">IF(K12="","",SUM(I12*K12))</f>
        <v/>
      </c>
      <c r="O12" s="258">
        <f t="shared" si="4"/>
        <v>11600</v>
      </c>
      <c r="P12" s="11" t="s">
        <v>14</v>
      </c>
      <c r="Q12" s="224" t="str">
        <f t="shared" si="5"/>
        <v/>
      </c>
      <c r="R12" s="11" t="s">
        <v>17</v>
      </c>
      <c r="S12" s="11" t="s">
        <v>16</v>
      </c>
      <c r="T12" s="283" t="str">
        <f t="shared" ref="T12" si="9">IF(Q12="","",SUM(O12*Q12))</f>
        <v/>
      </c>
      <c r="U12" s="17"/>
      <c r="V12" s="284" t="str">
        <f t="shared" ref="V12" si="10">IF(D12="","",SUM(N12+T12+U12))</f>
        <v/>
      </c>
    </row>
    <row r="13" spans="1:28" ht="30" customHeight="1">
      <c r="A13" s="412"/>
      <c r="B13" s="167" t="str">
        <f>IF($A13="","",VLOOKUP($A13,従事者明細!$A$3:$F$52,2))</f>
        <v/>
      </c>
      <c r="C13" s="118" t="str">
        <f>IF($A13="","",VLOOKUP($A13,従事者明細!$A$3:$F$52,3))</f>
        <v/>
      </c>
      <c r="D13" s="2"/>
      <c r="E13" s="181" t="str">
        <f t="shared" si="0"/>
        <v/>
      </c>
      <c r="F13" s="190"/>
      <c r="G13" s="324" t="str">
        <f t="shared" si="1"/>
        <v/>
      </c>
      <c r="H13" s="7"/>
      <c r="I13" s="223">
        <v>3800</v>
      </c>
      <c r="J13" s="11" t="s">
        <v>14</v>
      </c>
      <c r="K13" s="224" t="str">
        <f t="shared" si="2"/>
        <v/>
      </c>
      <c r="L13" s="11" t="s">
        <v>15</v>
      </c>
      <c r="M13" s="11" t="s">
        <v>16</v>
      </c>
      <c r="N13" s="283" t="str">
        <f t="shared" ref="N13" si="11">IF(K13="","",SUM(I13*K13))</f>
        <v/>
      </c>
      <c r="O13" s="258">
        <f t="shared" si="4"/>
        <v>11600</v>
      </c>
      <c r="P13" s="11" t="s">
        <v>14</v>
      </c>
      <c r="Q13" s="224" t="str">
        <f t="shared" si="5"/>
        <v/>
      </c>
      <c r="R13" s="11" t="s">
        <v>17</v>
      </c>
      <c r="S13" s="11" t="s">
        <v>16</v>
      </c>
      <c r="T13" s="283" t="str">
        <f t="shared" ref="T13" si="12">IF(Q13="","",SUM(O13*Q13))</f>
        <v/>
      </c>
      <c r="U13" s="17"/>
      <c r="V13" s="284" t="str">
        <f t="shared" ref="V13" si="13">IF(D13="","",SUM(N13+T13+U13))</f>
        <v/>
      </c>
    </row>
    <row r="14" spans="1:28" ht="30" customHeight="1">
      <c r="A14" s="412"/>
      <c r="B14" s="167" t="str">
        <f>IF($A14="","",VLOOKUP($A14,従事者明細!$A$3:$F$52,2))</f>
        <v/>
      </c>
      <c r="C14" s="118" t="str">
        <f>IF($A14="","",VLOOKUP($A14,従事者明細!$A$3:$F$52,3))</f>
        <v/>
      </c>
      <c r="D14" s="2"/>
      <c r="E14" s="181" t="str">
        <f t="shared" si="0"/>
        <v/>
      </c>
      <c r="F14" s="190"/>
      <c r="G14" s="324" t="str">
        <f t="shared" si="1"/>
        <v/>
      </c>
      <c r="H14" s="7"/>
      <c r="I14" s="223">
        <v>3800</v>
      </c>
      <c r="J14" s="11" t="s">
        <v>14</v>
      </c>
      <c r="K14" s="224" t="str">
        <f t="shared" si="2"/>
        <v/>
      </c>
      <c r="L14" s="11" t="s">
        <v>15</v>
      </c>
      <c r="M14" s="11" t="s">
        <v>16</v>
      </c>
      <c r="N14" s="283" t="str">
        <f t="shared" ref="N14" si="14">IF(K14="","",SUM(I14*K14))</f>
        <v/>
      </c>
      <c r="O14" s="258">
        <f t="shared" si="4"/>
        <v>11600</v>
      </c>
      <c r="P14" s="11" t="s">
        <v>14</v>
      </c>
      <c r="Q14" s="224" t="str">
        <f t="shared" si="5"/>
        <v/>
      </c>
      <c r="R14" s="11" t="s">
        <v>17</v>
      </c>
      <c r="S14" s="11" t="s">
        <v>16</v>
      </c>
      <c r="T14" s="283" t="str">
        <f t="shared" ref="T14" si="15">IF(Q14="","",SUM(O14*Q14))</f>
        <v/>
      </c>
      <c r="U14" s="17"/>
      <c r="V14" s="284" t="str">
        <f t="shared" ref="V14" si="16">IF(D14="","",SUM(N14+T14+U14))</f>
        <v/>
      </c>
    </row>
    <row r="15" spans="1:28" ht="30" customHeight="1">
      <c r="A15" s="412"/>
      <c r="B15" s="167" t="str">
        <f>IF($A15="","",VLOOKUP($A15,従事者明細!$A$3:$F$52,2))</f>
        <v/>
      </c>
      <c r="C15" s="118" t="str">
        <f>IF($A15="","",VLOOKUP($A15,従事者明細!$A$3:$F$52,3))</f>
        <v/>
      </c>
      <c r="D15" s="2"/>
      <c r="E15" s="181" t="str">
        <f t="shared" si="0"/>
        <v/>
      </c>
      <c r="F15" s="190"/>
      <c r="G15" s="324" t="str">
        <f t="shared" si="1"/>
        <v/>
      </c>
      <c r="H15" s="7"/>
      <c r="I15" s="223">
        <v>3800</v>
      </c>
      <c r="J15" s="11" t="s">
        <v>14</v>
      </c>
      <c r="K15" s="224" t="str">
        <f t="shared" si="2"/>
        <v/>
      </c>
      <c r="L15" s="11" t="s">
        <v>15</v>
      </c>
      <c r="M15" s="11" t="s">
        <v>16</v>
      </c>
      <c r="N15" s="283" t="str">
        <f t="shared" si="3"/>
        <v/>
      </c>
      <c r="O15" s="258">
        <f t="shared" si="4"/>
        <v>11600</v>
      </c>
      <c r="P15" s="11" t="s">
        <v>14</v>
      </c>
      <c r="Q15" s="224" t="str">
        <f t="shared" si="5"/>
        <v/>
      </c>
      <c r="R15" s="11" t="s">
        <v>17</v>
      </c>
      <c r="S15" s="11" t="s">
        <v>16</v>
      </c>
      <c r="T15" s="283" t="str">
        <f t="shared" si="6"/>
        <v/>
      </c>
      <c r="U15" s="17"/>
      <c r="V15" s="284" t="str">
        <f t="shared" si="7"/>
        <v/>
      </c>
    </row>
    <row r="16" spans="1:28" ht="30" customHeight="1">
      <c r="A16" s="412"/>
      <c r="B16" s="167" t="str">
        <f>IF($A16="","",VLOOKUP($A16,従事者明細!$A$3:$F$52,2))</f>
        <v/>
      </c>
      <c r="C16" s="309" t="str">
        <f>IF($A16="","",VLOOKUP($A16,従事者明細!$A$3:$F$52,3))</f>
        <v/>
      </c>
      <c r="D16" s="2"/>
      <c r="E16" s="181" t="str">
        <f t="shared" si="0"/>
        <v/>
      </c>
      <c r="F16" s="190"/>
      <c r="G16" s="324" t="str">
        <f t="shared" si="1"/>
        <v/>
      </c>
      <c r="H16" s="7"/>
      <c r="I16" s="223">
        <v>3800</v>
      </c>
      <c r="J16" s="11" t="s">
        <v>14</v>
      </c>
      <c r="K16" s="224" t="str">
        <f t="shared" si="2"/>
        <v/>
      </c>
      <c r="L16" s="11" t="s">
        <v>15</v>
      </c>
      <c r="M16" s="11" t="s">
        <v>16</v>
      </c>
      <c r="N16" s="283" t="str">
        <f t="shared" ref="N16" si="17">IF(K16="","",SUM(I16*K16))</f>
        <v/>
      </c>
      <c r="O16" s="258">
        <f t="shared" si="4"/>
        <v>11600</v>
      </c>
      <c r="P16" s="11" t="s">
        <v>14</v>
      </c>
      <c r="Q16" s="224" t="str">
        <f t="shared" si="5"/>
        <v/>
      </c>
      <c r="R16" s="11" t="s">
        <v>17</v>
      </c>
      <c r="S16" s="11" t="s">
        <v>16</v>
      </c>
      <c r="T16" s="283" t="str">
        <f t="shared" ref="T16" si="18">IF(Q16="","",SUM(O16*Q16))</f>
        <v/>
      </c>
      <c r="U16" s="17"/>
      <c r="V16" s="284" t="str">
        <f t="shared" ref="V16" si="19">IF(D16="","",SUM(N16+T16+U16))</f>
        <v/>
      </c>
    </row>
    <row r="17" spans="1:22" ht="30" customHeight="1">
      <c r="A17" s="412"/>
      <c r="B17" s="167" t="str">
        <f>IF($A17="","",VLOOKUP($A17,従事者明細!$A$3:$F$52,2))</f>
        <v/>
      </c>
      <c r="C17" s="118" t="str">
        <f>IF($A17="","",VLOOKUP($A17,従事者明細!$A$3:$F$52,3))</f>
        <v/>
      </c>
      <c r="D17" s="2"/>
      <c r="E17" s="181" t="str">
        <f t="shared" si="0"/>
        <v/>
      </c>
      <c r="F17" s="190"/>
      <c r="G17" s="324" t="str">
        <f t="shared" si="1"/>
        <v/>
      </c>
      <c r="H17" s="7"/>
      <c r="I17" s="223">
        <v>3800</v>
      </c>
      <c r="J17" s="11" t="s">
        <v>14</v>
      </c>
      <c r="K17" s="224" t="str">
        <f t="shared" si="2"/>
        <v/>
      </c>
      <c r="L17" s="11" t="s">
        <v>15</v>
      </c>
      <c r="M17" s="11" t="s">
        <v>16</v>
      </c>
      <c r="N17" s="283" t="str">
        <f t="shared" si="3"/>
        <v/>
      </c>
      <c r="O17" s="258">
        <f t="shared" si="4"/>
        <v>11600</v>
      </c>
      <c r="P17" s="11" t="s">
        <v>14</v>
      </c>
      <c r="Q17" s="224" t="str">
        <f t="shared" si="5"/>
        <v/>
      </c>
      <c r="R17" s="11" t="s">
        <v>17</v>
      </c>
      <c r="S17" s="11" t="s">
        <v>16</v>
      </c>
      <c r="T17" s="283" t="str">
        <f t="shared" si="6"/>
        <v/>
      </c>
      <c r="U17" s="17"/>
      <c r="V17" s="284" t="str">
        <f t="shared" si="7"/>
        <v/>
      </c>
    </row>
    <row r="18" spans="1:22" ht="30" customHeight="1">
      <c r="A18" s="412"/>
      <c r="B18" s="167" t="str">
        <f>IF($A18="","",VLOOKUP($A18,従事者明細!$A$3:$F$52,2))</f>
        <v/>
      </c>
      <c r="C18" s="118" t="str">
        <f>IF($A18="","",VLOOKUP($A18,従事者明細!$A$3:$F$52,3))</f>
        <v/>
      </c>
      <c r="D18" s="2"/>
      <c r="E18" s="181" t="str">
        <f t="shared" si="0"/>
        <v/>
      </c>
      <c r="F18" s="190"/>
      <c r="G18" s="324" t="str">
        <f t="shared" si="1"/>
        <v/>
      </c>
      <c r="H18" s="7"/>
      <c r="I18" s="223">
        <v>3800</v>
      </c>
      <c r="J18" s="11" t="s">
        <v>14</v>
      </c>
      <c r="K18" s="224" t="str">
        <f t="shared" si="2"/>
        <v/>
      </c>
      <c r="L18" s="11" t="s">
        <v>15</v>
      </c>
      <c r="M18" s="11" t="s">
        <v>16</v>
      </c>
      <c r="N18" s="283" t="str">
        <f t="shared" si="3"/>
        <v/>
      </c>
      <c r="O18" s="258">
        <f t="shared" si="4"/>
        <v>11600</v>
      </c>
      <c r="P18" s="11" t="s">
        <v>14</v>
      </c>
      <c r="Q18" s="224" t="str">
        <f t="shared" si="5"/>
        <v/>
      </c>
      <c r="R18" s="11" t="s">
        <v>17</v>
      </c>
      <c r="S18" s="11" t="s">
        <v>16</v>
      </c>
      <c r="T18" s="283" t="str">
        <f t="shared" si="6"/>
        <v/>
      </c>
      <c r="U18" s="17"/>
      <c r="V18" s="284" t="str">
        <f t="shared" si="7"/>
        <v/>
      </c>
    </row>
    <row r="19" spans="1:22" ht="30" customHeight="1">
      <c r="A19" s="412"/>
      <c r="B19" s="167" t="str">
        <f>IF($A19="","",VLOOKUP($A19,従事者明細!$A$3:$F$52,2))</f>
        <v/>
      </c>
      <c r="C19" s="118" t="str">
        <f>IF($A19="","",VLOOKUP($A19,従事者明細!$A$3:$F$52,3))</f>
        <v/>
      </c>
      <c r="D19" s="2"/>
      <c r="E19" s="181" t="str">
        <f t="shared" si="0"/>
        <v/>
      </c>
      <c r="F19" s="190"/>
      <c r="G19" s="324" t="str">
        <f t="shared" si="1"/>
        <v/>
      </c>
      <c r="H19" s="7"/>
      <c r="I19" s="223">
        <v>3800</v>
      </c>
      <c r="J19" s="11" t="s">
        <v>14</v>
      </c>
      <c r="K19" s="224" t="str">
        <f t="shared" si="2"/>
        <v/>
      </c>
      <c r="L19" s="11" t="s">
        <v>15</v>
      </c>
      <c r="M19" s="11" t="s">
        <v>16</v>
      </c>
      <c r="N19" s="283" t="str">
        <f t="shared" si="3"/>
        <v/>
      </c>
      <c r="O19" s="258">
        <f t="shared" si="4"/>
        <v>11600</v>
      </c>
      <c r="P19" s="11" t="s">
        <v>14</v>
      </c>
      <c r="Q19" s="224" t="str">
        <f t="shared" si="5"/>
        <v/>
      </c>
      <c r="R19" s="11" t="s">
        <v>17</v>
      </c>
      <c r="S19" s="11" t="s">
        <v>16</v>
      </c>
      <c r="T19" s="283" t="str">
        <f t="shared" si="6"/>
        <v/>
      </c>
      <c r="U19" s="17"/>
      <c r="V19" s="284" t="str">
        <f t="shared" si="7"/>
        <v/>
      </c>
    </row>
    <row r="20" spans="1:22" ht="30" customHeight="1">
      <c r="A20" s="412"/>
      <c r="B20" s="167" t="str">
        <f>IF($A20="","",VLOOKUP($A20,従事者明細!$A$3:$F$52,2))</f>
        <v/>
      </c>
      <c r="C20" s="118" t="str">
        <f>IF($A20="","",VLOOKUP($A20,従事者明細!$A$3:$F$52,3))</f>
        <v/>
      </c>
      <c r="D20" s="2"/>
      <c r="E20" s="181" t="str">
        <f t="shared" si="0"/>
        <v/>
      </c>
      <c r="F20" s="190"/>
      <c r="G20" s="324" t="str">
        <f t="shared" si="1"/>
        <v/>
      </c>
      <c r="H20" s="7"/>
      <c r="I20" s="223">
        <v>3800</v>
      </c>
      <c r="J20" s="11" t="s">
        <v>14</v>
      </c>
      <c r="K20" s="224" t="str">
        <f t="shared" si="2"/>
        <v/>
      </c>
      <c r="L20" s="11" t="s">
        <v>15</v>
      </c>
      <c r="M20" s="11" t="s">
        <v>16</v>
      </c>
      <c r="N20" s="283" t="str">
        <f t="shared" ref="N20:N36" si="20">IF(K20="","",SUM(I20*K20))</f>
        <v/>
      </c>
      <c r="O20" s="258">
        <f t="shared" si="4"/>
        <v>11600</v>
      </c>
      <c r="P20" s="11" t="s">
        <v>14</v>
      </c>
      <c r="Q20" s="224" t="str">
        <f t="shared" si="5"/>
        <v/>
      </c>
      <c r="R20" s="11" t="s">
        <v>17</v>
      </c>
      <c r="S20" s="11" t="s">
        <v>16</v>
      </c>
      <c r="T20" s="283" t="str">
        <f t="shared" ref="T20:T36" si="21">IF(Q20="","",SUM(O20*Q20))</f>
        <v/>
      </c>
      <c r="U20" s="17"/>
      <c r="V20" s="284" t="str">
        <f t="shared" ref="V20:V36" si="22">IF(D20="","",SUM(N20+T20+U20))</f>
        <v/>
      </c>
    </row>
    <row r="21" spans="1:22" ht="30" customHeight="1">
      <c r="A21" s="412"/>
      <c r="B21" s="167" t="str">
        <f>IF($A21="","",VLOOKUP($A21,従事者明細!$A$3:$F$52,2))</f>
        <v/>
      </c>
      <c r="C21" s="118" t="str">
        <f>IF($A21="","",VLOOKUP($A21,従事者明細!$A$3:$F$52,3))</f>
        <v/>
      </c>
      <c r="D21" s="2"/>
      <c r="E21" s="181" t="str">
        <f t="shared" si="0"/>
        <v/>
      </c>
      <c r="F21" s="190"/>
      <c r="G21" s="324" t="str">
        <f t="shared" si="1"/>
        <v/>
      </c>
      <c r="H21" s="7"/>
      <c r="I21" s="223">
        <v>3800</v>
      </c>
      <c r="J21" s="11" t="s">
        <v>14</v>
      </c>
      <c r="K21" s="224" t="str">
        <f t="shared" si="2"/>
        <v/>
      </c>
      <c r="L21" s="11" t="s">
        <v>15</v>
      </c>
      <c r="M21" s="11" t="s">
        <v>16</v>
      </c>
      <c r="N21" s="283" t="str">
        <f t="shared" si="20"/>
        <v/>
      </c>
      <c r="O21" s="258">
        <f t="shared" si="4"/>
        <v>11600</v>
      </c>
      <c r="P21" s="11" t="s">
        <v>14</v>
      </c>
      <c r="Q21" s="224" t="str">
        <f t="shared" si="5"/>
        <v/>
      </c>
      <c r="R21" s="11" t="s">
        <v>17</v>
      </c>
      <c r="S21" s="11" t="s">
        <v>16</v>
      </c>
      <c r="T21" s="283" t="str">
        <f t="shared" si="21"/>
        <v/>
      </c>
      <c r="U21" s="17"/>
      <c r="V21" s="284" t="str">
        <f t="shared" si="22"/>
        <v/>
      </c>
    </row>
    <row r="22" spans="1:22" ht="30" customHeight="1">
      <c r="A22" s="412"/>
      <c r="B22" s="167" t="str">
        <f>IF($A22="","",VLOOKUP($A22,従事者明細!$A$3:$F$52,2))</f>
        <v/>
      </c>
      <c r="C22" s="118" t="str">
        <f>IF($A22="","",VLOOKUP($A22,従事者明細!$A$3:$F$52,3))</f>
        <v/>
      </c>
      <c r="D22" s="2"/>
      <c r="E22" s="181" t="str">
        <f t="shared" si="0"/>
        <v/>
      </c>
      <c r="F22" s="190"/>
      <c r="G22" s="324" t="str">
        <f t="shared" si="1"/>
        <v/>
      </c>
      <c r="H22" s="7"/>
      <c r="I22" s="223">
        <v>3800</v>
      </c>
      <c r="J22" s="11" t="s">
        <v>14</v>
      </c>
      <c r="K22" s="224" t="str">
        <f t="shared" si="2"/>
        <v/>
      </c>
      <c r="L22" s="11" t="s">
        <v>15</v>
      </c>
      <c r="M22" s="11" t="s">
        <v>16</v>
      </c>
      <c r="N22" s="283" t="str">
        <f t="shared" ref="N22:N31" si="23">IF(K22="","",SUM(I22*K22))</f>
        <v/>
      </c>
      <c r="O22" s="258">
        <f t="shared" si="4"/>
        <v>11600</v>
      </c>
      <c r="P22" s="11" t="s">
        <v>14</v>
      </c>
      <c r="Q22" s="224" t="str">
        <f t="shared" si="5"/>
        <v/>
      </c>
      <c r="R22" s="11" t="s">
        <v>17</v>
      </c>
      <c r="S22" s="11" t="s">
        <v>16</v>
      </c>
      <c r="T22" s="283" t="str">
        <f t="shared" ref="T22:T31" si="24">IF(Q22="","",SUM(O22*Q22))</f>
        <v/>
      </c>
      <c r="U22" s="17"/>
      <c r="V22" s="284" t="str">
        <f t="shared" ref="V22:V31" si="25">IF(D22="","",SUM(N22+T22+U22))</f>
        <v/>
      </c>
    </row>
    <row r="23" spans="1:22" ht="30" customHeight="1">
      <c r="A23" s="412"/>
      <c r="B23" s="167" t="str">
        <f>IF($A23="","",VLOOKUP($A23,従事者明細!$A$3:$F$52,2))</f>
        <v/>
      </c>
      <c r="C23" s="118" t="str">
        <f>IF($A23="","",VLOOKUP($A23,従事者明細!$A$3:$F$52,3))</f>
        <v/>
      </c>
      <c r="D23" s="2"/>
      <c r="E23" s="181" t="str">
        <f t="shared" si="0"/>
        <v/>
      </c>
      <c r="F23" s="190"/>
      <c r="G23" s="324" t="str">
        <f t="shared" ref="G23:G41" si="26">IF($F23="","",VLOOKUP($F23,$D$46:$F$51,3))</f>
        <v/>
      </c>
      <c r="H23" s="7"/>
      <c r="I23" s="223">
        <v>3800</v>
      </c>
      <c r="J23" s="11" t="s">
        <v>14</v>
      </c>
      <c r="K23" s="224" t="str">
        <f t="shared" si="2"/>
        <v/>
      </c>
      <c r="L23" s="11" t="s">
        <v>15</v>
      </c>
      <c r="M23" s="11" t="s">
        <v>16</v>
      </c>
      <c r="N23" s="283" t="str">
        <f t="shared" si="23"/>
        <v/>
      </c>
      <c r="O23" s="258">
        <f t="shared" si="4"/>
        <v>11600</v>
      </c>
      <c r="P23" s="11" t="s">
        <v>14</v>
      </c>
      <c r="Q23" s="224" t="str">
        <f t="shared" si="5"/>
        <v/>
      </c>
      <c r="R23" s="11" t="s">
        <v>17</v>
      </c>
      <c r="S23" s="11" t="s">
        <v>16</v>
      </c>
      <c r="T23" s="283" t="str">
        <f t="shared" si="24"/>
        <v/>
      </c>
      <c r="U23" s="17"/>
      <c r="V23" s="284" t="str">
        <f t="shared" si="25"/>
        <v/>
      </c>
    </row>
    <row r="24" spans="1:22" ht="30" customHeight="1">
      <c r="A24" s="412"/>
      <c r="B24" s="167" t="str">
        <f>IF($A24="","",VLOOKUP($A24,従事者明細!$A$3:$F$52,2))</f>
        <v/>
      </c>
      <c r="C24" s="118" t="str">
        <f>IF($A24="","",VLOOKUP($A24,従事者明細!$A$3:$F$52,3))</f>
        <v/>
      </c>
      <c r="D24" s="2"/>
      <c r="E24" s="181" t="str">
        <f t="shared" si="0"/>
        <v/>
      </c>
      <c r="F24" s="190"/>
      <c r="G24" s="324" t="str">
        <f t="shared" si="26"/>
        <v/>
      </c>
      <c r="H24" s="7"/>
      <c r="I24" s="223">
        <v>3800</v>
      </c>
      <c r="J24" s="11" t="s">
        <v>14</v>
      </c>
      <c r="K24" s="224" t="str">
        <f t="shared" si="2"/>
        <v/>
      </c>
      <c r="L24" s="11" t="s">
        <v>15</v>
      </c>
      <c r="M24" s="11" t="s">
        <v>16</v>
      </c>
      <c r="N24" s="283" t="str">
        <f t="shared" si="23"/>
        <v/>
      </c>
      <c r="O24" s="258">
        <f t="shared" si="4"/>
        <v>11600</v>
      </c>
      <c r="P24" s="11" t="s">
        <v>14</v>
      </c>
      <c r="Q24" s="224" t="str">
        <f t="shared" si="5"/>
        <v/>
      </c>
      <c r="R24" s="11" t="s">
        <v>17</v>
      </c>
      <c r="S24" s="11" t="s">
        <v>16</v>
      </c>
      <c r="T24" s="283" t="str">
        <f t="shared" si="24"/>
        <v/>
      </c>
      <c r="U24" s="17"/>
      <c r="V24" s="284" t="str">
        <f t="shared" si="25"/>
        <v/>
      </c>
    </row>
    <row r="25" spans="1:22" ht="30" hidden="1" customHeight="1">
      <c r="A25" s="412"/>
      <c r="B25" s="167" t="str">
        <f>IF($A25="","",VLOOKUP($A25,従事者明細!$A$3:$F$52,2))</f>
        <v/>
      </c>
      <c r="C25" s="118" t="str">
        <f>IF($A25="","",VLOOKUP($A25,従事者明細!$A$3:$F$52,3))</f>
        <v/>
      </c>
      <c r="D25" s="2"/>
      <c r="E25" s="181" t="str">
        <f t="shared" si="0"/>
        <v/>
      </c>
      <c r="F25" s="190"/>
      <c r="G25" s="324" t="str">
        <f t="shared" si="26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23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24"/>
        <v/>
      </c>
      <c r="U25" s="17"/>
      <c r="V25" s="284" t="str">
        <f t="shared" si="25"/>
        <v/>
      </c>
    </row>
    <row r="26" spans="1:22" ht="30" hidden="1" customHeight="1">
      <c r="A26" s="412"/>
      <c r="B26" s="167" t="str">
        <f>IF($A26="","",VLOOKUP($A26,従事者明細!$A$3:$F$52,2))</f>
        <v/>
      </c>
      <c r="C26" s="118" t="str">
        <f>IF($A26="","",VLOOKUP($A26,従事者明細!$A$3:$F$52,3))</f>
        <v/>
      </c>
      <c r="D26" s="2"/>
      <c r="E26" s="181" t="str">
        <f t="shared" si="0"/>
        <v/>
      </c>
      <c r="F26" s="190"/>
      <c r="G26" s="324" t="str">
        <f t="shared" si="26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23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24"/>
        <v/>
      </c>
      <c r="U26" s="17"/>
      <c r="V26" s="284" t="str">
        <f t="shared" si="25"/>
        <v/>
      </c>
    </row>
    <row r="27" spans="1:22" ht="30" hidden="1" customHeight="1">
      <c r="A27" s="412"/>
      <c r="B27" s="167" t="str">
        <f>IF($A27="","",VLOOKUP($A27,従事者明細!$A$3:$F$52,2))</f>
        <v/>
      </c>
      <c r="C27" s="118" t="str">
        <f>IF($A27="","",VLOOKUP($A27,従事者明細!$A$3:$F$52,3))</f>
        <v/>
      </c>
      <c r="D27" s="2"/>
      <c r="E27" s="181" t="str">
        <f t="shared" si="0"/>
        <v/>
      </c>
      <c r="F27" s="190"/>
      <c r="G27" s="324" t="str">
        <f t="shared" si="26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23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24"/>
        <v/>
      </c>
      <c r="U27" s="17"/>
      <c r="V27" s="284" t="str">
        <f t="shared" si="25"/>
        <v/>
      </c>
    </row>
    <row r="28" spans="1:22" ht="30" hidden="1" customHeight="1">
      <c r="A28" s="412"/>
      <c r="B28" s="167" t="str">
        <f>IF($A28="","",VLOOKUP($A28,従事者明細!$A$3:$F$52,2))</f>
        <v/>
      </c>
      <c r="C28" s="118" t="str">
        <f>IF($A28="","",VLOOKUP($A28,従事者明細!$A$3:$F$52,3))</f>
        <v/>
      </c>
      <c r="D28" s="2"/>
      <c r="E28" s="181" t="str">
        <f t="shared" si="0"/>
        <v/>
      </c>
      <c r="F28" s="190"/>
      <c r="G28" s="324" t="str">
        <f t="shared" si="26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23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24"/>
        <v/>
      </c>
      <c r="U28" s="17"/>
      <c r="V28" s="284" t="str">
        <f t="shared" si="25"/>
        <v/>
      </c>
    </row>
    <row r="29" spans="1:22" ht="30" hidden="1" customHeight="1">
      <c r="A29" s="412"/>
      <c r="B29" s="167" t="str">
        <f>IF($A29="","",VLOOKUP($A29,従事者明細!$A$3:$F$52,2))</f>
        <v/>
      </c>
      <c r="C29" s="118" t="str">
        <f>IF($A29="","",VLOOKUP($A29,従事者明細!$A$3:$F$52,3))</f>
        <v/>
      </c>
      <c r="D29" s="2"/>
      <c r="E29" s="181" t="str">
        <f t="shared" si="0"/>
        <v/>
      </c>
      <c r="F29" s="190"/>
      <c r="G29" s="324" t="str">
        <f t="shared" si="26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23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24"/>
        <v/>
      </c>
      <c r="U29" s="17"/>
      <c r="V29" s="284" t="str">
        <f t="shared" si="25"/>
        <v/>
      </c>
    </row>
    <row r="30" spans="1:22" ht="30" hidden="1" customHeight="1">
      <c r="A30" s="412"/>
      <c r="B30" s="167" t="str">
        <f>IF($A30="","",VLOOKUP($A30,従事者明細!$A$3:$F$52,2))</f>
        <v/>
      </c>
      <c r="C30" s="118" t="str">
        <f>IF($A30="","",VLOOKUP($A30,従事者明細!$A$3:$F$52,3))</f>
        <v/>
      </c>
      <c r="D30" s="2"/>
      <c r="E30" s="181" t="str">
        <f t="shared" si="0"/>
        <v/>
      </c>
      <c r="F30" s="190"/>
      <c r="G30" s="324" t="str">
        <f t="shared" si="26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23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24"/>
        <v/>
      </c>
      <c r="U30" s="17"/>
      <c r="V30" s="284" t="str">
        <f t="shared" si="25"/>
        <v/>
      </c>
    </row>
    <row r="31" spans="1:22" ht="30" hidden="1" customHeight="1">
      <c r="A31" s="412"/>
      <c r="B31" s="167" t="str">
        <f>IF($A31="","",VLOOKUP($A31,従事者明細!$A$3:$F$52,2))</f>
        <v/>
      </c>
      <c r="C31" s="118" t="str">
        <f>IF($A31="","",VLOOKUP($A31,従事者明細!$A$3:$F$52,3))</f>
        <v/>
      </c>
      <c r="D31" s="2"/>
      <c r="E31" s="181" t="str">
        <f t="shared" si="0"/>
        <v/>
      </c>
      <c r="F31" s="190"/>
      <c r="G31" s="324" t="str">
        <f t="shared" si="26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23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24"/>
        <v/>
      </c>
      <c r="U31" s="17"/>
      <c r="V31" s="284" t="str">
        <f t="shared" si="25"/>
        <v/>
      </c>
    </row>
    <row r="32" spans="1:22" ht="30" hidden="1" customHeight="1">
      <c r="A32" s="412"/>
      <c r="B32" s="167" t="str">
        <f>IF($A32="","",VLOOKUP($A32,従事者明細!$A$3:$F$52,2))</f>
        <v/>
      </c>
      <c r="C32" s="118" t="str">
        <f>IF($A32="","",VLOOKUP($A32,従事者明細!$A$3:$F$52,3))</f>
        <v/>
      </c>
      <c r="D32" s="2"/>
      <c r="E32" s="181" t="str">
        <f t="shared" si="0"/>
        <v/>
      </c>
      <c r="F32" s="190"/>
      <c r="G32" s="324" t="str">
        <f t="shared" si="26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si="20"/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si="21"/>
        <v/>
      </c>
      <c r="U32" s="17"/>
      <c r="V32" s="284" t="str">
        <f t="shared" si="22"/>
        <v/>
      </c>
    </row>
    <row r="33" spans="1:23" ht="30" hidden="1" customHeight="1">
      <c r="A33" s="412"/>
      <c r="B33" s="167" t="str">
        <f>IF($A33="","",VLOOKUP($A33,従事者明細!$A$3:$F$52,2))</f>
        <v/>
      </c>
      <c r="C33" s="118" t="str">
        <f>IF($A33="","",VLOOKUP($A33,従事者明細!$A$3:$F$52,3))</f>
        <v/>
      </c>
      <c r="D33" s="2"/>
      <c r="E33" s="181" t="str">
        <f t="shared" si="0"/>
        <v/>
      </c>
      <c r="F33" s="190"/>
      <c r="G33" s="324" t="str">
        <f t="shared" si="26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20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21"/>
        <v/>
      </c>
      <c r="U33" s="17"/>
      <c r="V33" s="284" t="str">
        <f t="shared" si="22"/>
        <v/>
      </c>
    </row>
    <row r="34" spans="1:23" ht="30" hidden="1" customHeight="1">
      <c r="A34" s="412"/>
      <c r="B34" s="167" t="str">
        <f>IF($A34="","",VLOOKUP($A34,従事者明細!$A$3:$F$52,2))</f>
        <v/>
      </c>
      <c r="C34" s="118" t="str">
        <f>IF($A34="","",VLOOKUP($A34,従事者明細!$A$3:$F$52,3))</f>
        <v/>
      </c>
      <c r="D34" s="2"/>
      <c r="E34" s="181" t="str">
        <f t="shared" si="0"/>
        <v/>
      </c>
      <c r="F34" s="190"/>
      <c r="G34" s="324" t="str">
        <f t="shared" si="26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20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21"/>
        <v/>
      </c>
      <c r="U34" s="17"/>
      <c r="V34" s="284" t="str">
        <f t="shared" si="22"/>
        <v/>
      </c>
    </row>
    <row r="35" spans="1:23" ht="30" hidden="1" customHeight="1">
      <c r="A35" s="412"/>
      <c r="B35" s="167" t="str">
        <f>IF($A35="","",VLOOKUP($A35,従事者明細!$A$3:$F$52,2))</f>
        <v/>
      </c>
      <c r="C35" s="118" t="str">
        <f>IF($A35="","",VLOOKUP($A35,従事者明細!$A$3:$F$52,3))</f>
        <v/>
      </c>
      <c r="D35" s="2"/>
      <c r="E35" s="181" t="str">
        <f t="shared" si="0"/>
        <v/>
      </c>
      <c r="F35" s="190"/>
      <c r="G35" s="324" t="str">
        <f t="shared" si="26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20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21"/>
        <v/>
      </c>
      <c r="U35" s="17"/>
      <c r="V35" s="284" t="str">
        <f t="shared" si="22"/>
        <v/>
      </c>
    </row>
    <row r="36" spans="1:23" ht="30" hidden="1" customHeight="1">
      <c r="A36" s="412"/>
      <c r="B36" s="167" t="str">
        <f>IF($A36="","",VLOOKUP($A36,従事者明細!$A$3:$F$52,2))</f>
        <v/>
      </c>
      <c r="C36" s="118" t="str">
        <f>IF($A36="","",VLOOKUP($A36,従事者明細!$A$3:$F$52,3))</f>
        <v/>
      </c>
      <c r="D36" s="2"/>
      <c r="E36" s="181" t="str">
        <f t="shared" si="0"/>
        <v/>
      </c>
      <c r="F36" s="190"/>
      <c r="G36" s="324" t="str">
        <f t="shared" si="26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20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21"/>
        <v/>
      </c>
      <c r="U36" s="17"/>
      <c r="V36" s="284" t="str">
        <f t="shared" si="22"/>
        <v/>
      </c>
    </row>
    <row r="37" spans="1:23" ht="30" hidden="1" customHeight="1">
      <c r="A37" s="412"/>
      <c r="B37" s="167" t="str">
        <f>IF($A37="","",VLOOKUP($A37,従事者明細!$A$3:$F$52,2))</f>
        <v/>
      </c>
      <c r="C37" s="118" t="str">
        <f>IF($A37="","",VLOOKUP($A37,従事者明細!$A$3:$F$52,3))</f>
        <v/>
      </c>
      <c r="D37" s="2"/>
      <c r="E37" s="181" t="str">
        <f t="shared" si="0"/>
        <v/>
      </c>
      <c r="F37" s="190"/>
      <c r="G37" s="324" t="str">
        <f t="shared" si="26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2"/>
      <c r="B38" s="167" t="str">
        <f>IF($A38="","",VLOOKUP($A38,従事者明細!$A$3:$F$52,2))</f>
        <v/>
      </c>
      <c r="C38" s="118" t="str">
        <f>IF($A38="","",VLOOKUP($A38,従事者明細!$A$3:$F$52,3))</f>
        <v/>
      </c>
      <c r="D38" s="2"/>
      <c r="E38" s="181" t="str">
        <f t="shared" si="0"/>
        <v/>
      </c>
      <c r="F38" s="190"/>
      <c r="G38" s="324" t="str">
        <f t="shared" si="26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2"/>
      <c r="B39" s="167" t="str">
        <f>IF($A39="","",VLOOKUP($A39,従事者明細!$A$3:$F$52,2))</f>
        <v/>
      </c>
      <c r="C39" s="118" t="str">
        <f>IF($A39="","",VLOOKUP($A39,従事者明細!$A$3:$F$52,3))</f>
        <v/>
      </c>
      <c r="D39" s="2"/>
      <c r="E39" s="181" t="str">
        <f t="shared" si="0"/>
        <v/>
      </c>
      <c r="F39" s="190"/>
      <c r="G39" s="324" t="str">
        <f t="shared" si="26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2"/>
      <c r="B40" s="167" t="str">
        <f>IF($A40="","",VLOOKUP($A40,従事者明細!$A$3:$F$52,2))</f>
        <v/>
      </c>
      <c r="C40" s="118" t="str">
        <f>IF($A40="","",VLOOKUP($A40,従事者明細!$A$3:$F$52,3))</f>
        <v/>
      </c>
      <c r="D40" s="2"/>
      <c r="E40" s="181" t="str">
        <f t="shared" si="0"/>
        <v/>
      </c>
      <c r="F40" s="190"/>
      <c r="G40" s="324" t="str">
        <f t="shared" si="26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2"/>
      <c r="B41" s="167" t="str">
        <f>IF($A41="","",VLOOKUP($A41,従事者明細!$A$3:$F$52,2))</f>
        <v/>
      </c>
      <c r="C41" s="118" t="str">
        <f>IF($A41="","",VLOOKUP($A41,従事者明細!$A$3:$F$52,3))</f>
        <v/>
      </c>
      <c r="D41" s="48"/>
      <c r="E41" s="181" t="str">
        <f t="shared" si="0"/>
        <v/>
      </c>
      <c r="F41" s="190"/>
      <c r="G41" s="324" t="str">
        <f t="shared" si="26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0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8"/>
      <c r="D43" s="83" t="s">
        <v>93</v>
      </c>
      <c r="E43" s="369">
        <f>ROUNDDOWN(E42,-3)</f>
        <v>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9">
        <f>ROUNDDOWN(V42,-3)</f>
        <v>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56" t="s">
        <v>199</v>
      </c>
      <c r="F45" s="456" t="s">
        <v>139</v>
      </c>
      <c r="G45" s="531" t="s">
        <v>150</v>
      </c>
      <c r="H45" s="533"/>
      <c r="I45" s="456" t="s">
        <v>231</v>
      </c>
      <c r="J45" s="546" t="s">
        <v>151</v>
      </c>
      <c r="K45" s="546"/>
      <c r="L45" s="546" t="s">
        <v>152</v>
      </c>
      <c r="M45" s="546"/>
      <c r="N45" s="179" t="s">
        <v>232</v>
      </c>
      <c r="O45" s="180" t="s">
        <v>153</v>
      </c>
      <c r="P45" s="531" t="s">
        <v>204</v>
      </c>
      <c r="Q45" s="532"/>
      <c r="R45" s="532"/>
      <c r="S45" s="532"/>
      <c r="T45" s="532"/>
      <c r="U45" s="532"/>
      <c r="V45" s="533"/>
      <c r="W45" s="273" t="s">
        <v>175</v>
      </c>
    </row>
    <row r="46" spans="1:23" ht="24" customHeight="1">
      <c r="B46" s="538"/>
      <c r="C46" s="543" t="s">
        <v>22</v>
      </c>
      <c r="D46" s="1">
        <v>1</v>
      </c>
      <c r="E46" s="182">
        <f>SUM(G46:O46)</f>
        <v>0</v>
      </c>
      <c r="F46" s="323"/>
      <c r="G46" s="528"/>
      <c r="H46" s="529"/>
      <c r="I46" s="177"/>
      <c r="J46" s="527"/>
      <c r="K46" s="527"/>
      <c r="L46" s="530"/>
      <c r="M46" s="530"/>
      <c r="N46" s="178">
        <f>ROUND(G46*0.05,0)</f>
        <v>0</v>
      </c>
      <c r="O46" s="176"/>
      <c r="P46" s="534"/>
      <c r="Q46" s="535"/>
      <c r="R46" s="535"/>
      <c r="S46" s="535"/>
      <c r="T46" s="535"/>
      <c r="U46" s="535"/>
      <c r="V46" s="536"/>
      <c r="W46" s="169"/>
    </row>
    <row r="47" spans="1:23" ht="24" customHeight="1">
      <c r="B47" s="538"/>
      <c r="C47" s="544"/>
      <c r="D47" s="1">
        <v>2</v>
      </c>
      <c r="E47" s="182">
        <f t="shared" ref="E47:E51" si="27">SUM(G47:O47)</f>
        <v>0</v>
      </c>
      <c r="F47" s="323"/>
      <c r="G47" s="528"/>
      <c r="H47" s="529"/>
      <c r="I47" s="177"/>
      <c r="J47" s="527"/>
      <c r="K47" s="527"/>
      <c r="L47" s="530"/>
      <c r="M47" s="530"/>
      <c r="N47" s="178">
        <f t="shared" ref="N47:N51" si="28">ROUND(G47*0.05,0)</f>
        <v>0</v>
      </c>
      <c r="O47" s="176"/>
      <c r="P47" s="534"/>
      <c r="Q47" s="535"/>
      <c r="R47" s="535"/>
      <c r="S47" s="535"/>
      <c r="T47" s="535"/>
      <c r="U47" s="535"/>
      <c r="V47" s="536"/>
      <c r="W47" s="169"/>
    </row>
    <row r="48" spans="1:23" ht="24" customHeight="1">
      <c r="B48" s="538"/>
      <c r="C48" s="544"/>
      <c r="D48" s="1">
        <v>3</v>
      </c>
      <c r="E48" s="182">
        <f t="shared" ref="E48" si="29">SUM(G48:O48)</f>
        <v>0</v>
      </c>
      <c r="F48" s="323"/>
      <c r="G48" s="528"/>
      <c r="H48" s="529"/>
      <c r="I48" s="177"/>
      <c r="J48" s="527"/>
      <c r="K48" s="527"/>
      <c r="L48" s="530"/>
      <c r="M48" s="530"/>
      <c r="N48" s="178">
        <f t="shared" ref="N48" si="30">ROUND(G48*0.05,0)</f>
        <v>0</v>
      </c>
      <c r="O48" s="176"/>
      <c r="P48" s="534"/>
      <c r="Q48" s="535"/>
      <c r="R48" s="535"/>
      <c r="S48" s="535"/>
      <c r="T48" s="535"/>
      <c r="U48" s="535"/>
      <c r="V48" s="536"/>
      <c r="W48" s="169"/>
    </row>
    <row r="49" spans="2:23" ht="24" customHeight="1">
      <c r="B49" s="538"/>
      <c r="C49" s="544"/>
      <c r="D49" s="1">
        <v>4</v>
      </c>
      <c r="E49" s="182">
        <f t="shared" si="27"/>
        <v>0</v>
      </c>
      <c r="F49" s="323"/>
      <c r="G49" s="528"/>
      <c r="H49" s="529"/>
      <c r="I49" s="177"/>
      <c r="J49" s="527"/>
      <c r="K49" s="527"/>
      <c r="L49" s="530"/>
      <c r="M49" s="530"/>
      <c r="N49" s="178">
        <f t="shared" si="28"/>
        <v>0</v>
      </c>
      <c r="O49" s="176"/>
      <c r="P49" s="534"/>
      <c r="Q49" s="535"/>
      <c r="R49" s="535"/>
      <c r="S49" s="535"/>
      <c r="T49" s="535"/>
      <c r="U49" s="535"/>
      <c r="V49" s="536"/>
      <c r="W49" s="169"/>
    </row>
    <row r="50" spans="2:23" ht="24" customHeight="1">
      <c r="B50" s="538"/>
      <c r="C50" s="544"/>
      <c r="D50" s="1">
        <v>5</v>
      </c>
      <c r="E50" s="182">
        <f t="shared" si="27"/>
        <v>0</v>
      </c>
      <c r="F50" s="323"/>
      <c r="G50" s="528"/>
      <c r="H50" s="529"/>
      <c r="I50" s="177"/>
      <c r="J50" s="527"/>
      <c r="K50" s="527"/>
      <c r="L50" s="530"/>
      <c r="M50" s="530"/>
      <c r="N50" s="178">
        <f t="shared" si="28"/>
        <v>0</v>
      </c>
      <c r="O50" s="176"/>
      <c r="P50" s="534"/>
      <c r="Q50" s="535"/>
      <c r="R50" s="535"/>
      <c r="S50" s="535"/>
      <c r="T50" s="535"/>
      <c r="U50" s="535"/>
      <c r="V50" s="536"/>
      <c r="W50" s="169"/>
    </row>
    <row r="51" spans="2:23" ht="24" customHeight="1">
      <c r="B51" s="538"/>
      <c r="C51" s="545"/>
      <c r="D51" s="1">
        <v>6</v>
      </c>
      <c r="E51" s="182">
        <f t="shared" si="27"/>
        <v>0</v>
      </c>
      <c r="F51" s="323"/>
      <c r="G51" s="528"/>
      <c r="H51" s="529"/>
      <c r="I51" s="177"/>
      <c r="J51" s="527"/>
      <c r="K51" s="527"/>
      <c r="L51" s="530"/>
      <c r="M51" s="530"/>
      <c r="N51" s="178">
        <f t="shared" si="28"/>
        <v>0</v>
      </c>
      <c r="O51" s="176"/>
      <c r="P51" s="534"/>
      <c r="Q51" s="535"/>
      <c r="R51" s="535"/>
      <c r="S51" s="535"/>
      <c r="T51" s="535"/>
      <c r="U51" s="535"/>
      <c r="V51" s="536"/>
      <c r="W51" s="169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7" sqref="I7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E35</f>
        <v>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4" t="s">
        <v>258</v>
      </c>
      <c r="B6" s="292"/>
      <c r="C6" s="293"/>
      <c r="D6" s="293"/>
      <c r="E6" s="294">
        <f>C6*D6</f>
        <v>0</v>
      </c>
      <c r="F6" s="292"/>
      <c r="G6" s="289"/>
    </row>
    <row r="7" spans="1:7" s="16" customFormat="1" ht="24.95" customHeight="1">
      <c r="A7" s="555"/>
      <c r="B7" s="292"/>
      <c r="C7" s="293"/>
      <c r="D7" s="293"/>
      <c r="E7" s="294">
        <f t="shared" ref="E7:E32" si="0">C7*D7</f>
        <v>0</v>
      </c>
      <c r="F7" s="292"/>
      <c r="G7" s="289"/>
    </row>
    <row r="8" spans="1:7" s="16" customFormat="1" ht="24.95" customHeight="1">
      <c r="A8" s="555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5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5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5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6"/>
      <c r="B12" s="557" t="s">
        <v>27</v>
      </c>
      <c r="C12" s="557"/>
      <c r="D12" s="557"/>
      <c r="E12" s="327">
        <f>SUM(E6:E11)</f>
        <v>0</v>
      </c>
      <c r="F12" s="328"/>
      <c r="G12" s="289"/>
    </row>
    <row r="13" spans="1:7" s="16" customFormat="1" ht="24.95" customHeight="1">
      <c r="A13" s="550" t="s">
        <v>259</v>
      </c>
      <c r="B13" s="370"/>
      <c r="C13" s="330"/>
      <c r="D13" s="330"/>
      <c r="E13" s="331">
        <f t="shared" si="0"/>
        <v>0</v>
      </c>
      <c r="F13" s="292"/>
      <c r="G13" s="289"/>
    </row>
    <row r="14" spans="1:7" s="16" customFormat="1" ht="24.95" customHeight="1">
      <c r="A14" s="551"/>
      <c r="B14" s="371"/>
      <c r="C14" s="293"/>
      <c r="D14" s="293"/>
      <c r="E14" s="294">
        <f t="shared" si="0"/>
        <v>0</v>
      </c>
      <c r="F14" s="292"/>
      <c r="G14" s="289"/>
    </row>
    <row r="15" spans="1:7" s="16" customFormat="1" ht="24.95" customHeight="1">
      <c r="A15" s="551"/>
      <c r="B15" s="371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1"/>
      <c r="B16" s="371"/>
      <c r="C16" s="366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1"/>
      <c r="B17" s="371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1"/>
      <c r="B18" s="372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2"/>
      <c r="B19" s="557" t="s">
        <v>27</v>
      </c>
      <c r="C19" s="557"/>
      <c r="D19" s="557"/>
      <c r="E19" s="327">
        <f>SUM(E13:E18)</f>
        <v>0</v>
      </c>
      <c r="F19" s="328"/>
      <c r="G19" s="289"/>
    </row>
    <row r="20" spans="1:7" s="16" customFormat="1" ht="24.95" customHeight="1">
      <c r="A20" s="550" t="s">
        <v>260</v>
      </c>
      <c r="B20" s="329"/>
      <c r="C20" s="330"/>
      <c r="D20" s="330"/>
      <c r="E20" s="331">
        <f t="shared" si="0"/>
        <v>0</v>
      </c>
      <c r="F20" s="292"/>
      <c r="G20" s="289"/>
    </row>
    <row r="21" spans="1:7" s="16" customFormat="1" ht="24.95" customHeight="1">
      <c r="A21" s="551"/>
      <c r="B21" s="292"/>
      <c r="C21" s="293"/>
      <c r="D21" s="293"/>
      <c r="E21" s="294">
        <f t="shared" si="0"/>
        <v>0</v>
      </c>
      <c r="F21" s="292"/>
      <c r="G21" s="289"/>
    </row>
    <row r="22" spans="1:7" s="16" customFormat="1" ht="24.95" customHeight="1">
      <c r="A22" s="551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1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1"/>
      <c r="B24" s="295"/>
      <c r="C24" s="296"/>
      <c r="D24" s="296"/>
      <c r="E24" s="325">
        <f t="shared" si="0"/>
        <v>0</v>
      </c>
      <c r="F24" s="292"/>
      <c r="G24" s="289"/>
    </row>
    <row r="25" spans="1:7" s="16" customFormat="1" ht="24.95" customHeight="1" thickBot="1">
      <c r="A25" s="552"/>
      <c r="B25" s="557" t="s">
        <v>27</v>
      </c>
      <c r="C25" s="557"/>
      <c r="D25" s="557"/>
      <c r="E25" s="327">
        <f>SUM(E20:E24)</f>
        <v>0</v>
      </c>
      <c r="F25" s="328"/>
      <c r="G25" s="289"/>
    </row>
    <row r="26" spans="1:7" s="16" customFormat="1" ht="24.95" customHeight="1">
      <c r="A26" s="550" t="s">
        <v>261</v>
      </c>
      <c r="B26" s="353"/>
      <c r="C26" s="298"/>
      <c r="D26" s="298"/>
      <c r="E26" s="326">
        <f t="shared" si="0"/>
        <v>0</v>
      </c>
      <c r="F26" s="353"/>
      <c r="G26" s="289"/>
    </row>
    <row r="27" spans="1:7" s="16" customFormat="1" ht="24.95" customHeight="1">
      <c r="A27" s="551"/>
      <c r="B27" s="292"/>
      <c r="C27" s="293"/>
      <c r="D27" s="293"/>
      <c r="E27" s="294">
        <f t="shared" si="0"/>
        <v>0</v>
      </c>
      <c r="F27" s="292"/>
      <c r="G27" s="289"/>
    </row>
    <row r="28" spans="1:7" s="16" customFormat="1" ht="24.95" customHeight="1">
      <c r="A28" s="551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1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1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1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1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2"/>
      <c r="B33" s="553" t="s">
        <v>27</v>
      </c>
      <c r="C33" s="553"/>
      <c r="D33" s="553"/>
      <c r="E33" s="325">
        <f>SUM(E26:E32)</f>
        <v>0</v>
      </c>
      <c r="F33" s="333"/>
      <c r="G33" s="289"/>
    </row>
    <row r="34" spans="1:7" s="16" customFormat="1" ht="24.95" customHeight="1" thickBot="1">
      <c r="A34" s="547" t="s">
        <v>257</v>
      </c>
      <c r="B34" s="548"/>
      <c r="C34" s="548"/>
      <c r="D34" s="549"/>
      <c r="E34" s="297">
        <f>E12+E19+E25+E33</f>
        <v>0</v>
      </c>
      <c r="F34" s="332"/>
      <c r="G34" s="287"/>
    </row>
    <row r="35" spans="1:7" s="16" customFormat="1" ht="31.5" customHeight="1" thickBot="1">
      <c r="A35" s="286"/>
      <c r="B35" s="286"/>
      <c r="C35" s="285"/>
      <c r="D35" s="83" t="s">
        <v>93</v>
      </c>
      <c r="E35" s="369">
        <f>ROUNDDOWN(E34,-3)</f>
        <v>0</v>
      </c>
      <c r="F35" s="286"/>
      <c r="G35" s="287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F20" sqref="F20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5" t="s">
        <v>314</v>
      </c>
      <c r="B4" s="78" t="s">
        <v>159</v>
      </c>
      <c r="C4" s="92"/>
      <c r="D4" s="93"/>
      <c r="E4" s="558">
        <f>E6+E16</f>
        <v>0</v>
      </c>
      <c r="F4" s="558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59">
        <f>G14</f>
        <v>0</v>
      </c>
      <c r="F6" s="560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161</v>
      </c>
      <c r="C8" s="494"/>
      <c r="D8" s="337" t="s">
        <v>162</v>
      </c>
      <c r="E8" s="572" t="s">
        <v>29</v>
      </c>
      <c r="F8" s="573"/>
      <c r="G8" s="193" t="s">
        <v>30</v>
      </c>
      <c r="H8" s="318"/>
      <c r="I8" s="257" t="s">
        <v>175</v>
      </c>
    </row>
    <row r="9" spans="1:11" ht="30" customHeight="1">
      <c r="A9" s="78"/>
      <c r="B9" s="566"/>
      <c r="C9" s="567"/>
      <c r="D9" s="194"/>
      <c r="E9" s="568"/>
      <c r="F9" s="569"/>
      <c r="G9" s="181">
        <f>D9*E9</f>
        <v>0</v>
      </c>
      <c r="H9" s="287"/>
      <c r="I9" s="289"/>
    </row>
    <row r="10" spans="1:11" ht="30" customHeight="1">
      <c r="A10" s="78"/>
      <c r="B10" s="566"/>
      <c r="C10" s="567"/>
      <c r="D10" s="194"/>
      <c r="E10" s="568"/>
      <c r="F10" s="569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66"/>
      <c r="C11" s="567"/>
      <c r="D11" s="194"/>
      <c r="E11" s="568"/>
      <c r="F11" s="569"/>
      <c r="G11" s="181">
        <f t="shared" si="0"/>
        <v>0</v>
      </c>
      <c r="H11" s="287"/>
      <c r="I11" s="289"/>
    </row>
    <row r="12" spans="1:11" ht="30" customHeight="1" thickBot="1">
      <c r="A12" s="78"/>
      <c r="B12" s="570"/>
      <c r="C12" s="571"/>
      <c r="D12" s="195"/>
      <c r="E12" s="562"/>
      <c r="F12" s="563"/>
      <c r="G12" s="319">
        <f t="shared" si="0"/>
        <v>0</v>
      </c>
      <c r="H12" s="287"/>
      <c r="I12" s="289"/>
    </row>
    <row r="13" spans="1:11" ht="30" customHeight="1" thickBot="1">
      <c r="A13" s="78"/>
      <c r="B13" s="564" t="s">
        <v>27</v>
      </c>
      <c r="C13" s="565"/>
      <c r="D13" s="565"/>
      <c r="E13" s="565"/>
      <c r="F13" s="565"/>
      <c r="G13" s="196">
        <f>SUM(G9:G12)</f>
        <v>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9">
        <f>ROUNDDOWN(G13,-3)</f>
        <v>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59">
        <f>G21</f>
        <v>0</v>
      </c>
      <c r="F16" s="560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0</v>
      </c>
      <c r="F18" s="95" t="s">
        <v>165</v>
      </c>
      <c r="G18" s="300">
        <f>B18*E18</f>
        <v>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596" t="s">
        <v>318</v>
      </c>
      <c r="G20" s="301">
        <f>SUM(G18:G19)</f>
        <v>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1" t="s">
        <v>93</v>
      </c>
      <c r="F21" s="561"/>
      <c r="G21" s="369">
        <f>ROUNDDOWN(G20,-3)</f>
        <v>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58">
        <f>G28</f>
        <v>0</v>
      </c>
      <c r="F23" s="558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6.25" customHeight="1">
      <c r="A26" s="78"/>
      <c r="B26" s="447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75">
        <f>様式2_3機材!$E$5+様式2_4旅費!$F$4+様式2_4旅費!$F$6+様式2_5現地活動費!$E$3+'様式2_6本邦受入活動費&amp;管理費'!$E$6</f>
        <v>0</v>
      </c>
      <c r="C27" s="575">
        <f>$E$5+様式2_4旅費!$F$4+様式2_4旅費!$F$6+様式2_5現地活動費!$E$3+'様式2_6本邦受入活動費&amp;管理費'!$E$6</f>
        <v>0</v>
      </c>
      <c r="D27" s="78" t="s">
        <v>32</v>
      </c>
      <c r="E27" s="98">
        <v>10</v>
      </c>
      <c r="F27" s="99" t="s">
        <v>167</v>
      </c>
      <c r="G27" s="302">
        <f>ROUNDDOWN(B27*E27/100,0)</f>
        <v>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1" t="s">
        <v>93</v>
      </c>
      <c r="F28" s="574"/>
      <c r="G28" s="122">
        <f>ROUNDDOWN(G27,-3)</f>
        <v>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2017-08-07T07:49:24Z</cp:lastPrinted>
  <dcterms:created xsi:type="dcterms:W3CDTF">2013-03-18T00:38:39Z</dcterms:created>
  <dcterms:modified xsi:type="dcterms:W3CDTF">2017-08-29T03:14:41Z</dcterms:modified>
</cp:coreProperties>
</file>