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0576\Desktop\新しいフォルダー (4)\"/>
    </mc:Choice>
  </mc:AlternateContent>
  <bookViews>
    <workbookView xWindow="5580" yWindow="0" windowWidth="14340" windowHeight="4680" tabRatio="749"/>
  </bookViews>
  <sheets>
    <sheet name="入力方法" sheetId="18" r:id="rId1"/>
    <sheet name="従事者明細" sheetId="11" r:id="rId2"/>
    <sheet name=" 表紙" sheetId="20" state="hidden" r:id="rId3"/>
    <sheet name="様式1" sheetId="1" r:id="rId4"/>
    <sheet name="様式2_1人件費" sheetId="6" r:id="rId5"/>
    <sheet name="様式2_2_2その他原価・一般管理費等" sheetId="23" r:id="rId6"/>
    <sheet name="様式2_3機材" sheetId="4" r:id="rId7"/>
    <sheet name="様式2_4旅費" sheetId="3" r:id="rId8"/>
    <sheet name="様式2_5現地活動費" sheetId="10" r:id="rId9"/>
    <sheet name="様式2_6本邦受入活動費&amp;管理費" sheetId="21" r:id="rId10"/>
    <sheet name="機材様式（別紙明細）" sheetId="8" r:id="rId11"/>
    <sheet name="業務従事者名簿" sheetId="12" r:id="rId12"/>
    <sheet name="部分払・年度別詳細" sheetId="22" r:id="rId13"/>
  </sheets>
  <externalReferences>
    <externalReference r:id="rId14"/>
    <externalReference r:id="rId15"/>
  </externalReferences>
  <definedNames>
    <definedName name="_xlnm.Print_Area" localSheetId="2">' 表紙'!$A$1:$I$39</definedName>
    <definedName name="_xlnm.Print_Area" localSheetId="10">'機材様式（別紙明細）'!$A$1:$G$40</definedName>
    <definedName name="_xlnm.Print_Area" localSheetId="11">業務従事者名簿!$A$3:$I$27</definedName>
    <definedName name="_xlnm.Print_Area" localSheetId="1">従事者明細!$A$1:$I$40</definedName>
    <definedName name="_xlnm.Print_Area" localSheetId="0">入力方法!$A$1:$C$25</definedName>
    <definedName name="_xlnm.Print_Area" localSheetId="12">部分払・年度別詳細!$J$1:$O$53</definedName>
    <definedName name="_xlnm.Print_Area" localSheetId="3">様式1!$A$1:$H$34</definedName>
    <definedName name="_xlnm.Print_Area" localSheetId="4">様式2_1人件費!$A$2:$I$89</definedName>
    <definedName name="_xlnm.Print_Area" localSheetId="5">様式2_2_2その他原価・一般管理費等!$A$2:$H$35</definedName>
    <definedName name="_xlnm.Print_Area" localSheetId="6">様式2_3機材!$A$2:$G$43</definedName>
    <definedName name="_xlnm.Print_Area" localSheetId="7">様式2_4旅費!$A$2:$V$52</definedName>
    <definedName name="_xlnm.Print_Area" localSheetId="8">様式2_5現地活動費!$A$2:$F$42</definedName>
    <definedName name="_xlnm.Print_Area" localSheetId="9">'様式2_6本邦受入活動費&amp;管理費'!$A$2:$G$32</definedName>
    <definedName name="_xlnm.Print_Titles" localSheetId="11">業務従事者名簿!$3:$6</definedName>
    <definedName name="_xlnm.Print_Titles" localSheetId="7">様式2_4旅費!$8:$8</definedName>
    <definedName name="Z_10FF6128_C413_492A_97F7_F629334DAAC5_.wvu.PrintArea" localSheetId="3" hidden="1">様式1!$B$4:$H$33</definedName>
    <definedName name="Z_10FF6128_C413_492A_97F7_F629334DAAC5_.wvu.PrintArea" localSheetId="7" hidden="1">様式2_4旅費!$B$7:$V$46</definedName>
    <definedName name="Z_23354667_189C_4570_A62C_5B2458A64BD0_.wvu.PrintArea" localSheetId="3" hidden="1">様式1!$B$4:$H$33</definedName>
    <definedName name="Z_23354667_189C_4570_A62C_5B2458A64BD0_.wvu.PrintArea" localSheetId="7" hidden="1">様式2_4旅費!$B$7:$V$46</definedName>
    <definedName name="格付">従事者明細!$N$3:$N$11</definedName>
    <definedName name="契約" localSheetId="9">様式1!$O$4:$O$6</definedName>
    <definedName name="契約">様式1!$O$4:$O$6</definedName>
    <definedName name="契約金額" localSheetId="5">#REF!</definedName>
    <definedName name="契約金額" localSheetId="9">#REF!</definedName>
    <definedName name="契約金額">#REF!</definedName>
    <definedName name="経路" localSheetId="9">様式2_4旅費!$C$39:$C$42</definedName>
    <definedName name="経路">様式2_4旅費!$D$46:$D$51</definedName>
    <definedName name="見積">様式1!$O$3:$O$6</definedName>
    <definedName name="見積金額">様式1!$Q$4:$Q$6</definedName>
    <definedName name="号数">従事者明細!$N$3:$N$12</definedName>
    <definedName name="事業名">様式1!$O$11:$O$17</definedName>
    <definedName name="事業名短縮">様式1!$U$12:$U$17</definedName>
    <definedName name="宿泊料">様式2_4旅費!$AD$2:$AD$5</definedName>
    <definedName name="処理" localSheetId="9">[1]単価!$G$3:$G$6</definedName>
    <definedName name="処理">[1]単価!$G$3:$G$6</definedName>
    <definedName name="打合簿" localSheetId="9">[2]単価・従事者明細!$U$3:$U$4</definedName>
    <definedName name="打合簿">[2]単価・従事者明細!$U$3:$U$4</definedName>
    <definedName name="内外選択" localSheetId="9">[1]単価!$F$3:$F$4</definedName>
    <definedName name="内外選択">[1]単価!$F$3:$F$4</definedName>
    <definedName name="日当">様式2_4旅費!$AC$2:$AC$5</definedName>
    <definedName name="分類" localSheetId="9">従事者明細!$K$3:$K$6</definedName>
    <definedName name="分類">従事者明細!$U$3:$U$25</definedName>
    <definedName name="様式番号" localSheetId="9">[2]単価・従事者明細!$S$3:$S$30</definedName>
    <definedName name="様式番号">[2]単価・従事者明細!$S$3:$S$30</definedName>
  </definedNames>
  <calcPr calcId="162913" concurrentManualCount="2"/>
</workbook>
</file>

<file path=xl/calcChain.xml><?xml version="1.0" encoding="utf-8"?>
<calcChain xmlns="http://schemas.openxmlformats.org/spreadsheetml/2006/main">
  <c r="O46" i="3" l="1"/>
  <c r="C56" i="3" l="1"/>
  <c r="W10" i="3"/>
  <c r="W9" i="3"/>
  <c r="W12" i="3" l="1"/>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C57" i="3" l="1"/>
  <c r="V9" i="3"/>
  <c r="O47" i="3"/>
  <c r="O48" i="3"/>
  <c r="O49" i="3"/>
  <c r="O50" i="3"/>
  <c r="O51" i="3"/>
  <c r="O1" i="22" l="1"/>
  <c r="N39" i="22"/>
  <c r="K11" i="22" l="1"/>
  <c r="K12" i="22"/>
  <c r="K20" i="22"/>
  <c r="K21" i="22" s="1"/>
  <c r="O14" i="3"/>
  <c r="I22" i="23"/>
  <c r="I20" i="23"/>
  <c r="J20" i="23"/>
  <c r="K20" i="23"/>
  <c r="L20" i="23"/>
  <c r="M20" i="23"/>
  <c r="N20" i="23"/>
  <c r="O20" i="23"/>
  <c r="P20" i="23"/>
  <c r="Q20" i="23"/>
  <c r="R20" i="23"/>
  <c r="S20" i="23"/>
  <c r="T20" i="23"/>
  <c r="U20" i="23"/>
  <c r="V20" i="23"/>
  <c r="W20" i="23"/>
  <c r="X20" i="23"/>
  <c r="Y20" i="23"/>
  <c r="Z20" i="23"/>
  <c r="AA20" i="23"/>
  <c r="AB20" i="23"/>
  <c r="AC20" i="23"/>
  <c r="I21" i="23"/>
  <c r="J21" i="23"/>
  <c r="K21" i="23"/>
  <c r="L21" i="23"/>
  <c r="M21" i="23"/>
  <c r="N21" i="23"/>
  <c r="O21" i="23"/>
  <c r="P21" i="23"/>
  <c r="Q21" i="23"/>
  <c r="R21" i="23"/>
  <c r="S21" i="23"/>
  <c r="T21" i="23"/>
  <c r="U21" i="23"/>
  <c r="V21" i="23"/>
  <c r="W21" i="23"/>
  <c r="X21" i="23"/>
  <c r="Y21" i="23"/>
  <c r="Z21" i="23"/>
  <c r="AA21" i="23"/>
  <c r="AB21" i="23"/>
  <c r="AC21" i="23"/>
  <c r="J22" i="23"/>
  <c r="K22" i="23"/>
  <c r="L22" i="23"/>
  <c r="M22" i="23"/>
  <c r="N22" i="23"/>
  <c r="O22" i="23"/>
  <c r="P22" i="23"/>
  <c r="Q22" i="23"/>
  <c r="R22" i="23"/>
  <c r="S22" i="23"/>
  <c r="T22" i="23"/>
  <c r="U22" i="23"/>
  <c r="V22" i="23"/>
  <c r="W22" i="23"/>
  <c r="X22" i="23"/>
  <c r="Y22" i="23"/>
  <c r="Z22" i="23"/>
  <c r="AA22" i="23"/>
  <c r="AB22" i="23"/>
  <c r="AC22" i="23"/>
  <c r="I23" i="23"/>
  <c r="J23" i="23"/>
  <c r="K23" i="23"/>
  <c r="L23" i="23"/>
  <c r="M23" i="23"/>
  <c r="N23" i="23"/>
  <c r="O23" i="23"/>
  <c r="P23" i="23"/>
  <c r="Q23" i="23"/>
  <c r="R23" i="23"/>
  <c r="S23" i="23"/>
  <c r="T23" i="23"/>
  <c r="U23" i="23"/>
  <c r="V23" i="23"/>
  <c r="W23" i="23"/>
  <c r="X23" i="23"/>
  <c r="Y23" i="23"/>
  <c r="Z23" i="23"/>
  <c r="AA23" i="23"/>
  <c r="AB23" i="23"/>
  <c r="AC23" i="23"/>
  <c r="I24" i="23"/>
  <c r="J24" i="23"/>
  <c r="K24" i="23"/>
  <c r="L24" i="23"/>
  <c r="M24" i="23"/>
  <c r="N24" i="23"/>
  <c r="O24" i="23"/>
  <c r="P24" i="23"/>
  <c r="Q24" i="23"/>
  <c r="R24" i="23"/>
  <c r="S24" i="23"/>
  <c r="T24" i="23"/>
  <c r="U24" i="23"/>
  <c r="V24" i="23"/>
  <c r="W24" i="23"/>
  <c r="X24" i="23"/>
  <c r="Y24" i="23"/>
  <c r="Z24" i="23"/>
  <c r="AA24" i="23"/>
  <c r="AB24" i="23"/>
  <c r="AC24" i="23"/>
  <c r="I25" i="23"/>
  <c r="J25" i="23"/>
  <c r="K25" i="23"/>
  <c r="L25" i="23"/>
  <c r="M25" i="23"/>
  <c r="N25" i="23"/>
  <c r="O25" i="23"/>
  <c r="P25" i="23"/>
  <c r="Q25" i="23"/>
  <c r="R25" i="23"/>
  <c r="S25" i="23"/>
  <c r="T25" i="23"/>
  <c r="U25" i="23"/>
  <c r="V25" i="23"/>
  <c r="W25" i="23"/>
  <c r="X25" i="23"/>
  <c r="Y25" i="23"/>
  <c r="Z25" i="23"/>
  <c r="AA25" i="23"/>
  <c r="AB25" i="23"/>
  <c r="AC25" i="23"/>
  <c r="I26" i="23"/>
  <c r="J26" i="23"/>
  <c r="K26" i="23"/>
  <c r="L26" i="23"/>
  <c r="M26" i="23"/>
  <c r="N26" i="23"/>
  <c r="O26" i="23"/>
  <c r="P26" i="23"/>
  <c r="Q26" i="23"/>
  <c r="R26" i="23"/>
  <c r="S26" i="23"/>
  <c r="T26" i="23"/>
  <c r="U26" i="23"/>
  <c r="V26" i="23"/>
  <c r="W26" i="23"/>
  <c r="X26" i="23"/>
  <c r="Y26" i="23"/>
  <c r="Z26" i="23"/>
  <c r="AA26" i="23"/>
  <c r="AB26" i="23"/>
  <c r="AC26" i="23"/>
  <c r="I27" i="23"/>
  <c r="J27" i="23"/>
  <c r="K27" i="23"/>
  <c r="L27" i="23"/>
  <c r="M27" i="23"/>
  <c r="N27" i="23"/>
  <c r="O27" i="23"/>
  <c r="P27" i="23"/>
  <c r="Q27" i="23"/>
  <c r="R27" i="23"/>
  <c r="S27" i="23"/>
  <c r="T27" i="23"/>
  <c r="U27" i="23"/>
  <c r="V27" i="23"/>
  <c r="W27" i="23"/>
  <c r="X27" i="23"/>
  <c r="Y27" i="23"/>
  <c r="Z27" i="23"/>
  <c r="AA27" i="23"/>
  <c r="AB27" i="23"/>
  <c r="AC27" i="23"/>
  <c r="AA15" i="23"/>
  <c r="AA16" i="23"/>
  <c r="AA17" i="23"/>
  <c r="AA18" i="23"/>
  <c r="AA19" i="23"/>
  <c r="X15" i="23"/>
  <c r="X16" i="23"/>
  <c r="X17" i="23"/>
  <c r="X18" i="23"/>
  <c r="X19" i="23"/>
  <c r="U15" i="23"/>
  <c r="U16" i="23"/>
  <c r="U17" i="23"/>
  <c r="U18" i="23"/>
  <c r="U19" i="23"/>
  <c r="R15" i="23"/>
  <c r="R16" i="23"/>
  <c r="R17" i="23"/>
  <c r="R18" i="23"/>
  <c r="R19" i="23"/>
  <c r="O15" i="23"/>
  <c r="O16" i="23"/>
  <c r="O17" i="23"/>
  <c r="O18" i="23"/>
  <c r="O19" i="23"/>
  <c r="L19" i="23"/>
  <c r="L18" i="23"/>
  <c r="L17" i="23"/>
  <c r="L16" i="23"/>
  <c r="L15" i="23"/>
  <c r="N19" i="23"/>
  <c r="M19" i="23"/>
  <c r="N18" i="23"/>
  <c r="M18" i="23"/>
  <c r="N17" i="23"/>
  <c r="M17" i="23"/>
  <c r="N16" i="23"/>
  <c r="M16" i="23"/>
  <c r="N15" i="23"/>
  <c r="M15" i="23"/>
  <c r="N12" i="23"/>
  <c r="M12" i="23"/>
  <c r="L12" i="23"/>
  <c r="I19" i="23"/>
  <c r="I18" i="23"/>
  <c r="I17" i="23"/>
  <c r="I16" i="23"/>
  <c r="I15" i="23"/>
  <c r="K19" i="23"/>
  <c r="J19" i="23"/>
  <c r="K18" i="23"/>
  <c r="J18" i="23"/>
  <c r="K17" i="23"/>
  <c r="J17" i="23"/>
  <c r="K16" i="23"/>
  <c r="J16" i="23"/>
  <c r="K15" i="23"/>
  <c r="J15" i="23"/>
  <c r="K12" i="23"/>
  <c r="J12" i="23"/>
  <c r="I12" i="23"/>
  <c r="O12" i="23"/>
  <c r="P12" i="23"/>
  <c r="Q12" i="23"/>
  <c r="R12" i="23"/>
  <c r="S12" i="23"/>
  <c r="T12" i="23"/>
  <c r="U12" i="23"/>
  <c r="V12" i="23"/>
  <c r="W12" i="23"/>
  <c r="X12" i="23"/>
  <c r="Y12" i="23"/>
  <c r="Z12" i="23"/>
  <c r="AA12" i="23"/>
  <c r="AB12" i="23"/>
  <c r="AC12" i="23"/>
  <c r="P15" i="23"/>
  <c r="Q15" i="23"/>
  <c r="S15" i="23"/>
  <c r="T15" i="23"/>
  <c r="V15" i="23"/>
  <c r="W15" i="23"/>
  <c r="Y15" i="23"/>
  <c r="Z15" i="23"/>
  <c r="AB15" i="23"/>
  <c r="AC15" i="23"/>
  <c r="P16" i="23"/>
  <c r="Q16" i="23"/>
  <c r="S16" i="23"/>
  <c r="T16" i="23"/>
  <c r="V16" i="23"/>
  <c r="W16" i="23"/>
  <c r="Y16" i="23"/>
  <c r="Z16" i="23"/>
  <c r="AB16" i="23"/>
  <c r="AC16" i="23"/>
  <c r="P17" i="23"/>
  <c r="Q17" i="23"/>
  <c r="S17" i="23"/>
  <c r="T17" i="23"/>
  <c r="V17" i="23"/>
  <c r="W17" i="23"/>
  <c r="Y17" i="23"/>
  <c r="Z17" i="23"/>
  <c r="AB17" i="23"/>
  <c r="AC17" i="23"/>
  <c r="P18" i="23"/>
  <c r="Q18" i="23"/>
  <c r="S18" i="23"/>
  <c r="T18" i="23"/>
  <c r="V18" i="23"/>
  <c r="W18" i="23"/>
  <c r="Y18" i="23"/>
  <c r="Z18" i="23"/>
  <c r="AB18" i="23"/>
  <c r="AC18" i="23"/>
  <c r="P19" i="23"/>
  <c r="Q19" i="23"/>
  <c r="S19" i="23"/>
  <c r="T19" i="23"/>
  <c r="V19" i="23"/>
  <c r="W19" i="23"/>
  <c r="Y19" i="23"/>
  <c r="Z19" i="23"/>
  <c r="AB19" i="23"/>
  <c r="AC19" i="23"/>
  <c r="K22" i="22" l="1"/>
  <c r="G24" i="3"/>
  <c r="G23" i="3"/>
  <c r="G22" i="3"/>
  <c r="G21" i="3"/>
  <c r="G20" i="3"/>
  <c r="G19" i="3"/>
  <c r="G18" i="3"/>
  <c r="G17" i="3"/>
  <c r="G16" i="3"/>
  <c r="G15" i="3"/>
  <c r="G14" i="3"/>
  <c r="G13" i="3"/>
  <c r="G12" i="3"/>
  <c r="G11" i="3"/>
  <c r="G10" i="3"/>
  <c r="G9" i="3"/>
  <c r="E18" i="3"/>
  <c r="E11" i="3"/>
  <c r="W11" i="3" s="1"/>
  <c r="E10" i="3"/>
  <c r="E46" i="3"/>
  <c r="E17" i="3" s="1"/>
  <c r="K20" i="3"/>
  <c r="Q20" i="3" s="1"/>
  <c r="T20" i="3" s="1"/>
  <c r="K13" i="3"/>
  <c r="Q13" i="3" s="1"/>
  <c r="T13" i="3" s="1"/>
  <c r="F16" i="6"/>
  <c r="D16" i="6"/>
  <c r="G16" i="6" s="1"/>
  <c r="J9" i="11"/>
  <c r="E16" i="6"/>
  <c r="H13" i="6"/>
  <c r="H14" i="6"/>
  <c r="H15" i="6"/>
  <c r="H16" i="6"/>
  <c r="H17" i="6"/>
  <c r="H18" i="6"/>
  <c r="H19" i="6"/>
  <c r="H20" i="6"/>
  <c r="H21" i="6"/>
  <c r="H22" i="6"/>
  <c r="H23" i="6"/>
  <c r="H24" i="6"/>
  <c r="H25" i="6"/>
  <c r="H26" i="6"/>
  <c r="H27" i="6"/>
  <c r="D13" i="6"/>
  <c r="J6" i="11"/>
  <c r="E13" i="6" s="1"/>
  <c r="D14" i="6"/>
  <c r="G14" i="6" s="1"/>
  <c r="J7" i="11"/>
  <c r="E14" i="6"/>
  <c r="D15" i="6"/>
  <c r="G15" i="6" s="1"/>
  <c r="J8" i="11"/>
  <c r="E15" i="6"/>
  <c r="D17" i="6"/>
  <c r="G17" i="6" s="1"/>
  <c r="J10" i="11"/>
  <c r="E17" i="6"/>
  <c r="D18" i="6"/>
  <c r="G18" i="6" s="1"/>
  <c r="J11" i="11"/>
  <c r="E52" i="6" s="1"/>
  <c r="E18" i="6"/>
  <c r="D19" i="6"/>
  <c r="G19" i="6" s="1"/>
  <c r="J12" i="11"/>
  <c r="E19" i="6"/>
  <c r="D20" i="6"/>
  <c r="G20" i="6" s="1"/>
  <c r="D21" i="6"/>
  <c r="G21" i="6" s="1"/>
  <c r="D22" i="6"/>
  <c r="G22" i="6" s="1"/>
  <c r="D23" i="6"/>
  <c r="G23" i="6" s="1"/>
  <c r="D24" i="6"/>
  <c r="G24" i="6" s="1"/>
  <c r="D25" i="6"/>
  <c r="G25" i="6" s="1"/>
  <c r="D26" i="6"/>
  <c r="G26" i="6" s="1"/>
  <c r="D27" i="6"/>
  <c r="G27" i="6" s="1"/>
  <c r="H51" i="6"/>
  <c r="H52" i="6"/>
  <c r="H53" i="6"/>
  <c r="H54" i="6"/>
  <c r="H55" i="6"/>
  <c r="H56" i="6"/>
  <c r="H57" i="6"/>
  <c r="H58" i="6"/>
  <c r="H59" i="6"/>
  <c r="H60" i="6"/>
  <c r="H61" i="6"/>
  <c r="H62" i="6"/>
  <c r="H63" i="6"/>
  <c r="H64" i="6"/>
  <c r="H65" i="6"/>
  <c r="D51" i="6"/>
  <c r="D52" i="6"/>
  <c r="D53" i="6"/>
  <c r="E53" i="6"/>
  <c r="D54" i="6"/>
  <c r="G54" i="6" s="1"/>
  <c r="E54" i="6"/>
  <c r="D55" i="6"/>
  <c r="G55" i="6" s="1"/>
  <c r="E55" i="6"/>
  <c r="D56" i="6"/>
  <c r="G56" i="6" s="1"/>
  <c r="E56" i="6"/>
  <c r="D57" i="6"/>
  <c r="G57" i="6" s="1"/>
  <c r="E57" i="6"/>
  <c r="D58" i="6"/>
  <c r="G58" i="6" s="1"/>
  <c r="D59" i="6"/>
  <c r="G59" i="6" s="1"/>
  <c r="D60" i="6"/>
  <c r="G60" i="6" s="1"/>
  <c r="D61" i="6"/>
  <c r="G61" i="6" s="1"/>
  <c r="D62" i="6"/>
  <c r="G62" i="6" s="1"/>
  <c r="D63" i="6"/>
  <c r="G63" i="6" s="1"/>
  <c r="D64" i="6"/>
  <c r="G64" i="6" s="1"/>
  <c r="D65" i="6"/>
  <c r="G65" i="6" s="1"/>
  <c r="D15" i="23"/>
  <c r="F15" i="23"/>
  <c r="H15" i="23"/>
  <c r="F18" i="6"/>
  <c r="D16" i="23"/>
  <c r="F16" i="23"/>
  <c r="H16" i="23"/>
  <c r="F19" i="6"/>
  <c r="F57" i="6"/>
  <c r="D17" i="23"/>
  <c r="F17" i="23"/>
  <c r="H17" i="23"/>
  <c r="D18" i="23"/>
  <c r="F18" i="23"/>
  <c r="H18" i="23"/>
  <c r="D19" i="23"/>
  <c r="F19" i="23"/>
  <c r="H19" i="23"/>
  <c r="D20" i="23"/>
  <c r="F20" i="23"/>
  <c r="H20" i="23"/>
  <c r="D21" i="23"/>
  <c r="F21" i="23"/>
  <c r="H21" i="23"/>
  <c r="D22" i="23"/>
  <c r="F22" i="23"/>
  <c r="H22" i="23"/>
  <c r="F13" i="6"/>
  <c r="F28" i="6" s="1"/>
  <c r="F14" i="6"/>
  <c r="F30" i="8"/>
  <c r="F31" i="8"/>
  <c r="F36" i="8"/>
  <c r="C28" i="8"/>
  <c r="F17" i="4"/>
  <c r="F6" i="8"/>
  <c r="F7" i="8"/>
  <c r="F8" i="8"/>
  <c r="F9" i="8"/>
  <c r="F14" i="8"/>
  <c r="C4" i="8"/>
  <c r="F9" i="4"/>
  <c r="F12" i="4"/>
  <c r="F20" i="8"/>
  <c r="F19" i="8"/>
  <c r="F25" i="8"/>
  <c r="C17" i="8"/>
  <c r="F13" i="4"/>
  <c r="K22" i="3"/>
  <c r="N22" i="3" s="1"/>
  <c r="K24" i="3"/>
  <c r="N24" i="3" s="1"/>
  <c r="K15" i="3"/>
  <c r="N15" i="3" s="1"/>
  <c r="V15" i="3" s="1"/>
  <c r="Q15" i="3"/>
  <c r="T15" i="3" s="1"/>
  <c r="K16" i="3"/>
  <c r="N16" i="3" s="1"/>
  <c r="K17" i="3"/>
  <c r="N17" i="3" s="1"/>
  <c r="K18" i="3"/>
  <c r="N18" i="3" s="1"/>
  <c r="K23" i="3"/>
  <c r="N23" i="3" s="1"/>
  <c r="V23" i="3" s="1"/>
  <c r="Q23" i="3"/>
  <c r="T23" i="3" s="1"/>
  <c r="K9" i="3"/>
  <c r="Q9" i="3" s="1"/>
  <c r="BB13" i="6"/>
  <c r="BB28" i="6" s="1"/>
  <c r="BB29" i="6" s="1"/>
  <c r="BD30" i="6" s="1"/>
  <c r="C60" i="4"/>
  <c r="C50" i="8"/>
  <c r="B41" i="21"/>
  <c r="B53" i="10"/>
  <c r="C62" i="3"/>
  <c r="AY13" i="6"/>
  <c r="AY28" i="6" s="1"/>
  <c r="AY29" i="6" s="1"/>
  <c r="BA30" i="6" s="1"/>
  <c r="C59" i="4"/>
  <c r="C49" i="8"/>
  <c r="B52" i="10"/>
  <c r="C61" i="3"/>
  <c r="B40" i="21"/>
  <c r="AV13" i="6"/>
  <c r="AV28" i="6" s="1"/>
  <c r="AV29" i="6" s="1"/>
  <c r="AX30" i="6" s="1"/>
  <c r="C58" i="4"/>
  <c r="C48" i="8"/>
  <c r="B39" i="21"/>
  <c r="B51" i="10"/>
  <c r="C60" i="3"/>
  <c r="AS13" i="6"/>
  <c r="AS28" i="6" s="1"/>
  <c r="AS29" i="6" s="1"/>
  <c r="AU30" i="6" s="1"/>
  <c r="C57" i="4"/>
  <c r="C47" i="8"/>
  <c r="C59" i="3"/>
  <c r="B50" i="10"/>
  <c r="B38" i="21"/>
  <c r="AP13" i="6"/>
  <c r="AP28" i="6" s="1"/>
  <c r="AP29" i="6" s="1"/>
  <c r="AR30" i="6" s="1"/>
  <c r="C56" i="4"/>
  <c r="C46" i="8"/>
  <c r="B37" i="21"/>
  <c r="AM13" i="6"/>
  <c r="AM28" i="6" s="1"/>
  <c r="AM29" i="6" s="1"/>
  <c r="AO30" i="6" s="1"/>
  <c r="C55" i="4"/>
  <c r="C45" i="8"/>
  <c r="B48" i="10"/>
  <c r="B36" i="21"/>
  <c r="AJ13" i="6"/>
  <c r="AJ28" i="6" s="1"/>
  <c r="AJ29" i="6" s="1"/>
  <c r="AL30" i="6" s="1"/>
  <c r="C54" i="4"/>
  <c r="C44" i="8"/>
  <c r="B35" i="21"/>
  <c r="P26" i="22"/>
  <c r="P29" i="22"/>
  <c r="P30" i="22"/>
  <c r="P31" i="22"/>
  <c r="P32" i="22"/>
  <c r="P33" i="22"/>
  <c r="P34" i="22"/>
  <c r="P35" i="22"/>
  <c r="P39" i="22"/>
  <c r="P40" i="22"/>
  <c r="C34" i="22"/>
  <c r="D34" i="22"/>
  <c r="E34" i="22"/>
  <c r="F34" i="22"/>
  <c r="G34" i="22"/>
  <c r="H34" i="22"/>
  <c r="I34" i="22"/>
  <c r="F15" i="6"/>
  <c r="F17" i="6"/>
  <c r="F51" i="6"/>
  <c r="F52" i="6"/>
  <c r="F53" i="6"/>
  <c r="F54" i="6"/>
  <c r="F55" i="6"/>
  <c r="F56" i="6"/>
  <c r="F26" i="4"/>
  <c r="F31" i="4" s="1"/>
  <c r="F32" i="4" s="1"/>
  <c r="D24" i="4" s="1"/>
  <c r="F42" i="4" s="1"/>
  <c r="F5" i="4" s="1"/>
  <c r="G21" i="1" s="1"/>
  <c r="F36" i="4"/>
  <c r="F37" i="4"/>
  <c r="F39" i="4"/>
  <c r="F40" i="4"/>
  <c r="D34" i="4"/>
  <c r="E47" i="3"/>
  <c r="E9" i="3" s="1"/>
  <c r="E48" i="3"/>
  <c r="E21" i="3" s="1"/>
  <c r="E50" i="3"/>
  <c r="E51" i="3"/>
  <c r="E49" i="3"/>
  <c r="E25" i="3"/>
  <c r="E26" i="3"/>
  <c r="E27" i="3"/>
  <c r="E28" i="3"/>
  <c r="E29" i="3"/>
  <c r="E30" i="3"/>
  <c r="E31" i="3"/>
  <c r="E32" i="3"/>
  <c r="E33" i="3"/>
  <c r="E34" i="3"/>
  <c r="E35" i="3"/>
  <c r="E36" i="3"/>
  <c r="E37" i="3"/>
  <c r="E38" i="3"/>
  <c r="E39" i="3"/>
  <c r="E40" i="3"/>
  <c r="E41" i="3"/>
  <c r="K10" i="3"/>
  <c r="N10" i="3" s="1"/>
  <c r="K11" i="3"/>
  <c r="N11" i="3" s="1"/>
  <c r="K12" i="3"/>
  <c r="N12" i="3" s="1"/>
  <c r="V12" i="3" s="1"/>
  <c r="N13" i="3"/>
  <c r="V13" i="3" s="1"/>
  <c r="K14" i="3"/>
  <c r="Q14" i="3"/>
  <c r="T14" i="3" s="1"/>
  <c r="K19" i="3"/>
  <c r="N19" i="3" s="1"/>
  <c r="K21" i="3"/>
  <c r="N21" i="3" s="1"/>
  <c r="V21" i="3" s="1"/>
  <c r="Q21" i="3"/>
  <c r="T21" i="3"/>
  <c r="V25" i="3"/>
  <c r="V26" i="3"/>
  <c r="V27" i="3"/>
  <c r="V28" i="3"/>
  <c r="V29" i="3"/>
  <c r="V30" i="3"/>
  <c r="V31" i="3"/>
  <c r="V32" i="3"/>
  <c r="V33" i="3"/>
  <c r="V34" i="3"/>
  <c r="V35" i="3"/>
  <c r="V36" i="3"/>
  <c r="V37" i="3"/>
  <c r="V38" i="3"/>
  <c r="V39" i="3"/>
  <c r="V40" i="3"/>
  <c r="V41" i="3"/>
  <c r="E6" i="10"/>
  <c r="E13" i="10"/>
  <c r="E14" i="10"/>
  <c r="E20" i="10"/>
  <c r="E21" i="10"/>
  <c r="E22" i="10"/>
  <c r="E23" i="10"/>
  <c r="E24" i="10"/>
  <c r="E25" i="10"/>
  <c r="E27" i="10"/>
  <c r="E33" i="10" s="1"/>
  <c r="E28" i="10"/>
  <c r="E29" i="10"/>
  <c r="E30" i="10"/>
  <c r="E31" i="10"/>
  <c r="E32" i="10"/>
  <c r="E34" i="10"/>
  <c r="E35" i="10"/>
  <c r="G9" i="21"/>
  <c r="G13" i="21" s="1"/>
  <c r="G14" i="21" s="1"/>
  <c r="E6" i="21" s="1"/>
  <c r="G19" i="21"/>
  <c r="G23" i="21"/>
  <c r="E16" i="21" s="1"/>
  <c r="I26" i="12"/>
  <c r="H26" i="12"/>
  <c r="G26" i="12"/>
  <c r="F26" i="12"/>
  <c r="E26" i="12"/>
  <c r="D26" i="12"/>
  <c r="C26" i="12"/>
  <c r="B26" i="12"/>
  <c r="I25" i="12"/>
  <c r="H25" i="12"/>
  <c r="G25" i="12"/>
  <c r="F25" i="12"/>
  <c r="E25" i="12"/>
  <c r="D25" i="12"/>
  <c r="C25" i="12"/>
  <c r="B25" i="12"/>
  <c r="I24" i="12"/>
  <c r="H24" i="12"/>
  <c r="G24" i="12"/>
  <c r="F24" i="12"/>
  <c r="E24" i="12"/>
  <c r="D24" i="12"/>
  <c r="C24" i="12"/>
  <c r="B24" i="12"/>
  <c r="I23" i="12"/>
  <c r="H23" i="12"/>
  <c r="G23" i="12"/>
  <c r="F23" i="12"/>
  <c r="E23" i="12"/>
  <c r="D23" i="12"/>
  <c r="C23" i="12"/>
  <c r="B23" i="12"/>
  <c r="I22" i="12"/>
  <c r="H22" i="12"/>
  <c r="G22" i="12"/>
  <c r="F22" i="12"/>
  <c r="E22" i="12"/>
  <c r="D22" i="12"/>
  <c r="C22" i="12"/>
  <c r="B22" i="12"/>
  <c r="I21" i="12"/>
  <c r="H21" i="12"/>
  <c r="G21" i="12"/>
  <c r="F21" i="12"/>
  <c r="E21" i="12"/>
  <c r="D21" i="12"/>
  <c r="C21" i="12"/>
  <c r="B21" i="12"/>
  <c r="I20" i="12"/>
  <c r="H20" i="12"/>
  <c r="G20" i="12"/>
  <c r="F20" i="12"/>
  <c r="E20" i="12"/>
  <c r="D20" i="12"/>
  <c r="C20" i="12"/>
  <c r="B20" i="12"/>
  <c r="I19" i="12"/>
  <c r="H19" i="12"/>
  <c r="G19" i="12"/>
  <c r="F19" i="12"/>
  <c r="E19" i="12"/>
  <c r="D19" i="12"/>
  <c r="C19" i="12"/>
  <c r="B19" i="12"/>
  <c r="I18" i="12"/>
  <c r="H18" i="12"/>
  <c r="G18" i="12"/>
  <c r="F18" i="12"/>
  <c r="E18" i="12"/>
  <c r="D18" i="12"/>
  <c r="C18" i="12"/>
  <c r="B18" i="12"/>
  <c r="I17" i="12"/>
  <c r="H17" i="12"/>
  <c r="G17" i="12"/>
  <c r="F17" i="12"/>
  <c r="E17" i="12"/>
  <c r="D17" i="12"/>
  <c r="C17" i="12"/>
  <c r="B17" i="12"/>
  <c r="I16" i="12"/>
  <c r="H16" i="12"/>
  <c r="G16" i="12"/>
  <c r="F16" i="12"/>
  <c r="E16" i="12"/>
  <c r="D16" i="12"/>
  <c r="C16" i="12"/>
  <c r="B16" i="12"/>
  <c r="I15" i="12"/>
  <c r="H15" i="12"/>
  <c r="G15" i="12"/>
  <c r="F15" i="12"/>
  <c r="E15" i="12"/>
  <c r="D15" i="12"/>
  <c r="C15" i="12"/>
  <c r="B15" i="12"/>
  <c r="I14" i="12"/>
  <c r="H14" i="12"/>
  <c r="G14" i="12"/>
  <c r="F14" i="12"/>
  <c r="E14" i="12"/>
  <c r="D14" i="12"/>
  <c r="C14" i="12"/>
  <c r="B14" i="12"/>
  <c r="I13" i="12"/>
  <c r="H13" i="12"/>
  <c r="G13" i="12"/>
  <c r="F13" i="12"/>
  <c r="E13" i="12"/>
  <c r="D13" i="12"/>
  <c r="C13" i="12"/>
  <c r="B13" i="12"/>
  <c r="I12" i="12"/>
  <c r="H12" i="12"/>
  <c r="G12" i="12"/>
  <c r="F12" i="12"/>
  <c r="E12" i="12"/>
  <c r="D12" i="12"/>
  <c r="C12" i="12"/>
  <c r="B12" i="12"/>
  <c r="I11" i="12"/>
  <c r="H11" i="12"/>
  <c r="G11" i="12"/>
  <c r="F11" i="12"/>
  <c r="E11" i="12"/>
  <c r="D11" i="12"/>
  <c r="C11" i="12"/>
  <c r="B11" i="12"/>
  <c r="I10" i="12"/>
  <c r="H10" i="12"/>
  <c r="G10" i="12"/>
  <c r="F10" i="12"/>
  <c r="E10" i="12"/>
  <c r="D10" i="12"/>
  <c r="C10" i="12"/>
  <c r="B10" i="12"/>
  <c r="I9" i="12"/>
  <c r="H9" i="12"/>
  <c r="G9" i="12"/>
  <c r="F9" i="12"/>
  <c r="E9" i="12"/>
  <c r="D9" i="12"/>
  <c r="C9" i="12"/>
  <c r="B9" i="12"/>
  <c r="I8" i="12"/>
  <c r="H8" i="12"/>
  <c r="G8" i="12"/>
  <c r="F8" i="12"/>
  <c r="E8" i="12"/>
  <c r="D8" i="12"/>
  <c r="C8" i="12"/>
  <c r="B8" i="12"/>
  <c r="I7" i="12"/>
  <c r="H7" i="12"/>
  <c r="G7" i="12"/>
  <c r="F7" i="12"/>
  <c r="E7" i="12"/>
  <c r="D7" i="12"/>
  <c r="C7" i="12"/>
  <c r="B7" i="12"/>
  <c r="B4" i="12"/>
  <c r="B3" i="12"/>
  <c r="G22" i="21"/>
  <c r="G21" i="21"/>
  <c r="G20" i="21"/>
  <c r="G12" i="21"/>
  <c r="G11" i="21"/>
  <c r="G10" i="21"/>
  <c r="E39" i="10"/>
  <c r="E38" i="10"/>
  <c r="E37" i="10"/>
  <c r="E36" i="10"/>
  <c r="E40" i="10" s="1"/>
  <c r="E18" i="10"/>
  <c r="E17" i="10"/>
  <c r="E16" i="10"/>
  <c r="E15" i="10"/>
  <c r="E11" i="10"/>
  <c r="E10" i="10"/>
  <c r="E9" i="10"/>
  <c r="E8" i="10"/>
  <c r="E12" i="10" s="1"/>
  <c r="E7" i="10"/>
  <c r="U42" i="3"/>
  <c r="K25" i="3"/>
  <c r="N25" i="3" s="1"/>
  <c r="Q25" i="3"/>
  <c r="T25" i="3" s="1"/>
  <c r="K26" i="3"/>
  <c r="Q26" i="3"/>
  <c r="T26" i="3"/>
  <c r="K27" i="3"/>
  <c r="Q27" i="3"/>
  <c r="T27" i="3"/>
  <c r="K28" i="3"/>
  <c r="Q28" i="3"/>
  <c r="T28" i="3"/>
  <c r="K29" i="3"/>
  <c r="Q29" i="3"/>
  <c r="T29" i="3"/>
  <c r="K30" i="3"/>
  <c r="Q30" i="3"/>
  <c r="T30" i="3"/>
  <c r="K31" i="3"/>
  <c r="Q31" i="3"/>
  <c r="T31" i="3"/>
  <c r="K32" i="3"/>
  <c r="Q32" i="3"/>
  <c r="T32" i="3"/>
  <c r="K33" i="3"/>
  <c r="Q33" i="3"/>
  <c r="T33" i="3"/>
  <c r="K34" i="3"/>
  <c r="Q34" i="3"/>
  <c r="T34" i="3"/>
  <c r="K35" i="3"/>
  <c r="Q35" i="3"/>
  <c r="T35" i="3"/>
  <c r="K36" i="3"/>
  <c r="Q36" i="3"/>
  <c r="T36" i="3"/>
  <c r="K37" i="3"/>
  <c r="Q37" i="3"/>
  <c r="T37" i="3"/>
  <c r="K38" i="3"/>
  <c r="Q38" i="3"/>
  <c r="T38" i="3"/>
  <c r="K39" i="3"/>
  <c r="Q39" i="3"/>
  <c r="T39" i="3"/>
  <c r="K40" i="3"/>
  <c r="Q40" i="3"/>
  <c r="T40" i="3"/>
  <c r="K41" i="3"/>
  <c r="Q41" i="3"/>
  <c r="T41" i="3"/>
  <c r="N26" i="3"/>
  <c r="N27" i="3"/>
  <c r="N28" i="3"/>
  <c r="N29" i="3"/>
  <c r="N30" i="3"/>
  <c r="N31" i="3"/>
  <c r="N32" i="3"/>
  <c r="N33" i="3"/>
  <c r="N34" i="3"/>
  <c r="N35" i="3"/>
  <c r="N36" i="3"/>
  <c r="N37" i="3"/>
  <c r="N38" i="3"/>
  <c r="N39" i="3"/>
  <c r="N40" i="3"/>
  <c r="N41" i="3"/>
  <c r="C42" i="3"/>
  <c r="O41" i="3"/>
  <c r="G41" i="3"/>
  <c r="C41" i="3"/>
  <c r="B41" i="3"/>
  <c r="O40" i="3"/>
  <c r="G40" i="3"/>
  <c r="C40" i="3"/>
  <c r="B40" i="3"/>
  <c r="O39" i="3"/>
  <c r="G39" i="3"/>
  <c r="C39" i="3"/>
  <c r="B39" i="3"/>
  <c r="O38" i="3"/>
  <c r="G38" i="3"/>
  <c r="C38" i="3"/>
  <c r="B38" i="3"/>
  <c r="O37" i="3"/>
  <c r="G37" i="3"/>
  <c r="C37" i="3"/>
  <c r="B37" i="3"/>
  <c r="O36" i="3"/>
  <c r="G36" i="3"/>
  <c r="C36" i="3"/>
  <c r="B36" i="3"/>
  <c r="O35" i="3"/>
  <c r="G35" i="3"/>
  <c r="C35" i="3"/>
  <c r="B35" i="3"/>
  <c r="O34" i="3"/>
  <c r="G34" i="3"/>
  <c r="C34" i="3"/>
  <c r="B34" i="3"/>
  <c r="O33" i="3"/>
  <c r="G33" i="3"/>
  <c r="C33" i="3"/>
  <c r="B33" i="3"/>
  <c r="O32" i="3"/>
  <c r="G32" i="3"/>
  <c r="C32" i="3"/>
  <c r="B32" i="3"/>
  <c r="O31" i="3"/>
  <c r="G31" i="3"/>
  <c r="C31" i="3"/>
  <c r="B31" i="3"/>
  <c r="O30" i="3"/>
  <c r="G30" i="3"/>
  <c r="C30" i="3"/>
  <c r="B30" i="3"/>
  <c r="O29" i="3"/>
  <c r="G29" i="3"/>
  <c r="C29" i="3"/>
  <c r="B29" i="3"/>
  <c r="O28" i="3"/>
  <c r="G28" i="3"/>
  <c r="C28" i="3"/>
  <c r="B28" i="3"/>
  <c r="O27" i="3"/>
  <c r="G27" i="3"/>
  <c r="C27" i="3"/>
  <c r="B27" i="3"/>
  <c r="O26" i="3"/>
  <c r="G26" i="3"/>
  <c r="C26" i="3"/>
  <c r="B26" i="3"/>
  <c r="O25" i="3"/>
  <c r="G25" i="3"/>
  <c r="C25" i="3"/>
  <c r="B25" i="3"/>
  <c r="O24" i="3"/>
  <c r="C24" i="3"/>
  <c r="B24" i="3"/>
  <c r="O23" i="3"/>
  <c r="C23" i="3"/>
  <c r="B23" i="3"/>
  <c r="O22" i="3"/>
  <c r="C22" i="3"/>
  <c r="B22" i="3"/>
  <c r="O21" i="3"/>
  <c r="C21" i="3"/>
  <c r="B21" i="3"/>
  <c r="O20" i="3"/>
  <c r="C20" i="3"/>
  <c r="B20" i="3"/>
  <c r="O19" i="3"/>
  <c r="C19" i="3"/>
  <c r="B19" i="3"/>
  <c r="O18" i="3"/>
  <c r="C18" i="3"/>
  <c r="B18" i="3"/>
  <c r="O17" i="3"/>
  <c r="C17" i="3"/>
  <c r="B17" i="3"/>
  <c r="O16" i="3"/>
  <c r="C16" i="3"/>
  <c r="B16" i="3"/>
  <c r="O15" i="3"/>
  <c r="C15" i="3"/>
  <c r="B15" i="3"/>
  <c r="C14" i="3"/>
  <c r="B14" i="3"/>
  <c r="O13" i="3"/>
  <c r="C13" i="3"/>
  <c r="B13" i="3"/>
  <c r="O12" i="3"/>
  <c r="C12" i="3"/>
  <c r="B12" i="3"/>
  <c r="O11" i="3"/>
  <c r="C11" i="3"/>
  <c r="B11" i="3"/>
  <c r="O10" i="3"/>
  <c r="C10" i="3"/>
  <c r="B10" i="3"/>
  <c r="O9" i="3"/>
  <c r="C9" i="3"/>
  <c r="B9" i="3"/>
  <c r="F35" i="8"/>
  <c r="F34" i="8"/>
  <c r="F33" i="8"/>
  <c r="F32" i="8"/>
  <c r="F24" i="8"/>
  <c r="F23" i="8"/>
  <c r="F22" i="8"/>
  <c r="F21" i="8"/>
  <c r="F13" i="8"/>
  <c r="F12" i="8"/>
  <c r="F11" i="8"/>
  <c r="F10" i="8"/>
  <c r="F38" i="4"/>
  <c r="F30" i="4"/>
  <c r="F29" i="4"/>
  <c r="F28" i="4"/>
  <c r="F27" i="4"/>
  <c r="F20" i="4"/>
  <c r="F16" i="4"/>
  <c r="H27" i="23"/>
  <c r="F27" i="23"/>
  <c r="D27" i="23"/>
  <c r="AD27" i="23" s="1"/>
  <c r="C27" i="23"/>
  <c r="H26" i="23"/>
  <c r="F26" i="23"/>
  <c r="D26" i="23"/>
  <c r="AD26" i="23" s="1"/>
  <c r="C26" i="23"/>
  <c r="H25" i="23"/>
  <c r="F25" i="23"/>
  <c r="D25" i="23"/>
  <c r="AD25" i="23" s="1"/>
  <c r="C25" i="23"/>
  <c r="H24" i="23"/>
  <c r="F24" i="23"/>
  <c r="D24" i="23"/>
  <c r="AD24" i="23" s="1"/>
  <c r="C24" i="23"/>
  <c r="H23" i="23"/>
  <c r="F23" i="23"/>
  <c r="D23" i="23"/>
  <c r="AD23" i="23" s="1"/>
  <c r="C23" i="23"/>
  <c r="C22" i="23"/>
  <c r="C21" i="23"/>
  <c r="C20" i="23"/>
  <c r="C19" i="23"/>
  <c r="C18" i="23"/>
  <c r="C17" i="23"/>
  <c r="C16" i="23"/>
  <c r="C15" i="23"/>
  <c r="C14" i="23"/>
  <c r="C13" i="23"/>
  <c r="AD13" i="6"/>
  <c r="AD14" i="6"/>
  <c r="AD15" i="6"/>
  <c r="AD16" i="6"/>
  <c r="AD17" i="6"/>
  <c r="AD18" i="6"/>
  <c r="AD19" i="6"/>
  <c r="AD20" i="6"/>
  <c r="AD21" i="6"/>
  <c r="AD22" i="6"/>
  <c r="AD23" i="6"/>
  <c r="AD24" i="6"/>
  <c r="AD25" i="6"/>
  <c r="AD26" i="6"/>
  <c r="AD27" i="6"/>
  <c r="AD51" i="6"/>
  <c r="AD52" i="6"/>
  <c r="AD53" i="6"/>
  <c r="AD54" i="6"/>
  <c r="AD55" i="6"/>
  <c r="AD56" i="6"/>
  <c r="AD57" i="6"/>
  <c r="AD58" i="6"/>
  <c r="AD59" i="6"/>
  <c r="AD60" i="6"/>
  <c r="AD61" i="6"/>
  <c r="AD62" i="6"/>
  <c r="AD63" i="6"/>
  <c r="AD64" i="6"/>
  <c r="AD65" i="6"/>
  <c r="AA13" i="6"/>
  <c r="AA14" i="6"/>
  <c r="AA15" i="6"/>
  <c r="AA16" i="6"/>
  <c r="AA17" i="6"/>
  <c r="AA18" i="6"/>
  <c r="AA19" i="6"/>
  <c r="AA20" i="6"/>
  <c r="AA21" i="6"/>
  <c r="AA22" i="6"/>
  <c r="AA23" i="6"/>
  <c r="AA24" i="6"/>
  <c r="AA25" i="6"/>
  <c r="AA26" i="6"/>
  <c r="AA27" i="6"/>
  <c r="AA51" i="6"/>
  <c r="AA52" i="6"/>
  <c r="AA53" i="6"/>
  <c r="AA54" i="6"/>
  <c r="AA55" i="6"/>
  <c r="AA56" i="6"/>
  <c r="AA57" i="6"/>
  <c r="AA58" i="6"/>
  <c r="AA59" i="6"/>
  <c r="AA60" i="6"/>
  <c r="AA61" i="6"/>
  <c r="AA62" i="6"/>
  <c r="AA63" i="6"/>
  <c r="AA64" i="6"/>
  <c r="AA65" i="6"/>
  <c r="X13" i="6"/>
  <c r="X14" i="6"/>
  <c r="X15" i="6"/>
  <c r="X16" i="6"/>
  <c r="X17" i="6"/>
  <c r="X18" i="6"/>
  <c r="X19" i="6"/>
  <c r="X20" i="6"/>
  <c r="X21" i="6"/>
  <c r="X22" i="6"/>
  <c r="X23" i="6"/>
  <c r="X24" i="6"/>
  <c r="X25" i="6"/>
  <c r="X26" i="6"/>
  <c r="X27" i="6"/>
  <c r="X51" i="6"/>
  <c r="X52" i="6"/>
  <c r="X53" i="6"/>
  <c r="X54" i="6"/>
  <c r="X55" i="6"/>
  <c r="X56" i="6"/>
  <c r="X57" i="6"/>
  <c r="X58" i="6"/>
  <c r="X59" i="6"/>
  <c r="X60" i="6"/>
  <c r="X61" i="6"/>
  <c r="X62" i="6"/>
  <c r="X63" i="6"/>
  <c r="X64" i="6"/>
  <c r="X65" i="6"/>
  <c r="U13" i="6"/>
  <c r="U14" i="6"/>
  <c r="U15" i="6"/>
  <c r="U16" i="6"/>
  <c r="U17" i="6"/>
  <c r="U18" i="6"/>
  <c r="U19" i="6"/>
  <c r="U20" i="6"/>
  <c r="U21" i="6"/>
  <c r="U22" i="6"/>
  <c r="U23" i="6"/>
  <c r="U24" i="6"/>
  <c r="U25" i="6"/>
  <c r="U26" i="6"/>
  <c r="U27" i="6"/>
  <c r="U51" i="6"/>
  <c r="U52" i="6"/>
  <c r="U53" i="6"/>
  <c r="U54" i="6"/>
  <c r="U55" i="6"/>
  <c r="U56" i="6"/>
  <c r="U57" i="6"/>
  <c r="U58" i="6"/>
  <c r="U59" i="6"/>
  <c r="U60" i="6"/>
  <c r="U61" i="6"/>
  <c r="U62" i="6"/>
  <c r="U63" i="6"/>
  <c r="U64" i="6"/>
  <c r="U65" i="6"/>
  <c r="R13" i="6"/>
  <c r="R14" i="6"/>
  <c r="R15" i="6"/>
  <c r="R16" i="6"/>
  <c r="R17" i="6"/>
  <c r="R18" i="6"/>
  <c r="R19" i="6"/>
  <c r="R20" i="6"/>
  <c r="R21" i="6"/>
  <c r="R22" i="6"/>
  <c r="R23" i="6"/>
  <c r="R24" i="6"/>
  <c r="R25" i="6"/>
  <c r="R26" i="6"/>
  <c r="R27" i="6"/>
  <c r="R51" i="6"/>
  <c r="R53" i="6"/>
  <c r="R54" i="6"/>
  <c r="R55" i="6"/>
  <c r="R56" i="6"/>
  <c r="R57" i="6"/>
  <c r="R58" i="6"/>
  <c r="R59" i="6"/>
  <c r="R60" i="6"/>
  <c r="R61" i="6"/>
  <c r="R62" i="6"/>
  <c r="R63" i="6"/>
  <c r="R64" i="6"/>
  <c r="R65" i="6"/>
  <c r="O13" i="6"/>
  <c r="O14" i="6"/>
  <c r="O15" i="6"/>
  <c r="O16" i="6"/>
  <c r="O17" i="6"/>
  <c r="O18" i="6"/>
  <c r="O19" i="6"/>
  <c r="O20" i="6"/>
  <c r="O21" i="6"/>
  <c r="O22" i="6"/>
  <c r="O23" i="6"/>
  <c r="O24" i="6"/>
  <c r="O25" i="6"/>
  <c r="O26" i="6"/>
  <c r="O27" i="6"/>
  <c r="O54" i="6"/>
  <c r="O55" i="6"/>
  <c r="O56" i="6"/>
  <c r="O57" i="6"/>
  <c r="O58" i="6"/>
  <c r="O59" i="6"/>
  <c r="O60" i="6"/>
  <c r="O61" i="6"/>
  <c r="O62" i="6"/>
  <c r="O63" i="6"/>
  <c r="O64" i="6"/>
  <c r="O65" i="6"/>
  <c r="L14" i="6"/>
  <c r="L15" i="6"/>
  <c r="L16" i="6"/>
  <c r="L17" i="6"/>
  <c r="L18" i="6"/>
  <c r="L19" i="6"/>
  <c r="L20" i="6"/>
  <c r="L21" i="6"/>
  <c r="L22" i="6"/>
  <c r="L23" i="6"/>
  <c r="L24" i="6"/>
  <c r="L25" i="6"/>
  <c r="L26" i="6"/>
  <c r="L27" i="6"/>
  <c r="L53" i="6"/>
  <c r="L54" i="6"/>
  <c r="L55" i="6"/>
  <c r="L56" i="6"/>
  <c r="L57" i="6"/>
  <c r="L58" i="6"/>
  <c r="L59" i="6"/>
  <c r="L60" i="6"/>
  <c r="L61" i="6"/>
  <c r="L62" i="6"/>
  <c r="L63" i="6"/>
  <c r="L64" i="6"/>
  <c r="L65" i="6"/>
  <c r="AC14" i="6"/>
  <c r="AC15" i="6"/>
  <c r="AC16" i="6"/>
  <c r="AC17" i="6"/>
  <c r="AC18" i="6"/>
  <c r="AC19" i="6"/>
  <c r="AC20" i="6"/>
  <c r="AC21" i="6"/>
  <c r="AC22" i="6"/>
  <c r="AC23" i="6"/>
  <c r="AC24" i="6"/>
  <c r="AC25" i="6"/>
  <c r="AC26" i="6"/>
  <c r="AC27" i="6"/>
  <c r="AC28" i="6"/>
  <c r="AC88" i="6"/>
  <c r="Z14" i="6"/>
  <c r="Z15" i="6"/>
  <c r="Z16" i="6"/>
  <c r="Z17" i="6"/>
  <c r="Z18" i="6"/>
  <c r="Z19" i="6"/>
  <c r="Z20" i="6"/>
  <c r="Z21" i="6"/>
  <c r="Z22" i="6"/>
  <c r="Z23" i="6"/>
  <c r="Z24" i="6"/>
  <c r="Z25" i="6"/>
  <c r="Z26" i="6"/>
  <c r="Z27" i="6"/>
  <c r="Z28" i="6"/>
  <c r="Z88" i="6"/>
  <c r="W14" i="6"/>
  <c r="W15" i="6"/>
  <c r="W16" i="6"/>
  <c r="W17" i="6"/>
  <c r="W18" i="6"/>
  <c r="W19" i="6"/>
  <c r="W20" i="6"/>
  <c r="W21" i="6"/>
  <c r="W22" i="6"/>
  <c r="W23" i="6"/>
  <c r="W24" i="6"/>
  <c r="W25" i="6"/>
  <c r="W26" i="6"/>
  <c r="W27" i="6"/>
  <c r="W28" i="6"/>
  <c r="W88" i="6"/>
  <c r="T14" i="6"/>
  <c r="T15" i="6"/>
  <c r="T16" i="6"/>
  <c r="T17" i="6"/>
  <c r="T18" i="6"/>
  <c r="T19" i="6"/>
  <c r="T20" i="6"/>
  <c r="T21" i="6"/>
  <c r="T22" i="6"/>
  <c r="T23" i="6"/>
  <c r="T24" i="6"/>
  <c r="T25" i="6"/>
  <c r="T26" i="6"/>
  <c r="T27" i="6"/>
  <c r="T28" i="6"/>
  <c r="T88" i="6"/>
  <c r="Q14" i="6"/>
  <c r="Q15" i="6"/>
  <c r="Q16" i="6"/>
  <c r="Q17" i="6"/>
  <c r="Q18" i="6"/>
  <c r="Q19" i="6"/>
  <c r="Q20" i="6"/>
  <c r="Q21" i="6"/>
  <c r="Q22" i="6"/>
  <c r="Q23" i="6"/>
  <c r="Q24" i="6"/>
  <c r="Q25" i="6"/>
  <c r="Q26" i="6"/>
  <c r="Q27" i="6"/>
  <c r="Q28" i="6"/>
  <c r="N14" i="6"/>
  <c r="N15" i="6"/>
  <c r="N16" i="6"/>
  <c r="N17" i="6"/>
  <c r="N18" i="6"/>
  <c r="N19" i="6"/>
  <c r="N20" i="6"/>
  <c r="N21" i="6"/>
  <c r="N22" i="6"/>
  <c r="N23" i="6"/>
  <c r="N24" i="6"/>
  <c r="N25" i="6"/>
  <c r="N26" i="6"/>
  <c r="N27" i="6"/>
  <c r="N28" i="6"/>
  <c r="K14" i="6"/>
  <c r="K15" i="6"/>
  <c r="K16" i="6"/>
  <c r="K17" i="6"/>
  <c r="K18" i="6"/>
  <c r="K19" i="6"/>
  <c r="K20" i="6"/>
  <c r="K21" i="6"/>
  <c r="K22" i="6"/>
  <c r="K23" i="6"/>
  <c r="K24" i="6"/>
  <c r="K25" i="6"/>
  <c r="K26" i="6"/>
  <c r="K27" i="6"/>
  <c r="F20" i="6"/>
  <c r="F21" i="6"/>
  <c r="F22" i="6"/>
  <c r="F23" i="6"/>
  <c r="F24" i="6"/>
  <c r="F25" i="6"/>
  <c r="F26" i="6"/>
  <c r="F27" i="6"/>
  <c r="AC68" i="6"/>
  <c r="Z68" i="6"/>
  <c r="W68" i="6"/>
  <c r="T68" i="6"/>
  <c r="Q68" i="6"/>
  <c r="N68" i="6"/>
  <c r="K68" i="6"/>
  <c r="AG51" i="6"/>
  <c r="AG52" i="6"/>
  <c r="AG53" i="6"/>
  <c r="AG54" i="6"/>
  <c r="AG55" i="6"/>
  <c r="AG56" i="6"/>
  <c r="AG57" i="6"/>
  <c r="AG58" i="6"/>
  <c r="AG59" i="6"/>
  <c r="AG60" i="6"/>
  <c r="AG61" i="6"/>
  <c r="AG62" i="6"/>
  <c r="AG63" i="6"/>
  <c r="AG64" i="6"/>
  <c r="AG65" i="6"/>
  <c r="AF66" i="6"/>
  <c r="AE66" i="6"/>
  <c r="AC66" i="6"/>
  <c r="AB66" i="6"/>
  <c r="Z66" i="6"/>
  <c r="Y66" i="6"/>
  <c r="W66" i="6"/>
  <c r="V66" i="6"/>
  <c r="T66" i="6"/>
  <c r="S66" i="6"/>
  <c r="P66" i="6"/>
  <c r="M66" i="6"/>
  <c r="J66" i="6"/>
  <c r="I66" i="6"/>
  <c r="AH65" i="6"/>
  <c r="AF65" i="6"/>
  <c r="AC65" i="6"/>
  <c r="Z65" i="6"/>
  <c r="W65" i="6"/>
  <c r="T65" i="6"/>
  <c r="Q65" i="6"/>
  <c r="N65" i="6"/>
  <c r="K65" i="6"/>
  <c r="F65" i="6"/>
  <c r="E65" i="6"/>
  <c r="C65" i="6"/>
  <c r="B65" i="6"/>
  <c r="AH64" i="6"/>
  <c r="AF64" i="6"/>
  <c r="AC64" i="6"/>
  <c r="Z64" i="6"/>
  <c r="W64" i="6"/>
  <c r="T64" i="6"/>
  <c r="Q64" i="6"/>
  <c r="N64" i="6"/>
  <c r="K64" i="6"/>
  <c r="F64" i="6"/>
  <c r="E64" i="6"/>
  <c r="C64" i="6"/>
  <c r="B64" i="6"/>
  <c r="AH63" i="6"/>
  <c r="AF63" i="6"/>
  <c r="AC63" i="6"/>
  <c r="Z63" i="6"/>
  <c r="W63" i="6"/>
  <c r="T63" i="6"/>
  <c r="Q63" i="6"/>
  <c r="N63" i="6"/>
  <c r="K63" i="6"/>
  <c r="F63" i="6"/>
  <c r="E63" i="6"/>
  <c r="C63" i="6"/>
  <c r="B63" i="6"/>
  <c r="AH62" i="6"/>
  <c r="AF62" i="6"/>
  <c r="AC62" i="6"/>
  <c r="Z62" i="6"/>
  <c r="W62" i="6"/>
  <c r="T62" i="6"/>
  <c r="Q62" i="6"/>
  <c r="N62" i="6"/>
  <c r="K62" i="6"/>
  <c r="F62" i="6"/>
  <c r="E62" i="6"/>
  <c r="C62" i="6"/>
  <c r="B62" i="6"/>
  <c r="AH61" i="6"/>
  <c r="AF61" i="6"/>
  <c r="AC61" i="6"/>
  <c r="Z61" i="6"/>
  <c r="W61" i="6"/>
  <c r="T61" i="6"/>
  <c r="Q61" i="6"/>
  <c r="N61" i="6"/>
  <c r="K61" i="6"/>
  <c r="F61" i="6"/>
  <c r="E61" i="6"/>
  <c r="C61" i="6"/>
  <c r="B61" i="6"/>
  <c r="AH60" i="6"/>
  <c r="AF60" i="6"/>
  <c r="AC60" i="6"/>
  <c r="Z60" i="6"/>
  <c r="W60" i="6"/>
  <c r="T60" i="6"/>
  <c r="Q60" i="6"/>
  <c r="N60" i="6"/>
  <c r="K60" i="6"/>
  <c r="F60" i="6"/>
  <c r="E60" i="6"/>
  <c r="C60" i="6"/>
  <c r="B60" i="6"/>
  <c r="AH59" i="6"/>
  <c r="AF59" i="6"/>
  <c r="AC59" i="6"/>
  <c r="Z59" i="6"/>
  <c r="W59" i="6"/>
  <c r="T59" i="6"/>
  <c r="Q59" i="6"/>
  <c r="N59" i="6"/>
  <c r="K59" i="6"/>
  <c r="F59" i="6"/>
  <c r="E59" i="6"/>
  <c r="C59" i="6"/>
  <c r="B59" i="6"/>
  <c r="AH58" i="6"/>
  <c r="AF58" i="6"/>
  <c r="AC58" i="6"/>
  <c r="Z58" i="6"/>
  <c r="W58" i="6"/>
  <c r="T58" i="6"/>
  <c r="Q58" i="6"/>
  <c r="N58" i="6"/>
  <c r="K58" i="6"/>
  <c r="F58" i="6"/>
  <c r="E58" i="6"/>
  <c r="C58" i="6"/>
  <c r="B58" i="6"/>
  <c r="AH57" i="6"/>
  <c r="AF57" i="6"/>
  <c r="AC57" i="6"/>
  <c r="Z57" i="6"/>
  <c r="W57" i="6"/>
  <c r="T57" i="6"/>
  <c r="Q57" i="6"/>
  <c r="N57" i="6"/>
  <c r="K57" i="6"/>
  <c r="C57" i="6"/>
  <c r="B57" i="6"/>
  <c r="AH56" i="6"/>
  <c r="AF56" i="6"/>
  <c r="AC56" i="6"/>
  <c r="Z56" i="6"/>
  <c r="W56" i="6"/>
  <c r="T56" i="6"/>
  <c r="Q56" i="6"/>
  <c r="N56" i="6"/>
  <c r="K56" i="6"/>
  <c r="C56" i="6"/>
  <c r="B56" i="6"/>
  <c r="AH55" i="6"/>
  <c r="AF55" i="6"/>
  <c r="AC55" i="6"/>
  <c r="Z55" i="6"/>
  <c r="W55" i="6"/>
  <c r="T55" i="6"/>
  <c r="Q55" i="6"/>
  <c r="N55" i="6"/>
  <c r="K55" i="6"/>
  <c r="C55" i="6"/>
  <c r="B55" i="6"/>
  <c r="AH54" i="6"/>
  <c r="AF54" i="6"/>
  <c r="AC54" i="6"/>
  <c r="Z54" i="6"/>
  <c r="W54" i="6"/>
  <c r="T54" i="6"/>
  <c r="Q54" i="6"/>
  <c r="N54" i="6"/>
  <c r="K54" i="6"/>
  <c r="C54" i="6"/>
  <c r="B54" i="6"/>
  <c r="AH53" i="6"/>
  <c r="AF53" i="6"/>
  <c r="AC53" i="6"/>
  <c r="Z53" i="6"/>
  <c r="W53" i="6"/>
  <c r="T53" i="6"/>
  <c r="Q53" i="6"/>
  <c r="N53" i="6"/>
  <c r="K53" i="6"/>
  <c r="C53" i="6"/>
  <c r="B53" i="6"/>
  <c r="AH52" i="6"/>
  <c r="AF52" i="6"/>
  <c r="AC52" i="6"/>
  <c r="Z52" i="6"/>
  <c r="W52" i="6"/>
  <c r="T52" i="6"/>
  <c r="Q52" i="6"/>
  <c r="N52" i="6"/>
  <c r="K52" i="6"/>
  <c r="C52" i="6"/>
  <c r="B52" i="6"/>
  <c r="AH51" i="6"/>
  <c r="AF51" i="6"/>
  <c r="AC51" i="6"/>
  <c r="Z51" i="6"/>
  <c r="W51" i="6"/>
  <c r="T51" i="6"/>
  <c r="Q51" i="6"/>
  <c r="Q66" i="6" s="1"/>
  <c r="Q88" i="6" s="1"/>
  <c r="N51" i="6"/>
  <c r="O51" i="6" s="1"/>
  <c r="K51" i="6"/>
  <c r="C51" i="6"/>
  <c r="B51" i="6"/>
  <c r="AG50" i="6"/>
  <c r="AF50" i="6"/>
  <c r="AE50" i="6"/>
  <c r="AD50" i="6"/>
  <c r="AC50" i="6"/>
  <c r="AB50" i="6"/>
  <c r="AA50" i="6"/>
  <c r="Z50" i="6"/>
  <c r="Y50" i="6"/>
  <c r="X50" i="6"/>
  <c r="W50" i="6"/>
  <c r="V50" i="6"/>
  <c r="U50" i="6"/>
  <c r="T50" i="6"/>
  <c r="S50" i="6"/>
  <c r="R50" i="6"/>
  <c r="Q50" i="6"/>
  <c r="P50" i="6"/>
  <c r="O50" i="6"/>
  <c r="N50" i="6"/>
  <c r="M50" i="6"/>
  <c r="L50" i="6"/>
  <c r="K50" i="6"/>
  <c r="J50" i="6"/>
  <c r="AC31" i="6"/>
  <c r="Z31" i="6"/>
  <c r="W31" i="6"/>
  <c r="T31" i="6"/>
  <c r="Q31" i="6"/>
  <c r="N31" i="6"/>
  <c r="K31" i="6"/>
  <c r="BD13" i="6"/>
  <c r="BD28" i="6" s="1"/>
  <c r="BD29" i="6" s="1"/>
  <c r="BC13" i="6"/>
  <c r="BC28" i="6" s="1"/>
  <c r="BC29" i="6" s="1"/>
  <c r="BA13" i="6"/>
  <c r="BA28" i="6" s="1"/>
  <c r="BA29" i="6" s="1"/>
  <c r="AZ13" i="6"/>
  <c r="AZ28" i="6" s="1"/>
  <c r="AZ29" i="6" s="1"/>
  <c r="AX13" i="6"/>
  <c r="AX28" i="6" s="1"/>
  <c r="AX29" i="6" s="1"/>
  <c r="AW13" i="6"/>
  <c r="AW28" i="6" s="1"/>
  <c r="AW29" i="6" s="1"/>
  <c r="AU13" i="6"/>
  <c r="AU28" i="6" s="1"/>
  <c r="AU29" i="6" s="1"/>
  <c r="AT13" i="6"/>
  <c r="AT28" i="6" s="1"/>
  <c r="AT29" i="6" s="1"/>
  <c r="AR13" i="6"/>
  <c r="AR28" i="6" s="1"/>
  <c r="AR29" i="6" s="1"/>
  <c r="AQ13" i="6"/>
  <c r="AQ28" i="6" s="1"/>
  <c r="AQ29" i="6" s="1"/>
  <c r="AO13" i="6"/>
  <c r="AO28" i="6" s="1"/>
  <c r="AO29" i="6" s="1"/>
  <c r="AN13" i="6"/>
  <c r="AN28" i="6" s="1"/>
  <c r="AN29" i="6" s="1"/>
  <c r="AL13" i="6"/>
  <c r="AL28" i="6" s="1"/>
  <c r="AL29" i="6" s="1"/>
  <c r="AK13" i="6"/>
  <c r="AK28" i="6" s="1"/>
  <c r="AK29" i="6" s="1"/>
  <c r="AG13" i="6"/>
  <c r="AG14" i="6"/>
  <c r="AG15" i="6"/>
  <c r="AG16" i="6"/>
  <c r="AG17" i="6"/>
  <c r="AG18" i="6"/>
  <c r="AG19" i="6"/>
  <c r="AG20" i="6"/>
  <c r="AG21" i="6"/>
  <c r="AG22" i="6"/>
  <c r="AG23" i="6"/>
  <c r="AG24" i="6"/>
  <c r="AG25" i="6"/>
  <c r="AG26" i="6"/>
  <c r="AG27" i="6"/>
  <c r="AF14" i="6"/>
  <c r="AF15" i="6"/>
  <c r="AF16" i="6"/>
  <c r="AF17" i="6"/>
  <c r="AF18" i="6"/>
  <c r="AF19" i="6"/>
  <c r="AF20" i="6"/>
  <c r="AF21" i="6"/>
  <c r="AF22" i="6"/>
  <c r="AF23" i="6"/>
  <c r="AF24" i="6"/>
  <c r="AF25" i="6"/>
  <c r="AF26" i="6"/>
  <c r="AF27" i="6"/>
  <c r="AF28" i="6"/>
  <c r="AE28" i="6"/>
  <c r="AB28" i="6"/>
  <c r="Y28" i="6"/>
  <c r="V28" i="6"/>
  <c r="S28" i="6"/>
  <c r="P28" i="6"/>
  <c r="M28" i="6"/>
  <c r="J28" i="6"/>
  <c r="I28" i="6"/>
  <c r="BD27" i="6"/>
  <c r="BC27" i="6"/>
  <c r="BB27" i="6"/>
  <c r="BA27" i="6"/>
  <c r="AZ27" i="6"/>
  <c r="AY27" i="6"/>
  <c r="AX27" i="6"/>
  <c r="AW27" i="6"/>
  <c r="AV27" i="6"/>
  <c r="AU27" i="6"/>
  <c r="AT27" i="6"/>
  <c r="AS27" i="6"/>
  <c r="AR27" i="6"/>
  <c r="AQ27" i="6"/>
  <c r="AP27" i="6"/>
  <c r="AO27" i="6"/>
  <c r="AN27" i="6"/>
  <c r="AM27" i="6"/>
  <c r="AL27" i="6"/>
  <c r="AK27" i="6"/>
  <c r="AJ27" i="6"/>
  <c r="AH27" i="6"/>
  <c r="E27" i="6"/>
  <c r="C27" i="6"/>
  <c r="B27" i="6"/>
  <c r="BD26" i="6"/>
  <c r="BC26" i="6"/>
  <c r="BB26" i="6"/>
  <c r="BA26" i="6"/>
  <c r="AZ26" i="6"/>
  <c r="AY26" i="6"/>
  <c r="AX26" i="6"/>
  <c r="AW26" i="6"/>
  <c r="AV26" i="6"/>
  <c r="AU26" i="6"/>
  <c r="AT26" i="6"/>
  <c r="AS26" i="6"/>
  <c r="AR26" i="6"/>
  <c r="AQ26" i="6"/>
  <c r="AP26" i="6"/>
  <c r="AO26" i="6"/>
  <c r="AN26" i="6"/>
  <c r="AM26" i="6"/>
  <c r="AL26" i="6"/>
  <c r="AK26" i="6"/>
  <c r="AJ26" i="6"/>
  <c r="AH26" i="6"/>
  <c r="E26" i="6"/>
  <c r="C26" i="6"/>
  <c r="B26" i="6"/>
  <c r="BD25" i="6"/>
  <c r="BC25" i="6"/>
  <c r="BB25" i="6"/>
  <c r="BA25" i="6"/>
  <c r="AZ25" i="6"/>
  <c r="AY25" i="6"/>
  <c r="AX25" i="6"/>
  <c r="AW25" i="6"/>
  <c r="AV25" i="6"/>
  <c r="AU25" i="6"/>
  <c r="AT25" i="6"/>
  <c r="AS25" i="6"/>
  <c r="AR25" i="6"/>
  <c r="AQ25" i="6"/>
  <c r="AP25" i="6"/>
  <c r="AO25" i="6"/>
  <c r="AN25" i="6"/>
  <c r="AM25" i="6"/>
  <c r="AL25" i="6"/>
  <c r="AK25" i="6"/>
  <c r="AJ25" i="6"/>
  <c r="AH25" i="6"/>
  <c r="E25" i="6"/>
  <c r="C25" i="6"/>
  <c r="B25" i="6"/>
  <c r="BD24" i="6"/>
  <c r="BC24" i="6"/>
  <c r="BB24" i="6"/>
  <c r="BA24" i="6"/>
  <c r="AZ24" i="6"/>
  <c r="AY24" i="6"/>
  <c r="AX24" i="6"/>
  <c r="AW24" i="6"/>
  <c r="AV24" i="6"/>
  <c r="AU24" i="6"/>
  <c r="AT24" i="6"/>
  <c r="AS24" i="6"/>
  <c r="AR24" i="6"/>
  <c r="AQ24" i="6"/>
  <c r="AP24" i="6"/>
  <c r="AO24" i="6"/>
  <c r="AN24" i="6"/>
  <c r="AM24" i="6"/>
  <c r="AL24" i="6"/>
  <c r="AK24" i="6"/>
  <c r="AJ24" i="6"/>
  <c r="AH24" i="6"/>
  <c r="E24" i="6"/>
  <c r="C24" i="6"/>
  <c r="B24" i="6"/>
  <c r="BD23" i="6"/>
  <c r="BC23" i="6"/>
  <c r="BB23" i="6"/>
  <c r="BA23" i="6"/>
  <c r="AZ23" i="6"/>
  <c r="AY23" i="6"/>
  <c r="AX23" i="6"/>
  <c r="AW23" i="6"/>
  <c r="AV23" i="6"/>
  <c r="AU23" i="6"/>
  <c r="AT23" i="6"/>
  <c r="AS23" i="6"/>
  <c r="AR23" i="6"/>
  <c r="AQ23" i="6"/>
  <c r="AP23" i="6"/>
  <c r="AO23" i="6"/>
  <c r="AN23" i="6"/>
  <c r="AM23" i="6"/>
  <c r="AL23" i="6"/>
  <c r="AK23" i="6"/>
  <c r="AJ23" i="6"/>
  <c r="AH23" i="6"/>
  <c r="E23" i="6"/>
  <c r="C23" i="6"/>
  <c r="B23" i="6"/>
  <c r="BD22" i="6"/>
  <c r="BC22" i="6"/>
  <c r="BB22" i="6"/>
  <c r="BA22" i="6"/>
  <c r="AZ22" i="6"/>
  <c r="AY22" i="6"/>
  <c r="AX22" i="6"/>
  <c r="AW22" i="6"/>
  <c r="AV22" i="6"/>
  <c r="AU22" i="6"/>
  <c r="AT22" i="6"/>
  <c r="AS22" i="6"/>
  <c r="AR22" i="6"/>
  <c r="AQ22" i="6"/>
  <c r="AP22" i="6"/>
  <c r="AO22" i="6"/>
  <c r="AN22" i="6"/>
  <c r="AM22" i="6"/>
  <c r="AL22" i="6"/>
  <c r="AK22" i="6"/>
  <c r="AJ22" i="6"/>
  <c r="AH22" i="6"/>
  <c r="E22" i="6"/>
  <c r="C22" i="6"/>
  <c r="B22" i="6"/>
  <c r="BD21" i="6"/>
  <c r="BC21" i="6"/>
  <c r="BB21" i="6"/>
  <c r="BA21" i="6"/>
  <c r="AZ21" i="6"/>
  <c r="AY21" i="6"/>
  <c r="AX21" i="6"/>
  <c r="AW21" i="6"/>
  <c r="AV21" i="6"/>
  <c r="AU21" i="6"/>
  <c r="AT21" i="6"/>
  <c r="AS21" i="6"/>
  <c r="AR21" i="6"/>
  <c r="AQ21" i="6"/>
  <c r="AP21" i="6"/>
  <c r="AO21" i="6"/>
  <c r="AN21" i="6"/>
  <c r="AM21" i="6"/>
  <c r="AL21" i="6"/>
  <c r="AK21" i="6"/>
  <c r="AJ21" i="6"/>
  <c r="AH21" i="6"/>
  <c r="E21" i="6"/>
  <c r="C21" i="6"/>
  <c r="B21" i="6"/>
  <c r="BD20" i="6"/>
  <c r="BC20" i="6"/>
  <c r="BB20" i="6"/>
  <c r="BA20" i="6"/>
  <c r="AZ20" i="6"/>
  <c r="AY20" i="6"/>
  <c r="AX20" i="6"/>
  <c r="AW20" i="6"/>
  <c r="AV20" i="6"/>
  <c r="AU20" i="6"/>
  <c r="AT20" i="6"/>
  <c r="AS20" i="6"/>
  <c r="AR20" i="6"/>
  <c r="AQ20" i="6"/>
  <c r="AP20" i="6"/>
  <c r="AO20" i="6"/>
  <c r="AN20" i="6"/>
  <c r="AM20" i="6"/>
  <c r="AL20" i="6"/>
  <c r="AK20" i="6"/>
  <c r="AJ20" i="6"/>
  <c r="AH20" i="6"/>
  <c r="E20" i="6"/>
  <c r="C20" i="6"/>
  <c r="B20" i="6"/>
  <c r="BD19" i="6"/>
  <c r="BC19" i="6"/>
  <c r="BB19" i="6"/>
  <c r="BA19" i="6"/>
  <c r="AZ19" i="6"/>
  <c r="AY19" i="6"/>
  <c r="AX19" i="6"/>
  <c r="AW19" i="6"/>
  <c r="AV19" i="6"/>
  <c r="AU19" i="6"/>
  <c r="AT19" i="6"/>
  <c r="AS19" i="6"/>
  <c r="AR19" i="6"/>
  <c r="AQ19" i="6"/>
  <c r="AP19" i="6"/>
  <c r="AO19" i="6"/>
  <c r="AN19" i="6"/>
  <c r="AM19" i="6"/>
  <c r="AL19" i="6"/>
  <c r="AK19" i="6"/>
  <c r="AJ19" i="6"/>
  <c r="AH19" i="6"/>
  <c r="C19" i="6"/>
  <c r="B19" i="6"/>
  <c r="BD18" i="6"/>
  <c r="BC18" i="6"/>
  <c r="BB18" i="6"/>
  <c r="BA18" i="6"/>
  <c r="AZ18" i="6"/>
  <c r="AY18" i="6"/>
  <c r="AX18" i="6"/>
  <c r="AW18" i="6"/>
  <c r="AV18" i="6"/>
  <c r="AU18" i="6"/>
  <c r="AT18" i="6"/>
  <c r="AS18" i="6"/>
  <c r="AR18" i="6"/>
  <c r="AQ18" i="6"/>
  <c r="AP18" i="6"/>
  <c r="AO18" i="6"/>
  <c r="AN18" i="6"/>
  <c r="AM18" i="6"/>
  <c r="AL18" i="6"/>
  <c r="AK18" i="6"/>
  <c r="AJ18" i="6"/>
  <c r="AH18" i="6"/>
  <c r="C18" i="6"/>
  <c r="B18" i="6"/>
  <c r="BD17" i="6"/>
  <c r="BC17" i="6"/>
  <c r="BB17" i="6"/>
  <c r="BA17" i="6"/>
  <c r="AZ17" i="6"/>
  <c r="AY17" i="6"/>
  <c r="AX17" i="6"/>
  <c r="AW17" i="6"/>
  <c r="AV17" i="6"/>
  <c r="AU17" i="6"/>
  <c r="AT17" i="6"/>
  <c r="AS17" i="6"/>
  <c r="AR17" i="6"/>
  <c r="AQ17" i="6"/>
  <c r="AP17" i="6"/>
  <c r="AO17" i="6"/>
  <c r="AN17" i="6"/>
  <c r="AM17" i="6"/>
  <c r="AL17" i="6"/>
  <c r="AK17" i="6"/>
  <c r="AJ17" i="6"/>
  <c r="AH17" i="6"/>
  <c r="C17" i="6"/>
  <c r="B17" i="6"/>
  <c r="BD16" i="6"/>
  <c r="BC16" i="6"/>
  <c r="BB16" i="6"/>
  <c r="BA16" i="6"/>
  <c r="AZ16" i="6"/>
  <c r="AY16" i="6"/>
  <c r="AX16" i="6"/>
  <c r="AW16" i="6"/>
  <c r="AV16" i="6"/>
  <c r="AU16" i="6"/>
  <c r="AT16" i="6"/>
  <c r="AS16" i="6"/>
  <c r="AR16" i="6"/>
  <c r="AQ16" i="6"/>
  <c r="AP16" i="6"/>
  <c r="AO16" i="6"/>
  <c r="AN16" i="6"/>
  <c r="AM16" i="6"/>
  <c r="AL16" i="6"/>
  <c r="AK16" i="6"/>
  <c r="AJ16" i="6"/>
  <c r="AH16" i="6"/>
  <c r="C16" i="6"/>
  <c r="B16" i="6"/>
  <c r="BD15" i="6"/>
  <c r="BC15" i="6"/>
  <c r="BB15" i="6"/>
  <c r="BA15" i="6"/>
  <c r="AZ15" i="6"/>
  <c r="AY15" i="6"/>
  <c r="AX15" i="6"/>
  <c r="AW15" i="6"/>
  <c r="AV15" i="6"/>
  <c r="AU15" i="6"/>
  <c r="AT15" i="6"/>
  <c r="AS15" i="6"/>
  <c r="AR15" i="6"/>
  <c r="AQ15" i="6"/>
  <c r="AP15" i="6"/>
  <c r="AO15" i="6"/>
  <c r="AN15" i="6"/>
  <c r="AM15" i="6"/>
  <c r="AL15" i="6"/>
  <c r="AK15" i="6"/>
  <c r="AJ15" i="6"/>
  <c r="AH15" i="6"/>
  <c r="C15" i="6"/>
  <c r="B15" i="6"/>
  <c r="BD14" i="6"/>
  <c r="BC14" i="6"/>
  <c r="BB14" i="6"/>
  <c r="BA14" i="6"/>
  <c r="AZ14" i="6"/>
  <c r="AY14" i="6"/>
  <c r="AX14" i="6"/>
  <c r="AW14" i="6"/>
  <c r="AV14" i="6"/>
  <c r="AU14" i="6"/>
  <c r="AT14" i="6"/>
  <c r="AS14" i="6"/>
  <c r="AR14" i="6"/>
  <c r="AQ14" i="6"/>
  <c r="AP14" i="6"/>
  <c r="AO14" i="6"/>
  <c r="AN14" i="6"/>
  <c r="AM14" i="6"/>
  <c r="AL14" i="6"/>
  <c r="AK14" i="6"/>
  <c r="AJ14" i="6"/>
  <c r="AH14" i="6"/>
  <c r="C14" i="6"/>
  <c r="B14" i="6"/>
  <c r="AH13" i="6"/>
  <c r="AF13" i="6"/>
  <c r="AC13" i="6"/>
  <c r="Z13" i="6"/>
  <c r="W13" i="6"/>
  <c r="T13" i="6"/>
  <c r="Q13" i="6"/>
  <c r="N13" i="6"/>
  <c r="K13" i="6"/>
  <c r="C13" i="6"/>
  <c r="B13" i="6"/>
  <c r="BD12" i="6"/>
  <c r="BC12" i="6"/>
  <c r="BB12" i="6"/>
  <c r="BA12" i="6"/>
  <c r="AZ12" i="6"/>
  <c r="AY12" i="6"/>
  <c r="AX12" i="6"/>
  <c r="AW12" i="6"/>
  <c r="AV12" i="6"/>
  <c r="AU12" i="6"/>
  <c r="AT12" i="6"/>
  <c r="AS12" i="6"/>
  <c r="AR12" i="6"/>
  <c r="AQ12" i="6"/>
  <c r="AP12" i="6"/>
  <c r="AO12" i="6"/>
  <c r="AN12" i="6"/>
  <c r="AM12" i="6"/>
  <c r="AL12" i="6"/>
  <c r="AK12" i="6"/>
  <c r="AJ12" i="6"/>
  <c r="AG12" i="6"/>
  <c r="AF12" i="6"/>
  <c r="AE12" i="6"/>
  <c r="AD12" i="6"/>
  <c r="AC12" i="6"/>
  <c r="AB12" i="6"/>
  <c r="AA12" i="6"/>
  <c r="Z12" i="6"/>
  <c r="Y12" i="6"/>
  <c r="X12" i="6"/>
  <c r="W12" i="6"/>
  <c r="V12" i="6"/>
  <c r="U12" i="6"/>
  <c r="T12" i="6"/>
  <c r="S12" i="6"/>
  <c r="R12" i="6"/>
  <c r="Q12" i="6"/>
  <c r="P12" i="6"/>
  <c r="O12" i="6"/>
  <c r="N12" i="6"/>
  <c r="M12" i="6"/>
  <c r="L12" i="6"/>
  <c r="K12" i="6"/>
  <c r="J12" i="6"/>
  <c r="A2" i="6"/>
  <c r="B12" i="1"/>
  <c r="B9" i="1"/>
  <c r="B7" i="1"/>
  <c r="A1" i="1"/>
  <c r="A19" i="20"/>
  <c r="L33" i="11"/>
  <c r="K33" i="11"/>
  <c r="J33" i="11"/>
  <c r="L32" i="11"/>
  <c r="K32" i="11"/>
  <c r="J32" i="11"/>
  <c r="L31" i="11"/>
  <c r="K31" i="11"/>
  <c r="J31" i="11"/>
  <c r="L30" i="11"/>
  <c r="K30" i="11"/>
  <c r="J30" i="11"/>
  <c r="L29" i="11"/>
  <c r="K29" i="11"/>
  <c r="J29" i="11"/>
  <c r="L28" i="11"/>
  <c r="K28" i="11"/>
  <c r="J28" i="11"/>
  <c r="L27" i="11"/>
  <c r="K27" i="11"/>
  <c r="J27" i="11"/>
  <c r="L26" i="11"/>
  <c r="K26" i="11"/>
  <c r="J26" i="11"/>
  <c r="L25" i="11"/>
  <c r="K25" i="11"/>
  <c r="J25" i="11"/>
  <c r="L24" i="11"/>
  <c r="K24" i="11"/>
  <c r="J24" i="11"/>
  <c r="L23" i="11"/>
  <c r="K23" i="11"/>
  <c r="J23" i="11"/>
  <c r="L22" i="11"/>
  <c r="K22" i="11"/>
  <c r="J22" i="11"/>
  <c r="L21" i="11"/>
  <c r="K21" i="11"/>
  <c r="J21" i="11"/>
  <c r="L20" i="11"/>
  <c r="K20" i="11"/>
  <c r="J20" i="11"/>
  <c r="L19" i="11"/>
  <c r="K19" i="11"/>
  <c r="J19" i="11"/>
  <c r="L18" i="11"/>
  <c r="K18" i="11"/>
  <c r="J18" i="11"/>
  <c r="L17" i="11"/>
  <c r="K17" i="11"/>
  <c r="J17" i="11"/>
  <c r="L16" i="11"/>
  <c r="K16" i="11"/>
  <c r="J16" i="11"/>
  <c r="L15" i="11"/>
  <c r="K15" i="11"/>
  <c r="J15" i="11"/>
  <c r="L14" i="11"/>
  <c r="K14" i="11"/>
  <c r="J14" i="11"/>
  <c r="L13" i="11"/>
  <c r="K13" i="11"/>
  <c r="J13" i="11"/>
  <c r="L12" i="11"/>
  <c r="K12" i="11"/>
  <c r="L11" i="11"/>
  <c r="K11" i="11"/>
  <c r="L10" i="11"/>
  <c r="K10" i="11"/>
  <c r="L9" i="11"/>
  <c r="K9" i="11"/>
  <c r="L8" i="11"/>
  <c r="K8" i="11"/>
  <c r="L7" i="11"/>
  <c r="K7" i="11"/>
  <c r="L6" i="11"/>
  <c r="K6" i="11"/>
  <c r="L5" i="11"/>
  <c r="K5" i="11"/>
  <c r="J5" i="11"/>
  <c r="L4" i="11"/>
  <c r="K4" i="11"/>
  <c r="J4" i="11"/>
  <c r="L3" i="11"/>
  <c r="K3" i="11"/>
  <c r="J3" i="11"/>
  <c r="F21" i="4"/>
  <c r="F22" i="4"/>
  <c r="D7" i="4"/>
  <c r="D47" i="22" l="1"/>
  <c r="B47" i="10"/>
  <c r="Q12" i="3"/>
  <c r="T12" i="3" s="1"/>
  <c r="L13" i="6"/>
  <c r="L28" i="6" s="1"/>
  <c r="E51" i="6"/>
  <c r="G51" i="6" s="1"/>
  <c r="E4" i="21"/>
  <c r="G26" i="1" s="1"/>
  <c r="B49" i="10"/>
  <c r="E26" i="10"/>
  <c r="E41" i="10" s="1"/>
  <c r="E42" i="10" s="1"/>
  <c r="E3" i="10" s="1"/>
  <c r="G25" i="1" s="1"/>
  <c r="E19" i="10"/>
  <c r="Q11" i="3"/>
  <c r="T11" i="3" s="1"/>
  <c r="V11" i="3"/>
  <c r="K42" i="3"/>
  <c r="Q16" i="3"/>
  <c r="T16" i="3" s="1"/>
  <c r="Q19" i="3"/>
  <c r="T19" i="3" s="1"/>
  <c r="Q10" i="3"/>
  <c r="T10" i="3" s="1"/>
  <c r="V10" i="3" s="1"/>
  <c r="N9" i="3"/>
  <c r="F66" i="6"/>
  <c r="K28" i="6"/>
  <c r="G13" i="6"/>
  <c r="F88" i="6"/>
  <c r="G53" i="6"/>
  <c r="O53" i="6"/>
  <c r="R52" i="6"/>
  <c r="R66" i="6" s="1"/>
  <c r="L52" i="6"/>
  <c r="O52" i="6"/>
  <c r="E15" i="3"/>
  <c r="E19" i="3"/>
  <c r="E23" i="3"/>
  <c r="E14" i="3"/>
  <c r="E12" i="3"/>
  <c r="E16" i="3"/>
  <c r="E20" i="3"/>
  <c r="E24" i="3"/>
  <c r="E22" i="3"/>
  <c r="E13" i="3"/>
  <c r="V19" i="3"/>
  <c r="V16" i="3"/>
  <c r="T9" i="3"/>
  <c r="V17" i="3"/>
  <c r="N20" i="3"/>
  <c r="V20" i="3" s="1"/>
  <c r="Q18" i="3"/>
  <c r="T18" i="3" s="1"/>
  <c r="V18" i="3" s="1"/>
  <c r="Q24" i="3"/>
  <c r="T24" i="3" s="1"/>
  <c r="V24" i="3" s="1"/>
  <c r="N14" i="3"/>
  <c r="V14" i="3" s="1"/>
  <c r="Q17" i="3"/>
  <c r="T17" i="3" s="1"/>
  <c r="Q22" i="3"/>
  <c r="T22" i="3" s="1"/>
  <c r="V22" i="3" s="1"/>
  <c r="D48" i="22"/>
  <c r="E48" i="22" s="1"/>
  <c r="D49" i="22"/>
  <c r="E49" i="22" s="1"/>
  <c r="D50" i="22"/>
  <c r="E50" i="22" s="1"/>
  <c r="N66" i="6"/>
  <c r="N88" i="6" s="1"/>
  <c r="K66" i="6"/>
  <c r="G52" i="6"/>
  <c r="G32" i="6"/>
  <c r="G84" i="6"/>
  <c r="G79" i="6"/>
  <c r="U44" i="6"/>
  <c r="L43" i="6"/>
  <c r="AD40" i="6"/>
  <c r="AA66" i="6"/>
  <c r="O28" i="6"/>
  <c r="N82" i="6"/>
  <c r="O32" i="6"/>
  <c r="G39" i="6"/>
  <c r="K77" i="6"/>
  <c r="O41" i="6"/>
  <c r="R44" i="6"/>
  <c r="U37" i="6"/>
  <c r="W81" i="6"/>
  <c r="G72" i="6"/>
  <c r="L36" i="6"/>
  <c r="O38" i="6"/>
  <c r="R41" i="6"/>
  <c r="X42" i="6"/>
  <c r="AA28" i="6"/>
  <c r="U66" i="6"/>
  <c r="L46" i="6"/>
  <c r="L33" i="6"/>
  <c r="O35" i="6"/>
  <c r="R36" i="6"/>
  <c r="AA39" i="6"/>
  <c r="U28" i="6"/>
  <c r="AG28" i="6"/>
  <c r="G46" i="6"/>
  <c r="G41" i="6"/>
  <c r="G36" i="6"/>
  <c r="G34" i="6"/>
  <c r="L45" i="6"/>
  <c r="L42" i="6"/>
  <c r="L39" i="6"/>
  <c r="K73" i="6"/>
  <c r="L32" i="6"/>
  <c r="O44" i="6"/>
  <c r="N78" i="6"/>
  <c r="O37" i="6"/>
  <c r="O34" i="6"/>
  <c r="R46" i="6"/>
  <c r="R43" i="6"/>
  <c r="R40" i="6"/>
  <c r="R35" i="6"/>
  <c r="T80" i="6"/>
  <c r="U33" i="6"/>
  <c r="X38" i="6"/>
  <c r="AA35" i="6"/>
  <c r="AC75" i="6"/>
  <c r="G43" i="6"/>
  <c r="AD16" i="23"/>
  <c r="AD15" i="23"/>
  <c r="AG66" i="6"/>
  <c r="G45" i="6"/>
  <c r="G78" i="6"/>
  <c r="G73" i="6"/>
  <c r="G33" i="6"/>
  <c r="L44" i="6"/>
  <c r="L41" i="6"/>
  <c r="L38" i="6"/>
  <c r="L35" i="6"/>
  <c r="O46" i="6"/>
  <c r="O43" i="6"/>
  <c r="O40" i="6"/>
  <c r="N74" i="6"/>
  <c r="O33" i="6"/>
  <c r="Q83" i="6"/>
  <c r="R42" i="6"/>
  <c r="R39" i="6"/>
  <c r="R32" i="6"/>
  <c r="U41" i="6"/>
  <c r="X46" i="6"/>
  <c r="X34" i="6"/>
  <c r="Z70" i="6"/>
  <c r="AD36" i="6"/>
  <c r="G37" i="6"/>
  <c r="G44" i="6"/>
  <c r="G40" i="6"/>
  <c r="G35" i="6"/>
  <c r="K84" i="6"/>
  <c r="K81" i="6"/>
  <c r="L40" i="6"/>
  <c r="L37" i="6"/>
  <c r="L34" i="6"/>
  <c r="O45" i="6"/>
  <c r="O42" i="6"/>
  <c r="O39" i="6"/>
  <c r="O36" i="6"/>
  <c r="N70" i="6"/>
  <c r="R45" i="6"/>
  <c r="Q79" i="6"/>
  <c r="R37" i="6"/>
  <c r="U45" i="6"/>
  <c r="T76" i="6"/>
  <c r="AA43" i="6"/>
  <c r="AD44" i="6"/>
  <c r="AD32" i="6"/>
  <c r="AD17" i="23"/>
  <c r="X28" i="6"/>
  <c r="AD66" i="6"/>
  <c r="G75" i="6"/>
  <c r="G70" i="6"/>
  <c r="AC70" i="6"/>
  <c r="AC74" i="6"/>
  <c r="AC78" i="6"/>
  <c r="AC82" i="6"/>
  <c r="Z73" i="6"/>
  <c r="Z77" i="6"/>
  <c r="Z81" i="6"/>
  <c r="W72" i="6"/>
  <c r="W76" i="6"/>
  <c r="W80" i="6"/>
  <c r="W84" i="6"/>
  <c r="T71" i="6"/>
  <c r="T75" i="6"/>
  <c r="G81" i="6"/>
  <c r="AC73" i="6"/>
  <c r="AC77" i="6"/>
  <c r="AC81" i="6"/>
  <c r="Z72" i="6"/>
  <c r="Z76" i="6"/>
  <c r="Z80" i="6"/>
  <c r="Z84" i="6"/>
  <c r="W71" i="6"/>
  <c r="W75" i="6"/>
  <c r="W79" i="6"/>
  <c r="W83" i="6"/>
  <c r="T70" i="6"/>
  <c r="T74" i="6"/>
  <c r="T78" i="6"/>
  <c r="T82" i="6"/>
  <c r="Q73" i="6"/>
  <c r="G76" i="6"/>
  <c r="AC72" i="6"/>
  <c r="AC76" i="6"/>
  <c r="AC80" i="6"/>
  <c r="AC84" i="6"/>
  <c r="Z71" i="6"/>
  <c r="Z75" i="6"/>
  <c r="Z79" i="6"/>
  <c r="Z83" i="6"/>
  <c r="W70" i="6"/>
  <c r="W74" i="6"/>
  <c r="W78" i="6"/>
  <c r="W82" i="6"/>
  <c r="T73" i="6"/>
  <c r="T77" i="6"/>
  <c r="T81" i="6"/>
  <c r="Q72" i="6"/>
  <c r="G82" i="6"/>
  <c r="G74" i="6"/>
  <c r="K82" i="6"/>
  <c r="K78" i="6"/>
  <c r="K74" i="6"/>
  <c r="K70" i="6"/>
  <c r="N83" i="6"/>
  <c r="N79" i="6"/>
  <c r="N75" i="6"/>
  <c r="N71" i="6"/>
  <c r="Q84" i="6"/>
  <c r="Q80" i="6"/>
  <c r="Q76" i="6"/>
  <c r="Q74" i="6"/>
  <c r="T79" i="6"/>
  <c r="Z74" i="6"/>
  <c r="AC79" i="6"/>
  <c r="R28" i="6"/>
  <c r="X66" i="6"/>
  <c r="G83" i="6"/>
  <c r="G77" i="6"/>
  <c r="G71" i="6"/>
  <c r="K83" i="6"/>
  <c r="K79" i="6"/>
  <c r="K75" i="6"/>
  <c r="K71" i="6"/>
  <c r="N84" i="6"/>
  <c r="N80" i="6"/>
  <c r="N76" i="6"/>
  <c r="N72" i="6"/>
  <c r="Q81" i="6"/>
  <c r="Q77" i="6"/>
  <c r="Q71" i="6"/>
  <c r="T84" i="6"/>
  <c r="W73" i="6"/>
  <c r="Z78" i="6"/>
  <c r="AC83" i="6"/>
  <c r="G28" i="6"/>
  <c r="G42" i="6"/>
  <c r="AD35" i="6"/>
  <c r="AD39" i="6"/>
  <c r="AD43" i="6"/>
  <c r="AA34" i="6"/>
  <c r="AA38" i="6"/>
  <c r="AA42" i="6"/>
  <c r="AA46" i="6"/>
  <c r="X33" i="6"/>
  <c r="X37" i="6"/>
  <c r="X41" i="6"/>
  <c r="X45" i="6"/>
  <c r="U32" i="6"/>
  <c r="U36" i="6"/>
  <c r="U40" i="6"/>
  <c r="G38" i="6"/>
  <c r="AD34" i="6"/>
  <c r="AD38" i="6"/>
  <c r="AD42" i="6"/>
  <c r="AD46" i="6"/>
  <c r="AA33" i="6"/>
  <c r="AA37" i="6"/>
  <c r="AA41" i="6"/>
  <c r="AA45" i="6"/>
  <c r="X32" i="6"/>
  <c r="X36" i="6"/>
  <c r="X40" i="6"/>
  <c r="X44" i="6"/>
  <c r="U35" i="6"/>
  <c r="U39" i="6"/>
  <c r="U43" i="6"/>
  <c r="R34" i="6"/>
  <c r="R38" i="6"/>
  <c r="AD33" i="6"/>
  <c r="AD37" i="6"/>
  <c r="AD41" i="6"/>
  <c r="AD45" i="6"/>
  <c r="AA32" i="6"/>
  <c r="AA36" i="6"/>
  <c r="AA40" i="6"/>
  <c r="AA44" i="6"/>
  <c r="X35" i="6"/>
  <c r="X39" i="6"/>
  <c r="X43" i="6"/>
  <c r="U34" i="6"/>
  <c r="U38" i="6"/>
  <c r="U42" i="6"/>
  <c r="U46" i="6"/>
  <c r="R33" i="6"/>
  <c r="K76" i="6"/>
  <c r="K72" i="6"/>
  <c r="N81" i="6"/>
  <c r="N77" i="6"/>
  <c r="N73" i="6"/>
  <c r="Q82" i="6"/>
  <c r="Q78" i="6"/>
  <c r="Q75" i="6"/>
  <c r="Q70" i="6"/>
  <c r="T83" i="6"/>
  <c r="T72" i="6"/>
  <c r="W77" i="6"/>
  <c r="Z82" i="6"/>
  <c r="AC71" i="6"/>
  <c r="AD28" i="6"/>
  <c r="AD22" i="23"/>
  <c r="AD18" i="23"/>
  <c r="C50" i="22"/>
  <c r="N20" i="22"/>
  <c r="N19" i="22"/>
  <c r="N21" i="22"/>
  <c r="N22" i="22"/>
  <c r="AD19" i="23"/>
  <c r="AD20" i="23"/>
  <c r="AD21" i="23"/>
  <c r="L81" i="6" l="1"/>
  <c r="L79" i="6"/>
  <c r="O66" i="6"/>
  <c r="O88" i="6" s="1"/>
  <c r="O89" i="6" s="1"/>
  <c r="G66" i="6"/>
  <c r="G88" i="6" s="1"/>
  <c r="G89" i="6" s="1"/>
  <c r="E8" i="6" s="1"/>
  <c r="G80" i="6"/>
  <c r="H80" i="6" s="1"/>
  <c r="L51" i="6"/>
  <c r="K80" i="6" s="1"/>
  <c r="L80" i="6" s="1"/>
  <c r="E42" i="3"/>
  <c r="E43" i="3" s="1"/>
  <c r="F4" i="3" s="1"/>
  <c r="G23" i="1" s="1"/>
  <c r="V42" i="3"/>
  <c r="V43" i="3" s="1"/>
  <c r="F6" i="3" s="1"/>
  <c r="K88" i="6"/>
  <c r="R77" i="6"/>
  <c r="U88" i="6"/>
  <c r="U89" i="6" s="1"/>
  <c r="U79" i="6"/>
  <c r="AA81" i="6"/>
  <c r="O77" i="6"/>
  <c r="R74" i="6"/>
  <c r="O81" i="6"/>
  <c r="O76" i="6"/>
  <c r="H77" i="6"/>
  <c r="U75" i="6"/>
  <c r="R14" i="23" s="1"/>
  <c r="S14" i="23" s="1"/>
  <c r="T14" i="23" s="1"/>
  <c r="AA73" i="6"/>
  <c r="H84" i="6"/>
  <c r="C58" i="3"/>
  <c r="D45" i="22"/>
  <c r="E45" i="22" s="1"/>
  <c r="T42" i="3"/>
  <c r="N42" i="3"/>
  <c r="Q42" i="3"/>
  <c r="U84" i="6"/>
  <c r="H79" i="6"/>
  <c r="X73" i="6"/>
  <c r="AD82" i="6"/>
  <c r="AA88" i="6"/>
  <c r="AA89" i="6" s="1"/>
  <c r="R76" i="6"/>
  <c r="AD72" i="6"/>
  <c r="R81" i="6"/>
  <c r="U71" i="6"/>
  <c r="O82" i="6"/>
  <c r="AD79" i="6"/>
  <c r="L71" i="6"/>
  <c r="H71" i="6"/>
  <c r="H81" i="6"/>
  <c r="R79" i="6"/>
  <c r="U73" i="6"/>
  <c r="AA71" i="6"/>
  <c r="O79" i="6"/>
  <c r="X72" i="6"/>
  <c r="H74" i="6"/>
  <c r="U82" i="6"/>
  <c r="X80" i="6"/>
  <c r="H72" i="6"/>
  <c r="R78" i="6"/>
  <c r="R71" i="6"/>
  <c r="L78" i="6"/>
  <c r="H75" i="6"/>
  <c r="D14" i="23" s="1"/>
  <c r="X84" i="6"/>
  <c r="L72" i="6"/>
  <c r="AA78" i="6"/>
  <c r="X83" i="6"/>
  <c r="AA84" i="6"/>
  <c r="AD81" i="6"/>
  <c r="X76" i="6"/>
  <c r="O70" i="6"/>
  <c r="AA77" i="6"/>
  <c r="R75" i="6"/>
  <c r="O14" i="23" s="1"/>
  <c r="P14" i="23" s="1"/>
  <c r="Q14" i="23" s="1"/>
  <c r="U76" i="6"/>
  <c r="U77" i="6"/>
  <c r="X74" i="6"/>
  <c r="AA75" i="6"/>
  <c r="X14" i="23" s="1"/>
  <c r="Y14" i="23" s="1"/>
  <c r="Z14" i="23" s="1"/>
  <c r="AD76" i="6"/>
  <c r="U74" i="6"/>
  <c r="X75" i="6"/>
  <c r="U14" i="23" s="1"/>
  <c r="V14" i="23" s="1"/>
  <c r="W14" i="23" s="1"/>
  <c r="AA76" i="6"/>
  <c r="AD73" i="6"/>
  <c r="O80" i="6"/>
  <c r="AD78" i="6"/>
  <c r="X71" i="6"/>
  <c r="AA72" i="6"/>
  <c r="X81" i="6"/>
  <c r="L75" i="6"/>
  <c r="I14" i="23" s="1"/>
  <c r="J14" i="23" s="1"/>
  <c r="K14" i="23" s="1"/>
  <c r="R80" i="6"/>
  <c r="L76" i="6"/>
  <c r="U80" i="6"/>
  <c r="AD75" i="6"/>
  <c r="AA14" i="23" s="1"/>
  <c r="AB14" i="23" s="1"/>
  <c r="AC14" i="23" s="1"/>
  <c r="U81" i="6"/>
  <c r="X78" i="6"/>
  <c r="AA79" i="6"/>
  <c r="AD80" i="6"/>
  <c r="R84" i="6"/>
  <c r="L84" i="6"/>
  <c r="L77" i="6"/>
  <c r="U83" i="6"/>
  <c r="R82" i="6"/>
  <c r="O84" i="6"/>
  <c r="H83" i="6"/>
  <c r="O83" i="6"/>
  <c r="L82" i="6"/>
  <c r="O71" i="6"/>
  <c r="O73" i="6"/>
  <c r="O75" i="6"/>
  <c r="L14" i="23" s="1"/>
  <c r="L74" i="6"/>
  <c r="AD74" i="6"/>
  <c r="R83" i="6"/>
  <c r="R73" i="6"/>
  <c r="O47" i="6"/>
  <c r="L83" i="6"/>
  <c r="R88" i="6"/>
  <c r="R89" i="6" s="1"/>
  <c r="Z85" i="6"/>
  <c r="L73" i="6"/>
  <c r="L47" i="6"/>
  <c r="AA74" i="6"/>
  <c r="U78" i="6"/>
  <c r="X79" i="6"/>
  <c r="AA80" i="6"/>
  <c r="AD77" i="6"/>
  <c r="O72" i="6"/>
  <c r="R47" i="6"/>
  <c r="H82" i="6"/>
  <c r="O74" i="6"/>
  <c r="O78" i="6"/>
  <c r="AD71" i="6"/>
  <c r="H78" i="6"/>
  <c r="H73" i="6"/>
  <c r="Q85" i="6"/>
  <c r="N85" i="6"/>
  <c r="U72" i="6"/>
  <c r="AA82" i="6"/>
  <c r="AD83" i="6"/>
  <c r="X70" i="6"/>
  <c r="X47" i="6"/>
  <c r="U70" i="6"/>
  <c r="U47" i="6"/>
  <c r="T85" i="6"/>
  <c r="X88" i="6"/>
  <c r="X89" i="6" s="1"/>
  <c r="AD88" i="6"/>
  <c r="AD89" i="6" s="1"/>
  <c r="R72" i="6"/>
  <c r="X82" i="6"/>
  <c r="AA83" i="6"/>
  <c r="AD84" i="6"/>
  <c r="H76" i="6"/>
  <c r="G47" i="6"/>
  <c r="AA70" i="6"/>
  <c r="AA47" i="6"/>
  <c r="L70" i="6"/>
  <c r="X77" i="6"/>
  <c r="AD47" i="6"/>
  <c r="W85" i="6"/>
  <c r="AC85" i="6"/>
  <c r="H70" i="6"/>
  <c r="AD70" i="6"/>
  <c r="R70" i="6"/>
  <c r="F50" i="22"/>
  <c r="I26" i="22" s="1"/>
  <c r="I30" i="22" s="1"/>
  <c r="N23" i="22"/>
  <c r="K85" i="6" l="1"/>
  <c r="L66" i="6"/>
  <c r="L88" i="6" s="1"/>
  <c r="L89" i="6" s="1"/>
  <c r="G85" i="6"/>
  <c r="D44" i="22"/>
  <c r="E44" i="22" s="1"/>
  <c r="M14" i="23"/>
  <c r="N14" i="23" s="1"/>
  <c r="O13" i="23"/>
  <c r="X13" i="23"/>
  <c r="Y13" i="23" s="1"/>
  <c r="Y28" i="23" s="1"/>
  <c r="Y29" i="23" s="1"/>
  <c r="D13" i="23"/>
  <c r="D28" i="23" s="1"/>
  <c r="D30" i="23" s="1"/>
  <c r="G17" i="1" s="1"/>
  <c r="R13" i="23"/>
  <c r="R28" i="23" s="1"/>
  <c r="R29" i="23" s="1"/>
  <c r="AA13" i="23"/>
  <c r="AB13" i="23" s="1"/>
  <c r="AB28" i="23" s="1"/>
  <c r="AB29" i="23" s="1"/>
  <c r="L13" i="23"/>
  <c r="F14" i="23"/>
  <c r="H14" i="23" s="1"/>
  <c r="AD14" i="23" s="1"/>
  <c r="I13" i="23"/>
  <c r="U13" i="23"/>
  <c r="E47" i="22"/>
  <c r="D46" i="22"/>
  <c r="E46" i="22" s="1"/>
  <c r="B29" i="21"/>
  <c r="G29" i="21" s="1"/>
  <c r="G30" i="21" s="1"/>
  <c r="E25" i="21" s="1"/>
  <c r="G29" i="1" s="1"/>
  <c r="G24" i="1"/>
  <c r="G22" i="1" s="1"/>
  <c r="G20" i="1" s="1"/>
  <c r="F3" i="4"/>
  <c r="C29" i="21"/>
  <c r="S13" i="23"/>
  <c r="S28" i="23" s="1"/>
  <c r="S29" i="23" s="1"/>
  <c r="O85" i="6"/>
  <c r="U85" i="6"/>
  <c r="H85" i="6"/>
  <c r="AA85" i="6"/>
  <c r="AA28" i="23"/>
  <c r="AA29" i="23" s="1"/>
  <c r="R85" i="6"/>
  <c r="L85" i="6"/>
  <c r="AD85" i="6"/>
  <c r="X85" i="6"/>
  <c r="Z13" i="23" l="1"/>
  <c r="Z28" i="23" s="1"/>
  <c r="Z29" i="23" s="1"/>
  <c r="AC13" i="23"/>
  <c r="AC28" i="23" s="1"/>
  <c r="AC29" i="23" s="1"/>
  <c r="AC30" i="23" s="1"/>
  <c r="X28" i="23"/>
  <c r="X29" i="23" s="1"/>
  <c r="F13" i="23"/>
  <c r="F28" i="23" s="1"/>
  <c r="F30" i="23" s="1"/>
  <c r="O28" i="23"/>
  <c r="O29" i="23" s="1"/>
  <c r="P13" i="23"/>
  <c r="I28" i="23"/>
  <c r="I29" i="23" s="1"/>
  <c r="J13" i="23"/>
  <c r="J28" i="23" s="1"/>
  <c r="J29" i="23" s="1"/>
  <c r="L28" i="23"/>
  <c r="L29" i="23" s="1"/>
  <c r="M13" i="23"/>
  <c r="M28" i="23" s="1"/>
  <c r="M29" i="23" s="1"/>
  <c r="U28" i="23"/>
  <c r="U29" i="23" s="1"/>
  <c r="V13" i="23"/>
  <c r="T13" i="23"/>
  <c r="T28" i="23" s="1"/>
  <c r="T29" i="23" s="1"/>
  <c r="T30" i="23" s="1"/>
  <c r="Z30" i="23" l="1"/>
  <c r="C49" i="22" s="1"/>
  <c r="F49" i="22" s="1"/>
  <c r="H26" i="22" s="1"/>
  <c r="H30" i="22" s="1"/>
  <c r="H13" i="23"/>
  <c r="V28" i="23"/>
  <c r="V29" i="23" s="1"/>
  <c r="W13" i="23"/>
  <c r="W28" i="23" s="1"/>
  <c r="W29" i="23" s="1"/>
  <c r="P28" i="23"/>
  <c r="P29" i="23" s="1"/>
  <c r="Q13" i="23"/>
  <c r="Q28" i="23" s="1"/>
  <c r="Q29" i="23" s="1"/>
  <c r="C47" i="22"/>
  <c r="F47" i="22" s="1"/>
  <c r="F26" i="22" s="1"/>
  <c r="F30" i="22" s="1"/>
  <c r="N13" i="23"/>
  <c r="N28" i="23" s="1"/>
  <c r="N29" i="23" s="1"/>
  <c r="N30" i="23" s="1"/>
  <c r="C45" i="22" s="1"/>
  <c r="F45" i="22" s="1"/>
  <c r="D26" i="22" s="1"/>
  <c r="D30" i="22" s="1"/>
  <c r="K13" i="23"/>
  <c r="K28" i="23" s="1"/>
  <c r="K29" i="23" s="1"/>
  <c r="K30" i="23" s="1"/>
  <c r="C44" i="22" s="1"/>
  <c r="F44" i="22" s="1"/>
  <c r="C26" i="22" s="1"/>
  <c r="C30" i="22" s="1"/>
  <c r="G18" i="1"/>
  <c r="D6" i="23"/>
  <c r="H28" i="23" l="1"/>
  <c r="AD13" i="23"/>
  <c r="W30" i="23"/>
  <c r="C48" i="22" s="1"/>
  <c r="F48" i="22" s="1"/>
  <c r="G26" i="22" s="1"/>
  <c r="G30" i="22" s="1"/>
  <c r="Q30" i="23"/>
  <c r="C46" i="22" s="1"/>
  <c r="F46" i="22" s="1"/>
  <c r="E26" i="22" s="1"/>
  <c r="E30" i="22" s="1"/>
  <c r="H30" i="23" l="1"/>
  <c r="AD28" i="23"/>
  <c r="D8" i="23" l="1"/>
  <c r="G19" i="1"/>
  <c r="G16" i="1" s="1"/>
  <c r="G30" i="1" s="1"/>
  <c r="E6" i="6"/>
  <c r="L16" i="22" l="1"/>
  <c r="G31" i="1"/>
  <c r="G32" i="1" l="1"/>
  <c r="M16" i="22"/>
  <c r="H30" i="20"/>
  <c r="H32" i="22"/>
  <c r="F32" i="22"/>
  <c r="I32" i="22"/>
  <c r="G32" i="22"/>
  <c r="C32" i="22"/>
  <c r="E32" i="22"/>
  <c r="D32" i="22"/>
  <c r="L29" i="22" l="1"/>
  <c r="C37" i="22"/>
  <c r="M29" i="22" s="1"/>
  <c r="L34" i="22"/>
  <c r="H37" i="22"/>
  <c r="M34" i="22" s="1"/>
  <c r="G37" i="22"/>
  <c r="M33" i="22" s="1"/>
  <c r="L33" i="22"/>
  <c r="L30" i="22"/>
  <c r="D37" i="22"/>
  <c r="M30" i="22" s="1"/>
  <c r="I37" i="22"/>
  <c r="M35" i="22" s="1"/>
  <c r="L35" i="22"/>
  <c r="E37" i="22"/>
  <c r="M31" i="22" s="1"/>
  <c r="L31" i="22"/>
  <c r="F37" i="22"/>
  <c r="M32" i="22" s="1"/>
  <c r="L32" i="22"/>
  <c r="C30" i="20"/>
  <c r="E12" i="1"/>
  <c r="N16" i="22"/>
  <c r="N31" i="22" l="1"/>
  <c r="I39" i="22"/>
  <c r="E39" i="22"/>
  <c r="C39" i="22"/>
  <c r="F39" i="22"/>
  <c r="G39" i="22"/>
  <c r="N32" i="22"/>
  <c r="D39" i="22"/>
  <c r="N33" i="22"/>
  <c r="N34" i="22"/>
  <c r="N35" i="22"/>
  <c r="N30" i="22"/>
  <c r="H39" i="22"/>
  <c r="M36" i="22"/>
  <c r="L36" i="22"/>
  <c r="N29" i="22"/>
  <c r="N36" i="22" l="1"/>
  <c r="N40" i="22" s="1"/>
</calcChain>
</file>

<file path=xl/sharedStrings.xml><?xml version="1.0" encoding="utf-8"?>
<sst xmlns="http://schemas.openxmlformats.org/spreadsheetml/2006/main" count="1022" uniqueCount="389">
  <si>
    <t>Ⅳ．</t>
    <phoneticPr fontId="3"/>
  </si>
  <si>
    <t>円</t>
    <rPh sb="0" eb="1">
      <t>エン</t>
    </rPh>
    <phoneticPr fontId="2"/>
  </si>
  <si>
    <t>１．</t>
    <phoneticPr fontId="2"/>
  </si>
  <si>
    <t>直接経費</t>
    <rPh sb="0" eb="2">
      <t>チョクセツ</t>
    </rPh>
    <rPh sb="2" eb="4">
      <t>ケイヒ</t>
    </rPh>
    <phoneticPr fontId="2"/>
  </si>
  <si>
    <t>２．</t>
  </si>
  <si>
    <t>２．</t>
    <phoneticPr fontId="2"/>
  </si>
  <si>
    <t>管理費</t>
    <rPh sb="0" eb="3">
      <t>カンリヒ</t>
    </rPh>
    <phoneticPr fontId="2"/>
  </si>
  <si>
    <t>直接人件費</t>
    <rPh sb="0" eb="2">
      <t>チョクセツ</t>
    </rPh>
    <rPh sb="2" eb="5">
      <t>ジンケンヒ</t>
    </rPh>
    <phoneticPr fontId="2"/>
  </si>
  <si>
    <t>３．</t>
  </si>
  <si>
    <t>一般管理費等</t>
    <rPh sb="0" eb="2">
      <t>イッパン</t>
    </rPh>
    <rPh sb="2" eb="5">
      <t>カンリヒ</t>
    </rPh>
    <rPh sb="5" eb="6">
      <t>トウ</t>
    </rPh>
    <phoneticPr fontId="2"/>
  </si>
  <si>
    <t>小計</t>
    <rPh sb="0" eb="2">
      <t>ショウケイ</t>
    </rPh>
    <phoneticPr fontId="3"/>
  </si>
  <si>
    <t>円</t>
    <rPh sb="0" eb="1">
      <t>エン</t>
    </rPh>
    <phoneticPr fontId="5"/>
  </si>
  <si>
    <t>日　　当（円）</t>
    <rPh sb="5" eb="6">
      <t>エン</t>
    </rPh>
    <phoneticPr fontId="5"/>
  </si>
  <si>
    <t>宿　泊　料（円）*</t>
    <rPh sb="4" eb="5">
      <t>リョウ</t>
    </rPh>
    <rPh sb="6" eb="7">
      <t>エン</t>
    </rPh>
    <phoneticPr fontId="5"/>
  </si>
  <si>
    <t>×</t>
    <phoneticPr fontId="5"/>
  </si>
  <si>
    <t>日</t>
    <rPh sb="0" eb="1">
      <t>ニチ</t>
    </rPh>
    <phoneticPr fontId="3"/>
  </si>
  <si>
    <t>＝</t>
    <phoneticPr fontId="5"/>
  </si>
  <si>
    <t>泊</t>
    <rPh sb="0" eb="1">
      <t>ハク</t>
    </rPh>
    <phoneticPr fontId="3"/>
  </si>
  <si>
    <t>小計
（円）</t>
    <rPh sb="0" eb="2">
      <t>ショウケイ</t>
    </rPh>
    <rPh sb="4" eb="5">
      <t>エン</t>
    </rPh>
    <phoneticPr fontId="5"/>
  </si>
  <si>
    <t>直接経費</t>
    <rPh sb="0" eb="2">
      <t>チョクセツ</t>
    </rPh>
    <rPh sb="2" eb="4">
      <t>ケイヒ</t>
    </rPh>
    <phoneticPr fontId="3"/>
  </si>
  <si>
    <t>合計</t>
    <rPh sb="0" eb="2">
      <t>ゴウケイ</t>
    </rPh>
    <phoneticPr fontId="3"/>
  </si>
  <si>
    <t>*航空経路</t>
    <rPh sb="1" eb="3">
      <t>コウクウ</t>
    </rPh>
    <rPh sb="3" eb="5">
      <t>ケイロ</t>
    </rPh>
    <phoneticPr fontId="3"/>
  </si>
  <si>
    <t>費目</t>
    <rPh sb="0" eb="2">
      <t>ヒモク</t>
    </rPh>
    <phoneticPr fontId="2"/>
  </si>
  <si>
    <t>数量</t>
    <rPh sb="0" eb="2">
      <t>スウリョウ</t>
    </rPh>
    <phoneticPr fontId="2"/>
  </si>
  <si>
    <t>金額(円）</t>
    <rPh sb="0" eb="2">
      <t>キンガク</t>
    </rPh>
    <rPh sb="3" eb="4">
      <t>エン</t>
    </rPh>
    <phoneticPr fontId="2"/>
  </si>
  <si>
    <t>備考</t>
    <rPh sb="0" eb="2">
      <t>ビコウ</t>
    </rPh>
    <phoneticPr fontId="2"/>
  </si>
  <si>
    <t>小計</t>
    <rPh sb="0" eb="2">
      <t>ショウケイ</t>
    </rPh>
    <phoneticPr fontId="2"/>
  </si>
  <si>
    <t>単価(円）</t>
    <rPh sb="0" eb="2">
      <t>タンカ</t>
    </rPh>
    <rPh sb="3" eb="4">
      <t>エン</t>
    </rPh>
    <phoneticPr fontId="2"/>
  </si>
  <si>
    <t>航空賃</t>
    <rPh sb="0" eb="2">
      <t>コウクウ</t>
    </rPh>
    <rPh sb="2" eb="3">
      <t>チン</t>
    </rPh>
    <phoneticPr fontId="2"/>
  </si>
  <si>
    <t>合計</t>
    <rPh sb="0" eb="2">
      <t>ゴウケイ</t>
    </rPh>
    <phoneticPr fontId="2"/>
  </si>
  <si>
    <t>２．</t>
    <phoneticPr fontId="3"/>
  </si>
  <si>
    <t>円　×</t>
    <rPh sb="0" eb="1">
      <t>エン</t>
    </rPh>
    <phoneticPr fontId="2"/>
  </si>
  <si>
    <t>１．直接人件費</t>
    <rPh sb="2" eb="4">
      <t>チョクセツ</t>
    </rPh>
    <rPh sb="4" eb="7">
      <t>ジンケンヒ</t>
    </rPh>
    <phoneticPr fontId="2"/>
  </si>
  <si>
    <t>格付
（号）</t>
    <rPh sb="0" eb="1">
      <t>カク</t>
    </rPh>
    <rPh sb="1" eb="2">
      <t>ヅ</t>
    </rPh>
    <rPh sb="4" eb="5">
      <t>ゴウ</t>
    </rPh>
    <phoneticPr fontId="2"/>
  </si>
  <si>
    <t>月額単価
（円）</t>
    <rPh sb="0" eb="2">
      <t>ゲツガク</t>
    </rPh>
    <rPh sb="2" eb="4">
      <t>タンカ</t>
    </rPh>
    <rPh sb="6" eb="7">
      <t>エン</t>
    </rPh>
    <phoneticPr fontId="2"/>
  </si>
  <si>
    <t>派遣期間
(M/M)</t>
    <rPh sb="0" eb="2">
      <t>ハケン</t>
    </rPh>
    <rPh sb="2" eb="4">
      <t>キカン</t>
    </rPh>
    <phoneticPr fontId="2"/>
  </si>
  <si>
    <t>金額
（円）</t>
    <rPh sb="0" eb="2">
      <t>キンガク</t>
    </rPh>
    <rPh sb="4" eb="5">
      <t>エン</t>
    </rPh>
    <phoneticPr fontId="2"/>
  </si>
  <si>
    <t>３．一般管理費等</t>
    <rPh sb="2" eb="4">
      <t>イッパン</t>
    </rPh>
    <rPh sb="4" eb="7">
      <t>カンリヒ</t>
    </rPh>
    <rPh sb="7" eb="8">
      <t>トウ</t>
    </rPh>
    <phoneticPr fontId="2"/>
  </si>
  <si>
    <t>Y</t>
    <phoneticPr fontId="3"/>
  </si>
  <si>
    <t>搭乗
クラス
（Y/C）</t>
    <rPh sb="0" eb="2">
      <t>トウジョウ</t>
    </rPh>
    <phoneticPr fontId="5"/>
  </si>
  <si>
    <t>C</t>
    <phoneticPr fontId="3"/>
  </si>
  <si>
    <t>管理費率</t>
    <rPh sb="0" eb="3">
      <t>カンリヒ</t>
    </rPh>
    <rPh sb="3" eb="4">
      <t>リツ</t>
    </rPh>
    <phoneticPr fontId="2"/>
  </si>
  <si>
    <t>Ⅴ．</t>
    <phoneticPr fontId="3"/>
  </si>
  <si>
    <t>数量</t>
    <rPh sb="0" eb="2">
      <t>スウリョウ</t>
    </rPh>
    <phoneticPr fontId="5"/>
  </si>
  <si>
    <t>３．</t>
    <phoneticPr fontId="2"/>
  </si>
  <si>
    <t>Ⅵ．</t>
    <phoneticPr fontId="3"/>
  </si>
  <si>
    <t>提案事業名</t>
    <rPh sb="0" eb="2">
      <t>テイアン</t>
    </rPh>
    <rPh sb="2" eb="4">
      <t>ジギョウ</t>
    </rPh>
    <rPh sb="4" eb="5">
      <t>メイ</t>
    </rPh>
    <phoneticPr fontId="2"/>
  </si>
  <si>
    <t>事業提案法人名</t>
    <rPh sb="0" eb="2">
      <t>ジギョウ</t>
    </rPh>
    <rPh sb="2" eb="4">
      <t>テイアン</t>
    </rPh>
    <rPh sb="4" eb="6">
      <t>ホウジン</t>
    </rPh>
    <rPh sb="6" eb="7">
      <t>メイ</t>
    </rPh>
    <phoneticPr fontId="2"/>
  </si>
  <si>
    <t>Ⅱ．</t>
    <phoneticPr fontId="3"/>
  </si>
  <si>
    <t>Ⅰ．　</t>
    <phoneticPr fontId="3"/>
  </si>
  <si>
    <t>旅費</t>
    <rPh sb="0" eb="2">
      <t>リョヒ</t>
    </rPh>
    <phoneticPr fontId="3"/>
  </si>
  <si>
    <t>Ⅱ．</t>
    <phoneticPr fontId="3"/>
  </si>
  <si>
    <t>Ⅲ．</t>
    <phoneticPr fontId="2"/>
  </si>
  <si>
    <t>単価（円）</t>
    <phoneticPr fontId="2"/>
  </si>
  <si>
    <t>数量</t>
    <phoneticPr fontId="2"/>
  </si>
  <si>
    <t>金額（円）</t>
    <phoneticPr fontId="2"/>
  </si>
  <si>
    <t>その他原価</t>
    <rPh sb="2" eb="3">
      <t>タ</t>
    </rPh>
    <rPh sb="3" eb="5">
      <t>ゲンカ</t>
    </rPh>
    <phoneticPr fontId="2"/>
  </si>
  <si>
    <t>機材製造・購入・輸送費</t>
    <rPh sb="0" eb="2">
      <t>キザイ</t>
    </rPh>
    <rPh sb="2" eb="4">
      <t>セイゾウ</t>
    </rPh>
    <rPh sb="5" eb="7">
      <t>コウニュウ</t>
    </rPh>
    <rPh sb="8" eb="11">
      <t>ユソウヒ</t>
    </rPh>
    <phoneticPr fontId="2"/>
  </si>
  <si>
    <t>人件費（外部人材の活用費としてのみ計上）</t>
    <rPh sb="0" eb="2">
      <t>ジンケン</t>
    </rPh>
    <rPh sb="2" eb="3">
      <t>ヒ</t>
    </rPh>
    <rPh sb="4" eb="6">
      <t>ガイブ</t>
    </rPh>
    <rPh sb="6" eb="8">
      <t>ジンザイ</t>
    </rPh>
    <rPh sb="9" eb="11">
      <t>カツヨウ</t>
    </rPh>
    <rPh sb="11" eb="12">
      <t>ヒ</t>
    </rPh>
    <rPh sb="17" eb="19">
      <t>ケイジョウ</t>
    </rPh>
    <phoneticPr fontId="2"/>
  </si>
  <si>
    <t>現地活動費</t>
    <rPh sb="0" eb="2">
      <t>ゲンチ</t>
    </rPh>
    <rPh sb="2" eb="4">
      <t>カツドウ</t>
    </rPh>
    <rPh sb="4" eb="5">
      <t>ヒ</t>
    </rPh>
    <phoneticPr fontId="2"/>
  </si>
  <si>
    <t>２．その他原価</t>
    <rPh sb="4" eb="5">
      <t>タ</t>
    </rPh>
    <rPh sb="5" eb="7">
      <t>ゲンカ</t>
    </rPh>
    <phoneticPr fontId="2"/>
  </si>
  <si>
    <t>航空賃</t>
    <rPh sb="0" eb="2">
      <t>コウクウ</t>
    </rPh>
    <rPh sb="2" eb="3">
      <t>チン</t>
    </rPh>
    <phoneticPr fontId="3"/>
  </si>
  <si>
    <t>円</t>
    <rPh sb="0" eb="1">
      <t>エン</t>
    </rPh>
    <phoneticPr fontId="3"/>
  </si>
  <si>
    <t>本邦機材製造・購入費　計　　</t>
    <rPh sb="0" eb="2">
      <t>ホンポウ</t>
    </rPh>
    <rPh sb="2" eb="4">
      <t>キザイ</t>
    </rPh>
    <rPh sb="4" eb="6">
      <t>セイゾウ</t>
    </rPh>
    <rPh sb="7" eb="9">
      <t>コウニュウ</t>
    </rPh>
    <rPh sb="9" eb="10">
      <t>ヒ</t>
    </rPh>
    <rPh sb="11" eb="12">
      <t>ショウケイ</t>
    </rPh>
    <phoneticPr fontId="5"/>
  </si>
  <si>
    <t>現地機材製造・購入費　計</t>
    <rPh sb="0" eb="2">
      <t>ゲンチ</t>
    </rPh>
    <rPh sb="2" eb="4">
      <t>キザイ</t>
    </rPh>
    <rPh sb="4" eb="6">
      <t>セイゾウ</t>
    </rPh>
    <rPh sb="7" eb="9">
      <t>コウニュウ</t>
    </rPh>
    <rPh sb="9" eb="10">
      <t>ヒ</t>
    </rPh>
    <rPh sb="11" eb="12">
      <t>ケイ</t>
    </rPh>
    <phoneticPr fontId="5"/>
  </si>
  <si>
    <t>現地工事費　計　</t>
    <rPh sb="0" eb="2">
      <t>ゲンチ</t>
    </rPh>
    <rPh sb="2" eb="4">
      <t>コウジ</t>
    </rPh>
    <rPh sb="4" eb="5">
      <t>ヒ</t>
    </rPh>
    <phoneticPr fontId="2"/>
  </si>
  <si>
    <t>事前に入力のこと</t>
    <rPh sb="0" eb="2">
      <t>ジゼン</t>
    </rPh>
    <rPh sb="3" eb="5">
      <t>ニュウリョク</t>
    </rPh>
    <phoneticPr fontId="2"/>
  </si>
  <si>
    <t>従事者キー</t>
    <rPh sb="0" eb="2">
      <t>ジュウジ</t>
    </rPh>
    <rPh sb="2" eb="3">
      <t>シャ</t>
    </rPh>
    <phoneticPr fontId="5"/>
  </si>
  <si>
    <t>担当業務</t>
    <rPh sb="0" eb="2">
      <t>タントウ</t>
    </rPh>
    <rPh sb="2" eb="4">
      <t>ギョウム</t>
    </rPh>
    <phoneticPr fontId="2"/>
  </si>
  <si>
    <t>分類</t>
    <rPh sb="0" eb="2">
      <t>ブンルイ</t>
    </rPh>
    <phoneticPr fontId="2"/>
  </si>
  <si>
    <t>格付</t>
    <rPh sb="0" eb="1">
      <t>カク</t>
    </rPh>
    <rPh sb="1" eb="2">
      <t>ヅ</t>
    </rPh>
    <phoneticPr fontId="5"/>
  </si>
  <si>
    <t>担当業務</t>
    <phoneticPr fontId="2"/>
  </si>
  <si>
    <t>C</t>
    <phoneticPr fontId="2"/>
  </si>
  <si>
    <t>航空券</t>
    <rPh sb="0" eb="3">
      <t>コウクウケン</t>
    </rPh>
    <phoneticPr fontId="2"/>
  </si>
  <si>
    <t>Y</t>
    <phoneticPr fontId="2"/>
  </si>
  <si>
    <t>氏名</t>
    <rPh sb="0" eb="2">
      <t>シメイ</t>
    </rPh>
    <phoneticPr fontId="5"/>
  </si>
  <si>
    <t>担当業務</t>
    <rPh sb="2" eb="4">
      <t>ギョウイム</t>
    </rPh>
    <phoneticPr fontId="5"/>
  </si>
  <si>
    <t>所属先</t>
  </si>
  <si>
    <t>格付</t>
  </si>
  <si>
    <t>見積金額内訳明細</t>
    <rPh sb="0" eb="2">
      <t>ミツモリ</t>
    </rPh>
    <phoneticPr fontId="2"/>
  </si>
  <si>
    <t>（千円未満切捨）</t>
    <rPh sb="1" eb="2">
      <t>セン</t>
    </rPh>
    <phoneticPr fontId="2"/>
  </si>
  <si>
    <t>見積金額内訳書</t>
    <rPh sb="0" eb="2">
      <t>ミツモリ</t>
    </rPh>
    <rPh sb="2" eb="4">
      <t>キンガク</t>
    </rPh>
    <rPh sb="4" eb="6">
      <t>ウチワケ</t>
    </rPh>
    <rPh sb="6" eb="7">
      <t>ショ</t>
    </rPh>
    <phoneticPr fontId="2"/>
  </si>
  <si>
    <t>契約金額内訳書</t>
    <rPh sb="0" eb="2">
      <t>ケイヤク</t>
    </rPh>
    <rPh sb="2" eb="4">
      <t>キンガク</t>
    </rPh>
    <rPh sb="4" eb="6">
      <t>ウチワケ</t>
    </rPh>
    <rPh sb="6" eb="7">
      <t>ショ</t>
    </rPh>
    <phoneticPr fontId="2"/>
  </si>
  <si>
    <t>見積金額</t>
    <rPh sb="0" eb="2">
      <t>ミツモリ</t>
    </rPh>
    <rPh sb="2" eb="4">
      <t>キンガク</t>
    </rPh>
    <phoneticPr fontId="2"/>
  </si>
  <si>
    <t>契約金額</t>
    <rPh sb="0" eb="2">
      <t>ケイヤク</t>
    </rPh>
    <rPh sb="2" eb="4">
      <t>キンガク</t>
    </rPh>
    <phoneticPr fontId="2"/>
  </si>
  <si>
    <t>[附属書Ⅲ]</t>
  </si>
  <si>
    <t>独立行政法人国際協力機構</t>
  </si>
  <si>
    <t>株式会社●●●●●●</t>
    <rPh sb="0" eb="4">
      <t>カブシキガイシャ</t>
    </rPh>
    <phoneticPr fontId="5"/>
  </si>
  <si>
    <t xml:space="preserve"> 代表取締役　●●　●●   　 代表者印</t>
    <rPh sb="1" eb="3">
      <t>ダイヒョウ</t>
    </rPh>
    <rPh sb="3" eb="6">
      <t>トリシマリヤク</t>
    </rPh>
    <rPh sb="17" eb="20">
      <t>ダイヒョウシャ</t>
    </rPh>
    <rPh sb="20" eb="21">
      <t>イン</t>
    </rPh>
    <phoneticPr fontId="5"/>
  </si>
  <si>
    <t>　　標記業務に係る最終見積書を下記のとおり提出いたします。</t>
    <rPh sb="9" eb="11">
      <t>サイシュウ</t>
    </rPh>
    <phoneticPr fontId="5"/>
  </si>
  <si>
    <t>記</t>
    <rPh sb="0" eb="1">
      <t>キ</t>
    </rPh>
    <phoneticPr fontId="5"/>
  </si>
  <si>
    <t>1　最終見積金額：</t>
    <rPh sb="2" eb="4">
      <t>サイシュウ</t>
    </rPh>
    <rPh sb="4" eb="6">
      <t>ミツモ</t>
    </rPh>
    <rPh sb="6" eb="8">
      <t>キンガク</t>
    </rPh>
    <phoneticPr fontId="5"/>
  </si>
  <si>
    <t>2　最終見積金額内訳：別紙のとおり</t>
    <rPh sb="2" eb="4">
      <t>サイシュウ</t>
    </rPh>
    <rPh sb="4" eb="6">
      <t>ミツモ</t>
    </rPh>
    <rPh sb="6" eb="8">
      <t>キンガク</t>
    </rPh>
    <rPh sb="8" eb="10">
      <t>ウチワケ</t>
    </rPh>
    <rPh sb="11" eb="13">
      <t>ベッシ</t>
    </rPh>
    <phoneticPr fontId="5"/>
  </si>
  <si>
    <t>以上</t>
    <rPh sb="0" eb="2">
      <t>イジョウ</t>
    </rPh>
    <phoneticPr fontId="5"/>
  </si>
  <si>
    <t>契約金額内訳明細</t>
    <rPh sb="0" eb="2">
      <t>ケイヤク</t>
    </rPh>
    <phoneticPr fontId="2"/>
  </si>
  <si>
    <t>最終見積金額内訳明細</t>
    <rPh sb="0" eb="2">
      <t>サイシュウ</t>
    </rPh>
    <rPh sb="2" eb="4">
      <t>ミツモリ</t>
    </rPh>
    <phoneticPr fontId="2"/>
  </si>
  <si>
    <t>最終見積金額内訳書</t>
    <rPh sb="0" eb="2">
      <t>サイシュウ</t>
    </rPh>
    <rPh sb="2" eb="4">
      <t>ミツモリ</t>
    </rPh>
    <rPh sb="4" eb="6">
      <t>キンガク</t>
    </rPh>
    <rPh sb="6" eb="8">
      <t>ウチワケ</t>
    </rPh>
    <rPh sb="8" eb="9">
      <t>ショ</t>
    </rPh>
    <phoneticPr fontId="2"/>
  </si>
  <si>
    <t>最終見積金額</t>
    <rPh sb="0" eb="2">
      <t>サイシュウ</t>
    </rPh>
    <rPh sb="2" eb="4">
      <t>ミツモリ</t>
    </rPh>
    <rPh sb="4" eb="6">
      <t>キンガク</t>
    </rPh>
    <phoneticPr fontId="2"/>
  </si>
  <si>
    <t>に係る最終見積書の提出について</t>
    <phoneticPr fontId="2"/>
  </si>
  <si>
    <t>円を含む）</t>
  </si>
  <si>
    <t xml:space="preserve">   （消費税及び地方消費税　　　　　　</t>
    <rPh sb="4" eb="7">
      <t>ショウヒゼイ</t>
    </rPh>
    <rPh sb="7" eb="8">
      <t>オヨ</t>
    </rPh>
    <rPh sb="9" eb="11">
      <t>チホウ</t>
    </rPh>
    <rPh sb="11" eb="14">
      <t>ショウヒゼイ</t>
    </rPh>
    <phoneticPr fontId="5"/>
  </si>
  <si>
    <t>（労務費）</t>
    <rPh sb="1" eb="4">
      <t>ロウムヒ</t>
    </rPh>
    <phoneticPr fontId="2"/>
  </si>
  <si>
    <t>（注）労務費を計上する場合は、仕様・担当業務を入れ、業務費単価、日数を記載ください。</t>
    <rPh sb="1" eb="2">
      <t>チュウ</t>
    </rPh>
    <rPh sb="3" eb="6">
      <t>ロウムヒ</t>
    </rPh>
    <rPh sb="7" eb="9">
      <t>ケイジョウ</t>
    </rPh>
    <rPh sb="11" eb="13">
      <t>バアイ</t>
    </rPh>
    <rPh sb="15" eb="17">
      <t>シヨウ</t>
    </rPh>
    <rPh sb="18" eb="20">
      <t>タントウ</t>
    </rPh>
    <rPh sb="20" eb="22">
      <t>ギョウム</t>
    </rPh>
    <rPh sb="23" eb="24">
      <t>イ</t>
    </rPh>
    <rPh sb="26" eb="28">
      <t>ギョウム</t>
    </rPh>
    <rPh sb="28" eb="29">
      <t>ヒ</t>
    </rPh>
    <rPh sb="29" eb="31">
      <t>タンカ</t>
    </rPh>
    <rPh sb="32" eb="34">
      <t>ニッスウ</t>
    </rPh>
    <rPh sb="35" eb="37">
      <t>キサイ</t>
    </rPh>
    <phoneticPr fontId="2"/>
  </si>
  <si>
    <t>現地+国内</t>
    <rPh sb="0" eb="2">
      <t>ゲンチ</t>
    </rPh>
    <rPh sb="3" eb="5">
      <t>コクナイ</t>
    </rPh>
    <phoneticPr fontId="2"/>
  </si>
  <si>
    <t>(千円未満切捨)</t>
    <rPh sb="1" eb="3">
      <t>センエン</t>
    </rPh>
    <rPh sb="3" eb="5">
      <t>ミマン</t>
    </rPh>
    <rPh sb="5" eb="6">
      <t>キ</t>
    </rPh>
    <rPh sb="6" eb="7">
      <t>ス</t>
    </rPh>
    <phoneticPr fontId="2"/>
  </si>
  <si>
    <t>（注2）業務従事者の最終学歴（卒業年月）が大学院卒以上の場合、大学学歴と大学卒業年月もあわせて記載願います。</t>
    <rPh sb="1" eb="2">
      <t>チュウ</t>
    </rPh>
    <rPh sb="4" eb="6">
      <t>ギョウム</t>
    </rPh>
    <rPh sb="6" eb="9">
      <t>ジュウジシャ</t>
    </rPh>
    <rPh sb="10" eb="12">
      <t>サイシュウ</t>
    </rPh>
    <rPh sb="12" eb="14">
      <t>ガクレキ</t>
    </rPh>
    <rPh sb="15" eb="17">
      <t>ソツギョウ</t>
    </rPh>
    <rPh sb="17" eb="19">
      <t>ネンゲツ</t>
    </rPh>
    <rPh sb="21" eb="23">
      <t>ダイガク</t>
    </rPh>
    <rPh sb="23" eb="24">
      <t>イン</t>
    </rPh>
    <rPh sb="24" eb="25">
      <t>ソツ</t>
    </rPh>
    <rPh sb="25" eb="27">
      <t>イジョウ</t>
    </rPh>
    <rPh sb="28" eb="30">
      <t>バアイ</t>
    </rPh>
    <rPh sb="31" eb="33">
      <t>ダイガク</t>
    </rPh>
    <rPh sb="33" eb="35">
      <t>ガクレキ</t>
    </rPh>
    <rPh sb="36" eb="38">
      <t>ダイガク</t>
    </rPh>
    <rPh sb="38" eb="40">
      <t>ソツギョウ</t>
    </rPh>
    <rPh sb="40" eb="42">
      <t>ネンゲツ</t>
    </rPh>
    <rPh sb="47" eb="49">
      <t>キサイ</t>
    </rPh>
    <rPh sb="49" eb="50">
      <t>ネガ</t>
    </rPh>
    <phoneticPr fontId="5"/>
  </si>
  <si>
    <t>経路
番号</t>
    <rPh sb="0" eb="2">
      <t>ケイロ</t>
    </rPh>
    <rPh sb="3" eb="5">
      <t>バンゴウ</t>
    </rPh>
    <phoneticPr fontId="3"/>
  </si>
  <si>
    <t>卒業年月</t>
    <phoneticPr fontId="5"/>
  </si>
  <si>
    <t>月額単価</t>
    <rPh sb="0" eb="2">
      <t>ゲツガク</t>
    </rPh>
    <rPh sb="2" eb="4">
      <t>タンカ</t>
    </rPh>
    <phoneticPr fontId="5"/>
  </si>
  <si>
    <t>日当</t>
    <rPh sb="0" eb="2">
      <t>ニットウ</t>
    </rPh>
    <phoneticPr fontId="5"/>
  </si>
  <si>
    <t>宿泊費</t>
    <rPh sb="0" eb="3">
      <t>シュクハクヒ</t>
    </rPh>
    <phoneticPr fontId="5"/>
  </si>
  <si>
    <t>月額単価</t>
    <rPh sb="0" eb="4">
      <t>ゲツガクタンカ</t>
    </rPh>
    <phoneticPr fontId="5"/>
  </si>
  <si>
    <t>【別紙明細書】</t>
    <rPh sb="1" eb="3">
      <t>ベッシ</t>
    </rPh>
    <rPh sb="3" eb="6">
      <t>メイサイショ</t>
    </rPh>
    <phoneticPr fontId="5"/>
  </si>
  <si>
    <t>所属先</t>
    <rPh sb="0" eb="2">
      <t>ショゾク</t>
    </rPh>
    <rPh sb="2" eb="3">
      <t>サキ</t>
    </rPh>
    <phoneticPr fontId="5"/>
  </si>
  <si>
    <t>【採択された企業様は下記参照ください。】</t>
    <rPh sb="1" eb="3">
      <t>サイタク</t>
    </rPh>
    <rPh sb="6" eb="9">
      <t>キギョウサマ</t>
    </rPh>
    <rPh sb="10" eb="12">
      <t>カキ</t>
    </rPh>
    <rPh sb="12" eb="14">
      <t>サンショウ</t>
    </rPh>
    <phoneticPr fontId="2"/>
  </si>
  <si>
    <t>（３）直接人件費合計</t>
    <rPh sb="3" eb="8">
      <t>チョクセツジンケンヒ</t>
    </rPh>
    <rPh sb="8" eb="10">
      <t>ゴウケイ</t>
    </rPh>
    <phoneticPr fontId="2"/>
  </si>
  <si>
    <t>Ⅱ．</t>
    <phoneticPr fontId="2"/>
  </si>
  <si>
    <t>本邦受入活動費</t>
    <rPh sb="0" eb="2">
      <t>ホンポウ</t>
    </rPh>
    <rPh sb="2" eb="4">
      <t>ウケイレ</t>
    </rPh>
    <rPh sb="4" eb="6">
      <t>カツドウ</t>
    </rPh>
    <rPh sb="6" eb="7">
      <t>ヒ</t>
    </rPh>
    <phoneticPr fontId="2"/>
  </si>
  <si>
    <t>１）航空賃</t>
    <rPh sb="2" eb="4">
      <t>コウクウ</t>
    </rPh>
    <rPh sb="4" eb="5">
      <t>チン</t>
    </rPh>
    <phoneticPr fontId="2"/>
  </si>
  <si>
    <t>受入内容</t>
    <rPh sb="0" eb="2">
      <t>ウケイレ</t>
    </rPh>
    <rPh sb="2" eb="4">
      <t>ナイヨウ</t>
    </rPh>
    <phoneticPr fontId="2"/>
  </si>
  <si>
    <t>人数</t>
    <rPh sb="0" eb="2">
      <t>ニンズウ</t>
    </rPh>
    <phoneticPr fontId="2"/>
  </si>
  <si>
    <t>２）本邦受入活動業務費</t>
    <rPh sb="2" eb="4">
      <t>ホンポウ</t>
    </rPh>
    <rPh sb="4" eb="6">
      <t>ウケイレ</t>
    </rPh>
    <rPh sb="6" eb="8">
      <t>カツドウ</t>
    </rPh>
    <rPh sb="8" eb="10">
      <t>ギョウム</t>
    </rPh>
    <rPh sb="10" eb="11">
      <t>ヒ</t>
    </rPh>
    <phoneticPr fontId="2"/>
  </si>
  <si>
    <t>（除く本邦受入活動業務費）</t>
    <rPh sb="1" eb="2">
      <t>ノゾ</t>
    </rPh>
    <rPh sb="3" eb="5">
      <t>ホンポウ</t>
    </rPh>
    <rPh sb="5" eb="7">
      <t>ウケイレ</t>
    </rPh>
    <rPh sb="7" eb="9">
      <t>カツドウ</t>
    </rPh>
    <rPh sb="9" eb="11">
      <t>ギョウム</t>
    </rPh>
    <rPh sb="11" eb="12">
      <t>ヒ</t>
    </rPh>
    <phoneticPr fontId="2"/>
  </si>
  <si>
    <t>％　＝</t>
    <phoneticPr fontId="2"/>
  </si>
  <si>
    <t>生年月日</t>
    <rPh sb="0" eb="2">
      <t>セイネン</t>
    </rPh>
    <rPh sb="2" eb="4">
      <t>ガッピ</t>
    </rPh>
    <phoneticPr fontId="2"/>
  </si>
  <si>
    <t>日当</t>
    <rPh sb="0" eb="2">
      <t>ニットウ</t>
    </rPh>
    <phoneticPr fontId="3"/>
  </si>
  <si>
    <t>宿泊料</t>
    <rPh sb="0" eb="3">
      <t>シュクハクリョウ</t>
    </rPh>
    <phoneticPr fontId="3"/>
  </si>
  <si>
    <t>日当・宿泊料、内国旅費</t>
    <rPh sb="0" eb="2">
      <t>ニットウ</t>
    </rPh>
    <rPh sb="3" eb="6">
      <t>シュクハクリョウ</t>
    </rPh>
    <rPh sb="7" eb="9">
      <t>ナイコク</t>
    </rPh>
    <rPh sb="9" eb="11">
      <t>リョヒ</t>
    </rPh>
    <phoneticPr fontId="3"/>
  </si>
  <si>
    <t>機材購入・輸送費</t>
    <rPh sb="0" eb="2">
      <t>キザイ</t>
    </rPh>
    <rPh sb="2" eb="4">
      <t>コウニュウ</t>
    </rPh>
    <rPh sb="5" eb="8">
      <t>ユソウヒ</t>
    </rPh>
    <phoneticPr fontId="3"/>
  </si>
  <si>
    <t>生年月日</t>
    <rPh sb="0" eb="2">
      <t>セイネン</t>
    </rPh>
    <rPh sb="2" eb="4">
      <t>ガッピ</t>
    </rPh>
    <phoneticPr fontId="5"/>
  </si>
  <si>
    <t>[附属書Ⅳ]</t>
    <rPh sb="1" eb="4">
      <t>フゾクショ</t>
    </rPh>
    <phoneticPr fontId="2"/>
  </si>
  <si>
    <t>見積根拠資料番号</t>
    <rPh sb="0" eb="2">
      <t>ミツ</t>
    </rPh>
    <rPh sb="2" eb="4">
      <t>コンキョ</t>
    </rPh>
    <rPh sb="4" eb="6">
      <t>シリョウ</t>
    </rPh>
    <rPh sb="6" eb="8">
      <t>バンゴウ</t>
    </rPh>
    <phoneticPr fontId="2"/>
  </si>
  <si>
    <t>単価（円）</t>
    <rPh sb="3" eb="4">
      <t>エン</t>
    </rPh>
    <phoneticPr fontId="5"/>
  </si>
  <si>
    <t>金額（円）</t>
    <rPh sb="3" eb="4">
      <t>エン</t>
    </rPh>
    <phoneticPr fontId="5"/>
  </si>
  <si>
    <t>事業名</t>
    <rPh sb="0" eb="2">
      <t>ジギョウ</t>
    </rPh>
    <rPh sb="2" eb="3">
      <t>メイ</t>
    </rPh>
    <phoneticPr fontId="2"/>
  </si>
  <si>
    <t>■入力時の留意事項</t>
    <rPh sb="1" eb="3">
      <t>ニュウリョク</t>
    </rPh>
    <rPh sb="3" eb="4">
      <t>ジ</t>
    </rPh>
    <rPh sb="5" eb="7">
      <t>リュウイ</t>
    </rPh>
    <rPh sb="7" eb="9">
      <t>ジコウ</t>
    </rPh>
    <phoneticPr fontId="2"/>
  </si>
  <si>
    <t>・</t>
    <phoneticPr fontId="2"/>
  </si>
  <si>
    <t>見積様式入力方法</t>
    <rPh sb="0" eb="2">
      <t>ミツモリ</t>
    </rPh>
    <rPh sb="2" eb="4">
      <t>ヨウシキ</t>
    </rPh>
    <rPh sb="4" eb="6">
      <t>ニュウリョク</t>
    </rPh>
    <rPh sb="6" eb="8">
      <t>ホウホウ</t>
    </rPh>
    <phoneticPr fontId="2"/>
  </si>
  <si>
    <t>使用するシート</t>
    <rPh sb="0" eb="2">
      <t>シヨウ</t>
    </rPh>
    <phoneticPr fontId="2"/>
  </si>
  <si>
    <t>入力手順（各シートの注記もご参照ください）</t>
    <rPh sb="0" eb="2">
      <t>ニュウリョク</t>
    </rPh>
    <rPh sb="2" eb="4">
      <t>テジュン</t>
    </rPh>
    <rPh sb="5" eb="6">
      <t>カク</t>
    </rPh>
    <rPh sb="10" eb="12">
      <t>チュウキ</t>
    </rPh>
    <rPh sb="14" eb="16">
      <t>サンショウ</t>
    </rPh>
    <phoneticPr fontId="2"/>
  </si>
  <si>
    <t>従事者明細</t>
    <rPh sb="0" eb="2">
      <t>ジュウジ</t>
    </rPh>
    <rPh sb="2" eb="3">
      <t>シャ</t>
    </rPh>
    <rPh sb="3" eb="5">
      <t>メイサイ</t>
    </rPh>
    <phoneticPr fontId="2"/>
  </si>
  <si>
    <t>様式1</t>
    <rPh sb="0" eb="2">
      <t>ヨウシキ</t>
    </rPh>
    <phoneticPr fontId="2"/>
  </si>
  <si>
    <t>基本入力</t>
  </si>
  <si>
    <t>様式2_3機材費</t>
    <rPh sb="0" eb="2">
      <t>ヨウシキ</t>
    </rPh>
    <rPh sb="5" eb="7">
      <t>キザイ</t>
    </rPh>
    <rPh sb="7" eb="8">
      <t>ヒ</t>
    </rPh>
    <phoneticPr fontId="2"/>
  </si>
  <si>
    <t>機材様式（別紙明細）</t>
    <rPh sb="0" eb="2">
      <t>キザイ</t>
    </rPh>
    <rPh sb="2" eb="4">
      <t>ヨウシキ</t>
    </rPh>
    <rPh sb="5" eb="7">
      <t>ベッシ</t>
    </rPh>
    <rPh sb="7" eb="9">
      <t>メイサイ</t>
    </rPh>
    <phoneticPr fontId="2"/>
  </si>
  <si>
    <t>直接経費合計額</t>
    <rPh sb="0" eb="2">
      <t>チョクセツ</t>
    </rPh>
    <rPh sb="2" eb="4">
      <t>ケイヒ</t>
    </rPh>
    <rPh sb="4" eb="6">
      <t>ゴウケイ</t>
    </rPh>
    <rPh sb="6" eb="7">
      <t>ガク</t>
    </rPh>
    <phoneticPr fontId="2"/>
  </si>
  <si>
    <t>様式2_4旅費</t>
    <rPh sb="0" eb="2">
      <t>ヨウシキ</t>
    </rPh>
    <rPh sb="5" eb="7">
      <t>リョヒ</t>
    </rPh>
    <phoneticPr fontId="2"/>
  </si>
  <si>
    <t>様式2_5現地活動費</t>
    <rPh sb="0" eb="2">
      <t>ヨウシキ</t>
    </rPh>
    <rPh sb="5" eb="7">
      <t>ゲンチ</t>
    </rPh>
    <rPh sb="7" eb="9">
      <t>カツドウ</t>
    </rPh>
    <rPh sb="9" eb="10">
      <t>ヒ</t>
    </rPh>
    <phoneticPr fontId="2"/>
  </si>
  <si>
    <t>業務従事者名簿</t>
    <rPh sb="0" eb="5">
      <t>ギョウムジュウジシャ</t>
    </rPh>
    <rPh sb="5" eb="7">
      <t>メイボ</t>
    </rPh>
    <phoneticPr fontId="2"/>
  </si>
  <si>
    <t>明細入力</t>
    <rPh sb="0" eb="2">
      <t>メイサイ</t>
    </rPh>
    <rPh sb="2" eb="4">
      <t>ニュウリョク</t>
    </rPh>
    <phoneticPr fontId="2"/>
  </si>
  <si>
    <t>契約金額内訳書〔附属書Ⅲ〕
業務従事者名簿〔附属書Ⅳ〕</t>
    <rPh sb="0" eb="2">
      <t>ケイヤク</t>
    </rPh>
    <rPh sb="2" eb="4">
      <t>キンガク</t>
    </rPh>
    <rPh sb="4" eb="7">
      <t>ウチワケショ</t>
    </rPh>
    <rPh sb="8" eb="11">
      <t>フゾクショ</t>
    </rPh>
    <rPh sb="14" eb="19">
      <t>ギョウムジュウジシャ</t>
    </rPh>
    <rPh sb="19" eb="21">
      <t>メイボ</t>
    </rPh>
    <rPh sb="22" eb="25">
      <t>フゾクショ</t>
    </rPh>
    <phoneticPr fontId="2"/>
  </si>
  <si>
    <t>契約担当役理事　殿</t>
    <rPh sb="8" eb="9">
      <t>ドノ</t>
    </rPh>
    <phoneticPr fontId="5"/>
  </si>
  <si>
    <t>（提案法人名）</t>
    <rPh sb="3" eb="5">
      <t>ホウジン</t>
    </rPh>
    <phoneticPr fontId="2"/>
  </si>
  <si>
    <t>機材様式（別紙明細）を入力いただくことで各項目１行目に数字が入ります。必要に応じ、それ以外の項目を入力ください。</t>
    <phoneticPr fontId="2"/>
  </si>
  <si>
    <t>　(1)　機材製造・購入費等</t>
    <rPh sb="5" eb="7">
      <t>キザイ</t>
    </rPh>
    <rPh sb="7" eb="9">
      <t>セイゾウ</t>
    </rPh>
    <rPh sb="10" eb="13">
      <t>コウニュウヒ</t>
    </rPh>
    <rPh sb="13" eb="14">
      <t>トウ</t>
    </rPh>
    <phoneticPr fontId="5"/>
  </si>
  <si>
    <t>　(2)　輸送費・保険料・通関手数料</t>
    <rPh sb="5" eb="8">
      <t>ユソウヒ</t>
    </rPh>
    <rPh sb="9" eb="11">
      <t>ホケン</t>
    </rPh>
    <rPh sb="11" eb="12">
      <t>リョウ</t>
    </rPh>
    <rPh sb="13" eb="15">
      <t>ツウカン</t>
    </rPh>
    <rPh sb="15" eb="18">
      <t>テスウリョウ</t>
    </rPh>
    <rPh sb="17" eb="18">
      <t>リョウ</t>
    </rPh>
    <phoneticPr fontId="5"/>
  </si>
  <si>
    <t>　(3)　関税・付加価値税（VAT）等</t>
    <rPh sb="5" eb="7">
      <t>カンゼイ</t>
    </rPh>
    <rPh sb="8" eb="10">
      <t>フカ</t>
    </rPh>
    <rPh sb="10" eb="12">
      <t>カチ</t>
    </rPh>
    <rPh sb="12" eb="13">
      <t>ゼイ</t>
    </rPh>
    <rPh sb="18" eb="19">
      <t>トウ</t>
    </rPh>
    <phoneticPr fontId="5"/>
  </si>
  <si>
    <t>品名</t>
    <rPh sb="0" eb="2">
      <t>ヒンメイ</t>
    </rPh>
    <phoneticPr fontId="5"/>
  </si>
  <si>
    <t>仕様</t>
    <phoneticPr fontId="5"/>
  </si>
  <si>
    <t>単価（円）</t>
    <rPh sb="0" eb="2">
      <t>タンカ</t>
    </rPh>
    <rPh sb="3" eb="4">
      <t>エン</t>
    </rPh>
    <phoneticPr fontId="5"/>
  </si>
  <si>
    <t>金額（円）</t>
    <rPh sb="0" eb="1">
      <t>キン</t>
    </rPh>
    <rPh sb="1" eb="2">
      <t>ガク</t>
    </rPh>
    <rPh sb="3" eb="4">
      <t>エン</t>
    </rPh>
    <phoneticPr fontId="5"/>
  </si>
  <si>
    <t>備考</t>
    <rPh sb="0" eb="2">
      <t>ビコウ</t>
    </rPh>
    <phoneticPr fontId="5"/>
  </si>
  <si>
    <t>金額（円）</t>
    <rPh sb="0" eb="2">
      <t>キンガク</t>
    </rPh>
    <rPh sb="3" eb="4">
      <t>エン</t>
    </rPh>
    <phoneticPr fontId="5"/>
  </si>
  <si>
    <t>（注）仕様欄には製品のサイズ等の詳細情報を明記して下さい。</t>
    <rPh sb="1" eb="2">
      <t>チュウ</t>
    </rPh>
    <phoneticPr fontId="2"/>
  </si>
  <si>
    <t>小計</t>
    <rPh sb="0" eb="1">
      <t>ショウ</t>
    </rPh>
    <rPh sb="1" eb="2">
      <t>ケイ</t>
    </rPh>
    <phoneticPr fontId="2"/>
  </si>
  <si>
    <t>（１）現地業務</t>
    <rPh sb="3" eb="5">
      <t>ゲンチ</t>
    </rPh>
    <rPh sb="5" eb="7">
      <t>ギョウム</t>
    </rPh>
    <phoneticPr fontId="2"/>
  </si>
  <si>
    <t>（２）国内業務</t>
    <rPh sb="3" eb="5">
      <t>コクナイ</t>
    </rPh>
    <rPh sb="5" eb="7">
      <t>ギョウム</t>
    </rPh>
    <phoneticPr fontId="2"/>
  </si>
  <si>
    <r>
      <t>従事者名（居住地）</t>
    </r>
    <r>
      <rPr>
        <vertAlign val="superscript"/>
        <sz val="12"/>
        <rFont val="ＭＳ ゴシック"/>
        <family val="3"/>
        <charset val="128"/>
      </rPr>
      <t>（注３）</t>
    </r>
    <rPh sb="0" eb="2">
      <t>ジュウジ</t>
    </rPh>
    <rPh sb="2" eb="3">
      <t>シャ</t>
    </rPh>
    <rPh sb="3" eb="4">
      <t>メイ</t>
    </rPh>
    <rPh sb="5" eb="8">
      <t>キョジュウチ</t>
    </rPh>
    <rPh sb="10" eb="11">
      <t>チュウ</t>
    </rPh>
    <phoneticPr fontId="5"/>
  </si>
  <si>
    <r>
      <t>分類</t>
    </r>
    <r>
      <rPr>
        <vertAlign val="superscript"/>
        <sz val="12"/>
        <rFont val="ＭＳ ゴシック"/>
        <family val="3"/>
        <charset val="128"/>
      </rPr>
      <t>（注１）</t>
    </r>
    <rPh sb="0" eb="2">
      <t>ブンルイ</t>
    </rPh>
    <rPh sb="3" eb="4">
      <t>チュウ</t>
    </rPh>
    <phoneticPr fontId="5"/>
  </si>
  <si>
    <r>
      <t>最終学歴</t>
    </r>
    <r>
      <rPr>
        <vertAlign val="superscript"/>
        <sz val="10"/>
        <rFont val="ＭＳ ゴシック"/>
        <family val="3"/>
        <charset val="128"/>
      </rPr>
      <t xml:space="preserve"> (注２)</t>
    </r>
    <rPh sb="6" eb="7">
      <t>チュウ</t>
    </rPh>
    <phoneticPr fontId="5"/>
  </si>
  <si>
    <t>現地国内移動</t>
    <rPh sb="0" eb="2">
      <t>ゲンチ</t>
    </rPh>
    <rPh sb="2" eb="3">
      <t>コク</t>
    </rPh>
    <rPh sb="3" eb="4">
      <t>ナイ</t>
    </rPh>
    <rPh sb="4" eb="6">
      <t>イドウ</t>
    </rPh>
    <phoneticPr fontId="3"/>
  </si>
  <si>
    <t>費目</t>
    <phoneticPr fontId="5"/>
  </si>
  <si>
    <t>数量</t>
    <phoneticPr fontId="5"/>
  </si>
  <si>
    <t>小計</t>
    <rPh sb="0" eb="1">
      <t>ショウ</t>
    </rPh>
    <rPh sb="1" eb="2">
      <t>ケイ</t>
    </rPh>
    <phoneticPr fontId="5"/>
  </si>
  <si>
    <t>小計（①+②+③）</t>
    <rPh sb="0" eb="2">
      <t>ショウケイ</t>
    </rPh>
    <phoneticPr fontId="2"/>
  </si>
  <si>
    <t>小計</t>
    <rPh sb="0" eb="1">
      <t>ショウ</t>
    </rPh>
    <phoneticPr fontId="5"/>
  </si>
  <si>
    <t>備考</t>
    <phoneticPr fontId="5"/>
  </si>
  <si>
    <t>合計</t>
    <phoneticPr fontId="2"/>
  </si>
  <si>
    <t>現地活動費は、各項目円建てで入力ください。備考に外貨、適用レート（見積金額作成時のJICAレート）、委託内容等を入力ください。</t>
    <rPh sb="33" eb="35">
      <t>ミツモリ</t>
    </rPh>
    <rPh sb="35" eb="37">
      <t>キンガク</t>
    </rPh>
    <rPh sb="37" eb="39">
      <t>サクセイ</t>
    </rPh>
    <rPh sb="39" eb="40">
      <t>ジ</t>
    </rPh>
    <phoneticPr fontId="2"/>
  </si>
  <si>
    <t>（注3）業務従事者の居住地（都道府県）を記載ください。</t>
    <rPh sb="1" eb="2">
      <t>チュウ</t>
    </rPh>
    <rPh sb="4" eb="6">
      <t>ギョウム</t>
    </rPh>
    <rPh sb="6" eb="9">
      <t>ジュウジシャ</t>
    </rPh>
    <rPh sb="10" eb="13">
      <t>キョジュウチ</t>
    </rPh>
    <rPh sb="14" eb="18">
      <t>トドウフケン</t>
    </rPh>
    <rPh sb="20" eb="22">
      <t>キサイ</t>
    </rPh>
    <phoneticPr fontId="5"/>
  </si>
  <si>
    <t>　　Ａ．コンサルティング企業　Ｂ．コンサルティング企業以外の法人　Ｃ．個人　Ｚ．提案企業</t>
    <rPh sb="12" eb="14">
      <t>キギョウ</t>
    </rPh>
    <rPh sb="40" eb="42">
      <t>テイアン</t>
    </rPh>
    <rPh sb="42" eb="44">
      <t>キギョウ</t>
    </rPh>
    <phoneticPr fontId="2"/>
  </si>
  <si>
    <t>最終見積金額内訳（表紙が必要）</t>
    <rPh sb="0" eb="2">
      <t>サイシュウ</t>
    </rPh>
    <rPh sb="2" eb="4">
      <t>ミツモリ</t>
    </rPh>
    <rPh sb="4" eb="6">
      <t>キンガク</t>
    </rPh>
    <rPh sb="6" eb="8">
      <t>ウチワケ</t>
    </rPh>
    <rPh sb="9" eb="11">
      <t>ヒョウシ</t>
    </rPh>
    <rPh sb="12" eb="14">
      <t>ヒツヨウ</t>
    </rPh>
    <phoneticPr fontId="2"/>
  </si>
  <si>
    <t>各項目の詳細（品名、仕様、単価、数量）を入力ください。労務費を計上する場合は、単価、日数（数量）を入力ください。</t>
    <rPh sb="0" eb="3">
      <t>カクコウモク</t>
    </rPh>
    <rPh sb="4" eb="6">
      <t>ショウサイ</t>
    </rPh>
    <rPh sb="7" eb="9">
      <t>ヒンメイ</t>
    </rPh>
    <rPh sb="10" eb="12">
      <t>シヨウ</t>
    </rPh>
    <rPh sb="13" eb="15">
      <t>タンカ</t>
    </rPh>
    <rPh sb="16" eb="18">
      <t>スウリョウ</t>
    </rPh>
    <rPh sb="20" eb="22">
      <t>ニュウリョク</t>
    </rPh>
    <rPh sb="39" eb="41">
      <t>タンカ</t>
    </rPh>
    <rPh sb="42" eb="44">
      <t>ニッスウ</t>
    </rPh>
    <rPh sb="45" eb="47">
      <t>スウリョウ</t>
    </rPh>
    <phoneticPr fontId="2"/>
  </si>
  <si>
    <t>年度毎内訳</t>
    <rPh sb="0" eb="2">
      <t>ネンド</t>
    </rPh>
    <rPh sb="2" eb="3">
      <t>ゴト</t>
    </rPh>
    <rPh sb="3" eb="5">
      <t>ウチワケ</t>
    </rPh>
    <phoneticPr fontId="2"/>
  </si>
  <si>
    <t>契約交渉後、契約金額が確定した段階で、各事業部（国内事業部/民間連携事業部）の担当者に、年度毎の支出予定額を試算の上、提出ください。</t>
    <rPh sb="0" eb="2">
      <t>ケイヤク</t>
    </rPh>
    <rPh sb="2" eb="4">
      <t>コウショウ</t>
    </rPh>
    <rPh sb="4" eb="5">
      <t>ゴ</t>
    </rPh>
    <rPh sb="6" eb="8">
      <t>ケイヤク</t>
    </rPh>
    <rPh sb="8" eb="10">
      <t>キンガク</t>
    </rPh>
    <rPh sb="11" eb="13">
      <t>カクテイ</t>
    </rPh>
    <rPh sb="15" eb="17">
      <t>ダンカイ</t>
    </rPh>
    <rPh sb="19" eb="22">
      <t>カクジギョウ</t>
    </rPh>
    <rPh sb="22" eb="23">
      <t>ブ</t>
    </rPh>
    <rPh sb="24" eb="26">
      <t>コクナイ</t>
    </rPh>
    <rPh sb="26" eb="28">
      <t>ジギョウ</t>
    </rPh>
    <rPh sb="28" eb="29">
      <t>ブ</t>
    </rPh>
    <rPh sb="30" eb="36">
      <t>ミンカンレンケイジギョウ</t>
    </rPh>
    <rPh sb="36" eb="37">
      <t>ブ</t>
    </rPh>
    <rPh sb="39" eb="42">
      <t>タントウシャ</t>
    </rPh>
    <rPh sb="44" eb="46">
      <t>ネンド</t>
    </rPh>
    <rPh sb="46" eb="47">
      <t>ゴト</t>
    </rPh>
    <rPh sb="48" eb="50">
      <t>シシュツ</t>
    </rPh>
    <rPh sb="50" eb="52">
      <t>ヨテイ</t>
    </rPh>
    <rPh sb="52" eb="53">
      <t>ガク</t>
    </rPh>
    <rPh sb="54" eb="56">
      <t>シサン</t>
    </rPh>
    <rPh sb="57" eb="58">
      <t>ウエ</t>
    </rPh>
    <rPh sb="59" eb="61">
      <t>テイシュツ</t>
    </rPh>
    <phoneticPr fontId="2"/>
  </si>
  <si>
    <r>
      <t>最終学歴</t>
    </r>
    <r>
      <rPr>
        <vertAlign val="superscript"/>
        <sz val="12"/>
        <rFont val="ＭＳ ゴシック"/>
        <family val="3"/>
        <charset val="128"/>
      </rPr>
      <t xml:space="preserve"> </t>
    </r>
    <phoneticPr fontId="5"/>
  </si>
  <si>
    <r>
      <t>卒業年月</t>
    </r>
    <r>
      <rPr>
        <vertAlign val="superscript"/>
        <sz val="10"/>
        <rFont val="ＭＳ ゴシック"/>
        <family val="3"/>
        <charset val="128"/>
      </rPr>
      <t>(注２)</t>
    </r>
    <phoneticPr fontId="5"/>
  </si>
  <si>
    <r>
      <rPr>
        <b/>
        <sz val="12"/>
        <color rgb="FF0070C0"/>
        <rFont val="ＭＳ ゴシック"/>
        <family val="3"/>
        <charset val="128"/>
      </rPr>
      <t>ブルー</t>
    </r>
    <r>
      <rPr>
        <sz val="12"/>
        <color theme="1"/>
        <rFont val="ＭＳ ゴシック"/>
        <family val="3"/>
        <charset val="128"/>
      </rPr>
      <t>のセル＝関数が入っています。修正不可です。</t>
    </r>
    <rPh sb="7" eb="9">
      <t>カンスウ</t>
    </rPh>
    <rPh sb="10" eb="11">
      <t>ハイ</t>
    </rPh>
    <rPh sb="17" eb="19">
      <t>シュウセイ</t>
    </rPh>
    <rPh sb="19" eb="21">
      <t>フカ</t>
    </rPh>
    <phoneticPr fontId="2"/>
  </si>
  <si>
    <r>
      <rPr>
        <b/>
        <sz val="12"/>
        <color rgb="FFFF00FF"/>
        <rFont val="ＭＳ ゴシック"/>
        <family val="3"/>
        <charset val="128"/>
      </rPr>
      <t>ピンク</t>
    </r>
    <r>
      <rPr>
        <sz val="12"/>
        <color theme="1"/>
        <rFont val="ＭＳ ゴシック"/>
        <family val="3"/>
        <charset val="128"/>
      </rPr>
      <t>のセル＝関数が入っています。修正可です。</t>
    </r>
    <rPh sb="7" eb="9">
      <t>カンスウ</t>
    </rPh>
    <rPh sb="10" eb="11">
      <t>ハイ</t>
    </rPh>
    <rPh sb="17" eb="19">
      <t>シュウセイ</t>
    </rPh>
    <rPh sb="19" eb="20">
      <t>カ</t>
    </rPh>
    <phoneticPr fontId="2"/>
  </si>
  <si>
    <r>
      <rPr>
        <b/>
        <sz val="12"/>
        <color rgb="FF00CC00"/>
        <rFont val="ＭＳ ゴシック"/>
        <family val="3"/>
        <charset val="128"/>
      </rPr>
      <t>グリーン</t>
    </r>
    <r>
      <rPr>
        <sz val="12"/>
        <color theme="1"/>
        <rFont val="ＭＳ ゴシック"/>
        <family val="3"/>
        <charset val="128"/>
      </rPr>
      <t>のセル＝プルダウンから選択です。</t>
    </r>
    <rPh sb="15" eb="17">
      <t>センタク</t>
    </rPh>
    <phoneticPr fontId="2"/>
  </si>
  <si>
    <r>
      <t>数値のコピーは</t>
    </r>
    <r>
      <rPr>
        <b/>
        <sz val="12"/>
        <color rgb="FFFF0000"/>
        <rFont val="ＭＳ ゴシック"/>
        <family val="3"/>
        <charset val="128"/>
      </rPr>
      <t>一部を除き値貼付が原則</t>
    </r>
    <r>
      <rPr>
        <sz val="12"/>
        <color theme="1"/>
        <rFont val="ＭＳ ゴシック"/>
        <family val="3"/>
        <charset val="128"/>
      </rPr>
      <t>ですので注意してください。</t>
    </r>
    <rPh sb="0" eb="2">
      <t>スウチ</t>
    </rPh>
    <rPh sb="7" eb="9">
      <t>イチブ</t>
    </rPh>
    <rPh sb="10" eb="11">
      <t>ノゾ</t>
    </rPh>
    <rPh sb="12" eb="13">
      <t>アタイ</t>
    </rPh>
    <rPh sb="13" eb="14">
      <t>ハ</t>
    </rPh>
    <rPh sb="14" eb="15">
      <t>ツ</t>
    </rPh>
    <rPh sb="16" eb="18">
      <t>ゲンソク</t>
    </rPh>
    <rPh sb="22" eb="24">
      <t>チュウイ</t>
    </rPh>
    <phoneticPr fontId="2"/>
  </si>
  <si>
    <t>　　小計　(1）+(2）+(3）</t>
    <rPh sb="2" eb="4">
      <t>ショウケイ</t>
    </rPh>
    <phoneticPr fontId="5"/>
  </si>
  <si>
    <t>A-1</t>
    <phoneticPr fontId="2"/>
  </si>
  <si>
    <t>A-2</t>
    <phoneticPr fontId="2"/>
  </si>
  <si>
    <t>A-3</t>
    <phoneticPr fontId="2"/>
  </si>
  <si>
    <t>A-4</t>
    <phoneticPr fontId="2"/>
  </si>
  <si>
    <t>A-5</t>
    <phoneticPr fontId="2"/>
  </si>
  <si>
    <t>A-6</t>
    <phoneticPr fontId="2"/>
  </si>
  <si>
    <t>B-1</t>
    <phoneticPr fontId="2"/>
  </si>
  <si>
    <t>B-2</t>
    <phoneticPr fontId="2"/>
  </si>
  <si>
    <t>B-3</t>
    <phoneticPr fontId="2"/>
  </si>
  <si>
    <t>B-4</t>
    <phoneticPr fontId="2"/>
  </si>
  <si>
    <t>B-5</t>
    <phoneticPr fontId="2"/>
  </si>
  <si>
    <t>C-1</t>
    <phoneticPr fontId="2"/>
  </si>
  <si>
    <t>C-2</t>
    <phoneticPr fontId="2"/>
  </si>
  <si>
    <t>C-3</t>
    <phoneticPr fontId="2"/>
  </si>
  <si>
    <t>C-4</t>
    <phoneticPr fontId="2"/>
  </si>
  <si>
    <t>C-5</t>
    <phoneticPr fontId="2"/>
  </si>
  <si>
    <t>Z</t>
    <phoneticPr fontId="2"/>
  </si>
  <si>
    <t>B-3</t>
  </si>
  <si>
    <t>A-3</t>
  </si>
  <si>
    <t>A-4</t>
  </si>
  <si>
    <t>A-5</t>
  </si>
  <si>
    <t>B-4</t>
  </si>
  <si>
    <t>B-5</t>
  </si>
  <si>
    <t>C-3</t>
  </si>
  <si>
    <t>C-4</t>
  </si>
  <si>
    <t>C-5</t>
  </si>
  <si>
    <t>小計</t>
    <rPh sb="0" eb="2">
      <t>ショウケイ</t>
    </rPh>
    <phoneticPr fontId="2"/>
  </si>
  <si>
    <t>(千円未満切捨)</t>
  </si>
  <si>
    <t>　①航空賃</t>
    <rPh sb="2" eb="4">
      <t>コウクウ</t>
    </rPh>
    <rPh sb="4" eb="5">
      <t>チン</t>
    </rPh>
    <phoneticPr fontId="2"/>
  </si>
  <si>
    <t>　②日当・宿泊料、内国旅費</t>
    <rPh sb="2" eb="4">
      <t>ニットウ</t>
    </rPh>
    <rPh sb="5" eb="7">
      <t>シュクハク</t>
    </rPh>
    <rPh sb="7" eb="8">
      <t>リョウ</t>
    </rPh>
    <rPh sb="9" eb="11">
      <t>ナイコク</t>
    </rPh>
    <rPh sb="11" eb="13">
      <t>リョヒ</t>
    </rPh>
    <phoneticPr fontId="2"/>
  </si>
  <si>
    <t>旅費（①+②）</t>
    <rPh sb="0" eb="2">
      <t>リョヒ</t>
    </rPh>
    <phoneticPr fontId="3"/>
  </si>
  <si>
    <t>様式2_1人件費　2_2その他原価・一般管理費等</t>
    <rPh sb="0" eb="2">
      <t>ヨウシキ</t>
    </rPh>
    <rPh sb="5" eb="8">
      <t>ジンケンヒ</t>
    </rPh>
    <phoneticPr fontId="2"/>
  </si>
  <si>
    <t>金額
（円）</t>
    <rPh sb="0" eb="1">
      <t>キン</t>
    </rPh>
    <rPh sb="1" eb="2">
      <t>ガク</t>
    </rPh>
    <rPh sb="4" eb="5">
      <t>エン</t>
    </rPh>
    <phoneticPr fontId="2"/>
  </si>
  <si>
    <r>
      <t>案件に従事する方の情報を入力いただきます。</t>
    </r>
    <r>
      <rPr>
        <sz val="12"/>
        <color rgb="FFFF0000"/>
        <rFont val="ＭＳ ゴシック"/>
        <family val="3"/>
        <charset val="128"/>
      </rPr>
      <t>Ａ列の従事者キーが個人番号になります。</t>
    </r>
    <r>
      <rPr>
        <sz val="12"/>
        <color theme="1"/>
        <rFont val="ＭＳ ゴシック"/>
        <family val="3"/>
        <charset val="128"/>
      </rPr>
      <t>従事者名・担当業務・所属先・生年月日・最終学歴・卒業年月は直接入力、分類・格付はプルダウンより選択ください。分類は所属先ごとに枝番を変えてください。
従事者明細シートに従事者名等必要項目を入力いただくと、</t>
    </r>
    <r>
      <rPr>
        <sz val="12"/>
        <rFont val="ＭＳ ゴシック"/>
        <family val="3"/>
        <charset val="128"/>
      </rPr>
      <t>人件費、旅費、業務従事者名簿シートでは従事者キーを入力いただくことで必要項目が反映されます。</t>
    </r>
    <rPh sb="0" eb="2">
      <t>アンケン</t>
    </rPh>
    <rPh sb="3" eb="5">
      <t>ジュウジ</t>
    </rPh>
    <rPh sb="7" eb="8">
      <t>カタ</t>
    </rPh>
    <rPh sb="9" eb="11">
      <t>ジョウホウ</t>
    </rPh>
    <rPh sb="12" eb="14">
      <t>ニュウリョク</t>
    </rPh>
    <rPh sb="40" eb="43">
      <t>ジュウジシャ</t>
    </rPh>
    <rPh sb="43" eb="44">
      <t>メイ</t>
    </rPh>
    <rPh sb="45" eb="47">
      <t>タントウ</t>
    </rPh>
    <rPh sb="47" eb="49">
      <t>ギョウム</t>
    </rPh>
    <rPh sb="50" eb="52">
      <t>ショゾク</t>
    </rPh>
    <rPh sb="52" eb="53">
      <t>サキ</t>
    </rPh>
    <rPh sb="54" eb="58">
      <t>セイネンガッピ</t>
    </rPh>
    <rPh sb="59" eb="63">
      <t>サイシュウガクレキ</t>
    </rPh>
    <rPh sb="64" eb="68">
      <t>ソツギョウネンゲツ</t>
    </rPh>
    <rPh sb="69" eb="71">
      <t>チョクセツ</t>
    </rPh>
    <rPh sb="71" eb="73">
      <t>ニュウリョク</t>
    </rPh>
    <rPh sb="74" eb="76">
      <t>ブンルイ</t>
    </rPh>
    <rPh sb="77" eb="78">
      <t>カク</t>
    </rPh>
    <rPh sb="78" eb="79">
      <t>ヅ</t>
    </rPh>
    <rPh sb="87" eb="89">
      <t>センタク</t>
    </rPh>
    <rPh sb="94" eb="96">
      <t>ブンルイ</t>
    </rPh>
    <rPh sb="97" eb="99">
      <t>ショゾク</t>
    </rPh>
    <rPh sb="99" eb="100">
      <t>サキ</t>
    </rPh>
    <rPh sb="103" eb="105">
      <t>エダバン</t>
    </rPh>
    <rPh sb="106" eb="107">
      <t>カ</t>
    </rPh>
    <rPh sb="181" eb="183">
      <t>ハンエイ</t>
    </rPh>
    <phoneticPr fontId="2"/>
  </si>
  <si>
    <t>直接人件費</t>
    <rPh sb="0" eb="2">
      <t>チョクセツ</t>
    </rPh>
    <rPh sb="2" eb="4">
      <t>ジンケン</t>
    </rPh>
    <rPh sb="4" eb="5">
      <t>ヒ</t>
    </rPh>
    <phoneticPr fontId="2"/>
  </si>
  <si>
    <t>金額
（所属先別）</t>
    <rPh sb="0" eb="2">
      <t>キンガク</t>
    </rPh>
    <rPh sb="4" eb="6">
      <t>ショゾク</t>
    </rPh>
    <rPh sb="6" eb="7">
      <t>サキ</t>
    </rPh>
    <rPh sb="7" eb="8">
      <t>ベツ</t>
    </rPh>
    <phoneticPr fontId="2"/>
  </si>
  <si>
    <t>率</t>
    <rPh sb="0" eb="1">
      <t>リツ</t>
    </rPh>
    <phoneticPr fontId="2"/>
  </si>
  <si>
    <r>
      <t>I．（外部人材に係る）</t>
    </r>
    <r>
      <rPr>
        <b/>
        <sz val="12"/>
        <color theme="0"/>
        <rFont val="ＭＳ ゴシック"/>
        <family val="3"/>
        <charset val="128"/>
      </rPr>
      <t>人件費</t>
    </r>
    <rPh sb="3" eb="5">
      <t>ガイブ</t>
    </rPh>
    <rPh sb="5" eb="7">
      <t>ジンザイ</t>
    </rPh>
    <rPh sb="8" eb="9">
      <t>カカワ</t>
    </rPh>
    <rPh sb="11" eb="14">
      <t>ジンケンヒ</t>
    </rPh>
    <phoneticPr fontId="2"/>
  </si>
  <si>
    <t>４．</t>
    <phoneticPr fontId="2"/>
  </si>
  <si>
    <t>様式2_6本邦受入活動費＆管理費</t>
    <rPh sb="0" eb="2">
      <t>ヨウシキ</t>
    </rPh>
    <rPh sb="5" eb="9">
      <t>ホンポウウケイレ</t>
    </rPh>
    <rPh sb="9" eb="11">
      <t>カツドウ</t>
    </rPh>
    <rPh sb="11" eb="12">
      <t>ヒ</t>
    </rPh>
    <rPh sb="13" eb="16">
      <t>カンリヒ</t>
    </rPh>
    <phoneticPr fontId="2"/>
  </si>
  <si>
    <t>協力準備調査（PPP等インフラ事業）</t>
    <rPh sb="0" eb="2">
      <t>キョウリョク</t>
    </rPh>
    <rPh sb="2" eb="4">
      <t>ジュンビ</t>
    </rPh>
    <rPh sb="4" eb="6">
      <t>チョウサ</t>
    </rPh>
    <rPh sb="10" eb="11">
      <t>トウ</t>
    </rPh>
    <rPh sb="15" eb="17">
      <t>ジギョウ</t>
    </rPh>
    <phoneticPr fontId="2"/>
  </si>
  <si>
    <t>　　　提案法人、外部人材（A,B,Cの番号順）の順に記載ください。</t>
    <rPh sb="3" eb="5">
      <t>テイアン</t>
    </rPh>
    <rPh sb="5" eb="7">
      <t>ホウジン</t>
    </rPh>
    <rPh sb="8" eb="10">
      <t>ガイブ</t>
    </rPh>
    <rPh sb="10" eb="12">
      <t>ジンザイ</t>
    </rPh>
    <rPh sb="19" eb="21">
      <t>バンゴウ</t>
    </rPh>
    <rPh sb="21" eb="22">
      <t>ジュン</t>
    </rPh>
    <rPh sb="24" eb="25">
      <t>ジュン</t>
    </rPh>
    <rPh sb="26" eb="28">
      <t>キサイ</t>
    </rPh>
    <phoneticPr fontId="2"/>
  </si>
  <si>
    <t>（注1）外部人材については所属分類が３種類あります。その他原価、一般管理費等を算出するため、所属先ごとに分類・枝番を選択してください。提案企業はＺを選択ください。</t>
    <rPh sb="1" eb="2">
      <t>チュウ</t>
    </rPh>
    <rPh sb="4" eb="6">
      <t>ガイブ</t>
    </rPh>
    <rPh sb="6" eb="8">
      <t>ジンザイ</t>
    </rPh>
    <rPh sb="13" eb="15">
      <t>ショゾク</t>
    </rPh>
    <rPh sb="15" eb="17">
      <t>ブンルイ</t>
    </rPh>
    <rPh sb="19" eb="21">
      <t>シュルイ</t>
    </rPh>
    <rPh sb="46" eb="48">
      <t>ショゾク</t>
    </rPh>
    <rPh sb="48" eb="49">
      <t>サキ</t>
    </rPh>
    <rPh sb="52" eb="54">
      <t>ブンルイ</t>
    </rPh>
    <phoneticPr fontId="2"/>
  </si>
  <si>
    <t>小計(1)+(2)+(3)+(4)+(5)</t>
    <rPh sb="0" eb="2">
      <t>ショウケイ</t>
    </rPh>
    <phoneticPr fontId="2"/>
  </si>
  <si>
    <t>変更</t>
    <rPh sb="0" eb="2">
      <t>ヘンコウ</t>
    </rPh>
    <phoneticPr fontId="2"/>
  </si>
  <si>
    <t>業務従事者名簿　　</t>
  </si>
  <si>
    <t>変更業務従事者名簿　　</t>
    <rPh sb="0" eb="2">
      <t>ヘンコウ</t>
    </rPh>
    <phoneticPr fontId="2"/>
  </si>
  <si>
    <t>[別添]</t>
    <rPh sb="1" eb="3">
      <t>ベッテン</t>
    </rPh>
    <phoneticPr fontId="2"/>
  </si>
  <si>
    <t>受注者名</t>
    <rPh sb="0" eb="3">
      <t>ジュチュウシャ</t>
    </rPh>
    <rPh sb="3" eb="4">
      <t>メイ</t>
    </rPh>
    <phoneticPr fontId="2"/>
  </si>
  <si>
    <t>見積金額内訳書と同じファイルを使用します。様式１のB5セルのプルダウンから【契約金額内訳書】選択することで作成されます。「[附属書Ⅲ]契約金額内訳書、[附属書Ⅳ]業務従事者名簿」として保存してください。</t>
    <rPh sb="38" eb="42">
      <t>ケイヤクキンガク</t>
    </rPh>
    <rPh sb="42" eb="45">
      <t>ウチワケショ</t>
    </rPh>
    <rPh sb="53" eb="55">
      <t>サクセイ</t>
    </rPh>
    <rPh sb="62" eb="65">
      <t>フゾクショ</t>
    </rPh>
    <rPh sb="67" eb="74">
      <t>ケイヤクキンガクウチワケショ</t>
    </rPh>
    <rPh sb="76" eb="79">
      <t>フゾクショ</t>
    </rPh>
    <rPh sb="81" eb="88">
      <t>ギョウムジュウジシャメイボ</t>
    </rPh>
    <rPh sb="92" eb="94">
      <t>ホゾン</t>
    </rPh>
    <phoneticPr fontId="2"/>
  </si>
  <si>
    <t>案件名</t>
    <rPh sb="0" eb="2">
      <t>アンケン</t>
    </rPh>
    <rPh sb="2" eb="3">
      <t>メイ</t>
    </rPh>
    <phoneticPr fontId="2"/>
  </si>
  <si>
    <t>（注4）業務従事者変更、追加した場合は、新たな従事者キーで登録してください。</t>
    <rPh sb="1" eb="2">
      <t>チュウ</t>
    </rPh>
    <rPh sb="4" eb="6">
      <t>ギョウム</t>
    </rPh>
    <rPh sb="6" eb="9">
      <t>ジュウジシャ</t>
    </rPh>
    <rPh sb="9" eb="11">
      <t>ヘンコウ</t>
    </rPh>
    <rPh sb="12" eb="14">
      <t>ツイカ</t>
    </rPh>
    <rPh sb="16" eb="18">
      <t>バアイ</t>
    </rPh>
    <rPh sb="20" eb="21">
      <t>アラ</t>
    </rPh>
    <rPh sb="23" eb="26">
      <t>ジュウジシャ</t>
    </rPh>
    <rPh sb="29" eb="31">
      <t>トウロク</t>
    </rPh>
    <phoneticPr fontId="5"/>
  </si>
  <si>
    <t>事業名短縮</t>
    <rPh sb="0" eb="2">
      <t>ジギョウ</t>
    </rPh>
    <rPh sb="2" eb="3">
      <t>メイ</t>
    </rPh>
    <rPh sb="3" eb="5">
      <t>タンシュク</t>
    </rPh>
    <phoneticPr fontId="2"/>
  </si>
  <si>
    <t>中小企業基礎調査</t>
    <rPh sb="0" eb="2">
      <t>チュウショウ</t>
    </rPh>
    <rPh sb="2" eb="4">
      <t>キギョウ</t>
    </rPh>
    <rPh sb="4" eb="6">
      <t>キソ</t>
    </rPh>
    <rPh sb="6" eb="8">
      <t>チョウサ</t>
    </rPh>
    <phoneticPr fontId="2"/>
  </si>
  <si>
    <t>中小企業案件化調査</t>
    <rPh sb="0" eb="2">
      <t>チュウショウ</t>
    </rPh>
    <rPh sb="2" eb="4">
      <t>キギョウ</t>
    </rPh>
    <rPh sb="4" eb="6">
      <t>アンケン</t>
    </rPh>
    <rPh sb="6" eb="7">
      <t>カ</t>
    </rPh>
    <rPh sb="7" eb="9">
      <t>チョウサ</t>
    </rPh>
    <phoneticPr fontId="2"/>
  </si>
  <si>
    <t>ＳＤＧｓ案件化調査</t>
    <rPh sb="4" eb="6">
      <t>アンケン</t>
    </rPh>
    <rPh sb="6" eb="7">
      <t>カ</t>
    </rPh>
    <rPh sb="7" eb="9">
      <t>チョウサ</t>
    </rPh>
    <phoneticPr fontId="2"/>
  </si>
  <si>
    <t>ＳＤＧｓビジネス化事業</t>
    <rPh sb="8" eb="9">
      <t>カ</t>
    </rPh>
    <rPh sb="9" eb="11">
      <t>ジギョウ</t>
    </rPh>
    <phoneticPr fontId="2"/>
  </si>
  <si>
    <t>①中小企業実証事業・ＳＤＧｓビジネス化事業・中小企業案件化調査は、本邦受入活動を実施できます。必要項目を入力ください。
②管理費は経費率（％）を入力ください。</t>
    <rPh sb="1" eb="3">
      <t>チュウショウ</t>
    </rPh>
    <rPh sb="3" eb="5">
      <t>キギョウ</t>
    </rPh>
    <rPh sb="5" eb="7">
      <t>ジッショウ</t>
    </rPh>
    <rPh sb="7" eb="9">
      <t>ジギョウ</t>
    </rPh>
    <rPh sb="18" eb="19">
      <t>カ</t>
    </rPh>
    <rPh sb="19" eb="20">
      <t>コト</t>
    </rPh>
    <rPh sb="20" eb="21">
      <t>ギョウ</t>
    </rPh>
    <rPh sb="22" eb="24">
      <t>チュウショウ</t>
    </rPh>
    <rPh sb="24" eb="26">
      <t>キギョウ</t>
    </rPh>
    <rPh sb="26" eb="28">
      <t>アンケン</t>
    </rPh>
    <rPh sb="28" eb="29">
      <t>カ</t>
    </rPh>
    <rPh sb="29" eb="31">
      <t>チョウサ</t>
    </rPh>
    <rPh sb="33" eb="39">
      <t>ホンポウウケイレカツドウ</t>
    </rPh>
    <rPh sb="40" eb="42">
      <t>ジッシ</t>
    </rPh>
    <rPh sb="47" eb="49">
      <t>ヒツヨウ</t>
    </rPh>
    <rPh sb="49" eb="51">
      <t>コウモク</t>
    </rPh>
    <rPh sb="52" eb="54">
      <t>ニュウリョク</t>
    </rPh>
    <rPh sb="61" eb="64">
      <t>カンリヒ</t>
    </rPh>
    <rPh sb="65" eb="68">
      <t>ケイヒリツ</t>
    </rPh>
    <rPh sb="72" eb="74">
      <t>ニュウリョク</t>
    </rPh>
    <phoneticPr fontId="2"/>
  </si>
  <si>
    <t>B3セルでスキーム名をプルダウンより選択し、B7セルに提案事業名、B8セル事業提案法人名を入力してください。</t>
    <rPh sb="9" eb="10">
      <t>メイ</t>
    </rPh>
    <rPh sb="18" eb="20">
      <t>センタク</t>
    </rPh>
    <rPh sb="27" eb="29">
      <t>テイアン</t>
    </rPh>
    <rPh sb="29" eb="31">
      <t>ジギョウ</t>
    </rPh>
    <rPh sb="31" eb="32">
      <t>メイ</t>
    </rPh>
    <rPh sb="37" eb="39">
      <t>ジギョウ</t>
    </rPh>
    <rPh sb="39" eb="41">
      <t>テイアン</t>
    </rPh>
    <rPh sb="41" eb="43">
      <t>ホウジン</t>
    </rPh>
    <rPh sb="43" eb="44">
      <t>メイ</t>
    </rPh>
    <rPh sb="45" eb="47">
      <t>ニュウリョク</t>
    </rPh>
    <phoneticPr fontId="2"/>
  </si>
  <si>
    <t>①従事者キー、拘束日数、稼働日数を入力ください。直接人件費が確定し、その他原価・一般管理費等を算出する数字が自動計算されます。
②その他原価・一般管理費等を算出するため、所属分類をプルダウンより選択し、経費率（％）を入力ください。デフォルトは上限率にしてあります。</t>
    <rPh sb="12" eb="14">
      <t>カドウ</t>
    </rPh>
    <rPh sb="14" eb="16">
      <t>ニッスウ</t>
    </rPh>
    <rPh sb="24" eb="26">
      <t>チョクセツ</t>
    </rPh>
    <rPh sb="26" eb="28">
      <t>ジンケン</t>
    </rPh>
    <rPh sb="28" eb="29">
      <t>ヒ</t>
    </rPh>
    <rPh sb="30" eb="32">
      <t>カクテイ</t>
    </rPh>
    <rPh sb="45" eb="46">
      <t>トウ</t>
    </rPh>
    <rPh sb="47" eb="49">
      <t>サンシュツ</t>
    </rPh>
    <rPh sb="67" eb="68">
      <t>タ</t>
    </rPh>
    <rPh sb="68" eb="70">
      <t>ゲンカ</t>
    </rPh>
    <rPh sb="71" eb="73">
      <t>イッパン</t>
    </rPh>
    <rPh sb="73" eb="76">
      <t>カンリヒ</t>
    </rPh>
    <rPh sb="76" eb="77">
      <t>トウ</t>
    </rPh>
    <rPh sb="78" eb="80">
      <t>サンシュツ</t>
    </rPh>
    <rPh sb="85" eb="87">
      <t>ショゾク</t>
    </rPh>
    <rPh sb="87" eb="89">
      <t>ブンルイ</t>
    </rPh>
    <rPh sb="97" eb="99">
      <t>センタク</t>
    </rPh>
    <rPh sb="123" eb="124">
      <t>リツ</t>
    </rPh>
    <phoneticPr fontId="2"/>
  </si>
  <si>
    <r>
      <t>従事者キー、渡航日数を入力後、
①航空賃：</t>
    </r>
    <r>
      <rPr>
        <sz val="12"/>
        <color rgb="FFFF0000"/>
        <rFont val="ＭＳ ゴシック"/>
        <family val="3"/>
        <charset val="128"/>
      </rPr>
      <t>航空経路欄に航空賃の内訳を入力後（注意：国内空港税、発券手数料は税抜金額で）</t>
    </r>
    <r>
      <rPr>
        <sz val="12"/>
        <color theme="1"/>
        <rFont val="ＭＳ ゴシック"/>
        <family val="3"/>
        <charset val="128"/>
      </rPr>
      <t>、経路番号を選択ください。航空賃、クラスが従事者ごとに自動で入力されます。
②日当：現地業務日数が自動入力されます。変更が必要な場合は直接入力してください。
③宿泊料：現地業務日数から-２日がデフォルトで自動入力されます。変更が必要な場合は直接入力してください。
④内国旅費：ガイドライン参照の上、必要な場合は、定額か実費を入力してください。</t>
    </r>
    <rPh sb="11" eb="13">
      <t>ニュウリョク</t>
    </rPh>
    <rPh sb="13" eb="14">
      <t>ゴ</t>
    </rPh>
    <rPh sb="17" eb="19">
      <t>コウクウ</t>
    </rPh>
    <rPh sb="19" eb="20">
      <t>チン</t>
    </rPh>
    <rPh sb="31" eb="33">
      <t>ウチワケ</t>
    </rPh>
    <rPh sb="34" eb="36">
      <t>ニュウリョク</t>
    </rPh>
    <rPh sb="36" eb="37">
      <t>ゴ</t>
    </rPh>
    <rPh sb="38" eb="40">
      <t>チュウイ</t>
    </rPh>
    <rPh sb="41" eb="43">
      <t>コクナイ</t>
    </rPh>
    <rPh sb="43" eb="46">
      <t>クウコウゼイ</t>
    </rPh>
    <rPh sb="47" eb="49">
      <t>ハッケン</t>
    </rPh>
    <rPh sb="49" eb="52">
      <t>テスウリョウ</t>
    </rPh>
    <rPh sb="53" eb="55">
      <t>ゼイヌキ</t>
    </rPh>
    <rPh sb="55" eb="57">
      <t>キンガク</t>
    </rPh>
    <rPh sb="72" eb="74">
      <t>コウクウ</t>
    </rPh>
    <rPh sb="74" eb="75">
      <t>チン</t>
    </rPh>
    <rPh sb="80" eb="83">
      <t>ジュウジシャ</t>
    </rPh>
    <rPh sb="86" eb="88">
      <t>ジドウ</t>
    </rPh>
    <rPh sb="89" eb="91">
      <t>ニュウリョク</t>
    </rPh>
    <rPh sb="98" eb="100">
      <t>ニットウ</t>
    </rPh>
    <rPh sb="101" eb="103">
      <t>ゲンチ</t>
    </rPh>
    <rPh sb="103" eb="105">
      <t>ギョウム</t>
    </rPh>
    <rPh sb="105" eb="107">
      <t>ニッスウ</t>
    </rPh>
    <rPh sb="108" eb="110">
      <t>ジドウ</t>
    </rPh>
    <rPh sb="110" eb="112">
      <t>ニュウリョク</t>
    </rPh>
    <rPh sb="141" eb="142">
      <t>リョウ</t>
    </rPh>
    <rPh sb="143" eb="145">
      <t>ゲンチ</t>
    </rPh>
    <rPh sb="145" eb="147">
      <t>ギョウム</t>
    </rPh>
    <rPh sb="147" eb="149">
      <t>ニッスウ</t>
    </rPh>
    <rPh sb="153" eb="154">
      <t>ヒ</t>
    </rPh>
    <rPh sb="161" eb="163">
      <t>ジドウ</t>
    </rPh>
    <rPh sb="163" eb="165">
      <t>ニュウリョク</t>
    </rPh>
    <rPh sb="170" eb="172">
      <t>ヘンコウ</t>
    </rPh>
    <rPh sb="173" eb="175">
      <t>ヒツヨウ</t>
    </rPh>
    <rPh sb="176" eb="178">
      <t>バアイ</t>
    </rPh>
    <rPh sb="179" eb="183">
      <t>チョクセツニュウリョク</t>
    </rPh>
    <rPh sb="215" eb="217">
      <t>テイガク</t>
    </rPh>
    <rPh sb="218" eb="220">
      <t>ジッピ</t>
    </rPh>
    <rPh sb="221" eb="223">
      <t>ニュウリョク</t>
    </rPh>
    <phoneticPr fontId="2"/>
  </si>
  <si>
    <t>従事者キーを入力することで必要項目が反映されます。</t>
    <rPh sb="6" eb="8">
      <t>ニュウリョク</t>
    </rPh>
    <rPh sb="13" eb="17">
      <t>ヒツヨウコウモク</t>
    </rPh>
    <rPh sb="18" eb="20">
      <t>ハンエイ</t>
    </rPh>
    <phoneticPr fontId="2"/>
  </si>
  <si>
    <t>見積根拠資料について</t>
    <rPh sb="0" eb="2">
      <t>ミツモリ</t>
    </rPh>
    <rPh sb="2" eb="4">
      <t>コンキョ</t>
    </rPh>
    <rPh sb="4" eb="6">
      <t>シリョウ</t>
    </rPh>
    <phoneticPr fontId="2"/>
  </si>
  <si>
    <t>＜様式2_3機材（別紙含む）、様式2_4旅費、様式2_5現地活動費、様式2_6本邦受入活動費OR国内研修費＞については取得見積根拠資料に番号を付けていただき、各々の番号を見積根拠資料番号欄に記載ください。</t>
    <rPh sb="1" eb="3">
      <t>ヨウシキ</t>
    </rPh>
    <rPh sb="6" eb="8">
      <t>キザイ</t>
    </rPh>
    <rPh sb="9" eb="11">
      <t>ベッシ</t>
    </rPh>
    <rPh sb="11" eb="12">
      <t>フク</t>
    </rPh>
    <rPh sb="15" eb="17">
      <t>ヨウシキ</t>
    </rPh>
    <rPh sb="20" eb="22">
      <t>リョヒ</t>
    </rPh>
    <rPh sb="23" eb="25">
      <t>ヨウシキ</t>
    </rPh>
    <rPh sb="28" eb="30">
      <t>ゲンチ</t>
    </rPh>
    <rPh sb="30" eb="32">
      <t>カツドウ</t>
    </rPh>
    <rPh sb="32" eb="33">
      <t>ヒ</t>
    </rPh>
    <rPh sb="34" eb="36">
      <t>ヨウシキ</t>
    </rPh>
    <rPh sb="39" eb="41">
      <t>ホンポウ</t>
    </rPh>
    <rPh sb="41" eb="43">
      <t>ウケイレ</t>
    </rPh>
    <rPh sb="43" eb="45">
      <t>カツドウ</t>
    </rPh>
    <rPh sb="45" eb="46">
      <t>ヒ</t>
    </rPh>
    <rPh sb="48" eb="50">
      <t>コクナイ</t>
    </rPh>
    <rPh sb="50" eb="52">
      <t>ケンシュウ</t>
    </rPh>
    <rPh sb="52" eb="53">
      <t>ヒ</t>
    </rPh>
    <rPh sb="59" eb="61">
      <t>シュトク</t>
    </rPh>
    <rPh sb="68" eb="70">
      <t>バンゴウ</t>
    </rPh>
    <rPh sb="71" eb="72">
      <t>ツ</t>
    </rPh>
    <rPh sb="79" eb="81">
      <t>オノオノ</t>
    </rPh>
    <rPh sb="82" eb="84">
      <t>バンゴウ</t>
    </rPh>
    <rPh sb="85" eb="87">
      <t>ミツモリ</t>
    </rPh>
    <rPh sb="87" eb="89">
      <t>コンキョ</t>
    </rPh>
    <rPh sb="89" eb="91">
      <t>シリョウ</t>
    </rPh>
    <rPh sb="91" eb="93">
      <t>バンゴウ</t>
    </rPh>
    <rPh sb="93" eb="94">
      <t>ラン</t>
    </rPh>
    <rPh sb="95" eb="97">
      <t>キサイ</t>
    </rPh>
    <phoneticPr fontId="2"/>
  </si>
  <si>
    <r>
      <rPr>
        <sz val="10"/>
        <color theme="1"/>
        <rFont val="ＭＳ ゴシック"/>
        <family val="3"/>
        <charset val="128"/>
      </rPr>
      <t>（１）</t>
    </r>
    <r>
      <rPr>
        <sz val="12"/>
        <color theme="1"/>
        <rFont val="ＭＳ ゴシック"/>
        <family val="3"/>
        <charset val="128"/>
      </rPr>
      <t xml:space="preserve">
車
両
関
係
費
</t>
    </r>
    <rPh sb="4" eb="5">
      <t>シャ</t>
    </rPh>
    <rPh sb="6" eb="7">
      <t>リョウ</t>
    </rPh>
    <rPh sb="8" eb="9">
      <t>ケン</t>
    </rPh>
    <rPh sb="10" eb="11">
      <t>カカル</t>
    </rPh>
    <rPh sb="12" eb="13">
      <t>ヒ</t>
    </rPh>
    <phoneticPr fontId="2"/>
  </si>
  <si>
    <r>
      <rPr>
        <sz val="10"/>
        <color theme="1"/>
        <rFont val="ＭＳ ゴシック"/>
        <family val="3"/>
        <charset val="128"/>
      </rPr>
      <t>（２）</t>
    </r>
    <r>
      <rPr>
        <sz val="12"/>
        <color theme="1"/>
        <rFont val="ＭＳ ゴシック"/>
        <family val="3"/>
        <charset val="128"/>
      </rPr>
      <t xml:space="preserve">
現
地
傭
人
費
</t>
    </r>
    <rPh sb="4" eb="5">
      <t>ゲン</t>
    </rPh>
    <rPh sb="6" eb="7">
      <t>チ</t>
    </rPh>
    <rPh sb="8" eb="9">
      <t>ヨウ</t>
    </rPh>
    <rPh sb="10" eb="11">
      <t>ジン</t>
    </rPh>
    <rPh sb="12" eb="13">
      <t>ヒ</t>
    </rPh>
    <phoneticPr fontId="2"/>
  </si>
  <si>
    <r>
      <rPr>
        <sz val="10"/>
        <color theme="1"/>
        <rFont val="ＭＳ ゴシック"/>
        <family val="3"/>
        <charset val="128"/>
      </rPr>
      <t>（３）</t>
    </r>
    <r>
      <rPr>
        <sz val="12"/>
        <color theme="1"/>
        <rFont val="ＭＳ ゴシック"/>
        <family val="3"/>
        <charset val="128"/>
      </rPr>
      <t xml:space="preserve">
現
地
交
通
費
</t>
    </r>
    <rPh sb="4" eb="5">
      <t>ゲン</t>
    </rPh>
    <rPh sb="6" eb="7">
      <t>チ</t>
    </rPh>
    <rPh sb="8" eb="9">
      <t>マジワル</t>
    </rPh>
    <rPh sb="10" eb="11">
      <t>トオル</t>
    </rPh>
    <rPh sb="12" eb="13">
      <t>ヒ</t>
    </rPh>
    <phoneticPr fontId="2"/>
  </si>
  <si>
    <r>
      <rPr>
        <sz val="10"/>
        <color theme="1"/>
        <rFont val="ＭＳ ゴシック"/>
        <family val="3"/>
        <charset val="128"/>
      </rPr>
      <t>（４）</t>
    </r>
    <r>
      <rPr>
        <sz val="12"/>
        <color theme="1"/>
        <rFont val="ＭＳ ゴシック"/>
        <family val="3"/>
        <charset val="128"/>
      </rPr>
      <t xml:space="preserve">
現
地
再
委
託
費
</t>
    </r>
    <rPh sb="4" eb="5">
      <t>ゲン</t>
    </rPh>
    <rPh sb="6" eb="7">
      <t>チ</t>
    </rPh>
    <rPh sb="8" eb="9">
      <t>フタタビ</t>
    </rPh>
    <rPh sb="10" eb="11">
      <t>ユダネル</t>
    </rPh>
    <rPh sb="12" eb="13">
      <t>カコツケル</t>
    </rPh>
    <rPh sb="14" eb="15">
      <t>ヒ</t>
    </rPh>
    <phoneticPr fontId="2"/>
  </si>
  <si>
    <r>
      <rPr>
        <sz val="10"/>
        <color theme="1"/>
        <rFont val="ＭＳ ゴシック"/>
        <family val="3"/>
        <charset val="128"/>
      </rPr>
      <t>（５）</t>
    </r>
    <r>
      <rPr>
        <sz val="12"/>
        <color theme="1"/>
        <rFont val="ＭＳ ゴシック"/>
        <family val="3"/>
        <charset val="128"/>
      </rPr>
      <t xml:space="preserve">
セ
ミ
ナ
｜
・
広
報
費
</t>
    </r>
    <rPh sb="14" eb="15">
      <t>ヒロ</t>
    </rPh>
    <rPh sb="16" eb="17">
      <t>ホウ</t>
    </rPh>
    <rPh sb="18" eb="19">
      <t>ツイエル</t>
    </rPh>
    <phoneticPr fontId="2"/>
  </si>
  <si>
    <t>４.本邦受入活動費</t>
    <phoneticPr fontId="2"/>
  </si>
  <si>
    <t>基礎調査</t>
  </si>
  <si>
    <t>案件化調査（中小企業支援型）</t>
  </si>
  <si>
    <t>普及・実証・ビジネス化事業（中小企業支援型）</t>
  </si>
  <si>
    <t>中小企業ビジネス化事業</t>
    <rPh sb="0" eb="2">
      <t>チュウショウ</t>
    </rPh>
    <rPh sb="2" eb="4">
      <t>キギョウ</t>
    </rPh>
    <rPh sb="8" eb="9">
      <t>カ</t>
    </rPh>
    <rPh sb="9" eb="11">
      <t>ジギョウ</t>
    </rPh>
    <phoneticPr fontId="2"/>
  </si>
  <si>
    <t>案件化調査（ＳＤＧｓビジネス支援型）</t>
    <phoneticPr fontId="2"/>
  </si>
  <si>
    <t>普及・実証・ビジネス化事業（ＳＤＧｓビジネス支援型）</t>
    <phoneticPr fontId="2"/>
  </si>
  <si>
    <t>見積金額内訳書と同じファイルを使用して作成します。最終提出の見積金額内訳書は様式１のB5セルのプルダウンから【最終見積金額内訳書】選択してください。表紙シートは非表示になっています。入力方法のシートタグを右クリックし、再表示(U)…で 表紙 を選択して表示してください。表紙シートに日付、代表者を記載の上、最終見積書として保存してくだい。印刷し、代表者印を押印の上、PDFで保存してください。</t>
    <rPh sb="0" eb="4">
      <t>ミツモリキンガク</t>
    </rPh>
    <rPh sb="4" eb="7">
      <t>ウチワケショ</t>
    </rPh>
    <rPh sb="8" eb="9">
      <t>オナ</t>
    </rPh>
    <rPh sb="15" eb="17">
      <t>シヨウ</t>
    </rPh>
    <rPh sb="19" eb="21">
      <t>サクセイ</t>
    </rPh>
    <rPh sb="25" eb="27">
      <t>サイシュウ</t>
    </rPh>
    <rPh sb="27" eb="29">
      <t>テイシュツ</t>
    </rPh>
    <rPh sb="55" eb="59">
      <t>サイシュウミツモリ</t>
    </rPh>
    <rPh sb="59" eb="64">
      <t>キンガクウチワケショ</t>
    </rPh>
    <rPh sb="74" eb="76">
      <t>ヒョウシ</t>
    </rPh>
    <rPh sb="80" eb="83">
      <t>ヒヒョウジ</t>
    </rPh>
    <rPh sb="91" eb="93">
      <t>ニュウリョク</t>
    </rPh>
    <rPh sb="93" eb="95">
      <t>ホウホウ</t>
    </rPh>
    <rPh sb="102" eb="103">
      <t>ミギ</t>
    </rPh>
    <rPh sb="109" eb="112">
      <t>サイヒョウジ</t>
    </rPh>
    <rPh sb="118" eb="120">
      <t>ヒョウシ</t>
    </rPh>
    <rPh sb="122" eb="124">
      <t>センタク</t>
    </rPh>
    <rPh sb="126" eb="128">
      <t>ヒョウジ</t>
    </rPh>
    <rPh sb="135" eb="137">
      <t>ヒョウシ</t>
    </rPh>
    <rPh sb="141" eb="143">
      <t>ヒヅケ</t>
    </rPh>
    <rPh sb="144" eb="147">
      <t>ダイヒョウシャ</t>
    </rPh>
    <rPh sb="148" eb="150">
      <t>キサイ</t>
    </rPh>
    <rPh sb="151" eb="152">
      <t>ウエ</t>
    </rPh>
    <rPh sb="169" eb="171">
      <t>インサツ</t>
    </rPh>
    <rPh sb="173" eb="176">
      <t>ダイヒョウシャ</t>
    </rPh>
    <rPh sb="176" eb="177">
      <t>イン</t>
    </rPh>
    <rPh sb="178" eb="180">
      <t>オンイン</t>
    </rPh>
    <rPh sb="181" eb="182">
      <t>ウエ</t>
    </rPh>
    <rPh sb="187" eb="189">
      <t>ホゾン</t>
    </rPh>
    <phoneticPr fontId="2"/>
  </si>
  <si>
    <t>部分払い対象回別旅費小計</t>
    <rPh sb="0" eb="2">
      <t>ブブン</t>
    </rPh>
    <rPh sb="2" eb="3">
      <t>バラ</t>
    </rPh>
    <rPh sb="4" eb="6">
      <t>タイショウ</t>
    </rPh>
    <rPh sb="6" eb="7">
      <t>カイ</t>
    </rPh>
    <rPh sb="7" eb="8">
      <t>ベツ</t>
    </rPh>
    <rPh sb="8" eb="10">
      <t>リョヒ</t>
    </rPh>
    <rPh sb="10" eb="12">
      <t>ショウケイ</t>
    </rPh>
    <phoneticPr fontId="3"/>
  </si>
  <si>
    <t>部分払い対象回別小計</t>
    <rPh sb="0" eb="2">
      <t>ブブン</t>
    </rPh>
    <rPh sb="2" eb="3">
      <t>バラ</t>
    </rPh>
    <rPh sb="4" eb="6">
      <t>タイショウ</t>
    </rPh>
    <rPh sb="6" eb="7">
      <t>カイ</t>
    </rPh>
    <rPh sb="7" eb="8">
      <t>ベツ</t>
    </rPh>
    <rPh sb="8" eb="10">
      <t>ショウケイ</t>
    </rPh>
    <phoneticPr fontId="3"/>
  </si>
  <si>
    <t>部分払い回数</t>
    <rPh sb="0" eb="2">
      <t>ブブン</t>
    </rPh>
    <rPh sb="2" eb="3">
      <t>バラ</t>
    </rPh>
    <rPh sb="4" eb="6">
      <t>カイスウ</t>
    </rPh>
    <phoneticPr fontId="2"/>
  </si>
  <si>
    <t>契約金相当額（今回までの）</t>
    <rPh sb="0" eb="3">
      <t>ケイヤクキン</t>
    </rPh>
    <rPh sb="3" eb="5">
      <t>ソウトウ</t>
    </rPh>
    <rPh sb="5" eb="6">
      <t>ガク</t>
    </rPh>
    <rPh sb="7" eb="9">
      <t>コンカイ</t>
    </rPh>
    <phoneticPr fontId="2"/>
  </si>
  <si>
    <t>(直接経費+外部人材活用費+管理費）--（Ａ）</t>
    <rPh sb="1" eb="3">
      <t>チョクセツ</t>
    </rPh>
    <rPh sb="3" eb="5">
      <t>ケイヒ</t>
    </rPh>
    <rPh sb="6" eb="8">
      <t>ガイブ</t>
    </rPh>
    <rPh sb="8" eb="10">
      <t>ジンザイ</t>
    </rPh>
    <rPh sb="10" eb="12">
      <t>カツヨウ</t>
    </rPh>
    <rPh sb="12" eb="13">
      <t>ヒ</t>
    </rPh>
    <rPh sb="14" eb="17">
      <t>カンリヒ</t>
    </rPh>
    <phoneticPr fontId="2"/>
  </si>
  <si>
    <t>（千円未満切捨て）</t>
  </si>
  <si>
    <t>先行する直近までの「契約金額相当額</t>
    <rPh sb="0" eb="2">
      <t>センコウ</t>
    </rPh>
    <rPh sb="4" eb="6">
      <t>チョッキン</t>
    </rPh>
    <rPh sb="10" eb="12">
      <t>ケイヤク</t>
    </rPh>
    <rPh sb="12" eb="14">
      <t>キンガク</t>
    </rPh>
    <rPh sb="14" eb="16">
      <t>ソウトウ</t>
    </rPh>
    <rPh sb="16" eb="17">
      <t>ガク</t>
    </rPh>
    <phoneticPr fontId="2"/>
  </si>
  <si>
    <t>（消費税税抜）」--（Ｂ）</t>
    <phoneticPr fontId="2"/>
  </si>
  <si>
    <t xml:space="preserve">今回部分払の「契約相当金額（消費税税抜）」--（C)  </t>
    <rPh sb="0" eb="2">
      <t>コンカイ</t>
    </rPh>
    <rPh sb="2" eb="4">
      <t>ブブン</t>
    </rPh>
    <rPh sb="4" eb="5">
      <t>バラ</t>
    </rPh>
    <rPh sb="7" eb="9">
      <t>ケイヤク</t>
    </rPh>
    <rPh sb="9" eb="11">
      <t>ソウトウ</t>
    </rPh>
    <rPh sb="11" eb="13">
      <t>キンガク</t>
    </rPh>
    <rPh sb="14" eb="17">
      <t>ショウヒゼイ</t>
    </rPh>
    <rPh sb="17" eb="18">
      <t>ゼイ</t>
    </rPh>
    <rPh sb="18" eb="19">
      <t>ヌ</t>
    </rPh>
    <phoneticPr fontId="2"/>
  </si>
  <si>
    <t xml:space="preserve"> [(C)=(A)-(B)]</t>
  </si>
  <si>
    <t xml:space="preserve">今回部分払の「契約相当金額（消費税税抜）」--（C) </t>
    <phoneticPr fontId="2"/>
  </si>
  <si>
    <t>　　X (9/10-前払金額/契約金額（消費税抜）--(D)</t>
    <rPh sb="10" eb="12">
      <t>マエバライ</t>
    </rPh>
    <rPh sb="12" eb="14">
      <t>キンガク</t>
    </rPh>
    <rPh sb="15" eb="17">
      <t>ケイヤク</t>
    </rPh>
    <rPh sb="17" eb="19">
      <t>キンガク</t>
    </rPh>
    <rPh sb="20" eb="23">
      <t>ショウヒゼイ</t>
    </rPh>
    <rPh sb="23" eb="24">
      <t>ヌ</t>
    </rPh>
    <phoneticPr fontId="2"/>
  </si>
  <si>
    <t xml:space="preserve">今回部分払の「契約相当金額（消費税税抜）」--（C) </t>
  </si>
  <si>
    <t>　　X 9/10 X 消費税率</t>
    <rPh sb="11" eb="14">
      <t>ショウヒゼイ</t>
    </rPh>
    <rPh sb="14" eb="15">
      <t>リツ</t>
    </rPh>
    <phoneticPr fontId="2"/>
  </si>
  <si>
    <t>＊前払がない場合は、「部分払金額（消費税抜き）」(Ｄ）</t>
    <rPh sb="13" eb="14">
      <t>ハラ</t>
    </rPh>
    <phoneticPr fontId="2"/>
  </si>
  <si>
    <t>　 X 消費税率</t>
    <rPh sb="7" eb="8">
      <t>リツ</t>
    </rPh>
    <phoneticPr fontId="2"/>
  </si>
  <si>
    <t>以下非表示エリア</t>
    <rPh sb="0" eb="2">
      <t>イカ</t>
    </rPh>
    <rPh sb="2" eb="5">
      <t>ヒヒョウジ</t>
    </rPh>
    <phoneticPr fontId="2"/>
  </si>
  <si>
    <t>請求額（税込み）</t>
    <rPh sb="4" eb="6">
      <t>ゼイコ</t>
    </rPh>
    <phoneticPr fontId="2"/>
  </si>
  <si>
    <t>所属法人別
人件費（国外）</t>
    <rPh sb="0" eb="2">
      <t>ショゾク</t>
    </rPh>
    <rPh sb="2" eb="4">
      <t>ホウジン</t>
    </rPh>
    <rPh sb="4" eb="5">
      <t>ベツ</t>
    </rPh>
    <rPh sb="6" eb="9">
      <t>ジンケンヒ</t>
    </rPh>
    <rPh sb="10" eb="12">
      <t>コクガイ</t>
    </rPh>
    <phoneticPr fontId="2"/>
  </si>
  <si>
    <t>精算</t>
    <phoneticPr fontId="2"/>
  </si>
  <si>
    <t>国内</t>
    <rPh sb="0" eb="2">
      <t>コクナイ</t>
    </rPh>
    <phoneticPr fontId="2"/>
  </si>
  <si>
    <t>部分払い</t>
    <rPh sb="0" eb="2">
      <t>ブブン</t>
    </rPh>
    <rPh sb="2" eb="3">
      <t>バラ</t>
    </rPh>
    <phoneticPr fontId="2"/>
  </si>
  <si>
    <t>単価</t>
    <rPh sb="0" eb="2">
      <t>タンカ</t>
    </rPh>
    <phoneticPr fontId="2"/>
  </si>
  <si>
    <t>日数</t>
    <rPh sb="0" eb="2">
      <t>ニッスウ</t>
    </rPh>
    <phoneticPr fontId="2"/>
  </si>
  <si>
    <t>部分払金額
（消費税抜）</t>
    <rPh sb="0" eb="2">
      <t>ブブン</t>
    </rPh>
    <rPh sb="2" eb="3">
      <t>バラ</t>
    </rPh>
    <rPh sb="3" eb="5">
      <t>キンガク</t>
    </rPh>
    <phoneticPr fontId="2"/>
  </si>
  <si>
    <t>消費税額</t>
    <rPh sb="0" eb="3">
      <t>ショウヒゼイ</t>
    </rPh>
    <rPh sb="3" eb="4">
      <t>ガク</t>
    </rPh>
    <phoneticPr fontId="2"/>
  </si>
  <si>
    <t>請求予定日</t>
    <rPh sb="0" eb="2">
      <t>セイキュウ</t>
    </rPh>
    <rPh sb="2" eb="4">
      <t>ヨテイ</t>
    </rPh>
    <rPh sb="4" eb="5">
      <t>ビ</t>
    </rPh>
    <phoneticPr fontId="2"/>
  </si>
  <si>
    <t>成果品提出予定日</t>
    <rPh sb="0" eb="2">
      <t>セイカ</t>
    </rPh>
    <rPh sb="2" eb="3">
      <t>ヒン</t>
    </rPh>
    <rPh sb="3" eb="5">
      <t>テイシュツ</t>
    </rPh>
    <rPh sb="5" eb="7">
      <t>ヨテイ</t>
    </rPh>
    <rPh sb="7" eb="8">
      <t>ビ</t>
    </rPh>
    <phoneticPr fontId="2"/>
  </si>
  <si>
    <t>直接経費対象額</t>
    <rPh sb="0" eb="2">
      <t>チョクセツ</t>
    </rPh>
    <rPh sb="2" eb="4">
      <t>ケイヒ</t>
    </rPh>
    <rPh sb="4" eb="6">
      <t>タイショウ</t>
    </rPh>
    <rPh sb="6" eb="7">
      <t>ガク</t>
    </rPh>
    <phoneticPr fontId="2"/>
  </si>
  <si>
    <t>航空賃を含む合計</t>
    <rPh sb="0" eb="2">
      <t>コウクウ</t>
    </rPh>
    <rPh sb="2" eb="3">
      <t>チン</t>
    </rPh>
    <rPh sb="4" eb="5">
      <t>フク</t>
    </rPh>
    <rPh sb="6" eb="8">
      <t>ゴウケイ</t>
    </rPh>
    <phoneticPr fontId="3"/>
  </si>
  <si>
    <t>直接経費金額</t>
    <rPh sb="0" eb="2">
      <t>チョクセツ</t>
    </rPh>
    <rPh sb="2" eb="4">
      <t>ケイヒ</t>
    </rPh>
    <rPh sb="4" eb="6">
      <t>キンガク</t>
    </rPh>
    <phoneticPr fontId="2"/>
  </si>
  <si>
    <t>部分払い対象額</t>
    <rPh sb="0" eb="2">
      <t>ブブン</t>
    </rPh>
    <rPh sb="2" eb="3">
      <t>バラ</t>
    </rPh>
    <rPh sb="4" eb="6">
      <t>タイショウ</t>
    </rPh>
    <rPh sb="6" eb="7">
      <t>ガク</t>
    </rPh>
    <phoneticPr fontId="2"/>
  </si>
  <si>
    <t>第2回本邦受入活動</t>
    <phoneticPr fontId="2"/>
  </si>
  <si>
    <t>国際観光
旅客税</t>
    <rPh sb="0" eb="2">
      <t>コクサイ</t>
    </rPh>
    <rPh sb="2" eb="4">
      <t>カンコウ</t>
    </rPh>
    <rPh sb="5" eb="7">
      <t>リョキャク</t>
    </rPh>
    <rPh sb="7" eb="8">
      <t>ゼイ</t>
    </rPh>
    <phoneticPr fontId="2"/>
  </si>
  <si>
    <t>その他</t>
    <rPh sb="2" eb="3">
      <t>タ</t>
    </rPh>
    <phoneticPr fontId="2"/>
  </si>
  <si>
    <t>消費税率</t>
    <rPh sb="0" eb="3">
      <t>ショウヒゼイ</t>
    </rPh>
    <rPh sb="3" eb="4">
      <t>リツ</t>
    </rPh>
    <phoneticPr fontId="2"/>
  </si>
  <si>
    <t>部分払1回目</t>
    <rPh sb="0" eb="2">
      <t>ブブン</t>
    </rPh>
    <rPh sb="2" eb="3">
      <t>ハラ</t>
    </rPh>
    <rPh sb="4" eb="5">
      <t>カイ</t>
    </rPh>
    <rPh sb="5" eb="6">
      <t>メ</t>
    </rPh>
    <phoneticPr fontId="2"/>
  </si>
  <si>
    <t>部分払2回目</t>
    <rPh sb="0" eb="2">
      <t>ブブン</t>
    </rPh>
    <rPh sb="2" eb="3">
      <t>ハラ</t>
    </rPh>
    <rPh sb="4" eb="6">
      <t>カイメ</t>
    </rPh>
    <phoneticPr fontId="2"/>
  </si>
  <si>
    <t>部分払3回目</t>
    <rPh sb="0" eb="2">
      <t>ブブン</t>
    </rPh>
    <rPh sb="2" eb="3">
      <t>ハラ</t>
    </rPh>
    <rPh sb="4" eb="6">
      <t>カイメ</t>
    </rPh>
    <phoneticPr fontId="2"/>
  </si>
  <si>
    <t>部分払4回目</t>
    <rPh sb="0" eb="2">
      <t>ブブン</t>
    </rPh>
    <rPh sb="2" eb="3">
      <t>ハラ</t>
    </rPh>
    <rPh sb="4" eb="6">
      <t>カイメ</t>
    </rPh>
    <phoneticPr fontId="2"/>
  </si>
  <si>
    <t>部分払5回目</t>
    <rPh sb="0" eb="2">
      <t>ブブン</t>
    </rPh>
    <rPh sb="2" eb="3">
      <t>ハラ</t>
    </rPh>
    <rPh sb="4" eb="6">
      <t>カイメ</t>
    </rPh>
    <phoneticPr fontId="2"/>
  </si>
  <si>
    <t>部分払6回目</t>
    <rPh sb="0" eb="2">
      <t>ブブン</t>
    </rPh>
    <rPh sb="2" eb="3">
      <t>ハラ</t>
    </rPh>
    <rPh sb="4" eb="6">
      <t>カイメ</t>
    </rPh>
    <phoneticPr fontId="2"/>
  </si>
  <si>
    <t>部分払7回目</t>
    <rPh sb="0" eb="2">
      <t>ブブン</t>
    </rPh>
    <rPh sb="2" eb="3">
      <t>ハラ</t>
    </rPh>
    <rPh sb="4" eb="6">
      <t>カイメ</t>
    </rPh>
    <phoneticPr fontId="2"/>
  </si>
  <si>
    <t>消費税</t>
    <rPh sb="0" eb="3">
      <t>ショウヒゼイ</t>
    </rPh>
    <phoneticPr fontId="2"/>
  </si>
  <si>
    <t>契約金額</t>
    <rPh sb="0" eb="2">
      <t>ケイヤク</t>
    </rPh>
    <rPh sb="2" eb="4">
      <t>キンガク</t>
    </rPh>
    <phoneticPr fontId="2"/>
  </si>
  <si>
    <t>請求予定日</t>
    <rPh sb="0" eb="2">
      <t>セイキュウ</t>
    </rPh>
    <rPh sb="2" eb="4">
      <t>ヨテイ</t>
    </rPh>
    <rPh sb="4" eb="5">
      <t>ビ</t>
    </rPh>
    <phoneticPr fontId="2"/>
  </si>
  <si>
    <r>
      <t>契約金額相当額（消費税抜）</t>
    </r>
    <r>
      <rPr>
        <vertAlign val="superscript"/>
        <sz val="8"/>
        <rFont val="ＭＳ ゴシック"/>
        <family val="3"/>
        <charset val="128"/>
      </rPr>
      <t>[4]</t>
    </r>
    <rPh sb="0" eb="2">
      <t>ケイヤク</t>
    </rPh>
    <rPh sb="2" eb="4">
      <t>キンガク</t>
    </rPh>
    <rPh sb="4" eb="6">
      <t>ソウトウ</t>
    </rPh>
    <rPh sb="6" eb="7">
      <t>ガク</t>
    </rPh>
    <phoneticPr fontId="2"/>
  </si>
  <si>
    <t>部分払い対象回別旅費小計</t>
    <rPh sb="0" eb="2">
      <t>ブブン</t>
    </rPh>
    <rPh sb="2" eb="3">
      <t>バラ</t>
    </rPh>
    <rPh sb="4" eb="6">
      <t>タイショウ</t>
    </rPh>
    <rPh sb="6" eb="7">
      <t>カイ</t>
    </rPh>
    <rPh sb="7" eb="8">
      <t>ベツ</t>
    </rPh>
    <rPh sb="8" eb="10">
      <t>リョヒ</t>
    </rPh>
    <rPh sb="10" eb="12">
      <t>ショウケイ</t>
    </rPh>
    <phoneticPr fontId="2"/>
  </si>
  <si>
    <t>部分払
対象回</t>
    <rPh sb="0" eb="2">
      <t>ブブン</t>
    </rPh>
    <rPh sb="2" eb="3">
      <t>バラ</t>
    </rPh>
    <rPh sb="4" eb="6">
      <t>タイショウ</t>
    </rPh>
    <rPh sb="6" eb="7">
      <t>カイ</t>
    </rPh>
    <phoneticPr fontId="5"/>
  </si>
  <si>
    <t>部分払
対象回</t>
    <phoneticPr fontId="2"/>
  </si>
  <si>
    <t>部分払
対象回</t>
    <phoneticPr fontId="2"/>
  </si>
  <si>
    <t>消費税及び地方消費税の合計金額（小計の10％）</t>
    <phoneticPr fontId="3"/>
  </si>
  <si>
    <t>○○○国（案件名）</t>
    <rPh sb="5" eb="7">
      <t>アンケン</t>
    </rPh>
    <rPh sb="7" eb="8">
      <t>メイ</t>
    </rPh>
    <phoneticPr fontId="2"/>
  </si>
  <si>
    <t>検査後仮払</t>
    <rPh sb="0" eb="2">
      <t>ケンサ</t>
    </rPh>
    <rPh sb="2" eb="3">
      <t>ゴ</t>
    </rPh>
    <rPh sb="3" eb="5">
      <t>カリバラ</t>
    </rPh>
    <phoneticPr fontId="2"/>
  </si>
  <si>
    <t>精算払</t>
    <rPh sb="0" eb="2">
      <t>セイサン</t>
    </rPh>
    <rPh sb="2" eb="3">
      <t>ハラ</t>
    </rPh>
    <phoneticPr fontId="2"/>
  </si>
  <si>
    <t>前払</t>
    <rPh sb="0" eb="2">
      <t>マエバラ</t>
    </rPh>
    <phoneticPr fontId="2"/>
  </si>
  <si>
    <t>第3回本邦受入活動</t>
    <phoneticPr fontId="2"/>
  </si>
  <si>
    <t>&gt;=履行期間開始日</t>
    <rPh sb="2" eb="4">
      <t>リコウ</t>
    </rPh>
    <rPh sb="4" eb="6">
      <t>キカン</t>
    </rPh>
    <rPh sb="6" eb="8">
      <t>カイシ</t>
    </rPh>
    <rPh sb="8" eb="9">
      <t>ビ</t>
    </rPh>
    <phoneticPr fontId="2"/>
  </si>
  <si>
    <t>&gt;=最終成果品提出予定日</t>
    <phoneticPr fontId="2"/>
  </si>
  <si>
    <t>&gt;=最終成果品提出予定日,&lt;=履行終了日,　</t>
    <rPh sb="2" eb="4">
      <t>サイシュウ</t>
    </rPh>
    <rPh sb="4" eb="6">
      <t>セイカ</t>
    </rPh>
    <rPh sb="6" eb="7">
      <t>ヒン</t>
    </rPh>
    <rPh sb="7" eb="9">
      <t>テイシュツ</t>
    </rPh>
    <rPh sb="9" eb="11">
      <t>ヨテイ</t>
    </rPh>
    <rPh sb="11" eb="12">
      <t>ビ</t>
    </rPh>
    <rPh sb="15" eb="17">
      <t>リコウ</t>
    </rPh>
    <rPh sb="17" eb="19">
      <t>シュウリョウ</t>
    </rPh>
    <rPh sb="19" eb="20">
      <t>ビ</t>
    </rPh>
    <phoneticPr fontId="2"/>
  </si>
  <si>
    <t>税抜金額</t>
    <rPh sb="0" eb="1">
      <t>ゼイ</t>
    </rPh>
    <rPh sb="1" eb="2">
      <t>ヌ</t>
    </rPh>
    <rPh sb="2" eb="4">
      <t>キンガク</t>
    </rPh>
    <phoneticPr fontId="2"/>
  </si>
  <si>
    <t>税込金額</t>
    <rPh sb="0" eb="2">
      <t>ゼイコ</t>
    </rPh>
    <rPh sb="2" eb="4">
      <t>キンガク</t>
    </rPh>
    <phoneticPr fontId="2"/>
  </si>
  <si>
    <t>部分払計</t>
    <rPh sb="0" eb="2">
      <t>ブブン</t>
    </rPh>
    <rPh sb="2" eb="3">
      <t>バラ</t>
    </rPh>
    <rPh sb="3" eb="4">
      <t>ケイ</t>
    </rPh>
    <phoneticPr fontId="2"/>
  </si>
  <si>
    <t>※ 契約金額(税込み)の40%が上限</t>
    <phoneticPr fontId="2"/>
  </si>
  <si>
    <t>備考</t>
    <rPh sb="0" eb="2">
      <t>ビコウ</t>
    </rPh>
    <phoneticPr fontId="2"/>
  </si>
  <si>
    <t>部分払(採択後に記載ください)</t>
    <rPh sb="0" eb="2">
      <t>ブブン</t>
    </rPh>
    <rPh sb="2" eb="3">
      <t>バラ</t>
    </rPh>
    <rPh sb="4" eb="6">
      <t>サイタク</t>
    </rPh>
    <rPh sb="6" eb="7">
      <t>ゴ</t>
    </rPh>
    <rPh sb="8" eb="10">
      <t>キサイ</t>
    </rPh>
    <phoneticPr fontId="2"/>
  </si>
  <si>
    <t>作成日</t>
    <rPh sb="0" eb="2">
      <t>サクセイ</t>
    </rPh>
    <rPh sb="2" eb="3">
      <t>ヒ</t>
    </rPh>
    <phoneticPr fontId="2"/>
  </si>
  <si>
    <t>起案者</t>
    <rPh sb="0" eb="3">
      <t>キアンシャ</t>
    </rPh>
    <phoneticPr fontId="2"/>
  </si>
  <si>
    <t>班長</t>
    <rPh sb="0" eb="2">
      <t>ハンチョウ</t>
    </rPh>
    <phoneticPr fontId="2"/>
  </si>
  <si>
    <t>課長</t>
    <rPh sb="0" eb="2">
      <t>カチョウ</t>
    </rPh>
    <phoneticPr fontId="2"/>
  </si>
  <si>
    <t>次長</t>
    <rPh sb="0" eb="2">
      <t>ジチョウ</t>
    </rPh>
    <phoneticPr fontId="2"/>
  </si>
  <si>
    <t>日数</t>
    <rPh sb="0" eb="2">
      <t>ニッスウ</t>
    </rPh>
    <phoneticPr fontId="3"/>
  </si>
  <si>
    <t>泊数</t>
    <rPh sb="0" eb="1">
      <t>トマリ</t>
    </rPh>
    <rPh sb="1" eb="2">
      <t>ス</t>
    </rPh>
    <phoneticPr fontId="3"/>
  </si>
  <si>
    <t>渡航回数</t>
    <rPh sb="0" eb="2">
      <t>トコウ</t>
    </rPh>
    <rPh sb="2" eb="4">
      <t>カイスウ</t>
    </rPh>
    <phoneticPr fontId="3"/>
  </si>
  <si>
    <t>拘束
日数</t>
    <rPh sb="0" eb="2">
      <t>コウソク</t>
    </rPh>
    <rPh sb="3" eb="5">
      <t>ニッスウ</t>
    </rPh>
    <phoneticPr fontId="2"/>
  </si>
  <si>
    <t>泊費</t>
    <rPh sb="0" eb="1">
      <t>ハク</t>
    </rPh>
    <rPh sb="1" eb="2">
      <t>ヒ</t>
    </rPh>
    <phoneticPr fontId="3"/>
  </si>
  <si>
    <t>日費</t>
    <rPh sb="0" eb="1">
      <t>ヒ</t>
    </rPh>
    <rPh sb="1" eb="2">
      <t>ヒ</t>
    </rPh>
    <phoneticPr fontId="3"/>
  </si>
  <si>
    <t>従事者
キー</t>
    <rPh sb="0" eb="2">
      <t>ジュウジ</t>
    </rPh>
    <rPh sb="2" eb="3">
      <t>シャ</t>
    </rPh>
    <phoneticPr fontId="5"/>
  </si>
  <si>
    <r>
      <rPr>
        <b/>
        <sz val="12"/>
        <color rgb="FFCC9900"/>
        <rFont val="ＭＳ ゴシック"/>
        <family val="3"/>
        <charset val="128"/>
      </rPr>
      <t>黄色</t>
    </r>
    <r>
      <rPr>
        <sz val="12"/>
        <color theme="1"/>
        <rFont val="ＭＳ ゴシック"/>
        <family val="3"/>
        <charset val="128"/>
      </rPr>
      <t>のセル＝部分払計算用です。(採択後に記載ください)</t>
    </r>
    <rPh sb="0" eb="2">
      <t>キイロ</t>
    </rPh>
    <rPh sb="9" eb="11">
      <t>ケイサン</t>
    </rPh>
    <rPh sb="11" eb="12">
      <t>ヨウ</t>
    </rPh>
    <phoneticPr fontId="2"/>
  </si>
  <si>
    <t>所属
分類</t>
    <rPh sb="0" eb="2">
      <t>ショゾク</t>
    </rPh>
    <rPh sb="3" eb="5">
      <t>ブンルイ</t>
    </rPh>
    <phoneticPr fontId="2"/>
  </si>
  <si>
    <t>従事者
キー</t>
    <rPh sb="0" eb="3">
      <t>ジュウジシャ</t>
    </rPh>
    <phoneticPr fontId="2"/>
  </si>
  <si>
    <t>小計(1)＋小計(2)</t>
    <phoneticPr fontId="2"/>
  </si>
  <si>
    <t>氏　　名</t>
    <rPh sb="0" eb="1">
      <t>シ</t>
    </rPh>
    <rPh sb="3" eb="4">
      <t>ナ</t>
    </rPh>
    <phoneticPr fontId="2"/>
  </si>
  <si>
    <t>未精算
日数</t>
    <rPh sb="0" eb="3">
      <t>ミセイサン</t>
    </rPh>
    <rPh sb="4" eb="6">
      <t>ニッスウ</t>
    </rPh>
    <phoneticPr fontId="2"/>
  </si>
  <si>
    <t>　　　年　　月　　日</t>
    <rPh sb="3" eb="4">
      <t>ネン</t>
    </rPh>
    <rPh sb="6" eb="7">
      <t>ガツ</t>
    </rPh>
    <rPh sb="9" eb="10">
      <t>ニチ</t>
    </rPh>
    <phoneticPr fontId="5"/>
  </si>
  <si>
    <t>稼働
日数</t>
    <rPh sb="0" eb="2">
      <t>カドウ</t>
    </rPh>
    <rPh sb="3" eb="5">
      <t>ニッスウ</t>
    </rPh>
    <phoneticPr fontId="2"/>
  </si>
  <si>
    <t>金額 
（直接人件費＋その他原価）×一般管理費等率</t>
    <rPh sb="0" eb="2">
      <t>キンガク</t>
    </rPh>
    <phoneticPr fontId="2"/>
  </si>
  <si>
    <t>金額 
(直接人件費×その他原価率)</t>
    <rPh sb="0" eb="2">
      <t>キンガク</t>
    </rPh>
    <phoneticPr fontId="2"/>
  </si>
  <si>
    <t>③現地
工事費</t>
    <rPh sb="1" eb="3">
      <t>ゲンチ</t>
    </rPh>
    <rPh sb="4" eb="6">
      <t>コウジ</t>
    </rPh>
    <rPh sb="6" eb="7">
      <t>ヒ</t>
    </rPh>
    <phoneticPr fontId="2"/>
  </si>
  <si>
    <r>
      <t>①本邦機材製造</t>
    </r>
    <r>
      <rPr>
        <sz val="6"/>
        <rFont val="ＭＳ ゴシック"/>
        <family val="3"/>
        <charset val="128"/>
      </rPr>
      <t>・</t>
    </r>
    <r>
      <rPr>
        <sz val="9"/>
        <rFont val="ＭＳ ゴシック"/>
        <family val="3"/>
        <charset val="128"/>
      </rPr>
      <t>購入費</t>
    </r>
    <phoneticPr fontId="2"/>
  </si>
  <si>
    <r>
      <t>②現地機材製造</t>
    </r>
    <r>
      <rPr>
        <sz val="6"/>
        <rFont val="ＭＳ ゴシック"/>
        <family val="3"/>
        <charset val="128"/>
      </rPr>
      <t>・</t>
    </r>
    <r>
      <rPr>
        <sz val="9"/>
        <rFont val="ＭＳ ゴシック"/>
        <family val="3"/>
        <charset val="128"/>
      </rPr>
      <t>購入費</t>
    </r>
    <phoneticPr fontId="2"/>
  </si>
  <si>
    <t>別紙明細書①のとおり</t>
    <phoneticPr fontId="5"/>
  </si>
  <si>
    <t>別紙明細書②のとおり</t>
    <phoneticPr fontId="5"/>
  </si>
  <si>
    <t>別紙明細書③のとおり</t>
    <phoneticPr fontId="2"/>
  </si>
  <si>
    <t>① 本邦機材製造・購入費</t>
    <rPh sb="2" eb="4">
      <t>ホンポウ</t>
    </rPh>
    <rPh sb="6" eb="8">
      <t>セイゾウ</t>
    </rPh>
    <phoneticPr fontId="5"/>
  </si>
  <si>
    <t>② 現地機材製造・購入費</t>
    <rPh sb="2" eb="4">
      <t>ゲンチ</t>
    </rPh>
    <phoneticPr fontId="5"/>
  </si>
  <si>
    <t>③ 現地工事費</t>
    <rPh sb="2" eb="4">
      <t>ゲンチ</t>
    </rPh>
    <rPh sb="4" eb="6">
      <t>コウジ</t>
    </rPh>
    <rPh sb="6" eb="7">
      <t>ヒ</t>
    </rPh>
    <phoneticPr fontId="2"/>
  </si>
  <si>
    <t>従事
者
キー</t>
    <rPh sb="0" eb="2">
      <t>ジュウジ</t>
    </rPh>
    <rPh sb="3" eb="4">
      <t>シャ</t>
    </rPh>
    <phoneticPr fontId="2"/>
  </si>
  <si>
    <t>現地業務
期間
(日数)</t>
    <rPh sb="2" eb="4">
      <t>ギョウム</t>
    </rPh>
    <rPh sb="9" eb="10">
      <t>ニチ</t>
    </rPh>
    <rPh sb="10" eb="11">
      <t>スウ</t>
    </rPh>
    <phoneticPr fontId="5"/>
  </si>
  <si>
    <t xml:space="preserve">氏　名
</t>
    <rPh sb="0" eb="1">
      <t>シ</t>
    </rPh>
    <rPh sb="2" eb="3">
      <t>ナ</t>
    </rPh>
    <phoneticPr fontId="2"/>
  </si>
  <si>
    <t>航空賃
（円）</t>
    <rPh sb="0" eb="2">
      <t>コウクウ</t>
    </rPh>
    <rPh sb="2" eb="3">
      <t>チン</t>
    </rPh>
    <rPh sb="5" eb="6">
      <t>エン</t>
    </rPh>
    <phoneticPr fontId="5"/>
  </si>
  <si>
    <t>日本の
内国旅費
（円）</t>
    <rPh sb="0" eb="2">
      <t>ニホン</t>
    </rPh>
    <rPh sb="10" eb="11">
      <t>エン</t>
    </rPh>
    <phoneticPr fontId="5"/>
  </si>
  <si>
    <t>外部人材支払額</t>
    <rPh sb="0" eb="2">
      <t>ガイブ</t>
    </rPh>
    <rPh sb="2" eb="4">
      <t>ジンザイ</t>
    </rPh>
    <rPh sb="4" eb="6">
      <t>シハライ</t>
    </rPh>
    <rPh sb="6" eb="7">
      <t>ガク</t>
    </rPh>
    <phoneticPr fontId="2"/>
  </si>
  <si>
    <t>経　路</t>
  </si>
  <si>
    <t>※普及・実証・ビジネス化事業の場合は、機材の支払い年度を必ず記載すること</t>
    <rPh sb="1" eb="14">
      <t>フキュウ</t>
    </rPh>
    <rPh sb="15" eb="17">
      <t>バアイ</t>
    </rPh>
    <rPh sb="19" eb="21">
      <t>キザイ</t>
    </rPh>
    <rPh sb="22" eb="24">
      <t>シハラ</t>
    </rPh>
    <rPh sb="25" eb="27">
      <t>ネンド</t>
    </rPh>
    <rPh sb="28" eb="29">
      <t>カナラ</t>
    </rPh>
    <rPh sb="30" eb="32">
      <t>キサイ</t>
    </rPh>
    <phoneticPr fontId="2"/>
  </si>
  <si>
    <t>例）機材の●●は2019年度（99,999,999円）に支払い予定</t>
    <rPh sb="0" eb="1">
      <t>レイ</t>
    </rPh>
    <rPh sb="2" eb="4">
      <t>キザイ</t>
    </rPh>
    <rPh sb="12" eb="14">
      <t>ネンド</t>
    </rPh>
    <rPh sb="25" eb="26">
      <t>エン</t>
    </rPh>
    <rPh sb="28" eb="30">
      <t>シハラ</t>
    </rPh>
    <rPh sb="31" eb="33">
      <t>ヨテイ</t>
    </rPh>
    <phoneticPr fontId="2"/>
  </si>
  <si>
    <t>（単位：円、全て税込み）</t>
    <phoneticPr fontId="2"/>
  </si>
  <si>
    <t>【年度別】</t>
    <rPh sb="1" eb="3">
      <t>ネンド</t>
    </rPh>
    <rPh sb="3" eb="4">
      <t>ベツ</t>
    </rPh>
    <phoneticPr fontId="2"/>
  </si>
  <si>
    <t>【支払種別】</t>
    <phoneticPr fontId="2"/>
  </si>
  <si>
    <t>Ⅱ．</t>
    <phoneticPr fontId="3"/>
  </si>
  <si>
    <t>直接直接経費経費</t>
    <rPh sb="0" eb="2">
      <t>チョクセツ</t>
    </rPh>
    <rPh sb="6" eb="8">
      <t>ケイヒ</t>
    </rPh>
    <phoneticPr fontId="3"/>
  </si>
  <si>
    <t>受入内容（航空経路）</t>
    <rPh sb="0" eb="2">
      <t>ウケイレ</t>
    </rPh>
    <rPh sb="2" eb="4">
      <t>ナイヨウ</t>
    </rPh>
    <rPh sb="5" eb="7">
      <t>コウクウ</t>
    </rPh>
    <rPh sb="7" eb="9">
      <t>ケイロ</t>
    </rPh>
    <phoneticPr fontId="2"/>
  </si>
  <si>
    <t>経路番号</t>
    <rPh sb="0" eb="2">
      <t>ケイロ</t>
    </rPh>
    <rPh sb="2" eb="4">
      <t>バンゴウ</t>
    </rPh>
    <phoneticPr fontId="2"/>
  </si>
  <si>
    <t>航空賃
（諸費用込）</t>
    <rPh sb="0" eb="2">
      <t>コウクウ</t>
    </rPh>
    <rPh sb="2" eb="3">
      <t>チン</t>
    </rPh>
    <rPh sb="5" eb="6">
      <t>ショ</t>
    </rPh>
    <rPh sb="6" eb="8">
      <t>ヒヨウ</t>
    </rPh>
    <rPh sb="8" eb="9">
      <t>コミ</t>
    </rPh>
    <phoneticPr fontId="2"/>
  </si>
  <si>
    <r>
      <t xml:space="preserve">搭乗
</t>
    </r>
    <r>
      <rPr>
        <sz val="8"/>
        <rFont val="ＭＳ ゴシック"/>
        <family val="3"/>
        <charset val="128"/>
      </rPr>
      <t>クラス</t>
    </r>
    <rPh sb="0" eb="2">
      <t>トウジョウ</t>
    </rPh>
    <phoneticPr fontId="2"/>
  </si>
  <si>
    <r>
      <t xml:space="preserve">空港税
</t>
    </r>
    <r>
      <rPr>
        <sz val="8"/>
        <rFont val="ＭＳ ゴシック"/>
        <family val="3"/>
        <charset val="128"/>
      </rPr>
      <t>（国内）</t>
    </r>
    <r>
      <rPr>
        <sz val="8"/>
        <color rgb="FFFF0000"/>
        <rFont val="ＭＳ ゴシック"/>
        <family val="3"/>
        <charset val="128"/>
      </rPr>
      <t>税抜</t>
    </r>
    <rPh sb="0" eb="3">
      <t>クウコウゼイ</t>
    </rPh>
    <rPh sb="5" eb="7">
      <t>コクナイ</t>
    </rPh>
    <rPh sb="8" eb="9">
      <t>ゼイ</t>
    </rPh>
    <rPh sb="9" eb="10">
      <t>ヌ</t>
    </rPh>
    <phoneticPr fontId="2"/>
  </si>
  <si>
    <r>
      <t xml:space="preserve">燃油
</t>
    </r>
    <r>
      <rPr>
        <sz val="8"/>
        <rFont val="ＭＳ ゴシック"/>
        <family val="3"/>
        <charset val="128"/>
      </rPr>
      <t>チャージ</t>
    </r>
    <rPh sb="0" eb="2">
      <t>ネンユ</t>
    </rPh>
    <phoneticPr fontId="2"/>
  </si>
  <si>
    <t>空港税
（海外）</t>
    <rPh sb="0" eb="3">
      <t>クウコウゼイ</t>
    </rPh>
    <rPh sb="5" eb="7">
      <t>カイガイ</t>
    </rPh>
    <phoneticPr fontId="2"/>
  </si>
  <si>
    <r>
      <t xml:space="preserve">発券手数料
</t>
    </r>
    <r>
      <rPr>
        <sz val="10"/>
        <color rgb="FFFF0000"/>
        <rFont val="ＭＳ ゴシック"/>
        <family val="3"/>
        <charset val="128"/>
      </rPr>
      <t>（税抜）</t>
    </r>
    <rPh sb="0" eb="2">
      <t>ハッケン</t>
    </rPh>
    <rPh sb="2" eb="5">
      <t>テスウリョウ</t>
    </rPh>
    <rPh sb="7" eb="8">
      <t>ゼイ</t>
    </rPh>
    <rPh sb="8" eb="9">
      <t>ヌ</t>
    </rPh>
    <phoneticPr fontId="2"/>
  </si>
  <si>
    <t>格付</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</si>
</sst>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 "/>
    <numFmt numFmtId="177" formatCode="#,##0_);[Red]\(#,##0\)"/>
    <numFmt numFmtId="178" formatCode="0_ "/>
    <numFmt numFmtId="179" formatCode="#,##0_ ;[Red]\-#,##0\ "/>
    <numFmt numFmtId="180" formatCode="#,##0.00_ ;[Red]\-#,##0.00\ "/>
    <numFmt numFmtId="181" formatCode="#&quot;号&quot;"/>
    <numFmt numFmtId="182" formatCode="[$-F800]dddd\,\ mmmm\ dd\,\ yyyy"/>
    <numFmt numFmtId="183" formatCode="yyyy&quot;年&quot;m&quot;月&quot;;@"/>
    <numFmt numFmtId="184" formatCode="0_);[Red]\(0\)"/>
    <numFmt numFmtId="185" formatCode="#,##0.00_ "/>
    <numFmt numFmtId="186" formatCode="0&quot;回&quot;&quot;目&quot;"/>
    <numFmt numFmtId="187" formatCode="#,###"/>
    <numFmt numFmtId="188" formatCode="0.00_);[Red]\(0.00\)"/>
    <numFmt numFmtId="189" formatCode="0&quot;年度&quot;"/>
    <numFmt numFmtId="190" formatCode="yyyy&quot;年&quot;m&quot;月&quot;d&quot;日&quot;;@"/>
    <numFmt numFmtId="191" formatCode="#,###_ "/>
    <numFmt numFmtId="192" formatCode="#,###\ "/>
  </numFmts>
  <fonts count="55">
    <font>
      <sz val="12"/>
      <color theme="1"/>
      <name val="ＭＳ ゴシック"/>
      <family val="3"/>
      <charset val="128"/>
    </font>
    <font>
      <sz val="12"/>
      <name val="Osaka"/>
      <family val="3"/>
      <charset val="128"/>
    </font>
    <font>
      <sz val="6"/>
      <name val="ＭＳ ゴシック"/>
      <family val="3"/>
      <charset val="128"/>
    </font>
    <font>
      <sz val="6"/>
      <name val="ＭＳ ゴシック"/>
      <family val="3"/>
      <charset val="128"/>
    </font>
    <font>
      <sz val="12"/>
      <name val="ＭＳ ゴシック"/>
      <family val="3"/>
      <charset val="128"/>
    </font>
    <font>
      <sz val="6"/>
      <name val="Osaka"/>
      <family val="3"/>
      <charset val="128"/>
    </font>
    <font>
      <b/>
      <sz val="12"/>
      <name val="ＭＳ ゴシック"/>
      <family val="3"/>
      <charset val="128"/>
    </font>
    <font>
      <i/>
      <sz val="12"/>
      <name val="ＭＳ ゴシック"/>
      <family val="3"/>
      <charset val="128"/>
    </font>
    <font>
      <u/>
      <sz val="12"/>
      <name val="ＭＳ ゴシック"/>
      <family val="3"/>
      <charset val="128"/>
    </font>
    <font>
      <sz val="10"/>
      <name val="ＭＳ ゴシック"/>
      <family val="3"/>
      <charset val="128"/>
    </font>
    <font>
      <i/>
      <strike/>
      <sz val="12"/>
      <name val="ＭＳ ゴシック"/>
      <family val="3"/>
      <charset val="128"/>
    </font>
    <font>
      <sz val="8"/>
      <name val="ＭＳ ゴシック"/>
      <family val="3"/>
      <charset val="128"/>
    </font>
    <font>
      <sz val="12"/>
      <name val="ＭＳ 明朝"/>
      <family val="1"/>
      <charset val="128"/>
    </font>
    <font>
      <sz val="12"/>
      <color theme="1"/>
      <name val="ＭＳ ゴシック"/>
      <family val="3"/>
      <charset val="128"/>
    </font>
    <font>
      <sz val="12"/>
      <color theme="0"/>
      <name val="ＭＳ ゴシック"/>
      <family val="3"/>
      <charset val="128"/>
    </font>
    <font>
      <b/>
      <sz val="12"/>
      <color theme="0"/>
      <name val="ＭＳ ゴシック"/>
      <family val="3"/>
      <charset val="128"/>
    </font>
    <font>
      <sz val="12"/>
      <color rgb="FFFF0000"/>
      <name val="ＭＳ ゴシック"/>
      <family val="3"/>
      <charset val="128"/>
    </font>
    <font>
      <b/>
      <sz val="12"/>
      <color theme="1"/>
      <name val="ＭＳ ゴシック"/>
      <family val="3"/>
      <charset val="128"/>
    </font>
    <font>
      <sz val="11"/>
      <color theme="1"/>
      <name val="ＭＳ Ｐゴシック"/>
      <family val="3"/>
      <charset val="128"/>
      <scheme val="minor"/>
    </font>
    <font>
      <sz val="10"/>
      <color theme="1"/>
      <name val="ＭＳ ゴシック"/>
      <family val="3"/>
      <charset val="128"/>
    </font>
    <font>
      <sz val="9"/>
      <color rgb="FFFF0000"/>
      <name val="ＭＳ ゴシック"/>
      <family val="3"/>
      <charset val="128"/>
    </font>
    <font>
      <sz val="14"/>
      <name val="ＭＳ ゴシック"/>
      <family val="3"/>
      <charset val="128"/>
    </font>
    <font>
      <vertAlign val="superscript"/>
      <sz val="12"/>
      <name val="ＭＳ ゴシック"/>
      <family val="3"/>
      <charset val="128"/>
    </font>
    <font>
      <b/>
      <sz val="14"/>
      <name val="ＭＳ ゴシック"/>
      <family val="3"/>
      <charset val="128"/>
    </font>
    <font>
      <b/>
      <sz val="12"/>
      <color rgb="FFFF00FF"/>
      <name val="ＭＳ ゴシック"/>
      <family val="3"/>
      <charset val="128"/>
    </font>
    <font>
      <u/>
      <sz val="12"/>
      <color indexed="12"/>
      <name val="ＭＳ ゴシック"/>
      <family val="3"/>
      <charset val="128"/>
    </font>
    <font>
      <u/>
      <sz val="12"/>
      <color indexed="12"/>
      <name val="ＭＳ Ｐゴシック"/>
      <family val="3"/>
      <charset val="128"/>
      <scheme val="minor"/>
    </font>
    <font>
      <sz val="12"/>
      <name val="平成明朝"/>
      <family val="3"/>
      <charset val="128"/>
    </font>
    <font>
      <u/>
      <sz val="12"/>
      <color indexed="20"/>
      <name val="ＭＳ ゴシック"/>
      <family val="3"/>
      <charset val="128"/>
    </font>
    <font>
      <u/>
      <sz val="12"/>
      <color indexed="20"/>
      <name val="ＭＳ Ｐゴシック"/>
      <family val="3"/>
      <charset val="128"/>
      <scheme val="minor"/>
    </font>
    <font>
      <sz val="11"/>
      <name val="ＭＳ 明朝"/>
      <family val="1"/>
      <charset val="128"/>
    </font>
    <font>
      <sz val="12"/>
      <color rgb="FF00CC00"/>
      <name val="ＭＳ ゴシック"/>
      <family val="3"/>
      <charset val="128"/>
    </font>
    <font>
      <sz val="12"/>
      <name val="細明朝体"/>
      <family val="3"/>
      <charset val="128"/>
    </font>
    <font>
      <sz val="9"/>
      <color rgb="FFFF00FF"/>
      <name val="ＭＳ ゴシック"/>
      <family val="3"/>
      <charset val="128"/>
    </font>
    <font>
      <b/>
      <sz val="12"/>
      <color rgb="FFFF0000"/>
      <name val="ＭＳ ゴシック"/>
      <family val="3"/>
      <charset val="128"/>
    </font>
    <font>
      <u/>
      <sz val="12"/>
      <color theme="10"/>
      <name val="ＭＳ ゴシック"/>
      <family val="3"/>
      <charset val="128"/>
    </font>
    <font>
      <sz val="8"/>
      <color rgb="FFFF00FF"/>
      <name val="ＭＳ ゴシック"/>
      <family val="3"/>
      <charset val="128"/>
    </font>
    <font>
      <b/>
      <sz val="12"/>
      <color rgb="FF0070C0"/>
      <name val="ＭＳ ゴシック"/>
      <family val="3"/>
      <charset val="128"/>
    </font>
    <font>
      <b/>
      <sz val="12"/>
      <color rgb="FF00CC00"/>
      <name val="ＭＳ ゴシック"/>
      <family val="3"/>
      <charset val="128"/>
    </font>
    <font>
      <vertAlign val="superscript"/>
      <sz val="10"/>
      <name val="ＭＳ ゴシック"/>
      <family val="3"/>
      <charset val="128"/>
    </font>
    <font>
      <sz val="11"/>
      <name val="ＭＳ ゴシック"/>
      <family val="3"/>
      <charset val="128"/>
    </font>
    <font>
      <strike/>
      <sz val="8"/>
      <name val="ＭＳ ゴシック"/>
      <family val="3"/>
      <charset val="128"/>
    </font>
    <font>
      <sz val="8"/>
      <color rgb="FFFF0000"/>
      <name val="ＭＳ ゴシック"/>
      <family val="3"/>
      <charset val="128"/>
    </font>
    <font>
      <sz val="9"/>
      <name val="ＭＳ ゴシック"/>
      <family val="3"/>
      <charset val="128"/>
    </font>
    <font>
      <b/>
      <sz val="9"/>
      <color theme="1"/>
      <name val="ＭＳ ゴシック"/>
      <family val="3"/>
      <charset val="128"/>
    </font>
    <font>
      <vertAlign val="superscript"/>
      <sz val="8"/>
      <name val="ＭＳ ゴシック"/>
      <family val="3"/>
      <charset val="128"/>
    </font>
    <font>
      <sz val="9"/>
      <color theme="1"/>
      <name val="ＭＳ ゴシック"/>
      <family val="3"/>
      <charset val="128"/>
    </font>
    <font>
      <b/>
      <u/>
      <sz val="18"/>
      <color theme="1"/>
      <name val="ＭＳ ゴシック"/>
      <family val="3"/>
      <charset val="128"/>
    </font>
    <font>
      <b/>
      <sz val="12"/>
      <color rgb="FFCC9900"/>
      <name val="ＭＳ ゴシック"/>
      <family val="3"/>
      <charset val="128"/>
    </font>
    <font>
      <b/>
      <sz val="10"/>
      <color theme="1"/>
      <name val="ＭＳ ゴシック"/>
      <family val="3"/>
      <charset val="128"/>
    </font>
    <font>
      <b/>
      <sz val="10"/>
      <name val="ＭＳ ゴシック"/>
      <family val="3"/>
      <charset val="128"/>
    </font>
    <font>
      <sz val="11"/>
      <color theme="1"/>
      <name val="ＭＳ ゴシック"/>
      <family val="3"/>
      <charset val="128"/>
    </font>
    <font>
      <sz val="8"/>
      <color theme="1"/>
      <name val="ＭＳ ゴシック"/>
      <family val="3"/>
      <charset val="128"/>
    </font>
    <font>
      <sz val="14"/>
      <color theme="0"/>
      <name val="ＭＳ ゴシック"/>
      <family val="3"/>
      <charset val="128"/>
    </font>
    <font>
      <sz val="10"/>
      <color rgb="FFFF0000"/>
      <name val="ＭＳ ゴシック"/>
      <family val="3"/>
      <charset val="128"/>
    </font>
  </fonts>
  <fills count="1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rgb="FF99FFCC"/>
        <bgColor indexed="64"/>
      </patternFill>
    </fill>
    <fill>
      <patternFill patternType="solid">
        <fgColor rgb="FFFFFF66"/>
        <bgColor indexed="64"/>
      </patternFill>
    </fill>
    <fill>
      <patternFill patternType="solid">
        <fgColor rgb="FF66FFFF"/>
        <bgColor indexed="64"/>
      </patternFill>
    </fill>
    <fill>
      <patternFill patternType="solid">
        <fgColor rgb="FFFFCCFF"/>
        <bgColor indexed="64"/>
      </patternFill>
    </fill>
    <fill>
      <patternFill patternType="solid">
        <fgColor rgb="FFF4F7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AEEF3"/>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diagonalDown="1">
      <left style="thin">
        <color indexed="64"/>
      </left>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diagonalDown="1">
      <left/>
      <right/>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top style="medium">
        <color indexed="64"/>
      </top>
      <bottom style="thick">
        <color indexed="64"/>
      </bottom>
      <diagonal style="thin">
        <color indexed="64"/>
      </diagonal>
    </border>
    <border>
      <left/>
      <right/>
      <top style="thick">
        <color indexed="64"/>
      </top>
      <bottom style="medium">
        <color indexed="64"/>
      </bottom>
      <diagonal/>
    </border>
    <border diagonalDown="1">
      <left/>
      <right/>
      <top style="thick">
        <color indexed="64"/>
      </top>
      <bottom style="medium">
        <color indexed="64"/>
      </bottom>
      <diagonal style="thin">
        <color indexed="64"/>
      </diagonal>
    </border>
    <border diagonalUp="1">
      <left/>
      <right/>
      <top/>
      <bottom style="medium">
        <color indexed="64"/>
      </bottom>
      <diagonal style="thin">
        <color indexed="64"/>
      </diagonal>
    </border>
  </borders>
  <cellStyleXfs count="90">
    <xf numFmtId="0" fontId="0"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xf numFmtId="0" fontId="13" fillId="0" borderId="0">
      <alignment vertical="center"/>
    </xf>
    <xf numFmtId="0" fontId="18" fillId="0" borderId="0">
      <alignment vertical="center"/>
    </xf>
    <xf numFmtId="0" fontId="18" fillId="0" borderId="0">
      <alignment vertical="center"/>
    </xf>
    <xf numFmtId="38" fontId="24" fillId="7" borderId="55" applyFill="0">
      <alignment horizont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0" fontId="27" fillId="0" borderId="0"/>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xf numFmtId="0" fontId="32" fillId="0" borderId="0"/>
    <xf numFmtId="0" fontId="35" fillId="0" borderId="0" applyNumberFormat="0" applyFill="0" applyBorder="0" applyAlignment="0" applyProtection="0">
      <alignment vertical="center"/>
    </xf>
  </cellStyleXfs>
  <cellXfs count="850">
    <xf numFmtId="0" fontId="0" fillId="0" borderId="0" xfId="0">
      <alignment vertical="center"/>
    </xf>
    <xf numFmtId="176" fontId="4" fillId="0" borderId="1" xfId="3" applyNumberFormat="1" applyFont="1" applyBorder="1" applyAlignment="1" applyProtection="1">
      <alignment vertical="center"/>
      <protection locked="0"/>
    </xf>
    <xf numFmtId="177" fontId="0" fillId="0" borderId="0" xfId="0" applyNumberFormat="1" applyProtection="1">
      <alignment vertical="center"/>
    </xf>
    <xf numFmtId="0" fontId="0" fillId="0" borderId="0" xfId="0" applyProtection="1">
      <alignment vertical="center"/>
    </xf>
    <xf numFmtId="0" fontId="4" fillId="0" borderId="0" xfId="3" quotePrefix="1" applyFont="1" applyAlignment="1" applyProtection="1">
      <alignment vertical="center"/>
    </xf>
    <xf numFmtId="0" fontId="4" fillId="0" borderId="0" xfId="3" applyFont="1" applyAlignment="1" applyProtection="1">
      <alignment vertical="center"/>
    </xf>
    <xf numFmtId="0" fontId="4" fillId="0" borderId="0" xfId="3" applyFont="1" applyBorder="1" applyAlignment="1" applyProtection="1">
      <alignment vertical="center"/>
    </xf>
    <xf numFmtId="0" fontId="4" fillId="0" borderId="1" xfId="3" applyFont="1" applyBorder="1" applyAlignment="1" applyProtection="1">
      <alignment horizontal="center" vertical="center" wrapText="1"/>
    </xf>
    <xf numFmtId="0" fontId="4" fillId="0" borderId="0" xfId="3" applyFont="1" applyBorder="1" applyAlignment="1" applyProtection="1">
      <alignment horizontal="center" vertical="center" wrapText="1"/>
    </xf>
    <xf numFmtId="0" fontId="4" fillId="0" borderId="0" xfId="3" applyFont="1" applyBorder="1" applyAlignment="1" applyProtection="1">
      <alignment horizontal="center" vertical="center"/>
    </xf>
    <xf numFmtId="0" fontId="4" fillId="0" borderId="2" xfId="3" applyFont="1" applyBorder="1" applyAlignment="1" applyProtection="1">
      <alignment horizontal="center" vertical="center"/>
    </xf>
    <xf numFmtId="176" fontId="4" fillId="0" borderId="0" xfId="3" applyNumberFormat="1" applyFont="1" applyBorder="1" applyAlignment="1" applyProtection="1">
      <alignment horizontal="righ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177" fontId="4" fillId="2" borderId="3" xfId="2" applyNumberFormat="1" applyFont="1" applyFill="1" applyBorder="1" applyAlignment="1" applyProtection="1">
      <alignment vertical="center"/>
    </xf>
    <xf numFmtId="0" fontId="0" fillId="0" borderId="0" xfId="0" applyFont="1" applyProtection="1">
      <alignment vertical="center"/>
    </xf>
    <xf numFmtId="38" fontId="4" fillId="0" borderId="1" xfId="1" applyFont="1" applyBorder="1" applyAlignment="1" applyProtection="1">
      <alignment horizontal="right" vertical="center"/>
      <protection locked="0"/>
    </xf>
    <xf numFmtId="0" fontId="6" fillId="0" borderId="0" xfId="3" applyFont="1" applyFill="1" applyBorder="1" applyAlignment="1">
      <alignment horizontal="center" vertical="center" wrapText="1"/>
    </xf>
    <xf numFmtId="0" fontId="4" fillId="0" borderId="0" xfId="0" applyFont="1" applyAlignment="1">
      <alignment vertical="center"/>
    </xf>
    <xf numFmtId="0" fontId="4" fillId="0" borderId="0" xfId="3" applyFont="1" applyAlignment="1">
      <alignment vertical="center"/>
    </xf>
    <xf numFmtId="0" fontId="4" fillId="0" borderId="0" xfId="3" applyFont="1" applyBorder="1" applyAlignment="1">
      <alignment vertical="center"/>
    </xf>
    <xf numFmtId="0" fontId="4" fillId="0" borderId="0" xfId="3" applyFont="1" applyFill="1" applyBorder="1" applyAlignment="1" applyProtection="1">
      <alignment horizontal="right" vertical="center"/>
      <protection locked="0"/>
    </xf>
    <xf numFmtId="0" fontId="4" fillId="0" borderId="0" xfId="3" applyFont="1" applyBorder="1" applyAlignment="1">
      <alignment vertical="center" wrapText="1"/>
    </xf>
    <xf numFmtId="0" fontId="6" fillId="0" borderId="0" xfId="3" applyFont="1" applyFill="1" applyBorder="1" applyAlignment="1">
      <alignment vertical="center"/>
    </xf>
    <xf numFmtId="0" fontId="6" fillId="0" borderId="0" xfId="3" applyFont="1" applyFill="1" applyBorder="1" applyAlignment="1">
      <alignment horizontal="left" vertical="center"/>
    </xf>
    <xf numFmtId="176" fontId="6" fillId="2" borderId="7" xfId="3" applyNumberFormat="1" applyFont="1" applyFill="1" applyBorder="1" applyAlignment="1"/>
    <xf numFmtId="49" fontId="4" fillId="0" borderId="0" xfId="3" applyNumberFormat="1" applyFont="1" applyFill="1" applyBorder="1" applyAlignment="1">
      <alignment horizontal="right" vertical="center"/>
    </xf>
    <xf numFmtId="49" fontId="4" fillId="0" borderId="0" xfId="3" applyNumberFormat="1" applyFont="1" applyFill="1" applyBorder="1" applyAlignment="1">
      <alignment horizontal="left" vertical="center"/>
    </xf>
    <xf numFmtId="0" fontId="4" fillId="0" borderId="0" xfId="3" applyFont="1" applyFill="1" applyBorder="1" applyAlignment="1">
      <alignment vertical="center"/>
    </xf>
    <xf numFmtId="49" fontId="4" fillId="0" borderId="0" xfId="3" applyNumberFormat="1" applyFont="1" applyBorder="1" applyAlignment="1">
      <alignment horizontal="right" vertical="center"/>
    </xf>
    <xf numFmtId="176" fontId="6" fillId="2" borderId="9" xfId="3" applyNumberFormat="1" applyFont="1" applyFill="1" applyBorder="1" applyAlignment="1"/>
    <xf numFmtId="0" fontId="6" fillId="0" borderId="0" xfId="3" applyFont="1" applyBorder="1" applyAlignment="1">
      <alignment vertical="center"/>
    </xf>
    <xf numFmtId="176" fontId="6" fillId="2" borderId="10" xfId="3" applyNumberFormat="1" applyFont="1" applyFill="1" applyBorder="1" applyAlignment="1">
      <alignment vertical="center"/>
    </xf>
    <xf numFmtId="0" fontId="6" fillId="2" borderId="10" xfId="3" applyFont="1" applyFill="1" applyBorder="1" applyAlignment="1">
      <alignment vertical="center"/>
    </xf>
    <xf numFmtId="176" fontId="4" fillId="3" borderId="0" xfId="3" applyNumberFormat="1" applyFont="1" applyFill="1" applyAlignment="1" applyProtection="1">
      <alignment vertical="center"/>
    </xf>
    <xf numFmtId="0" fontId="4" fillId="3" borderId="0" xfId="3" quotePrefix="1" applyFont="1" applyFill="1" applyAlignment="1" applyProtection="1">
      <alignment vertical="center"/>
    </xf>
    <xf numFmtId="0" fontId="4" fillId="3" borderId="0" xfId="3" applyFont="1" applyFill="1" applyAlignment="1" applyProtection="1">
      <alignment vertical="center"/>
    </xf>
    <xf numFmtId="0" fontId="4" fillId="3" borderId="0" xfId="0" applyFont="1" applyFill="1" applyAlignment="1">
      <alignment vertical="center"/>
    </xf>
    <xf numFmtId="0" fontId="4" fillId="3" borderId="11" xfId="0" applyFont="1" applyFill="1" applyBorder="1" applyAlignment="1">
      <alignment horizontal="center" vertical="center"/>
    </xf>
    <xf numFmtId="0" fontId="4" fillId="3" borderId="0" xfId="0" applyFont="1" applyFill="1" applyAlignment="1">
      <alignment horizontal="right" vertical="center"/>
    </xf>
    <xf numFmtId="0" fontId="4" fillId="3" borderId="0" xfId="0" applyFont="1" applyFill="1" applyBorder="1" applyAlignment="1">
      <alignment vertical="center"/>
    </xf>
    <xf numFmtId="177" fontId="4" fillId="3" borderId="0" xfId="2" applyNumberFormat="1" applyFont="1" applyFill="1" applyBorder="1" applyAlignment="1" applyProtection="1">
      <alignment vertical="center"/>
    </xf>
    <xf numFmtId="177" fontId="4" fillId="0" borderId="0" xfId="2" applyNumberFormat="1" applyFont="1" applyFill="1" applyBorder="1" applyAlignment="1" applyProtection="1">
      <alignment vertical="center"/>
    </xf>
    <xf numFmtId="0" fontId="4" fillId="3" borderId="1" xfId="0" applyFont="1" applyFill="1" applyBorder="1" applyAlignment="1" applyProtection="1">
      <alignment vertical="center"/>
      <protection locked="0"/>
    </xf>
    <xf numFmtId="49" fontId="4" fillId="0" borderId="0" xfId="3" quotePrefix="1" applyNumberFormat="1" applyFont="1" applyAlignment="1" applyProtection="1">
      <alignment horizontal="right" vertical="center"/>
    </xf>
    <xf numFmtId="0" fontId="4" fillId="3" borderId="0" xfId="0" applyFont="1" applyFill="1" applyProtection="1">
      <alignment vertical="center"/>
    </xf>
    <xf numFmtId="176" fontId="4" fillId="3" borderId="0" xfId="0" applyNumberFormat="1" applyFont="1" applyFill="1" applyProtection="1">
      <alignment vertical="center"/>
    </xf>
    <xf numFmtId="0" fontId="4" fillId="3" borderId="0" xfId="0" applyFont="1" applyFill="1" applyProtection="1">
      <alignment vertical="center"/>
      <protection locked="0"/>
    </xf>
    <xf numFmtId="0" fontId="15" fillId="4" borderId="0" xfId="3" applyFont="1" applyFill="1" applyAlignment="1" applyProtection="1">
      <alignment vertical="center"/>
    </xf>
    <xf numFmtId="49" fontId="4" fillId="3" borderId="0" xfId="3" quotePrefix="1" applyNumberFormat="1" applyFont="1" applyFill="1" applyAlignment="1" applyProtection="1">
      <alignment horizontal="right" vertical="center"/>
    </xf>
    <xf numFmtId="0" fontId="6" fillId="0" borderId="0" xfId="0" applyFont="1" applyAlignment="1">
      <alignment horizontal="center" vertical="center"/>
    </xf>
    <xf numFmtId="0" fontId="4" fillId="0" borderId="0" xfId="3" applyFont="1" applyBorder="1" applyAlignment="1" applyProtection="1">
      <alignment vertical="center" wrapText="1"/>
      <protection locked="0"/>
    </xf>
    <xf numFmtId="0" fontId="4" fillId="0" borderId="0" xfId="3" applyFont="1" applyBorder="1" applyAlignment="1" applyProtection="1">
      <alignment horizontal="center" vertical="center" wrapText="1"/>
      <protection locked="0"/>
    </xf>
    <xf numFmtId="0" fontId="4" fillId="0" borderId="0" xfId="3" applyFont="1" applyBorder="1" applyAlignment="1" applyProtection="1">
      <alignment horizontal="left" vertical="center"/>
    </xf>
    <xf numFmtId="0" fontId="4" fillId="0" borderId="8" xfId="3" applyFont="1" applyFill="1" applyBorder="1" applyAlignment="1" applyProtection="1">
      <alignment vertical="center"/>
      <protection locked="0"/>
    </xf>
    <xf numFmtId="0" fontId="4" fillId="0" borderId="0" xfId="3" applyFont="1" applyBorder="1" applyAlignment="1" applyProtection="1">
      <alignment vertical="center"/>
      <protection locked="0"/>
    </xf>
    <xf numFmtId="0" fontId="8" fillId="0" borderId="0" xfId="3" applyFont="1" applyBorder="1" applyAlignment="1" applyProtection="1">
      <alignment vertical="center" wrapText="1"/>
      <protection locked="0"/>
    </xf>
    <xf numFmtId="0" fontId="4" fillId="0" borderId="0" xfId="0" applyFont="1" applyProtection="1">
      <alignment vertical="center"/>
    </xf>
    <xf numFmtId="0" fontId="4" fillId="3" borderId="0" xfId="0" applyFont="1" applyFill="1" applyAlignment="1" applyProtection="1">
      <alignment vertical="center"/>
    </xf>
    <xf numFmtId="0" fontId="4" fillId="0" borderId="0" xfId="0" applyFont="1" applyFill="1" applyAlignment="1" applyProtection="1">
      <alignment vertical="center"/>
    </xf>
    <xf numFmtId="0" fontId="4" fillId="0" borderId="1" xfId="0" applyFont="1" applyBorder="1" applyAlignment="1" applyProtection="1">
      <alignment horizontal="center" vertical="center" wrapText="1"/>
    </xf>
    <xf numFmtId="0" fontId="4" fillId="0" borderId="1" xfId="0" applyFont="1" applyBorder="1" applyProtection="1">
      <alignment vertical="center"/>
    </xf>
    <xf numFmtId="0" fontId="4" fillId="0" borderId="0" xfId="0" applyFont="1" applyAlignment="1" applyProtection="1">
      <alignment horizontal="right" vertical="center"/>
    </xf>
    <xf numFmtId="38" fontId="4" fillId="2" borderId="28" xfId="1" applyFont="1" applyFill="1" applyBorder="1" applyProtection="1">
      <alignment vertical="center"/>
    </xf>
    <xf numFmtId="0" fontId="10" fillId="0" borderId="0" xfId="0" applyFont="1" applyProtection="1">
      <alignment vertical="center"/>
    </xf>
    <xf numFmtId="0" fontId="7" fillId="0" borderId="0" xfId="0" applyFont="1" applyProtection="1">
      <alignment vertical="center"/>
    </xf>
    <xf numFmtId="0" fontId="6" fillId="0" borderId="0" xfId="3" applyFont="1" applyFill="1" applyAlignment="1" applyProtection="1">
      <alignment vertical="center"/>
    </xf>
    <xf numFmtId="176" fontId="4" fillId="3" borderId="0" xfId="0" applyNumberFormat="1" applyFont="1" applyFill="1" applyBorder="1" applyProtection="1">
      <alignment vertical="center"/>
    </xf>
    <xf numFmtId="0" fontId="4" fillId="3" borderId="0" xfId="0" applyFont="1" applyFill="1" applyBorder="1" applyProtection="1">
      <alignment vertical="center"/>
    </xf>
    <xf numFmtId="176" fontId="4" fillId="0" borderId="0" xfId="0" applyNumberFormat="1" applyFont="1" applyProtection="1">
      <alignment vertical="center"/>
    </xf>
    <xf numFmtId="177" fontId="4" fillId="0" borderId="0" xfId="0" applyNumberFormat="1" applyFont="1" applyFill="1" applyBorder="1" applyProtection="1">
      <alignment vertical="center"/>
    </xf>
    <xf numFmtId="0" fontId="4" fillId="0" borderId="0" xfId="0" applyFont="1" applyFill="1" applyBorder="1" applyProtection="1">
      <alignment vertical="center"/>
    </xf>
    <xf numFmtId="177" fontId="4" fillId="0" borderId="0" xfId="0" applyNumberFormat="1" applyFont="1" applyProtection="1">
      <alignment vertical="center"/>
    </xf>
    <xf numFmtId="0" fontId="4" fillId="0" borderId="0" xfId="0" applyFont="1" applyFill="1" applyProtection="1">
      <alignment vertical="center"/>
    </xf>
    <xf numFmtId="0" fontId="4" fillId="0" borderId="0" xfId="0" applyFont="1">
      <alignment vertical="center"/>
    </xf>
    <xf numFmtId="0" fontId="4" fillId="0" borderId="0" xfId="0" applyFont="1" applyBorder="1" applyProtection="1">
      <alignment vertical="center"/>
    </xf>
    <xf numFmtId="9" fontId="4" fillId="0" borderId="0" xfId="0" applyNumberFormat="1" applyFont="1" applyAlignment="1" applyProtection="1">
      <alignment horizontal="center" vertical="center"/>
    </xf>
    <xf numFmtId="38" fontId="4" fillId="0" borderId="0" xfId="2" applyFont="1" applyFill="1" applyBorder="1" applyAlignment="1" applyProtection="1">
      <alignment vertical="center"/>
    </xf>
    <xf numFmtId="176" fontId="4" fillId="0" borderId="0" xfId="0" applyNumberFormat="1" applyFont="1" applyBorder="1" applyProtection="1">
      <alignment vertical="center"/>
    </xf>
    <xf numFmtId="0" fontId="4" fillId="3" borderId="0" xfId="0" applyFont="1" applyFill="1" applyAlignment="1">
      <alignment horizontal="center" vertical="center"/>
    </xf>
    <xf numFmtId="176" fontId="4" fillId="2" borderId="2" xfId="0" applyNumberFormat="1" applyFont="1" applyFill="1" applyBorder="1" applyAlignment="1">
      <alignment vertical="center"/>
    </xf>
    <xf numFmtId="0" fontId="4" fillId="3" borderId="4" xfId="0" applyFont="1" applyFill="1" applyBorder="1" applyAlignment="1" applyProtection="1">
      <alignment horizontal="center" vertical="center"/>
      <protection locked="0"/>
    </xf>
    <xf numFmtId="0" fontId="4" fillId="3" borderId="1" xfId="0" applyFont="1" applyFill="1" applyBorder="1" applyAlignment="1" applyProtection="1">
      <alignment horizontal="right" vertical="center"/>
      <protection locked="0"/>
    </xf>
    <xf numFmtId="0" fontId="4" fillId="3" borderId="4" xfId="0" applyFont="1" applyFill="1" applyBorder="1" applyAlignment="1" applyProtection="1">
      <alignment horizontal="right" vertical="center"/>
      <protection locked="0"/>
    </xf>
    <xf numFmtId="0" fontId="4" fillId="3" borderId="0" xfId="0" applyFont="1" applyFill="1" applyBorder="1" applyAlignment="1">
      <alignment horizontal="center"/>
    </xf>
    <xf numFmtId="0" fontId="4" fillId="3" borderId="30" xfId="0" applyFont="1" applyFill="1" applyBorder="1" applyAlignment="1" applyProtection="1">
      <alignment vertical="center"/>
      <protection locked="0"/>
    </xf>
    <xf numFmtId="0" fontId="4" fillId="3" borderId="0" xfId="0" applyFont="1" applyFill="1" applyBorder="1" applyAlignment="1" applyProtection="1">
      <alignment horizontal="right" vertical="center"/>
      <protection locked="0"/>
    </xf>
    <xf numFmtId="0" fontId="4" fillId="0" borderId="0" xfId="0" applyFont="1" applyBorder="1">
      <alignment vertical="center"/>
    </xf>
    <xf numFmtId="0" fontId="4" fillId="3" borderId="30" xfId="0" applyFont="1" applyFill="1" applyBorder="1" applyAlignment="1" applyProtection="1">
      <alignment horizontal="right" vertical="center"/>
      <protection locked="0"/>
    </xf>
    <xf numFmtId="0" fontId="4" fillId="3" borderId="0" xfId="0" applyFont="1" applyFill="1" applyBorder="1" applyAlignment="1" applyProtection="1">
      <alignment vertical="center"/>
      <protection locked="0"/>
    </xf>
    <xf numFmtId="0" fontId="4" fillId="3" borderId="30" xfId="0" applyFont="1" applyFill="1" applyBorder="1" applyAlignment="1" applyProtection="1">
      <alignment horizontal="center" vertical="center"/>
      <protection locked="0"/>
    </xf>
    <xf numFmtId="0" fontId="19" fillId="0" borderId="1" xfId="0" applyFont="1" applyBorder="1" applyAlignment="1">
      <alignment horizontal="right" vertical="center"/>
    </xf>
    <xf numFmtId="0" fontId="1" fillId="0" borderId="0" xfId="3" applyFill="1" applyBorder="1" applyAlignment="1">
      <alignment horizontal="center"/>
    </xf>
    <xf numFmtId="38" fontId="19" fillId="2" borderId="1" xfId="1" applyFont="1" applyFill="1" applyBorder="1" applyAlignment="1">
      <alignment vertical="center" wrapText="1"/>
    </xf>
    <xf numFmtId="177" fontId="20" fillId="0" borderId="0" xfId="0" applyNumberFormat="1" applyFont="1" applyAlignment="1" applyProtection="1">
      <alignment horizontal="left" vertical="center" wrapText="1"/>
    </xf>
    <xf numFmtId="177" fontId="6" fillId="2" borderId="3" xfId="0" applyNumberFormat="1" applyFont="1" applyFill="1" applyBorder="1" applyProtection="1">
      <alignment vertical="center"/>
    </xf>
    <xf numFmtId="176" fontId="17" fillId="2" borderId="7" xfId="0" applyNumberFormat="1" applyFont="1" applyFill="1" applyBorder="1" applyProtection="1">
      <alignment vertical="center"/>
    </xf>
    <xf numFmtId="176" fontId="6" fillId="2" borderId="7" xfId="0" applyNumberFormat="1" applyFont="1" applyFill="1" applyBorder="1" applyProtection="1">
      <alignment vertical="center"/>
    </xf>
    <xf numFmtId="176" fontId="6" fillId="2" borderId="3" xfId="0" applyNumberFormat="1" applyFont="1" applyFill="1" applyBorder="1" applyProtection="1">
      <alignment vertical="center"/>
    </xf>
    <xf numFmtId="0" fontId="4" fillId="0" borderId="52" xfId="3" applyFont="1" applyFill="1" applyBorder="1" applyAlignment="1">
      <alignment horizontal="center" vertical="center"/>
    </xf>
    <xf numFmtId="0" fontId="4" fillId="0" borderId="53" xfId="3" applyFont="1" applyFill="1" applyBorder="1" applyAlignment="1">
      <alignment horizontal="center" vertical="center"/>
    </xf>
    <xf numFmtId="0" fontId="9" fillId="0" borderId="0" xfId="3" applyFont="1" applyFill="1" applyBorder="1" applyAlignment="1">
      <alignment horizontal="left" vertical="center"/>
    </xf>
    <xf numFmtId="0" fontId="4" fillId="0" borderId="0" xfId="3" applyFont="1" applyFill="1" applyBorder="1" applyAlignment="1">
      <alignment horizontal="center" vertical="center"/>
    </xf>
    <xf numFmtId="0" fontId="19" fillId="0" borderId="0" xfId="0" applyFont="1">
      <alignment vertical="center"/>
    </xf>
    <xf numFmtId="0" fontId="0" fillId="0" borderId="0" xfId="0" applyBorder="1">
      <alignment vertical="center"/>
    </xf>
    <xf numFmtId="0" fontId="0" fillId="0" borderId="0" xfId="0" applyFont="1" applyAlignment="1">
      <alignment horizontal="center" vertical="center"/>
    </xf>
    <xf numFmtId="38" fontId="0" fillId="2" borderId="1" xfId="1" applyFont="1" applyFill="1" applyBorder="1" applyAlignment="1">
      <alignment horizontal="center" vertical="center" wrapText="1"/>
    </xf>
    <xf numFmtId="181" fontId="0" fillId="2" borderId="1" xfId="1" applyNumberFormat="1" applyFont="1" applyFill="1" applyBorder="1" applyAlignment="1">
      <alignment horizontal="center" vertical="center" wrapText="1"/>
    </xf>
    <xf numFmtId="0" fontId="0" fillId="2" borderId="1" xfId="1" applyNumberFormat="1" applyFont="1" applyFill="1" applyBorder="1" applyAlignment="1">
      <alignment horizontal="center" vertical="center" wrapText="1"/>
    </xf>
    <xf numFmtId="0" fontId="4" fillId="0" borderId="54" xfId="3" applyFont="1" applyFill="1" applyBorder="1" applyAlignment="1">
      <alignment horizontal="center" vertical="center"/>
    </xf>
    <xf numFmtId="0" fontId="0" fillId="0" borderId="0" xfId="0" applyFont="1">
      <alignment vertical="center"/>
    </xf>
    <xf numFmtId="0" fontId="17" fillId="0" borderId="0" xfId="0" applyFont="1">
      <alignment vertical="center"/>
    </xf>
    <xf numFmtId="182" fontId="0" fillId="2" borderId="1" xfId="1" applyNumberFormat="1" applyFont="1" applyFill="1" applyBorder="1" applyAlignment="1">
      <alignment horizontal="center" vertical="center" wrapText="1"/>
    </xf>
    <xf numFmtId="0" fontId="12" fillId="0" borderId="0" xfId="3" applyFont="1"/>
    <xf numFmtId="0" fontId="30" fillId="0" borderId="0" xfId="3" applyFont="1"/>
    <xf numFmtId="0" fontId="4" fillId="0" borderId="0" xfId="3" applyFont="1" applyBorder="1" applyAlignment="1" applyProtection="1">
      <alignment horizontal="center" vertical="center"/>
      <protection locked="0"/>
    </xf>
    <xf numFmtId="38" fontId="4" fillId="2" borderId="1" xfId="0" applyNumberFormat="1" applyFont="1" applyFill="1" applyBorder="1" applyProtection="1">
      <alignment vertical="center"/>
    </xf>
    <xf numFmtId="38" fontId="17" fillId="0" borderId="0" xfId="1" applyFont="1" applyFill="1" applyBorder="1" applyAlignment="1">
      <alignment horizontal="right" vertical="center"/>
    </xf>
    <xf numFmtId="38" fontId="4" fillId="0" borderId="0" xfId="0" applyNumberFormat="1" applyFont="1" applyFill="1" applyBorder="1" applyProtection="1">
      <alignment vertical="center"/>
    </xf>
    <xf numFmtId="0" fontId="31" fillId="0" borderId="0" xfId="3" applyFont="1"/>
    <xf numFmtId="0" fontId="13" fillId="0" borderId="0" xfId="0" applyFont="1">
      <alignment vertical="center"/>
    </xf>
    <xf numFmtId="0" fontId="4" fillId="0" borderId="1" xfId="3" applyFont="1" applyBorder="1" applyAlignment="1" applyProtection="1">
      <alignment vertical="center"/>
    </xf>
    <xf numFmtId="0" fontId="9" fillId="0" borderId="0" xfId="3" applyFont="1" applyFill="1" applyBorder="1" applyAlignment="1">
      <alignment horizontal="left" vertical="center"/>
    </xf>
    <xf numFmtId="38" fontId="13" fillId="0" borderId="1" xfId="47" applyFont="1" applyBorder="1" applyAlignment="1"/>
    <xf numFmtId="38" fontId="13" fillId="0" borderId="0" xfId="1" applyFont="1">
      <alignment vertical="center"/>
    </xf>
    <xf numFmtId="38" fontId="0" fillId="0" borderId="0" xfId="1" applyFont="1">
      <alignment vertical="center"/>
    </xf>
    <xf numFmtId="38" fontId="9" fillId="0" borderId="0" xfId="1" applyFont="1" applyFill="1" applyBorder="1" applyAlignment="1">
      <alignment horizontal="left" vertical="center"/>
    </xf>
    <xf numFmtId="38" fontId="19" fillId="2" borderId="0" xfId="1" applyFont="1" applyFill="1">
      <alignment vertical="center"/>
    </xf>
    <xf numFmtId="0" fontId="9" fillId="0" borderId="1" xfId="3" applyFont="1" applyBorder="1" applyAlignment="1" applyProtection="1">
      <alignment horizontal="center" vertical="center"/>
    </xf>
    <xf numFmtId="177" fontId="4" fillId="2" borderId="1" xfId="0" applyNumberFormat="1" applyFont="1" applyFill="1" applyBorder="1" applyProtection="1">
      <alignment vertical="center"/>
    </xf>
    <xf numFmtId="38" fontId="4" fillId="2" borderId="6" xfId="1" applyFont="1" applyFill="1" applyBorder="1" applyAlignment="1" applyProtection="1">
      <alignment vertical="center"/>
    </xf>
    <xf numFmtId="0" fontId="4" fillId="0" borderId="37" xfId="3" applyFont="1" applyBorder="1" applyAlignment="1">
      <alignment horizontal="center" vertical="center" wrapText="1"/>
    </xf>
    <xf numFmtId="180" fontId="4" fillId="2" borderId="1" xfId="3" applyNumberFormat="1" applyFont="1" applyFill="1" applyBorder="1" applyAlignment="1">
      <alignment horizontal="right" vertical="center"/>
    </xf>
    <xf numFmtId="38" fontId="4" fillId="2" borderId="21" xfId="1" applyFont="1" applyFill="1" applyBorder="1" applyAlignment="1">
      <alignment horizontal="right" vertical="center"/>
    </xf>
    <xf numFmtId="0" fontId="4" fillId="0" borderId="56" xfId="3" applyFont="1" applyFill="1" applyBorder="1" applyAlignment="1">
      <alignment horizontal="right" vertical="center"/>
    </xf>
    <xf numFmtId="38" fontId="4" fillId="2" borderId="29" xfId="1" applyFont="1" applyFill="1" applyBorder="1" applyAlignment="1">
      <alignment horizontal="right" vertical="center"/>
    </xf>
    <xf numFmtId="0" fontId="9" fillId="0" borderId="0" xfId="0" applyFont="1" applyAlignment="1" applyProtection="1">
      <alignment horizontal="right" vertical="center"/>
    </xf>
    <xf numFmtId="49" fontId="4" fillId="0" borderId="0" xfId="0" quotePrefix="1" applyNumberFormat="1" applyFont="1" applyAlignment="1" applyProtection="1">
      <alignment horizontal="right" vertical="center"/>
    </xf>
    <xf numFmtId="177" fontId="4" fillId="0" borderId="1" xfId="0" applyNumberFormat="1" applyFont="1" applyBorder="1" applyAlignment="1" applyProtection="1">
      <alignment horizontal="center" vertical="center"/>
    </xf>
    <xf numFmtId="177" fontId="4" fillId="2" borderId="3" xfId="0" applyNumberFormat="1" applyFont="1" applyFill="1" applyBorder="1" applyProtection="1">
      <alignment vertical="center"/>
    </xf>
    <xf numFmtId="0" fontId="4" fillId="0" borderId="0" xfId="0" applyFont="1" applyBorder="1" applyAlignment="1" applyProtection="1">
      <alignment horizontal="right" vertical="center"/>
    </xf>
    <xf numFmtId="177" fontId="4" fillId="0" borderId="0" xfId="0" applyNumberFormat="1" applyFont="1" applyFill="1" applyBorder="1" applyAlignment="1" applyProtection="1">
      <alignment horizontal="center" vertical="center"/>
    </xf>
    <xf numFmtId="38" fontId="4" fillId="0" borderId="0" xfId="1" applyFont="1" applyAlignment="1" applyProtection="1">
      <alignment vertical="center"/>
    </xf>
    <xf numFmtId="0" fontId="4" fillId="0" borderId="0" xfId="3" applyFont="1" applyAlignment="1" applyProtection="1">
      <alignment horizontal="center" vertical="center"/>
    </xf>
    <xf numFmtId="0" fontId="4" fillId="3" borderId="24" xfId="0" applyFont="1" applyFill="1" applyBorder="1" applyAlignment="1">
      <alignment horizontal="center" vertical="center"/>
    </xf>
    <xf numFmtId="176" fontId="4" fillId="0" borderId="0" xfId="0" applyNumberFormat="1" applyFont="1" applyFill="1" applyBorder="1" applyAlignment="1">
      <alignment horizontal="right" vertical="center"/>
    </xf>
    <xf numFmtId="0" fontId="4" fillId="3" borderId="50" xfId="0" applyFont="1" applyFill="1" applyBorder="1" applyAlignment="1" applyProtection="1">
      <alignment horizontal="center" vertical="center"/>
      <protection locked="0"/>
    </xf>
    <xf numFmtId="0" fontId="4" fillId="3" borderId="50" xfId="0" applyFont="1" applyFill="1" applyBorder="1" applyAlignment="1">
      <alignment horizontal="center" vertical="center"/>
    </xf>
    <xf numFmtId="0" fontId="4" fillId="3" borderId="0" xfId="0" applyFont="1" applyFill="1" applyBorder="1" applyAlignment="1" applyProtection="1">
      <alignment horizontal="center" vertical="center"/>
      <protection locked="0"/>
    </xf>
    <xf numFmtId="176" fontId="4" fillId="3" borderId="49" xfId="0" applyNumberFormat="1" applyFont="1" applyFill="1" applyBorder="1" applyAlignment="1">
      <alignment horizontal="right" vertical="center"/>
    </xf>
    <xf numFmtId="38" fontId="4" fillId="3" borderId="6" xfId="1" applyFont="1" applyFill="1" applyBorder="1" applyAlignment="1" applyProtection="1">
      <alignment horizontal="right" vertical="center"/>
      <protection locked="0"/>
    </xf>
    <xf numFmtId="0" fontId="4" fillId="3" borderId="48" xfId="0" applyFont="1" applyFill="1" applyBorder="1" applyAlignment="1">
      <alignment horizontal="center" vertical="center"/>
    </xf>
    <xf numFmtId="176" fontId="4" fillId="3" borderId="49" xfId="0" applyNumberFormat="1" applyFont="1" applyFill="1" applyBorder="1" applyAlignment="1" applyProtection="1">
      <alignment horizontal="right" vertical="center"/>
      <protection locked="0"/>
    </xf>
    <xf numFmtId="0" fontId="4" fillId="3" borderId="49" xfId="0" applyFont="1" applyFill="1" applyBorder="1" applyAlignment="1" applyProtection="1">
      <alignment horizontal="center" vertical="center"/>
      <protection locked="0"/>
    </xf>
    <xf numFmtId="38" fontId="4" fillId="0" borderId="6" xfId="1" applyFont="1" applyBorder="1" applyAlignment="1">
      <alignment horizontal="right" vertical="center"/>
    </xf>
    <xf numFmtId="0" fontId="4" fillId="0" borderId="0" xfId="3" applyFont="1"/>
    <xf numFmtId="0" fontId="4" fillId="0" borderId="0" xfId="3" applyFont="1" applyFill="1"/>
    <xf numFmtId="0" fontId="4" fillId="0" borderId="0" xfId="3" applyFont="1" applyBorder="1" applyAlignment="1" applyProtection="1">
      <alignment horizontal="left" vertical="center"/>
      <protection locked="0"/>
    </xf>
    <xf numFmtId="0" fontId="4" fillId="0" borderId="0" xfId="3" applyFont="1" applyBorder="1" applyAlignment="1" applyProtection="1">
      <alignment horizontal="left" vertical="center" wrapText="1"/>
      <protection locked="0"/>
    </xf>
    <xf numFmtId="49" fontId="4" fillId="0" borderId="0" xfId="3" quotePrefix="1" applyNumberFormat="1" applyFont="1" applyFill="1" applyBorder="1" applyAlignment="1">
      <alignment horizontal="right" vertical="center"/>
    </xf>
    <xf numFmtId="49" fontId="4" fillId="0" borderId="0" xfId="3" quotePrefix="1" applyNumberFormat="1" applyFont="1" applyFill="1" applyBorder="1" applyAlignment="1">
      <alignment vertical="center"/>
    </xf>
    <xf numFmtId="176" fontId="33" fillId="0" borderId="62" xfId="0" applyNumberFormat="1" applyFont="1" applyFill="1" applyBorder="1" applyAlignment="1" applyProtection="1">
      <alignment horizontal="center" vertical="center" wrapText="1"/>
    </xf>
    <xf numFmtId="0" fontId="4" fillId="0" borderId="63" xfId="0" applyFont="1" applyBorder="1">
      <alignment vertical="center"/>
    </xf>
    <xf numFmtId="0" fontId="4" fillId="0" borderId="64" xfId="0" applyFont="1" applyBorder="1">
      <alignment vertical="center"/>
    </xf>
    <xf numFmtId="0" fontId="19" fillId="0" borderId="0" xfId="0" applyFont="1" applyFill="1">
      <alignment vertical="center"/>
    </xf>
    <xf numFmtId="182" fontId="19" fillId="0" borderId="0" xfId="0" applyNumberFormat="1" applyFont="1" applyFill="1" applyAlignment="1">
      <alignment horizontal="center" vertical="center"/>
    </xf>
    <xf numFmtId="0" fontId="19" fillId="0" borderId="0" xfId="0" applyFont="1" applyFill="1" applyAlignment="1">
      <alignment horizontal="center" vertical="center" wrapText="1"/>
    </xf>
    <xf numFmtId="0" fontId="17" fillId="0" borderId="65" xfId="0" applyFont="1" applyBorder="1">
      <alignment vertical="center"/>
    </xf>
    <xf numFmtId="0" fontId="17" fillId="0" borderId="60" xfId="0" applyFont="1" applyBorder="1" applyAlignment="1">
      <alignment horizontal="center" vertical="center"/>
    </xf>
    <xf numFmtId="0" fontId="17" fillId="0" borderId="59" xfId="0" applyFont="1" applyBorder="1" applyAlignment="1">
      <alignment horizontal="center" vertical="center"/>
    </xf>
    <xf numFmtId="0" fontId="4" fillId="0" borderId="1" xfId="0" applyFont="1" applyBorder="1" applyAlignment="1">
      <alignment vertical="center"/>
    </xf>
    <xf numFmtId="176" fontId="33" fillId="0" borderId="1" xfId="0" applyNumberFormat="1" applyFont="1" applyFill="1" applyBorder="1" applyAlignment="1" applyProtection="1">
      <alignment horizontal="center" vertical="center" wrapText="1"/>
    </xf>
    <xf numFmtId="0" fontId="6" fillId="0" borderId="0" xfId="3" applyFont="1" applyBorder="1" applyAlignment="1">
      <alignment horizontal="left" vertical="center"/>
    </xf>
    <xf numFmtId="0" fontId="6" fillId="0" borderId="0" xfId="3" applyFont="1" applyFill="1" applyBorder="1" applyAlignment="1">
      <alignment horizontal="left" vertical="center" wrapText="1"/>
    </xf>
    <xf numFmtId="49" fontId="4" fillId="0" borderId="0" xfId="3" applyNumberFormat="1" applyFont="1" applyBorder="1" applyAlignment="1">
      <alignment horizontal="left" vertical="center"/>
    </xf>
    <xf numFmtId="0" fontId="4" fillId="0" borderId="0" xfId="3" applyFont="1" applyBorder="1" applyAlignment="1">
      <alignment horizontal="left" vertical="center"/>
    </xf>
    <xf numFmtId="38" fontId="4" fillId="0" borderId="0" xfId="0" applyNumberFormat="1" applyFont="1" applyBorder="1" applyAlignment="1" applyProtection="1">
      <alignment vertical="center"/>
    </xf>
    <xf numFmtId="0" fontId="4" fillId="0" borderId="0" xfId="0" applyFont="1" applyBorder="1" applyAlignment="1">
      <alignment vertical="center"/>
    </xf>
    <xf numFmtId="0" fontId="4" fillId="0" borderId="0" xfId="0" applyFont="1" applyFill="1" applyAlignment="1" applyProtection="1">
      <alignment horizontal="center" vertical="center"/>
    </xf>
    <xf numFmtId="0" fontId="4" fillId="0" borderId="0" xfId="0" applyFont="1" applyAlignment="1" applyProtection="1">
      <alignment horizontal="center" vertical="center"/>
    </xf>
    <xf numFmtId="0" fontId="4" fillId="3" borderId="38" xfId="0" applyFont="1" applyFill="1" applyBorder="1" applyAlignment="1">
      <alignment horizontal="center" vertical="center"/>
    </xf>
    <xf numFmtId="0" fontId="4" fillId="3" borderId="0" xfId="0" applyFont="1" applyFill="1" applyBorder="1" applyAlignment="1">
      <alignment horizontal="center" vertical="center"/>
    </xf>
    <xf numFmtId="0" fontId="19" fillId="0" borderId="0" xfId="0" applyFont="1" applyFill="1" applyAlignment="1">
      <alignment vertical="center" wrapText="1"/>
    </xf>
    <xf numFmtId="0" fontId="4" fillId="0" borderId="1" xfId="0" applyFont="1" applyBorder="1" applyAlignment="1" applyProtection="1">
      <alignment horizontal="center" vertical="center"/>
    </xf>
    <xf numFmtId="0" fontId="16" fillId="0" borderId="0" xfId="3" applyFont="1"/>
    <xf numFmtId="0" fontId="4" fillId="0" borderId="0" xfId="3" applyFont="1" applyAlignment="1">
      <alignment horizontal="center"/>
    </xf>
    <xf numFmtId="38" fontId="4" fillId="0" borderId="0" xfId="1" applyFont="1" applyAlignment="1">
      <alignment horizontal="center"/>
    </xf>
    <xf numFmtId="0" fontId="4" fillId="0" borderId="1" xfId="88" applyFont="1" applyFill="1" applyBorder="1" applyAlignment="1"/>
    <xf numFmtId="38" fontId="4" fillId="0" borderId="1" xfId="1" applyFont="1" applyFill="1" applyBorder="1" applyAlignment="1"/>
    <xf numFmtId="0" fontId="13" fillId="0" borderId="0" xfId="0" applyFont="1" applyFill="1">
      <alignment vertical="center"/>
    </xf>
    <xf numFmtId="38" fontId="4" fillId="0" borderId="1" xfId="47" applyFont="1" applyFill="1" applyBorder="1" applyAlignment="1">
      <alignment horizontal="right"/>
    </xf>
    <xf numFmtId="176" fontId="13" fillId="0" borderId="0" xfId="0" applyNumberFormat="1" applyFont="1" applyFill="1" applyBorder="1" applyProtection="1">
      <alignment vertical="center"/>
    </xf>
    <xf numFmtId="38" fontId="4" fillId="2" borderId="1" xfId="2" applyFont="1" applyFill="1" applyBorder="1" applyAlignment="1" applyProtection="1">
      <alignment horizontal="right" vertical="center"/>
    </xf>
    <xf numFmtId="38" fontId="4" fillId="2" borderId="43" xfId="2" applyFont="1" applyFill="1" applyBorder="1" applyAlignment="1" applyProtection="1">
      <alignment horizontal="right" vertical="center"/>
    </xf>
    <xf numFmtId="176" fontId="13" fillId="0" borderId="0" xfId="0" applyNumberFormat="1" applyFont="1" applyProtection="1">
      <alignment vertical="center"/>
    </xf>
    <xf numFmtId="0" fontId="13" fillId="0" borderId="0" xfId="0" applyFont="1" applyProtection="1">
      <alignment vertical="center"/>
    </xf>
    <xf numFmtId="0" fontId="13" fillId="0" borderId="0" xfId="0" applyFont="1" applyBorder="1" applyProtection="1">
      <alignment vertical="center"/>
    </xf>
    <xf numFmtId="0" fontId="13" fillId="3" borderId="0" xfId="0" applyFont="1" applyFill="1" applyProtection="1">
      <alignment vertical="center"/>
    </xf>
    <xf numFmtId="0" fontId="13" fillId="0" borderId="1" xfId="0" applyFont="1" applyBorder="1" applyProtection="1">
      <alignment vertical="center"/>
    </xf>
    <xf numFmtId="176" fontId="13" fillId="2" borderId="3" xfId="0" applyNumberFormat="1" applyFont="1" applyFill="1" applyBorder="1" applyProtection="1">
      <alignment vertical="center"/>
    </xf>
    <xf numFmtId="177" fontId="13" fillId="0" borderId="0" xfId="0" applyNumberFormat="1" applyFont="1" applyProtection="1">
      <alignment vertical="center"/>
    </xf>
    <xf numFmtId="177" fontId="4" fillId="2" borderId="0" xfId="0" applyNumberFormat="1" applyFont="1" applyFill="1" applyBorder="1" applyProtection="1">
      <alignment vertical="center"/>
    </xf>
    <xf numFmtId="0" fontId="0" fillId="0" borderId="0" xfId="0" applyFont="1" applyAlignment="1">
      <alignment horizontal="right" vertical="center"/>
    </xf>
    <xf numFmtId="38" fontId="0" fillId="2" borderId="16" xfId="1" applyFont="1" applyFill="1" applyBorder="1">
      <alignment vertical="center"/>
    </xf>
    <xf numFmtId="0" fontId="35" fillId="0" borderId="1" xfId="89" applyFont="1" applyBorder="1">
      <alignment vertical="center"/>
    </xf>
    <xf numFmtId="0" fontId="0" fillId="0" borderId="1" xfId="0" applyFont="1" applyBorder="1" applyAlignment="1">
      <alignment vertical="center" wrapText="1"/>
    </xf>
    <xf numFmtId="0" fontId="35" fillId="0" borderId="1" xfId="89" applyFont="1" applyFill="1" applyBorder="1">
      <alignment vertical="center"/>
    </xf>
    <xf numFmtId="38" fontId="0" fillId="2" borderId="1" xfId="1" applyFont="1" applyFill="1" applyBorder="1" applyAlignment="1">
      <alignment vertical="center" wrapText="1"/>
    </xf>
    <xf numFmtId="180" fontId="4" fillId="2" borderId="1" xfId="1" applyNumberFormat="1" applyFont="1" applyFill="1" applyBorder="1" applyProtection="1">
      <alignment vertical="center"/>
    </xf>
    <xf numFmtId="38" fontId="0" fillId="2" borderId="1" xfId="1" applyFont="1" applyFill="1" applyBorder="1" applyProtection="1">
      <alignment vertical="center"/>
    </xf>
    <xf numFmtId="38" fontId="0" fillId="2" borderId="1" xfId="1" applyFont="1" applyFill="1" applyBorder="1" applyAlignment="1">
      <alignment horizontal="center" vertical="center"/>
    </xf>
    <xf numFmtId="38" fontId="0" fillId="2" borderId="14" xfId="1" applyFont="1" applyFill="1" applyBorder="1" applyProtection="1">
      <alignment vertical="center"/>
    </xf>
    <xf numFmtId="38" fontId="0" fillId="0" borderId="0" xfId="1" applyFont="1" applyFill="1" applyBorder="1" applyProtection="1">
      <alignment vertical="center"/>
    </xf>
    <xf numFmtId="38" fontId="0" fillId="2" borderId="1" xfId="0" applyNumberFormat="1" applyFont="1" applyFill="1" applyBorder="1" applyProtection="1">
      <alignment vertical="center"/>
    </xf>
    <xf numFmtId="0" fontId="9" fillId="0" borderId="0" xfId="3" applyFont="1" applyAlignment="1">
      <alignment vertical="center"/>
    </xf>
    <xf numFmtId="0" fontId="4" fillId="3" borderId="37" xfId="0" applyFont="1" applyFill="1" applyBorder="1" applyAlignment="1">
      <alignment horizontal="center" vertical="center"/>
    </xf>
    <xf numFmtId="0" fontId="0" fillId="0" borderId="19" xfId="0" applyFont="1" applyBorder="1" applyAlignment="1">
      <alignment vertical="center" wrapText="1"/>
    </xf>
    <xf numFmtId="38" fontId="4" fillId="2" borderId="51" xfId="1" applyNumberFormat="1" applyFont="1" applyFill="1" applyBorder="1" applyProtection="1">
      <alignment vertical="center"/>
    </xf>
    <xf numFmtId="0" fontId="19" fillId="6" borderId="0" xfId="0" applyFont="1" applyFill="1" applyAlignment="1">
      <alignment horizontal="center" vertical="center"/>
    </xf>
    <xf numFmtId="0" fontId="9" fillId="0" borderId="1" xfId="3" applyFont="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wrapText="1"/>
    </xf>
    <xf numFmtId="0" fontId="9" fillId="0" borderId="0" xfId="3" applyFont="1" applyFill="1" applyBorder="1" applyAlignment="1">
      <alignment horizontal="left" vertical="center"/>
    </xf>
    <xf numFmtId="38" fontId="4" fillId="2" borderId="3" xfId="1" applyNumberFormat="1" applyFont="1" applyFill="1" applyBorder="1" applyProtection="1">
      <alignment vertical="center"/>
    </xf>
    <xf numFmtId="0" fontId="40" fillId="0" borderId="0" xfId="3" applyFont="1"/>
    <xf numFmtId="0" fontId="40" fillId="0" borderId="0" xfId="3" applyFont="1" applyAlignment="1">
      <alignment horizontal="right"/>
    </xf>
    <xf numFmtId="0" fontId="40" fillId="0" borderId="0" xfId="3" applyFont="1" applyAlignment="1">
      <alignment horizontal="left"/>
    </xf>
    <xf numFmtId="0" fontId="41" fillId="0" borderId="0" xfId="3" applyFont="1" applyAlignment="1">
      <alignment horizontal="left"/>
    </xf>
    <xf numFmtId="0" fontId="4" fillId="0" borderId="0" xfId="3" applyFont="1" applyAlignment="1">
      <alignment wrapText="1"/>
    </xf>
    <xf numFmtId="38" fontId="4" fillId="2" borderId="0" xfId="1" applyFont="1" applyFill="1" applyAlignment="1"/>
    <xf numFmtId="0" fontId="4" fillId="0" borderId="0" xfId="3" applyFont="1" applyAlignment="1">
      <alignment horizontal="left"/>
    </xf>
    <xf numFmtId="0" fontId="11" fillId="0" borderId="0" xfId="3" applyFont="1"/>
    <xf numFmtId="0" fontId="4" fillId="0" borderId="0" xfId="3" applyFont="1" applyAlignment="1">
      <alignment horizontal="right"/>
    </xf>
    <xf numFmtId="0" fontId="4" fillId="0" borderId="0" xfId="3" applyFont="1" applyFill="1" applyBorder="1" applyAlignment="1">
      <alignment horizontal="center"/>
    </xf>
    <xf numFmtId="0" fontId="0" fillId="0" borderId="1" xfId="0" applyFont="1" applyBorder="1" applyAlignment="1">
      <alignment horizontal="left" vertical="center" wrapText="1"/>
    </xf>
    <xf numFmtId="0" fontId="35" fillId="0" borderId="1" xfId="89" applyFill="1" applyBorder="1" applyAlignment="1">
      <alignment vertical="center" wrapText="1"/>
    </xf>
    <xf numFmtId="0" fontId="4" fillId="3" borderId="12" xfId="0" applyFont="1" applyFill="1" applyBorder="1" applyAlignment="1">
      <alignment horizontal="center" vertical="center"/>
    </xf>
    <xf numFmtId="0" fontId="4" fillId="3" borderId="19"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9" xfId="0" applyFont="1" applyFill="1" applyBorder="1" applyAlignment="1">
      <alignment horizontal="center" vertical="center"/>
    </xf>
    <xf numFmtId="0" fontId="4" fillId="3" borderId="13" xfId="0" applyFont="1" applyFill="1" applyBorder="1" applyAlignment="1">
      <alignment horizontal="center" vertical="center"/>
    </xf>
    <xf numFmtId="38" fontId="0" fillId="2" borderId="43" xfId="1" applyFont="1" applyFill="1" applyBorder="1">
      <alignment vertical="center"/>
    </xf>
    <xf numFmtId="38" fontId="0" fillId="2" borderId="4" xfId="1" applyFont="1" applyFill="1" applyBorder="1" applyAlignment="1">
      <alignment vertical="center" wrapText="1"/>
    </xf>
    <xf numFmtId="38" fontId="0" fillId="2" borderId="4" xfId="1" applyFont="1" applyFill="1" applyBorder="1" applyAlignment="1">
      <alignment horizontal="center" vertical="center" wrapText="1"/>
    </xf>
    <xf numFmtId="181" fontId="0" fillId="2" borderId="4" xfId="1" applyNumberFormat="1" applyFont="1" applyFill="1" applyBorder="1" applyAlignment="1">
      <alignment horizontal="center" vertical="center" wrapText="1"/>
    </xf>
    <xf numFmtId="182" fontId="0" fillId="2" borderId="4" xfId="1" applyNumberFormat="1" applyFont="1" applyFill="1" applyBorder="1" applyAlignment="1">
      <alignment horizontal="center" vertical="center" wrapText="1"/>
    </xf>
    <xf numFmtId="0" fontId="0" fillId="2" borderId="4" xfId="1" applyNumberFormat="1" applyFont="1" applyFill="1" applyBorder="1" applyAlignment="1">
      <alignment horizontal="center" vertical="center" wrapText="1"/>
    </xf>
    <xf numFmtId="38" fontId="0" fillId="2" borderId="40" xfId="1" applyFont="1" applyFill="1" applyBorder="1">
      <alignment vertical="center"/>
    </xf>
    <xf numFmtId="38" fontId="19" fillId="2" borderId="18" xfId="1" applyFont="1" applyFill="1" applyBorder="1" applyAlignment="1">
      <alignment vertical="center" wrapText="1"/>
    </xf>
    <xf numFmtId="181" fontId="0" fillId="2" borderId="18" xfId="1" applyNumberFormat="1" applyFont="1" applyFill="1" applyBorder="1" applyAlignment="1">
      <alignment horizontal="center" vertical="center" wrapText="1"/>
    </xf>
    <xf numFmtId="182" fontId="0" fillId="2" borderId="18" xfId="1" applyNumberFormat="1" applyFont="1" applyFill="1" applyBorder="1" applyAlignment="1">
      <alignment horizontal="center" vertical="center" wrapText="1"/>
    </xf>
    <xf numFmtId="0" fontId="0" fillId="2" borderId="18" xfId="1" applyNumberFormat="1" applyFont="1" applyFill="1" applyBorder="1" applyAlignment="1">
      <alignment horizontal="center" vertical="center" wrapText="1"/>
    </xf>
    <xf numFmtId="0" fontId="4" fillId="0" borderId="0" xfId="3" applyFont="1" applyAlignment="1">
      <alignment horizontal="center"/>
    </xf>
    <xf numFmtId="0" fontId="6" fillId="0" borderId="0" xfId="0" applyFont="1" applyAlignment="1" applyProtection="1">
      <alignment horizontal="center" vertical="center"/>
    </xf>
    <xf numFmtId="0" fontId="4" fillId="0" borderId="0" xfId="0" applyFont="1" applyAlignment="1" applyProtection="1">
      <alignment horizontal="center" vertical="center"/>
    </xf>
    <xf numFmtId="9" fontId="4" fillId="0" borderId="1" xfId="0" applyNumberFormat="1" applyFont="1" applyBorder="1" applyAlignment="1" applyProtection="1">
      <alignment horizontal="center" vertical="center"/>
    </xf>
    <xf numFmtId="38" fontId="4" fillId="2" borderId="1" xfId="1" applyFont="1" applyFill="1" applyBorder="1" applyAlignment="1" applyProtection="1">
      <alignment horizontal="right" vertical="center"/>
    </xf>
    <xf numFmtId="0" fontId="0" fillId="0" borderId="0" xfId="0" applyAlignment="1">
      <alignment horizontal="center" vertical="center"/>
    </xf>
    <xf numFmtId="183" fontId="4" fillId="0" borderId="0" xfId="3" applyNumberFormat="1" applyFont="1" applyAlignment="1">
      <alignment horizontal="center"/>
    </xf>
    <xf numFmtId="183" fontId="4" fillId="0" borderId="0" xfId="3" applyNumberFormat="1" applyFont="1"/>
    <xf numFmtId="183" fontId="19" fillId="0" borderId="0" xfId="0" applyNumberFormat="1" applyFont="1" applyFill="1" applyAlignment="1">
      <alignment horizontal="center" vertical="center" wrapText="1"/>
    </xf>
    <xf numFmtId="183" fontId="19" fillId="0" borderId="0" xfId="0" applyNumberFormat="1" applyFont="1" applyFill="1" applyAlignment="1">
      <alignment horizontal="center" vertical="center"/>
    </xf>
    <xf numFmtId="183" fontId="13" fillId="0" borderId="0" xfId="0" applyNumberFormat="1" applyFont="1">
      <alignment vertical="center"/>
    </xf>
    <xf numFmtId="183" fontId="0" fillId="0" borderId="0" xfId="0" applyNumberFormat="1">
      <alignment vertical="center"/>
    </xf>
    <xf numFmtId="0" fontId="9" fillId="0" borderId="0" xfId="0" applyFont="1" applyBorder="1" applyAlignment="1" applyProtection="1">
      <alignment horizontal="center" vertical="center" wrapText="1"/>
    </xf>
    <xf numFmtId="0" fontId="4" fillId="0" borderId="0" xfId="0" applyFont="1" applyBorder="1" applyProtection="1">
      <alignment vertical="center"/>
      <protection locked="0"/>
    </xf>
    <xf numFmtId="38" fontId="4" fillId="0" borderId="0" xfId="1" applyNumberFormat="1" applyFont="1" applyFill="1" applyBorder="1" applyProtection="1">
      <alignment vertical="center"/>
    </xf>
    <xf numFmtId="0" fontId="19" fillId="0" borderId="6" xfId="0" applyFont="1" applyBorder="1" applyAlignment="1">
      <alignment horizontal="right" vertical="center"/>
    </xf>
    <xf numFmtId="0" fontId="4" fillId="0" borderId="0" xfId="0" applyFont="1" applyFill="1" applyBorder="1" applyAlignment="1" applyProtection="1">
      <alignment horizontal="center" vertical="center" wrapText="1"/>
    </xf>
    <xf numFmtId="38" fontId="19" fillId="0" borderId="0" xfId="1" applyFont="1" applyFill="1" applyBorder="1" applyAlignment="1">
      <alignment vertical="center" wrapText="1"/>
    </xf>
    <xf numFmtId="9" fontId="4" fillId="0" borderId="0" xfId="0" applyNumberFormat="1" applyFont="1" applyFill="1" applyBorder="1" applyAlignment="1" applyProtection="1">
      <alignment horizontal="center" vertical="center"/>
    </xf>
    <xf numFmtId="38" fontId="4" fillId="0" borderId="0" xfId="1" applyFont="1" applyFill="1" applyBorder="1" applyAlignment="1" applyProtection="1">
      <alignment horizontal="right" vertical="center"/>
    </xf>
    <xf numFmtId="38" fontId="6" fillId="2" borderId="7" xfId="0" applyNumberFormat="1" applyFont="1" applyFill="1" applyBorder="1" applyAlignment="1" applyProtection="1">
      <alignment vertical="center"/>
    </xf>
    <xf numFmtId="0" fontId="4" fillId="6" borderId="1" xfId="0" applyFont="1" applyFill="1" applyBorder="1" applyAlignment="1" applyProtection="1">
      <alignment horizontal="center" vertical="center"/>
    </xf>
    <xf numFmtId="0" fontId="4" fillId="0" borderId="1" xfId="0" applyFont="1" applyFill="1" applyBorder="1" applyProtection="1">
      <alignment vertical="center"/>
    </xf>
    <xf numFmtId="0" fontId="0" fillId="0" borderId="0" xfId="0" applyFont="1" applyFill="1" applyAlignment="1">
      <alignment vertical="center" wrapText="1"/>
    </xf>
    <xf numFmtId="0" fontId="0" fillId="0" borderId="0" xfId="0" applyFont="1" applyFill="1" applyBorder="1" applyAlignment="1">
      <alignment horizontal="right" vertical="center"/>
    </xf>
    <xf numFmtId="38" fontId="0" fillId="0" borderId="0" xfId="0" applyNumberFormat="1" applyFont="1" applyFill="1" applyBorder="1">
      <alignment vertical="center"/>
    </xf>
    <xf numFmtId="0" fontId="0" fillId="0" borderId="0" xfId="0" applyFont="1" applyBorder="1" applyAlignment="1">
      <alignment horizontal="right" vertical="center"/>
    </xf>
    <xf numFmtId="38" fontId="19" fillId="2" borderId="4" xfId="1" applyFont="1" applyFill="1" applyBorder="1" applyAlignment="1">
      <alignment vertical="center" wrapText="1"/>
    </xf>
    <xf numFmtId="38" fontId="0" fillId="2" borderId="18" xfId="1" applyFont="1" applyFill="1" applyBorder="1" applyAlignment="1">
      <alignment horizontal="center" vertical="center" wrapText="1"/>
    </xf>
    <xf numFmtId="0" fontId="4" fillId="0" borderId="0" xfId="3" applyFont="1" applyAlignment="1">
      <alignment horizontal="center" vertical="center"/>
    </xf>
    <xf numFmtId="38" fontId="0" fillId="3" borderId="0" xfId="0" applyNumberFormat="1" applyFont="1" applyFill="1" applyBorder="1">
      <alignment vertical="center"/>
    </xf>
    <xf numFmtId="38" fontId="19" fillId="3" borderId="0" xfId="1" applyFont="1" applyFill="1" applyBorder="1" applyAlignment="1">
      <alignment vertical="center" wrapText="1"/>
    </xf>
    <xf numFmtId="9" fontId="4" fillId="3" borderId="0" xfId="0" applyNumberFormat="1" applyFont="1" applyFill="1" applyBorder="1" applyAlignment="1" applyProtection="1">
      <alignment horizontal="center" vertical="center"/>
    </xf>
    <xf numFmtId="38" fontId="4" fillId="3" borderId="0" xfId="1" applyFont="1" applyFill="1" applyBorder="1" applyAlignment="1" applyProtection="1">
      <alignment horizontal="right" vertical="center"/>
    </xf>
    <xf numFmtId="38" fontId="0" fillId="3" borderId="0" xfId="0" applyNumberFormat="1" applyFont="1" applyFill="1" applyBorder="1" applyAlignment="1">
      <alignment horizontal="right" vertical="center"/>
    </xf>
    <xf numFmtId="0" fontId="0" fillId="3" borderId="0" xfId="0" applyFont="1" applyFill="1" applyBorder="1" applyAlignment="1">
      <alignment horizontal="right" vertical="center"/>
    </xf>
    <xf numFmtId="38" fontId="0" fillId="3" borderId="0" xfId="1" applyFont="1" applyFill="1" applyBorder="1" applyAlignment="1">
      <alignment vertical="center" wrapText="1"/>
    </xf>
    <xf numFmtId="0" fontId="4" fillId="0" borderId="0" xfId="0" applyFont="1" applyAlignment="1">
      <alignment horizontal="center" vertical="center"/>
    </xf>
    <xf numFmtId="180" fontId="4" fillId="2" borderId="27" xfId="1" applyNumberFormat="1" applyFont="1" applyFill="1" applyBorder="1" applyProtection="1">
      <alignment vertical="center"/>
    </xf>
    <xf numFmtId="38" fontId="4" fillId="0" borderId="12" xfId="1" applyFont="1" applyBorder="1" applyAlignment="1">
      <alignment horizontal="center" vertical="center" wrapText="1"/>
    </xf>
    <xf numFmtId="38" fontId="4" fillId="2" borderId="3" xfId="1" applyFont="1" applyFill="1" applyBorder="1" applyAlignment="1">
      <alignment horizontal="right" vertical="center"/>
    </xf>
    <xf numFmtId="38"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38" fontId="6" fillId="0" borderId="0" xfId="0" applyNumberFormat="1" applyFont="1" applyFill="1" applyBorder="1" applyAlignment="1" applyProtection="1">
      <alignment vertical="center"/>
    </xf>
    <xf numFmtId="0" fontId="14" fillId="4" borderId="0" xfId="0" applyFont="1" applyFill="1" applyAlignment="1" applyProtection="1">
      <alignment vertical="center"/>
    </xf>
    <xf numFmtId="0" fontId="14" fillId="0" borderId="0" xfId="0" applyFont="1" applyFill="1" applyAlignment="1" applyProtection="1">
      <alignment vertical="center"/>
    </xf>
    <xf numFmtId="0" fontId="35" fillId="0" borderId="14" xfId="89" applyFont="1" applyFill="1" applyBorder="1">
      <alignment vertical="center"/>
    </xf>
    <xf numFmtId="0" fontId="0" fillId="0" borderId="67" xfId="0" applyFont="1" applyBorder="1">
      <alignment vertical="center"/>
    </xf>
    <xf numFmtId="0" fontId="0" fillId="0" borderId="18" xfId="0" applyFont="1" applyBorder="1">
      <alignment vertical="center"/>
    </xf>
    <xf numFmtId="0" fontId="0" fillId="0" borderId="13"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183" fontId="0" fillId="2" borderId="19" xfId="1" applyNumberFormat="1" applyFont="1" applyFill="1" applyBorder="1" applyAlignment="1">
      <alignment horizontal="center" vertical="center" wrapText="1"/>
    </xf>
    <xf numFmtId="183" fontId="0" fillId="2" borderId="22" xfId="1" applyNumberFormat="1" applyFont="1" applyFill="1" applyBorder="1" applyAlignment="1">
      <alignment horizontal="center" vertical="center" wrapText="1"/>
    </xf>
    <xf numFmtId="183" fontId="0" fillId="2" borderId="13" xfId="1" applyNumberFormat="1" applyFont="1" applyFill="1" applyBorder="1" applyAlignment="1">
      <alignment horizontal="center" vertical="center" wrapText="1"/>
    </xf>
    <xf numFmtId="0" fontId="16" fillId="0" borderId="0" xfId="3" applyFont="1" applyAlignment="1">
      <alignment vertical="center"/>
    </xf>
    <xf numFmtId="176" fontId="4" fillId="2" borderId="2" xfId="3" applyNumberFormat="1" applyFont="1" applyFill="1" applyBorder="1" applyAlignment="1"/>
    <xf numFmtId="176" fontId="4" fillId="2" borderId="8" xfId="3" applyNumberFormat="1" applyFont="1" applyFill="1" applyBorder="1" applyAlignment="1"/>
    <xf numFmtId="176" fontId="4" fillId="0" borderId="25" xfId="3" applyNumberFormat="1" applyFont="1" applyFill="1" applyBorder="1" applyAlignment="1"/>
    <xf numFmtId="176" fontId="4" fillId="0" borderId="0" xfId="3" applyNumberFormat="1" applyFont="1" applyFill="1" applyBorder="1" applyAlignment="1"/>
    <xf numFmtId="0" fontId="6" fillId="0" borderId="0" xfId="3" applyFont="1" applyAlignment="1">
      <alignment vertical="center"/>
    </xf>
    <xf numFmtId="0" fontId="4" fillId="0" borderId="0" xfId="0" applyFont="1" applyFill="1" applyAlignment="1" applyProtection="1">
      <alignment horizontal="right" vertical="center"/>
    </xf>
    <xf numFmtId="0" fontId="9" fillId="0" borderId="0" xfId="3" applyFont="1" applyFill="1" applyBorder="1" applyAlignment="1">
      <alignment horizontal="left" vertical="center"/>
    </xf>
    <xf numFmtId="0" fontId="0" fillId="0" borderId="0" xfId="0" applyFont="1" applyAlignment="1">
      <alignment vertical="center"/>
    </xf>
    <xf numFmtId="0" fontId="4" fillId="10" borderId="0" xfId="3" applyFont="1" applyFill="1" applyBorder="1" applyAlignment="1" applyProtection="1">
      <alignment horizontal="left" vertical="center"/>
    </xf>
    <xf numFmtId="0" fontId="6" fillId="10" borderId="0" xfId="3" applyFont="1" applyFill="1" applyBorder="1" applyAlignment="1">
      <alignment vertical="center"/>
    </xf>
    <xf numFmtId="0" fontId="4" fillId="10" borderId="0" xfId="3" applyFont="1" applyFill="1" applyBorder="1" applyAlignment="1">
      <alignment vertical="center"/>
    </xf>
    <xf numFmtId="0" fontId="4" fillId="10" borderId="0" xfId="3" applyFont="1" applyFill="1" applyBorder="1" applyAlignment="1">
      <alignment horizontal="center" vertical="center"/>
    </xf>
    <xf numFmtId="177" fontId="42" fillId="0" borderId="0" xfId="0" applyNumberFormat="1" applyFont="1" applyAlignment="1" applyProtection="1">
      <alignment horizontal="left" vertical="top" wrapText="1"/>
    </xf>
    <xf numFmtId="0" fontId="0" fillId="0" borderId="61" xfId="0" applyFont="1" applyBorder="1">
      <alignment vertical="center"/>
    </xf>
    <xf numFmtId="0" fontId="35" fillId="0" borderId="0" xfId="89" applyBorder="1" applyAlignment="1">
      <alignment vertical="center" wrapText="1"/>
    </xf>
    <xf numFmtId="176" fontId="33" fillId="0" borderId="16" xfId="0" applyNumberFormat="1" applyFont="1" applyFill="1" applyBorder="1" applyAlignment="1" applyProtection="1">
      <alignment horizontal="center" vertical="center" wrapText="1"/>
    </xf>
    <xf numFmtId="0" fontId="13" fillId="0" borderId="16" xfId="0" applyFont="1" applyBorder="1" applyProtection="1">
      <alignment vertical="center"/>
    </xf>
    <xf numFmtId="0" fontId="13" fillId="0" borderId="68" xfId="0" applyFont="1" applyBorder="1" applyProtection="1">
      <alignment vertical="center"/>
    </xf>
    <xf numFmtId="0" fontId="13" fillId="0" borderId="11" xfId="0" applyFont="1" applyBorder="1" applyAlignment="1" applyProtection="1">
      <alignment horizontal="center" vertical="center"/>
    </xf>
    <xf numFmtId="176" fontId="13" fillId="0" borderId="11" xfId="0" applyNumberFormat="1" applyFont="1" applyBorder="1" applyAlignment="1" applyProtection="1">
      <alignment horizontal="center" vertical="center"/>
    </xf>
    <xf numFmtId="0" fontId="13" fillId="0" borderId="12" xfId="0" applyFont="1" applyBorder="1" applyAlignment="1" applyProtection="1">
      <alignment horizontal="center" vertical="center"/>
    </xf>
    <xf numFmtId="49" fontId="4" fillId="0" borderId="0" xfId="0" quotePrefix="1" applyNumberFormat="1" applyFont="1" applyAlignment="1" applyProtection="1">
      <alignment horizontal="left" vertical="center"/>
    </xf>
    <xf numFmtId="0" fontId="6" fillId="0" borderId="0" xfId="0" applyFont="1" applyAlignment="1" applyProtection="1">
      <alignment horizontal="center" vertical="center"/>
    </xf>
    <xf numFmtId="0" fontId="0" fillId="12" borderId="0" xfId="0" applyFill="1">
      <alignment vertical="center"/>
    </xf>
    <xf numFmtId="0" fontId="4" fillId="0" borderId="24" xfId="0" applyFont="1" applyBorder="1" applyAlignment="1">
      <alignment vertical="center"/>
    </xf>
    <xf numFmtId="176" fontId="4" fillId="0" borderId="1" xfId="3" applyNumberFormat="1" applyFont="1" applyBorder="1" applyAlignment="1" applyProtection="1">
      <alignment vertical="center"/>
    </xf>
    <xf numFmtId="0" fontId="4" fillId="13" borderId="1" xfId="3" applyFont="1" applyFill="1" applyBorder="1" applyAlignment="1" applyProtection="1">
      <alignment vertical="center"/>
    </xf>
    <xf numFmtId="176" fontId="4" fillId="13" borderId="1" xfId="3" applyNumberFormat="1" applyFont="1" applyFill="1" applyBorder="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center" vertical="center"/>
    </xf>
    <xf numFmtId="0" fontId="4" fillId="0" borderId="1" xfId="0" applyFont="1" applyBorder="1" applyAlignment="1" applyProtection="1">
      <alignment horizontal="center" vertical="center"/>
    </xf>
    <xf numFmtId="185" fontId="4" fillId="13" borderId="1" xfId="0" applyNumberFormat="1" applyFont="1" applyFill="1" applyBorder="1" applyProtection="1">
      <alignment vertical="center"/>
    </xf>
    <xf numFmtId="180" fontId="4" fillId="0" borderId="0" xfId="1" applyNumberFormat="1" applyFont="1" applyFill="1" applyBorder="1" applyProtection="1">
      <alignment vertical="center"/>
    </xf>
    <xf numFmtId="0" fontId="4" fillId="0" borderId="6" xfId="0" applyFont="1" applyBorder="1" applyProtection="1">
      <alignment vertical="center"/>
    </xf>
    <xf numFmtId="176" fontId="4" fillId="5" borderId="41" xfId="0" applyNumberFormat="1" applyFont="1" applyFill="1" applyBorder="1" applyProtection="1">
      <alignment vertical="center"/>
    </xf>
    <xf numFmtId="176" fontId="4" fillId="13" borderId="19" xfId="0" applyNumberFormat="1" applyFont="1" applyFill="1" applyBorder="1" applyProtection="1">
      <alignment vertical="center"/>
    </xf>
    <xf numFmtId="176" fontId="4" fillId="5" borderId="32" xfId="0" applyNumberFormat="1" applyFont="1" applyFill="1" applyBorder="1" applyProtection="1">
      <alignment vertical="center"/>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176" fontId="4" fillId="5" borderId="61" xfId="0" applyNumberFormat="1" applyFont="1" applyFill="1" applyBorder="1" applyProtection="1">
      <alignment vertical="center"/>
    </xf>
    <xf numFmtId="185" fontId="4" fillId="13" borderId="18" xfId="0" applyNumberFormat="1" applyFont="1" applyFill="1" applyBorder="1" applyProtection="1">
      <alignment vertical="center"/>
    </xf>
    <xf numFmtId="176" fontId="4" fillId="13" borderId="13" xfId="0" applyNumberFormat="1" applyFont="1" applyFill="1" applyBorder="1" applyProtection="1">
      <alignment vertical="center"/>
    </xf>
    <xf numFmtId="0" fontId="4" fillId="0" borderId="62" xfId="0" applyFont="1" applyBorder="1" applyAlignment="1" applyProtection="1">
      <alignment horizontal="center" vertical="center"/>
    </xf>
    <xf numFmtId="176" fontId="4" fillId="13" borderId="63" xfId="0" applyNumberFormat="1" applyFont="1" applyFill="1" applyBorder="1" applyProtection="1">
      <alignment vertical="center"/>
    </xf>
    <xf numFmtId="176" fontId="4" fillId="13" borderId="64" xfId="0" applyNumberFormat="1" applyFont="1" applyFill="1" applyBorder="1" applyProtection="1">
      <alignment vertical="center"/>
    </xf>
    <xf numFmtId="0" fontId="19" fillId="0" borderId="0" xfId="0" applyFont="1" applyFill="1" applyBorder="1" applyAlignment="1">
      <alignment horizontal="right" vertical="center"/>
    </xf>
    <xf numFmtId="0" fontId="7" fillId="0" borderId="0" xfId="0" applyFont="1" applyFill="1" applyProtection="1">
      <alignment vertical="center"/>
    </xf>
    <xf numFmtId="185" fontId="4" fillId="13" borderId="14" xfId="0" applyNumberFormat="1" applyFont="1" applyFill="1" applyBorder="1" applyProtection="1">
      <alignment vertical="center"/>
    </xf>
    <xf numFmtId="176" fontId="4" fillId="13" borderId="67" xfId="0" applyNumberFormat="1" applyFont="1" applyFill="1" applyBorder="1" applyProtection="1">
      <alignment vertical="center"/>
    </xf>
    <xf numFmtId="180" fontId="4" fillId="2" borderId="3" xfId="1" applyNumberFormat="1" applyFont="1" applyFill="1" applyBorder="1" applyProtection="1">
      <alignment vertical="center"/>
    </xf>
    <xf numFmtId="0" fontId="4" fillId="0" borderId="8" xfId="0" applyFont="1" applyBorder="1" applyProtection="1">
      <alignment vertical="center"/>
    </xf>
    <xf numFmtId="0" fontId="4" fillId="0" borderId="1" xfId="0" applyFont="1" applyBorder="1" applyAlignment="1" applyProtection="1">
      <alignment vertical="center" wrapText="1"/>
    </xf>
    <xf numFmtId="3" fontId="4" fillId="13" borderId="1" xfId="0" applyNumberFormat="1" applyFont="1" applyFill="1" applyBorder="1" applyProtection="1">
      <alignment vertical="center"/>
    </xf>
    <xf numFmtId="0" fontId="4" fillId="0" borderId="6" xfId="0" applyFont="1" applyBorder="1" applyAlignment="1" applyProtection="1">
      <alignment vertical="center" wrapText="1"/>
    </xf>
    <xf numFmtId="3" fontId="4" fillId="13" borderId="6" xfId="0" applyNumberFormat="1" applyFont="1" applyFill="1" applyBorder="1" applyProtection="1">
      <alignment vertical="center"/>
    </xf>
    <xf numFmtId="0" fontId="4" fillId="0" borderId="41" xfId="0" applyFont="1" applyBorder="1" applyAlignment="1" applyProtection="1">
      <alignment vertical="center" wrapText="1"/>
    </xf>
    <xf numFmtId="0" fontId="4" fillId="0" borderId="19" xfId="0" applyFont="1" applyBorder="1" applyAlignment="1" applyProtection="1">
      <alignment vertical="center" wrapText="1"/>
    </xf>
    <xf numFmtId="3" fontId="4" fillId="13" borderId="41" xfId="0" applyNumberFormat="1" applyFont="1" applyFill="1" applyBorder="1" applyProtection="1">
      <alignment vertical="center"/>
    </xf>
    <xf numFmtId="3" fontId="4" fillId="13" borderId="19" xfId="0" applyNumberFormat="1" applyFont="1" applyFill="1" applyBorder="1" applyProtection="1">
      <alignment vertical="center"/>
    </xf>
    <xf numFmtId="0" fontId="4" fillId="4" borderId="2" xfId="0" applyFont="1" applyFill="1" applyBorder="1" applyAlignment="1" applyProtection="1">
      <alignment vertical="center"/>
    </xf>
    <xf numFmtId="0" fontId="14" fillId="4" borderId="5" xfId="0" applyFont="1" applyFill="1" applyBorder="1" applyAlignment="1" applyProtection="1">
      <alignment vertical="center"/>
    </xf>
    <xf numFmtId="0" fontId="14" fillId="4" borderId="2" xfId="0" applyFont="1" applyFill="1" applyBorder="1" applyAlignment="1" applyProtection="1">
      <alignment vertical="center"/>
    </xf>
    <xf numFmtId="0" fontId="14" fillId="4" borderId="0" xfId="0" applyFont="1" applyFill="1" applyProtection="1">
      <alignment vertical="center"/>
    </xf>
    <xf numFmtId="0" fontId="4" fillId="4" borderId="0" xfId="0" applyFont="1" applyFill="1" applyBorder="1" applyAlignment="1" applyProtection="1">
      <alignment vertical="center"/>
    </xf>
    <xf numFmtId="0" fontId="14" fillId="4" borderId="0" xfId="0" applyFont="1" applyFill="1" applyBorder="1" applyAlignment="1" applyProtection="1">
      <alignment vertical="center"/>
    </xf>
    <xf numFmtId="49" fontId="4" fillId="0" borderId="0" xfId="0" quotePrefix="1" applyNumberFormat="1" applyFont="1" applyFill="1" applyAlignment="1" applyProtection="1">
      <alignment horizontal="right" vertical="center"/>
    </xf>
    <xf numFmtId="177" fontId="6" fillId="0" borderId="0" xfId="0" applyNumberFormat="1" applyFont="1" applyFill="1" applyBorder="1" applyAlignment="1" applyProtection="1">
      <alignment horizontal="right" vertical="center"/>
    </xf>
    <xf numFmtId="0" fontId="0" fillId="0" borderId="0" xfId="0" applyFill="1" applyProtection="1">
      <alignment vertical="center"/>
    </xf>
    <xf numFmtId="177" fontId="0" fillId="0" borderId="0" xfId="0" applyNumberFormat="1" applyFill="1" applyProtection="1">
      <alignment vertical="center"/>
    </xf>
    <xf numFmtId="184" fontId="4" fillId="0" borderId="1" xfId="0" applyNumberFormat="1" applyFont="1" applyBorder="1" applyAlignment="1" applyProtection="1">
      <alignment vertical="center"/>
    </xf>
    <xf numFmtId="0" fontId="13" fillId="0" borderId="74" xfId="0" applyFont="1" applyBorder="1" applyProtection="1">
      <alignment vertical="center"/>
    </xf>
    <xf numFmtId="38" fontId="4" fillId="0" borderId="31" xfId="1" applyFont="1" applyBorder="1" applyAlignment="1" applyProtection="1">
      <alignment horizontal="right" vertical="center"/>
      <protection locked="0"/>
    </xf>
    <xf numFmtId="176" fontId="4" fillId="13" borderId="6" xfId="3" applyNumberFormat="1" applyFont="1" applyFill="1" applyBorder="1" applyAlignment="1" applyProtection="1">
      <alignment vertical="center"/>
    </xf>
    <xf numFmtId="38" fontId="4" fillId="5" borderId="1" xfId="1" applyFont="1" applyFill="1" applyBorder="1" applyAlignment="1" applyProtection="1">
      <alignment horizontal="right" vertical="center"/>
      <protection locked="0"/>
    </xf>
    <xf numFmtId="0" fontId="9" fillId="0" borderId="1" xfId="3" applyFont="1" applyFill="1" applyBorder="1" applyAlignment="1" applyProtection="1">
      <alignment horizontal="center" vertical="center" wrapText="1"/>
    </xf>
    <xf numFmtId="0" fontId="9" fillId="0" borderId="8" xfId="3" applyFont="1" applyBorder="1" applyAlignment="1" applyProtection="1">
      <alignment horizontal="center" vertical="center" wrapText="1"/>
    </xf>
    <xf numFmtId="187" fontId="4" fillId="9" borderId="16" xfId="1" quotePrefix="1" applyNumberFormat="1" applyFont="1" applyFill="1" applyBorder="1" applyAlignment="1" applyProtection="1">
      <alignment vertical="center" wrapText="1"/>
    </xf>
    <xf numFmtId="176" fontId="4" fillId="13" borderId="1" xfId="0" applyNumberFormat="1" applyFont="1" applyFill="1" applyBorder="1" applyProtection="1">
      <alignment vertical="center"/>
    </xf>
    <xf numFmtId="186" fontId="4" fillId="0" borderId="0" xfId="3" applyNumberFormat="1" applyFont="1" applyBorder="1" applyAlignment="1">
      <alignment vertical="center" wrapText="1"/>
    </xf>
    <xf numFmtId="0" fontId="43" fillId="0" borderId="0" xfId="3" applyFont="1" applyBorder="1" applyAlignment="1">
      <alignment horizontal="right" vertical="center"/>
    </xf>
    <xf numFmtId="180" fontId="4" fillId="2" borderId="41" xfId="3" applyNumberFormat="1" applyFont="1" applyFill="1" applyBorder="1" applyAlignment="1">
      <alignment horizontal="right" vertical="center"/>
    </xf>
    <xf numFmtId="0" fontId="4" fillId="0" borderId="69" xfId="3" applyFont="1" applyFill="1" applyBorder="1" applyAlignment="1">
      <alignment horizontal="right" vertical="center"/>
    </xf>
    <xf numFmtId="0" fontId="43" fillId="0" borderId="1" xfId="3" applyFont="1" applyBorder="1" applyAlignment="1" applyProtection="1">
      <alignment horizontal="center" vertical="center" wrapText="1"/>
    </xf>
    <xf numFmtId="176" fontId="33" fillId="0" borderId="37" xfId="0" applyNumberFormat="1" applyFont="1" applyFill="1" applyBorder="1" applyAlignment="1" applyProtection="1">
      <alignment horizontal="center" vertical="center" wrapText="1"/>
    </xf>
    <xf numFmtId="0" fontId="4" fillId="0" borderId="24" xfId="0" applyFont="1" applyBorder="1">
      <alignment vertical="center"/>
    </xf>
    <xf numFmtId="0" fontId="4" fillId="0" borderId="35" xfId="0" applyFont="1" applyBorder="1">
      <alignment vertical="center"/>
    </xf>
    <xf numFmtId="38" fontId="4" fillId="5" borderId="63" xfId="1" applyFont="1" applyFill="1" applyBorder="1" applyAlignment="1" applyProtection="1">
      <alignment horizontal="right" vertical="center"/>
      <protection locked="0"/>
    </xf>
    <xf numFmtId="38" fontId="4" fillId="5" borderId="64" xfId="1" applyFont="1" applyFill="1" applyBorder="1" applyAlignment="1" applyProtection="1">
      <alignment horizontal="right" vertical="center"/>
      <protection locked="0"/>
    </xf>
    <xf numFmtId="176" fontId="43" fillId="0" borderId="1" xfId="0" applyNumberFormat="1" applyFont="1" applyFill="1" applyBorder="1" applyAlignment="1" applyProtection="1">
      <alignment horizontal="center" vertical="center" wrapText="1"/>
    </xf>
    <xf numFmtId="0" fontId="4" fillId="0" borderId="25" xfId="3" applyFont="1" applyBorder="1" applyAlignment="1" applyProtection="1">
      <alignment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left" vertical="center"/>
    </xf>
    <xf numFmtId="0" fontId="40" fillId="0" borderId="1" xfId="3" applyFont="1" applyBorder="1" applyAlignment="1" applyProtection="1">
      <alignment horizontal="center" vertical="center" wrapText="1"/>
    </xf>
    <xf numFmtId="0" fontId="4" fillId="0" borderId="1" xfId="0" applyFont="1" applyBorder="1" applyAlignment="1" applyProtection="1">
      <alignment horizontal="center" vertical="center"/>
    </xf>
    <xf numFmtId="177" fontId="4" fillId="0" borderId="0" xfId="0" applyNumberFormat="1" applyFont="1" applyFill="1" applyBorder="1" applyAlignment="1" applyProtection="1">
      <alignment horizontal="right" vertical="center"/>
    </xf>
    <xf numFmtId="0" fontId="4" fillId="0" borderId="2" xfId="3" applyFont="1" applyFill="1" applyBorder="1" applyAlignment="1" applyProtection="1">
      <alignment vertical="center"/>
    </xf>
    <xf numFmtId="0" fontId="0" fillId="0" borderId="2" xfId="0" applyBorder="1" applyProtection="1">
      <alignment vertical="center"/>
    </xf>
    <xf numFmtId="0" fontId="4" fillId="0" borderId="8" xfId="3" applyFont="1" applyFill="1" applyBorder="1" applyAlignment="1" applyProtection="1">
      <alignment vertical="center"/>
    </xf>
    <xf numFmtId="0" fontId="0" fillId="0" borderId="8" xfId="0" applyBorder="1" applyProtection="1">
      <alignment vertical="center"/>
    </xf>
    <xf numFmtId="0" fontId="0" fillId="0" borderId="0" xfId="0" applyAlignment="1" applyProtection="1">
      <alignment horizontal="center" vertical="center"/>
    </xf>
    <xf numFmtId="188" fontId="0" fillId="0" borderId="3" xfId="0" applyNumberFormat="1" applyFont="1" applyBorder="1" applyProtection="1">
      <alignment vertical="center"/>
    </xf>
    <xf numFmtId="0" fontId="4" fillId="0" borderId="6" xfId="0" applyFont="1" applyBorder="1" applyAlignment="1" applyProtection="1">
      <alignment vertical="center"/>
    </xf>
    <xf numFmtId="0" fontId="4" fillId="0" borderId="6" xfId="0" applyFont="1" applyBorder="1" applyAlignment="1" applyProtection="1">
      <alignment horizontal="right" vertical="center"/>
    </xf>
    <xf numFmtId="0" fontId="21" fillId="0" borderId="1" xfId="0" applyFont="1" applyBorder="1" applyAlignment="1" applyProtection="1">
      <alignment horizontal="center" vertical="center"/>
    </xf>
    <xf numFmtId="0" fontId="0" fillId="0" borderId="0" xfId="0" applyFill="1" applyAlignment="1" applyProtection="1">
      <alignment horizontal="center" vertical="center"/>
    </xf>
    <xf numFmtId="0" fontId="9" fillId="0" borderId="71" xfId="0" applyFont="1" applyBorder="1" applyProtection="1">
      <alignment vertical="center"/>
    </xf>
    <xf numFmtId="38" fontId="4" fillId="2" borderId="1" xfId="1" applyFont="1" applyFill="1" applyBorder="1" applyAlignment="1" applyProtection="1">
      <alignment vertical="center" wrapText="1"/>
    </xf>
    <xf numFmtId="0" fontId="0" fillId="0" borderId="0" xfId="0" quotePrefix="1" applyProtection="1">
      <alignment vertical="center"/>
    </xf>
    <xf numFmtId="0" fontId="9" fillId="0" borderId="5" xfId="0" applyFont="1" applyBorder="1" applyProtection="1">
      <alignment vertical="center"/>
    </xf>
    <xf numFmtId="38" fontId="43" fillId="0" borderId="1" xfId="1" applyFont="1" applyBorder="1" applyAlignment="1" applyProtection="1">
      <alignment horizontal="right" vertical="center"/>
    </xf>
    <xf numFmtId="0" fontId="9" fillId="12" borderId="44" xfId="0" applyFont="1" applyFill="1" applyBorder="1" applyProtection="1">
      <alignment vertical="center"/>
    </xf>
    <xf numFmtId="38" fontId="4" fillId="12" borderId="1" xfId="1" applyFont="1" applyFill="1" applyBorder="1" applyProtection="1">
      <alignment vertical="center"/>
    </xf>
    <xf numFmtId="0" fontId="9" fillId="12" borderId="5" xfId="0" applyFont="1" applyFill="1" applyBorder="1" applyProtection="1">
      <alignment vertical="center"/>
    </xf>
    <xf numFmtId="38" fontId="43" fillId="12" borderId="14" xfId="1" applyFont="1" applyFill="1" applyBorder="1" applyAlignment="1" applyProtection="1">
      <alignment horizontal="right" vertical="center"/>
    </xf>
    <xf numFmtId="38" fontId="6" fillId="2" borderId="62" xfId="1" applyFont="1" applyFill="1" applyBorder="1" applyProtection="1">
      <alignment vertical="center"/>
    </xf>
    <xf numFmtId="38" fontId="43" fillId="0" borderId="63" xfId="1" applyFont="1" applyBorder="1" applyAlignment="1" applyProtection="1">
      <alignment horizontal="right" vertical="center"/>
    </xf>
    <xf numFmtId="0" fontId="9" fillId="0" borderId="44" xfId="0" applyFont="1" applyBorder="1" applyProtection="1">
      <alignment vertical="center"/>
    </xf>
    <xf numFmtId="38" fontId="6" fillId="2" borderId="63" xfId="1" applyFont="1" applyFill="1" applyBorder="1" applyProtection="1">
      <alignment vertical="center"/>
    </xf>
    <xf numFmtId="176" fontId="0" fillId="0" borderId="49" xfId="0" applyNumberFormat="1" applyFill="1" applyBorder="1" applyProtection="1">
      <alignment vertical="center"/>
    </xf>
    <xf numFmtId="182" fontId="0" fillId="0" borderId="0" xfId="0" applyNumberFormat="1" applyFill="1" applyBorder="1" applyAlignment="1" applyProtection="1">
      <alignment horizontal="center" vertical="center"/>
    </xf>
    <xf numFmtId="0" fontId="0" fillId="0" borderId="10" xfId="0" applyBorder="1" applyAlignment="1" applyProtection="1">
      <alignment horizontal="center" vertical="center"/>
    </xf>
    <xf numFmtId="0" fontId="9" fillId="0" borderId="0" xfId="0" applyFont="1" applyProtection="1">
      <alignment vertical="center"/>
    </xf>
    <xf numFmtId="38" fontId="6" fillId="2" borderId="64" xfId="0" applyNumberFormat="1" applyFont="1" applyFill="1" applyBorder="1" applyProtection="1">
      <alignment vertical="center"/>
    </xf>
    <xf numFmtId="0" fontId="0" fillId="0" borderId="0" xfId="0" applyFont="1" applyFill="1" applyProtection="1">
      <alignment vertical="center"/>
    </xf>
    <xf numFmtId="0" fontId="0" fillId="0" borderId="0" xfId="0" applyFill="1" applyBorder="1" applyProtection="1">
      <alignment vertical="center"/>
    </xf>
    <xf numFmtId="176" fontId="0" fillId="0" borderId="0" xfId="0" applyNumberFormat="1" applyFill="1" applyBorder="1" applyProtection="1">
      <alignment vertical="center"/>
    </xf>
    <xf numFmtId="0" fontId="17" fillId="0" borderId="0" xfId="0" applyFont="1" applyFill="1" applyBorder="1" applyProtection="1">
      <alignment vertical="center"/>
    </xf>
    <xf numFmtId="0" fontId="44" fillId="0" borderId="0" xfId="0" applyFont="1" applyAlignment="1" applyProtection="1">
      <alignment horizontal="center" vertical="center"/>
    </xf>
    <xf numFmtId="176" fontId="0" fillId="13" borderId="3" xfId="0" applyNumberFormat="1" applyFont="1" applyFill="1" applyBorder="1" applyProtection="1">
      <alignment vertical="center"/>
    </xf>
    <xf numFmtId="176" fontId="4" fillId="5" borderId="41" xfId="0" applyNumberFormat="1" applyFont="1" applyFill="1" applyBorder="1" applyProtection="1">
      <alignment vertical="center"/>
      <protection locked="0"/>
    </xf>
    <xf numFmtId="176" fontId="4" fillId="5" borderId="61" xfId="0" applyNumberFormat="1" applyFont="1" applyFill="1" applyBorder="1" applyProtection="1">
      <alignment vertical="center"/>
      <protection locked="0"/>
    </xf>
    <xf numFmtId="0" fontId="4" fillId="0" borderId="1" xfId="3" applyFont="1" applyBorder="1" applyAlignment="1" applyProtection="1">
      <alignment vertical="center"/>
      <protection locked="0"/>
    </xf>
    <xf numFmtId="177" fontId="13" fillId="0" borderId="1" xfId="0" applyNumberFormat="1" applyFont="1" applyBorder="1" applyProtection="1">
      <alignment vertical="center"/>
    </xf>
    <xf numFmtId="38" fontId="4" fillId="0" borderId="31" xfId="1" applyFont="1" applyBorder="1" applyAlignment="1" applyProtection="1">
      <alignment horizontal="right" vertical="center"/>
    </xf>
    <xf numFmtId="0" fontId="13" fillId="0" borderId="14" xfId="0" applyFont="1" applyBorder="1" applyProtection="1">
      <alignment vertical="center"/>
    </xf>
    <xf numFmtId="177" fontId="13" fillId="0" borderId="14" xfId="0" applyNumberFormat="1" applyFont="1" applyBorder="1" applyProtection="1">
      <alignment vertical="center"/>
    </xf>
    <xf numFmtId="177" fontId="0" fillId="0" borderId="1" xfId="0" applyNumberFormat="1" applyFont="1" applyBorder="1" applyProtection="1">
      <alignment vertical="center"/>
    </xf>
    <xf numFmtId="0" fontId="13" fillId="0" borderId="17" xfId="0" applyFont="1" applyBorder="1" applyProtection="1">
      <alignment vertical="center"/>
    </xf>
    <xf numFmtId="179" fontId="17" fillId="2" borderId="3" xfId="1" applyNumberFormat="1" applyFont="1" applyFill="1" applyBorder="1" applyAlignment="1" applyProtection="1">
      <alignment horizontal="right" vertical="center"/>
    </xf>
    <xf numFmtId="0" fontId="0" fillId="12" borderId="0" xfId="0" applyFill="1" applyProtection="1">
      <alignment vertical="center"/>
    </xf>
    <xf numFmtId="176" fontId="4" fillId="0" borderId="1" xfId="0" applyNumberFormat="1" applyFont="1" applyBorder="1" applyProtection="1">
      <alignment vertical="center"/>
    </xf>
    <xf numFmtId="176" fontId="4" fillId="0" borderId="14" xfId="0" applyNumberFormat="1" applyFont="1" applyBorder="1" applyProtection="1">
      <alignment vertical="center"/>
    </xf>
    <xf numFmtId="0" fontId="4" fillId="0" borderId="0" xfId="0" applyFont="1" applyBorder="1" applyAlignment="1" applyProtection="1">
      <alignment horizontal="left" vertical="center"/>
    </xf>
    <xf numFmtId="176" fontId="4" fillId="0" borderId="0" xfId="0" applyNumberFormat="1" applyFont="1" applyBorder="1" applyAlignment="1" applyProtection="1">
      <alignment horizontal="right" vertical="center"/>
    </xf>
    <xf numFmtId="178" fontId="4" fillId="0" borderId="2" xfId="0" applyNumberFormat="1" applyFont="1" applyBorder="1" applyProtection="1">
      <alignment vertical="center"/>
    </xf>
    <xf numFmtId="38" fontId="0" fillId="2" borderId="1" xfId="1" applyFont="1" applyFill="1" applyBorder="1" applyAlignment="1" applyProtection="1">
      <alignment vertical="center" wrapText="1"/>
      <protection locked="0"/>
    </xf>
    <xf numFmtId="38" fontId="0" fillId="2" borderId="1" xfId="1" applyFont="1" applyFill="1" applyBorder="1" applyAlignment="1" applyProtection="1">
      <alignment horizontal="center" vertical="center" wrapText="1"/>
      <protection locked="0"/>
    </xf>
    <xf numFmtId="180" fontId="4" fillId="2" borderId="1" xfId="1" applyNumberFormat="1" applyFont="1" applyFill="1" applyBorder="1" applyProtection="1">
      <alignment vertical="center"/>
      <protection locked="0"/>
    </xf>
    <xf numFmtId="38" fontId="0" fillId="2" borderId="1" xfId="1" applyFont="1" applyFill="1" applyBorder="1" applyProtection="1">
      <alignment vertical="center"/>
      <protection locked="0"/>
    </xf>
    <xf numFmtId="38" fontId="0" fillId="2" borderId="1" xfId="1"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9" fontId="4" fillId="0" borderId="1" xfId="0" applyNumberFormat="1" applyFont="1" applyBorder="1" applyAlignment="1" applyProtection="1">
      <alignment horizontal="center" vertical="center"/>
      <protection locked="0"/>
    </xf>
    <xf numFmtId="38" fontId="13" fillId="2" borderId="1" xfId="1" applyFont="1" applyFill="1" applyBorder="1" applyAlignment="1" applyProtection="1">
      <alignment vertical="center" wrapText="1"/>
    </xf>
    <xf numFmtId="177" fontId="4" fillId="6" borderId="1" xfId="0" applyNumberFormat="1" applyFont="1" applyFill="1" applyBorder="1" applyAlignment="1" applyProtection="1">
      <alignment horizontal="center" vertical="center"/>
    </xf>
    <xf numFmtId="3" fontId="4" fillId="6" borderId="6" xfId="3" applyNumberFormat="1" applyFont="1" applyFill="1" applyBorder="1" applyAlignment="1" applyProtection="1">
      <alignment horizontal="center" vertical="center"/>
    </xf>
    <xf numFmtId="38" fontId="4" fillId="9" borderId="2" xfId="1" applyFont="1" applyFill="1" applyBorder="1" applyAlignment="1" applyProtection="1">
      <alignment horizontal="center" vertical="center"/>
    </xf>
    <xf numFmtId="38" fontId="4" fillId="2" borderId="5" xfId="2" applyFont="1" applyFill="1" applyBorder="1" applyAlignment="1" applyProtection="1">
      <alignment horizontal="center" vertical="center"/>
    </xf>
    <xf numFmtId="0" fontId="4" fillId="0" borderId="1" xfId="3" applyFont="1" applyBorder="1" applyAlignment="1" applyProtection="1">
      <alignment horizontal="center" vertical="center"/>
    </xf>
    <xf numFmtId="0" fontId="0" fillId="0" borderId="0" xfId="0" applyBorder="1" applyProtection="1">
      <alignment vertical="center"/>
    </xf>
    <xf numFmtId="0" fontId="0" fillId="0" borderId="0" xfId="0" applyBorder="1" applyAlignment="1" applyProtection="1">
      <alignment horizontal="center" vertical="center"/>
    </xf>
    <xf numFmtId="0" fontId="0" fillId="0" borderId="49" xfId="0" applyFill="1" applyBorder="1" applyAlignment="1" applyProtection="1">
      <alignment horizontal="center" vertical="center"/>
    </xf>
    <xf numFmtId="0" fontId="0" fillId="0" borderId="0" xfId="0" applyAlignment="1" applyProtection="1">
      <alignment vertical="center"/>
    </xf>
    <xf numFmtId="38" fontId="6" fillId="2" borderId="75" xfId="1" applyFont="1" applyFill="1" applyBorder="1" applyAlignment="1" applyProtection="1">
      <alignment horizontal="right" vertical="center"/>
    </xf>
    <xf numFmtId="38" fontId="2" fillId="0" borderId="0" xfId="1" applyFont="1" applyFill="1" applyBorder="1" applyAlignment="1" applyProtection="1">
      <alignment horizontal="left" vertical="top"/>
    </xf>
    <xf numFmtId="0" fontId="0" fillId="0" borderId="0" xfId="0" applyAlignment="1" applyProtection="1">
      <alignment horizontal="right" vertical="center"/>
    </xf>
    <xf numFmtId="0" fontId="0" fillId="0" borderId="0" xfId="0" applyFont="1" applyAlignment="1" applyProtection="1">
      <alignment horizontal="center" vertical="center"/>
    </xf>
    <xf numFmtId="0" fontId="0" fillId="0" borderId="80" xfId="0" applyBorder="1" applyProtection="1">
      <alignment vertical="center"/>
    </xf>
    <xf numFmtId="0" fontId="0" fillId="0" borderId="4" xfId="0" applyBorder="1" applyProtection="1">
      <alignment vertical="center"/>
    </xf>
    <xf numFmtId="0" fontId="0" fillId="0" borderId="14" xfId="0" applyBorder="1" applyAlignment="1" applyProtection="1">
      <alignment horizontal="center" vertical="center"/>
    </xf>
    <xf numFmtId="0" fontId="6" fillId="0" borderId="0" xfId="0" applyFont="1" applyAlignment="1" applyProtection="1">
      <alignment horizontal="center" vertical="center"/>
    </xf>
    <xf numFmtId="0" fontId="4" fillId="0" borderId="2" xfId="0" applyFont="1" applyBorder="1" applyAlignment="1" applyProtection="1">
      <alignment horizontal="center" vertical="center"/>
    </xf>
    <xf numFmtId="0" fontId="6" fillId="0" borderId="0" xfId="0" applyFont="1" applyAlignment="1" applyProtection="1">
      <alignment horizontal="center" vertical="center"/>
    </xf>
    <xf numFmtId="191" fontId="13" fillId="2" borderId="1" xfId="0" applyNumberFormat="1" applyFont="1" applyFill="1" applyBorder="1" applyProtection="1">
      <alignment vertical="center"/>
    </xf>
    <xf numFmtId="191" fontId="13" fillId="2" borderId="14" xfId="0" applyNumberFormat="1" applyFont="1" applyFill="1" applyBorder="1" applyProtection="1">
      <alignment vertical="center"/>
    </xf>
    <xf numFmtId="191" fontId="13" fillId="2" borderId="18" xfId="0" applyNumberFormat="1" applyFont="1" applyFill="1" applyBorder="1" applyProtection="1">
      <alignment vertical="center"/>
    </xf>
    <xf numFmtId="191" fontId="13" fillId="2" borderId="11" xfId="0" applyNumberFormat="1" applyFont="1" applyFill="1" applyBorder="1" applyProtection="1">
      <alignment vertical="center"/>
    </xf>
    <xf numFmtId="191" fontId="13" fillId="2" borderId="4" xfId="0" applyNumberFormat="1" applyFont="1" applyFill="1" applyBorder="1" applyProtection="1">
      <alignment vertical="center"/>
    </xf>
    <xf numFmtId="187" fontId="4" fillId="2" borderId="6" xfId="0" applyNumberFormat="1" applyFont="1" applyFill="1" applyBorder="1" applyAlignment="1">
      <alignment horizontal="right" vertical="center"/>
    </xf>
    <xf numFmtId="187" fontId="4" fillId="2" borderId="47" xfId="0" applyNumberFormat="1" applyFont="1" applyFill="1" applyBorder="1" applyAlignment="1">
      <alignment horizontal="right" vertical="center"/>
    </xf>
    <xf numFmtId="187" fontId="4" fillId="2" borderId="47" xfId="0" applyNumberFormat="1" applyFont="1" applyFill="1" applyBorder="1" applyAlignment="1" applyProtection="1">
      <alignment horizontal="right" vertical="center"/>
      <protection locked="0"/>
    </xf>
    <xf numFmtId="38" fontId="4" fillId="9" borderId="0" xfId="1" applyFont="1" applyFill="1" applyBorder="1" applyAlignment="1" applyProtection="1">
      <alignment horizontal="center" vertical="center"/>
    </xf>
    <xf numFmtId="38" fontId="4" fillId="2" borderId="14" xfId="2" applyFont="1" applyFill="1" applyBorder="1" applyAlignment="1" applyProtection="1">
      <alignment horizontal="right" vertical="center"/>
    </xf>
    <xf numFmtId="38" fontId="4" fillId="0" borderId="45" xfId="2" applyFont="1" applyBorder="1" applyAlignment="1" applyProtection="1">
      <alignment horizontal="center" vertical="center"/>
    </xf>
    <xf numFmtId="177" fontId="4" fillId="2" borderId="51" xfId="2" applyNumberFormat="1" applyFont="1" applyFill="1" applyBorder="1" applyAlignment="1" applyProtection="1">
      <alignment vertical="center"/>
    </xf>
    <xf numFmtId="38" fontId="4" fillId="2" borderId="71" xfId="2" applyFont="1" applyFill="1" applyBorder="1" applyAlignment="1" applyProtection="1">
      <alignment horizontal="center" vertical="center"/>
    </xf>
    <xf numFmtId="38" fontId="4" fillId="0" borderId="14" xfId="1" applyFont="1" applyBorder="1" applyAlignment="1" applyProtection="1">
      <alignment horizontal="right" vertical="center"/>
      <protection locked="0"/>
    </xf>
    <xf numFmtId="38" fontId="6" fillId="2" borderId="3" xfId="2" applyFont="1" applyFill="1" applyBorder="1" applyAlignment="1" applyProtection="1">
      <alignment horizontal="right" vertical="center"/>
    </xf>
    <xf numFmtId="187" fontId="4" fillId="0" borderId="1" xfId="1" applyNumberFormat="1" applyFont="1" applyFill="1" applyBorder="1" applyAlignment="1" applyProtection="1">
      <alignment vertical="center" wrapText="1"/>
    </xf>
    <xf numFmtId="38" fontId="6" fillId="2" borderId="3" xfId="2" applyFont="1" applyFill="1" applyBorder="1" applyAlignment="1" applyProtection="1">
      <alignment vertical="center"/>
    </xf>
    <xf numFmtId="192" fontId="4" fillId="2" borderId="1" xfId="0" applyNumberFormat="1" applyFont="1" applyFill="1" applyBorder="1" applyProtection="1">
      <alignment vertical="center"/>
    </xf>
    <xf numFmtId="192" fontId="4" fillId="2" borderId="18" xfId="0" applyNumberFormat="1" applyFont="1" applyFill="1" applyBorder="1" applyProtection="1">
      <alignment vertical="center"/>
    </xf>
    <xf numFmtId="187" fontId="4" fillId="2" borderId="1" xfId="0" applyNumberFormat="1" applyFont="1" applyFill="1" applyBorder="1" applyProtection="1">
      <alignment vertical="center"/>
    </xf>
    <xf numFmtId="0" fontId="11" fillId="0" borderId="66" xfId="3" applyFont="1" applyBorder="1" applyAlignment="1">
      <alignment horizontal="center" wrapText="1"/>
    </xf>
    <xf numFmtId="0" fontId="0" fillId="0" borderId="34"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61" xfId="0" applyFont="1" applyFill="1" applyBorder="1" applyAlignment="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6" xfId="0" applyFont="1" applyBorder="1" applyAlignment="1" applyProtection="1">
      <alignment horizontal="center" vertical="center"/>
      <protection locked="0"/>
    </xf>
    <xf numFmtId="0" fontId="4" fillId="0" borderId="44" xfId="0" applyFont="1" applyBorder="1" applyAlignment="1" applyProtection="1">
      <alignment horizontal="center" vertical="center"/>
    </xf>
    <xf numFmtId="38" fontId="4" fillId="2" borderId="3" xfId="1" applyNumberFormat="1" applyFont="1" applyFill="1" applyBorder="1" applyAlignment="1" applyProtection="1">
      <alignment horizontal="center" vertical="center"/>
    </xf>
    <xf numFmtId="0" fontId="9" fillId="0" borderId="68"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38" fontId="19" fillId="2" borderId="1" xfId="1" applyFont="1" applyFill="1" applyBorder="1" applyAlignment="1" applyProtection="1">
      <alignment vertical="center" wrapText="1"/>
      <protection locked="0"/>
    </xf>
    <xf numFmtId="0" fontId="9" fillId="0" borderId="37" xfId="3" applyFont="1" applyBorder="1" applyAlignment="1">
      <alignment horizontal="center" vertical="center" wrapText="1"/>
    </xf>
    <xf numFmtId="38" fontId="9" fillId="0" borderId="12" xfId="1" applyFont="1" applyBorder="1" applyAlignment="1">
      <alignment horizontal="center" vertical="center" wrapText="1"/>
    </xf>
    <xf numFmtId="0" fontId="9" fillId="0" borderId="58" xfId="3" applyFont="1" applyBorder="1" applyAlignment="1">
      <alignment horizontal="center" vertical="center"/>
    </xf>
    <xf numFmtId="0" fontId="9" fillId="0" borderId="57" xfId="3" applyFont="1" applyBorder="1" applyAlignment="1">
      <alignment horizontal="right" vertical="center"/>
    </xf>
    <xf numFmtId="0" fontId="2" fillId="0" borderId="1" xfId="0" applyFont="1" applyBorder="1" applyAlignment="1" applyProtection="1">
      <alignment horizontal="center" vertical="center" wrapText="1"/>
    </xf>
    <xf numFmtId="0" fontId="9" fillId="0" borderId="63" xfId="0" applyFont="1" applyBorder="1" applyAlignment="1" applyProtection="1">
      <alignment horizontal="center" vertical="center" wrapText="1"/>
    </xf>
    <xf numFmtId="0" fontId="40" fillId="0" borderId="1" xfId="0" applyFont="1" applyBorder="1" applyAlignment="1" applyProtection="1">
      <alignment horizontal="center" vertical="center" wrapText="1"/>
    </xf>
    <xf numFmtId="0" fontId="9" fillId="3" borderId="0" xfId="0" applyFont="1" applyFill="1" applyAlignment="1">
      <alignment vertical="center"/>
    </xf>
    <xf numFmtId="0" fontId="9" fillId="3" borderId="10" xfId="0" applyFont="1" applyFill="1" applyBorder="1" applyAlignment="1">
      <alignment vertical="center"/>
    </xf>
    <xf numFmtId="176" fontId="9" fillId="2" borderId="0" xfId="0" applyNumberFormat="1" applyFont="1" applyFill="1" applyAlignment="1" applyProtection="1">
      <alignment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187" fontId="9" fillId="2" borderId="16" xfId="0" applyNumberFormat="1" applyFont="1" applyFill="1" applyBorder="1" applyAlignment="1">
      <alignment horizontal="right" vertical="center"/>
    </xf>
    <xf numFmtId="187" fontId="9" fillId="2" borderId="1" xfId="0" applyNumberFormat="1" applyFont="1" applyFill="1" applyBorder="1" applyAlignment="1">
      <alignment vertical="center"/>
    </xf>
    <xf numFmtId="187" fontId="9" fillId="2" borderId="4" xfId="0" applyNumberFormat="1" applyFont="1" applyFill="1" applyBorder="1" applyAlignment="1">
      <alignment vertical="center"/>
    </xf>
    <xf numFmtId="187" fontId="9" fillId="2" borderId="17" xfId="0" applyNumberFormat="1" applyFont="1" applyFill="1" applyBorder="1" applyAlignment="1" applyProtection="1">
      <alignment horizontal="right" vertical="center"/>
    </xf>
    <xf numFmtId="187" fontId="9" fillId="2" borderId="18" xfId="0" applyNumberFormat="1" applyFont="1" applyFill="1" applyBorder="1" applyAlignment="1" applyProtection="1">
      <alignment horizontal="right" vertical="center"/>
    </xf>
    <xf numFmtId="0" fontId="9" fillId="0" borderId="29" xfId="0" applyFont="1" applyFill="1" applyBorder="1" applyAlignment="1" applyProtection="1">
      <alignment vertical="center"/>
      <protection locked="0"/>
    </xf>
    <xf numFmtId="187" fontId="49" fillId="2" borderId="3" xfId="1" applyNumberFormat="1" applyFont="1" applyFill="1" applyBorder="1" applyAlignment="1">
      <alignment horizontal="right" vertical="center"/>
    </xf>
    <xf numFmtId="0" fontId="9" fillId="3" borderId="0" xfId="0" applyFont="1" applyFill="1" applyAlignment="1">
      <alignment horizontal="right" vertical="center"/>
    </xf>
    <xf numFmtId="0" fontId="9" fillId="3" borderId="0" xfId="0" applyFont="1" applyFill="1" applyBorder="1" applyAlignment="1">
      <alignment horizontal="right" vertical="center"/>
    </xf>
    <xf numFmtId="0" fontId="9" fillId="3" borderId="0" xfId="0" applyFont="1" applyFill="1" applyBorder="1" applyAlignment="1">
      <alignment vertical="center"/>
    </xf>
    <xf numFmtId="38" fontId="9" fillId="3" borderId="1" xfId="1" applyFont="1" applyFill="1" applyBorder="1" applyAlignment="1" applyProtection="1">
      <alignment vertical="center"/>
      <protection locked="0"/>
    </xf>
    <xf numFmtId="0" fontId="9" fillId="3" borderId="1" xfId="0" applyFont="1" applyFill="1" applyBorder="1" applyAlignment="1" applyProtection="1">
      <alignment vertical="center"/>
      <protection locked="0"/>
    </xf>
    <xf numFmtId="38" fontId="9" fillId="3" borderId="15" xfId="1" applyFont="1" applyFill="1" applyBorder="1" applyAlignment="1" applyProtection="1">
      <alignment vertical="center"/>
      <protection locked="0"/>
    </xf>
    <xf numFmtId="0" fontId="9" fillId="3" borderId="15" xfId="0" applyFont="1" applyFill="1" applyBorder="1" applyAlignment="1" applyProtection="1">
      <alignment vertical="center"/>
      <protection locked="0"/>
    </xf>
    <xf numFmtId="176" fontId="9" fillId="3" borderId="0" xfId="0" applyNumberFormat="1" applyFont="1" applyFill="1" applyBorder="1" applyAlignment="1">
      <alignment horizontal="right" vertical="center"/>
    </xf>
    <xf numFmtId="0" fontId="9" fillId="0" borderId="0" xfId="0" applyFont="1" applyFill="1" applyBorder="1" applyAlignment="1">
      <alignment vertical="center"/>
    </xf>
    <xf numFmtId="0" fontId="9" fillId="3" borderId="15" xfId="0" applyFont="1" applyFill="1" applyBorder="1" applyAlignment="1">
      <alignment vertical="center"/>
    </xf>
    <xf numFmtId="176" fontId="9" fillId="0" borderId="0" xfId="0" applyNumberFormat="1" applyFont="1" applyBorder="1" applyProtection="1">
      <alignment vertical="center"/>
    </xf>
    <xf numFmtId="176" fontId="50" fillId="2" borderId="2" xfId="0" applyNumberFormat="1" applyFont="1" applyFill="1" applyBorder="1" applyProtection="1">
      <alignment vertical="center"/>
    </xf>
    <xf numFmtId="0" fontId="9" fillId="3" borderId="0" xfId="0" applyFont="1" applyFill="1" applyAlignment="1">
      <alignment horizontal="left" vertical="center"/>
    </xf>
    <xf numFmtId="0" fontId="9" fillId="3" borderId="0" xfId="0" applyFont="1" applyFill="1" applyProtection="1">
      <alignment vertical="center"/>
    </xf>
    <xf numFmtId="176" fontId="9" fillId="3" borderId="0" xfId="0" applyNumberFormat="1" applyFont="1" applyFill="1" applyProtection="1">
      <alignment vertical="center"/>
    </xf>
    <xf numFmtId="176" fontId="9" fillId="3" borderId="0" xfId="0" applyNumberFormat="1" applyFont="1" applyFill="1" applyBorder="1" applyProtection="1">
      <alignment vertical="center"/>
    </xf>
    <xf numFmtId="0" fontId="43" fillId="3" borderId="19" xfId="0" applyFont="1" applyFill="1" applyBorder="1" applyAlignment="1" applyProtection="1">
      <alignment vertical="center" wrapText="1"/>
      <protection locked="0"/>
    </xf>
    <xf numFmtId="0" fontId="43" fillId="3" borderId="21" xfId="0" applyFont="1" applyFill="1" applyBorder="1" applyAlignment="1" applyProtection="1">
      <alignment vertical="center"/>
      <protection locked="0"/>
    </xf>
    <xf numFmtId="0" fontId="43" fillId="3" borderId="22" xfId="0" applyFont="1" applyFill="1" applyBorder="1" applyAlignment="1" applyProtection="1">
      <alignment vertical="center" wrapText="1"/>
      <protection locked="0"/>
    </xf>
    <xf numFmtId="0" fontId="43" fillId="3" borderId="23" xfId="0" applyFont="1" applyFill="1" applyBorder="1" applyAlignment="1" applyProtection="1">
      <alignment vertical="center"/>
      <protection locked="0"/>
    </xf>
    <xf numFmtId="0" fontId="43" fillId="3" borderId="23" xfId="0" applyFont="1" applyFill="1" applyBorder="1" applyAlignment="1" applyProtection="1">
      <alignment vertical="center" wrapText="1"/>
      <protection locked="0"/>
    </xf>
    <xf numFmtId="0" fontId="43" fillId="0" borderId="23" xfId="0" applyFont="1" applyFill="1" applyBorder="1" applyAlignment="1" applyProtection="1">
      <alignment vertical="center"/>
      <protection locked="0"/>
    </xf>
    <xf numFmtId="0" fontId="43" fillId="0" borderId="19" xfId="0" applyFont="1" applyFill="1" applyBorder="1" applyAlignment="1" applyProtection="1">
      <alignment vertical="center"/>
      <protection locked="0"/>
    </xf>
    <xf numFmtId="0" fontId="9" fillId="0" borderId="0" xfId="0" applyFont="1">
      <alignment vertical="center"/>
    </xf>
    <xf numFmtId="0" fontId="4" fillId="0" borderId="6" xfId="0" applyFont="1" applyBorder="1" applyAlignment="1" applyProtection="1">
      <alignment horizontal="center" vertical="center"/>
    </xf>
    <xf numFmtId="49" fontId="4" fillId="0" borderId="0" xfId="3" quotePrefix="1" applyNumberFormat="1" applyFont="1" applyAlignment="1" applyProtection="1">
      <alignment horizontal="center" vertical="center"/>
    </xf>
    <xf numFmtId="0" fontId="11" fillId="0" borderId="1" xfId="0" applyFont="1" applyBorder="1" applyAlignment="1" applyProtection="1">
      <alignment horizontal="center" vertical="center" wrapText="1"/>
    </xf>
    <xf numFmtId="0" fontId="4" fillId="0" borderId="1" xfId="3" applyFont="1" applyFill="1" applyBorder="1" applyAlignment="1" applyProtection="1">
      <alignment horizontal="center" vertical="center"/>
    </xf>
    <xf numFmtId="0" fontId="4" fillId="0" borderId="1" xfId="3" applyFont="1" applyFill="1" applyBorder="1" applyAlignment="1" applyProtection="1">
      <alignment horizontal="center" vertical="center"/>
      <protection locked="0"/>
    </xf>
    <xf numFmtId="38" fontId="4" fillId="0" borderId="0" xfId="1" applyNumberFormat="1" applyFont="1" applyFill="1" applyBorder="1" applyAlignment="1" applyProtection="1">
      <alignment horizontal="center" vertical="center"/>
    </xf>
    <xf numFmtId="38" fontId="0" fillId="0" borderId="0" xfId="1" applyFont="1" applyFill="1" applyBorder="1" applyAlignment="1" applyProtection="1">
      <alignment horizontal="center" vertical="center"/>
    </xf>
    <xf numFmtId="38" fontId="4" fillId="3" borderId="1" xfId="1" applyFont="1" applyFill="1" applyBorder="1" applyAlignment="1" applyProtection="1">
      <alignment vertical="center"/>
      <protection locked="0"/>
    </xf>
    <xf numFmtId="0" fontId="4" fillId="3" borderId="1" xfId="0" applyFont="1" applyFill="1" applyBorder="1" applyAlignment="1">
      <alignment vertical="center"/>
    </xf>
    <xf numFmtId="0" fontId="9" fillId="3" borderId="0" xfId="0" applyFont="1" applyFill="1" applyAlignment="1">
      <alignment vertical="center" wrapText="1" shrinkToFit="1"/>
    </xf>
    <xf numFmtId="0" fontId="9" fillId="0" borderId="12" xfId="0" applyFont="1" applyFill="1" applyBorder="1" applyAlignment="1">
      <alignment horizontal="center" vertical="center" wrapText="1" shrinkToFit="1"/>
    </xf>
    <xf numFmtId="0" fontId="43" fillId="3" borderId="19" xfId="0" applyFont="1" applyFill="1" applyBorder="1" applyAlignment="1" applyProtection="1">
      <alignment vertical="center" wrapText="1" shrinkToFit="1"/>
      <protection locked="0"/>
    </xf>
    <xf numFmtId="0" fontId="43" fillId="3" borderId="20" xfId="0" applyFont="1" applyFill="1" applyBorder="1" applyAlignment="1" applyProtection="1">
      <alignment vertical="center" wrapText="1" shrinkToFit="1"/>
      <protection locked="0"/>
    </xf>
    <xf numFmtId="0" fontId="43" fillId="3" borderId="13" xfId="0" applyFont="1" applyFill="1" applyBorder="1" applyAlignment="1">
      <alignment vertical="center" wrapText="1" shrinkToFit="1"/>
    </xf>
    <xf numFmtId="0" fontId="11" fillId="3" borderId="19" xfId="0" applyFont="1" applyFill="1" applyBorder="1" applyAlignment="1" applyProtection="1">
      <alignment vertical="center" wrapText="1" shrinkToFit="1"/>
      <protection locked="0"/>
    </xf>
    <xf numFmtId="0" fontId="43" fillId="3" borderId="19" xfId="0" applyFont="1" applyFill="1" applyBorder="1" applyAlignment="1">
      <alignment vertical="center" wrapText="1" shrinkToFit="1"/>
    </xf>
    <xf numFmtId="0" fontId="43" fillId="3" borderId="20" xfId="0" applyFont="1" applyFill="1" applyBorder="1" applyAlignment="1">
      <alignment vertical="center"/>
    </xf>
    <xf numFmtId="0" fontId="43" fillId="3" borderId="13" xfId="0" applyFont="1" applyFill="1" applyBorder="1" applyAlignment="1">
      <alignment vertical="center"/>
    </xf>
    <xf numFmtId="187" fontId="4" fillId="0" borderId="1" xfId="1" applyNumberFormat="1" applyFont="1" applyBorder="1" applyAlignment="1" applyProtection="1">
      <alignment vertical="center" wrapText="1"/>
    </xf>
    <xf numFmtId="0" fontId="13" fillId="0" borderId="1" xfId="0" applyFont="1" applyBorder="1" applyProtection="1">
      <alignment vertical="center"/>
      <protection locked="0"/>
    </xf>
    <xf numFmtId="177" fontId="13" fillId="0" borderId="1" xfId="0" applyNumberFormat="1" applyFont="1" applyBorder="1" applyProtection="1">
      <alignment vertical="center"/>
      <protection locked="0"/>
    </xf>
    <xf numFmtId="177" fontId="13" fillId="0" borderId="11" xfId="0" applyNumberFormat="1" applyFont="1" applyBorder="1" applyProtection="1">
      <alignment vertical="center"/>
      <protection locked="0"/>
    </xf>
    <xf numFmtId="0" fontId="13" fillId="0" borderId="14" xfId="0" applyFont="1" applyBorder="1" applyProtection="1">
      <alignment vertical="center"/>
      <protection locked="0"/>
    </xf>
    <xf numFmtId="177" fontId="13" fillId="0" borderId="14" xfId="0" applyNumberFormat="1" applyFont="1" applyBorder="1" applyProtection="1">
      <alignment vertical="center"/>
      <protection locked="0"/>
    </xf>
    <xf numFmtId="177" fontId="13" fillId="0" borderId="4" xfId="0" applyNumberFormat="1" applyFont="1" applyBorder="1" applyProtection="1">
      <alignment vertical="center"/>
      <protection locked="0"/>
    </xf>
    <xf numFmtId="0" fontId="0" fillId="0" borderId="4" xfId="0" applyFont="1" applyBorder="1" applyProtection="1">
      <alignment vertical="center"/>
      <protection locked="0"/>
    </xf>
    <xf numFmtId="0" fontId="0" fillId="0" borderId="1" xfId="0" applyFont="1" applyBorder="1" applyProtection="1">
      <alignment vertical="center"/>
      <protection locked="0"/>
    </xf>
    <xf numFmtId="176" fontId="4" fillId="0" borderId="1" xfId="0" applyNumberFormat="1" applyFont="1" applyBorder="1" applyProtection="1">
      <alignment vertical="center"/>
      <protection locked="0"/>
    </xf>
    <xf numFmtId="0" fontId="19" fillId="0" borderId="19" xfId="0" applyFont="1" applyBorder="1" applyAlignment="1" applyProtection="1">
      <alignment vertical="center" wrapText="1"/>
      <protection locked="0"/>
    </xf>
    <xf numFmtId="0" fontId="19" fillId="0" borderId="70" xfId="0"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9" fillId="0" borderId="19" xfId="0" applyFont="1" applyBorder="1" applyAlignment="1" applyProtection="1">
      <alignment vertical="center" wrapText="1"/>
    </xf>
    <xf numFmtId="0" fontId="19" fillId="0" borderId="13" xfId="0" applyFont="1" applyBorder="1" applyAlignment="1" applyProtection="1">
      <alignment vertical="center" wrapText="1"/>
    </xf>
    <xf numFmtId="0" fontId="19" fillId="0" borderId="26" xfId="0" applyFont="1" applyBorder="1" applyAlignment="1" applyProtection="1">
      <alignment vertical="center" wrapText="1"/>
    </xf>
    <xf numFmtId="0" fontId="19" fillId="0" borderId="0" xfId="0" applyFont="1" applyAlignment="1" applyProtection="1">
      <alignment vertical="center" wrapText="1"/>
    </xf>
    <xf numFmtId="176" fontId="36" fillId="0" borderId="12" xfId="0" applyNumberFormat="1" applyFont="1" applyFill="1" applyBorder="1" applyAlignment="1" applyProtection="1">
      <alignment horizontal="center" vertical="center" wrapText="1"/>
    </xf>
    <xf numFmtId="0" fontId="11" fillId="0" borderId="1" xfId="3" applyFont="1" applyBorder="1" applyAlignment="1" applyProtection="1">
      <alignment horizontal="center" vertical="center" wrapText="1"/>
    </xf>
    <xf numFmtId="38" fontId="4" fillId="0" borderId="1" xfId="0" applyNumberFormat="1" applyFont="1" applyBorder="1" applyProtection="1">
      <alignment vertical="center"/>
    </xf>
    <xf numFmtId="38" fontId="46" fillId="2" borderId="1" xfId="1" applyFont="1" applyFill="1" applyBorder="1" applyAlignment="1" applyProtection="1">
      <alignment vertical="center" wrapText="1"/>
      <protection locked="0"/>
    </xf>
    <xf numFmtId="0" fontId="43" fillId="3" borderId="4" xfId="0" applyFont="1" applyFill="1" applyBorder="1" applyAlignment="1" applyProtection="1">
      <alignment horizontal="center" vertical="center"/>
      <protection locked="0"/>
    </xf>
    <xf numFmtId="0" fontId="17" fillId="0" borderId="0" xfId="0" applyFont="1" applyProtection="1">
      <alignment vertical="center"/>
    </xf>
    <xf numFmtId="0" fontId="4" fillId="0" borderId="3" xfId="3" applyFont="1" applyBorder="1" applyAlignment="1" applyProtection="1">
      <alignment horizontal="center" vertical="center"/>
    </xf>
    <xf numFmtId="0" fontId="4" fillId="0" borderId="14" xfId="3" applyFont="1" applyFill="1" applyBorder="1" applyAlignment="1" applyProtection="1">
      <alignment vertical="center"/>
      <protection locked="0"/>
    </xf>
    <xf numFmtId="177" fontId="4" fillId="2" borderId="14" xfId="0" applyNumberFormat="1" applyFont="1" applyFill="1" applyBorder="1" applyProtection="1">
      <alignment vertical="center"/>
    </xf>
    <xf numFmtId="3" fontId="4" fillId="6" borderId="44" xfId="3" applyNumberFormat="1" applyFont="1" applyFill="1" applyBorder="1" applyAlignment="1" applyProtection="1">
      <alignment horizontal="center" vertical="center"/>
    </xf>
    <xf numFmtId="38" fontId="4" fillId="2" borderId="80" xfId="2" applyFont="1" applyFill="1" applyBorder="1" applyAlignment="1" applyProtection="1">
      <alignment horizontal="right" vertical="center"/>
    </xf>
    <xf numFmtId="176" fontId="43" fillId="0" borderId="81" xfId="3" applyNumberFormat="1" applyFont="1" applyBorder="1" applyAlignment="1" applyProtection="1">
      <alignment horizontal="center" vertical="center" textRotation="255"/>
    </xf>
    <xf numFmtId="177" fontId="40" fillId="2" borderId="82" xfId="2" applyNumberFormat="1" applyFont="1" applyFill="1" applyBorder="1" applyAlignment="1" applyProtection="1">
      <alignment vertical="center"/>
    </xf>
    <xf numFmtId="176" fontId="4" fillId="0" borderId="83" xfId="3" applyNumberFormat="1" applyFont="1" applyBorder="1" applyAlignment="1" applyProtection="1">
      <alignment horizontal="right" vertical="center"/>
    </xf>
    <xf numFmtId="176" fontId="4" fillId="2" borderId="81" xfId="3" applyNumberFormat="1" applyFont="1" applyFill="1" applyBorder="1" applyAlignment="1" applyProtection="1">
      <alignment horizontal="right" vertical="center"/>
    </xf>
    <xf numFmtId="176" fontId="4" fillId="0" borderId="76" xfId="3" applyNumberFormat="1" applyFont="1" applyBorder="1" applyAlignment="1" applyProtection="1">
      <alignment horizontal="right" vertical="center"/>
    </xf>
    <xf numFmtId="176" fontId="43" fillId="0" borderId="27" xfId="3" applyNumberFormat="1" applyFont="1" applyBorder="1" applyAlignment="1" applyProtection="1">
      <alignment horizontal="center" vertical="center" textRotation="255"/>
    </xf>
    <xf numFmtId="0" fontId="9" fillId="0" borderId="8"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187" fontId="9" fillId="0" borderId="31" xfId="0" applyNumberFormat="1" applyFont="1" applyFill="1" applyBorder="1" applyAlignment="1">
      <alignment horizontal="right" vertical="center"/>
    </xf>
    <xf numFmtId="3" fontId="4" fillId="13" borderId="4" xfId="0" applyNumberFormat="1" applyFont="1" applyFill="1" applyBorder="1" applyProtection="1">
      <alignment vertical="center"/>
    </xf>
    <xf numFmtId="3" fontId="4" fillId="13" borderId="5" xfId="0" applyNumberFormat="1" applyFont="1" applyFill="1" applyBorder="1" applyProtection="1">
      <alignment vertical="center"/>
    </xf>
    <xf numFmtId="0" fontId="51" fillId="0" borderId="0" xfId="0" applyFont="1" applyAlignment="1" applyProtection="1">
      <alignment horizontal="right" vertical="center"/>
    </xf>
    <xf numFmtId="3" fontId="0" fillId="13" borderId="10" xfId="0" applyNumberFormat="1" applyFill="1" applyBorder="1" applyProtection="1">
      <alignment vertical="center"/>
    </xf>
    <xf numFmtId="0" fontId="0" fillId="0" borderId="0" xfId="0" applyFill="1" applyBorder="1" applyAlignment="1" applyProtection="1">
      <alignment horizontal="center" vertical="center"/>
    </xf>
    <xf numFmtId="3" fontId="0" fillId="0" borderId="0" xfId="0" applyNumberFormat="1" applyFill="1" applyBorder="1" applyProtection="1">
      <alignment vertical="center"/>
    </xf>
    <xf numFmtId="3" fontId="0" fillId="0" borderId="84" xfId="0" applyNumberFormat="1" applyFill="1" applyBorder="1" applyProtection="1">
      <alignment vertical="center"/>
    </xf>
    <xf numFmtId="189" fontId="0" fillId="0" borderId="46" xfId="0" applyNumberFormat="1" applyFill="1" applyBorder="1" applyAlignment="1" applyProtection="1">
      <alignment horizontal="left" vertical="center"/>
    </xf>
    <xf numFmtId="3" fontId="0" fillId="0" borderId="85" xfId="0" applyNumberFormat="1" applyFill="1" applyBorder="1" applyProtection="1">
      <alignment vertical="center"/>
    </xf>
    <xf numFmtId="3" fontId="0" fillId="13" borderId="46" xfId="0" applyNumberFormat="1" applyFill="1" applyBorder="1" applyProtection="1">
      <alignment vertical="center"/>
    </xf>
    <xf numFmtId="189" fontId="0" fillId="0" borderId="49" xfId="0" applyNumberFormat="1" applyFill="1" applyBorder="1" applyAlignment="1" applyProtection="1">
      <alignment horizontal="left" vertical="center"/>
    </xf>
    <xf numFmtId="3" fontId="0" fillId="0" borderId="86" xfId="0" applyNumberFormat="1" applyFill="1" applyBorder="1" applyProtection="1">
      <alignment vertical="center"/>
    </xf>
    <xf numFmtId="3" fontId="0" fillId="13" borderId="49" xfId="0" applyNumberFormat="1" applyFill="1" applyBorder="1" applyProtection="1">
      <alignment vertical="center"/>
    </xf>
    <xf numFmtId="3" fontId="0" fillId="0" borderId="88" xfId="0" applyNumberFormat="1" applyFill="1" applyBorder="1" applyProtection="1">
      <alignment vertical="center"/>
    </xf>
    <xf numFmtId="3" fontId="0" fillId="13" borderId="87" xfId="0" applyNumberFormat="1" applyFill="1" applyBorder="1" applyProtection="1">
      <alignment vertical="center"/>
    </xf>
    <xf numFmtId="0" fontId="17" fillId="0" borderId="0" xfId="0" applyFont="1" applyAlignment="1" applyProtection="1">
      <alignment horizontal="left" vertical="center"/>
    </xf>
    <xf numFmtId="0" fontId="46" fillId="0" borderId="0" xfId="0" applyFont="1" applyBorder="1" applyAlignment="1" applyProtection="1">
      <alignment horizontal="center" vertical="center"/>
    </xf>
    <xf numFmtId="0" fontId="0" fillId="0" borderId="10" xfId="0" applyBorder="1" applyAlignment="1" applyProtection="1">
      <alignment horizontal="left" vertical="center"/>
    </xf>
    <xf numFmtId="176" fontId="0" fillId="0" borderId="89" xfId="0" applyNumberFormat="1" applyFill="1" applyBorder="1" applyProtection="1">
      <alignment vertical="center"/>
    </xf>
    <xf numFmtId="3" fontId="0" fillId="5" borderId="10" xfId="0" applyNumberFormat="1" applyFill="1" applyBorder="1" applyProtection="1">
      <alignment vertical="center"/>
      <protection locked="0"/>
    </xf>
    <xf numFmtId="182" fontId="0" fillId="5" borderId="10" xfId="0" applyNumberFormat="1" applyFill="1" applyBorder="1" applyProtection="1">
      <alignment vertical="center"/>
      <protection locked="0"/>
    </xf>
    <xf numFmtId="182" fontId="0" fillId="5" borderId="10" xfId="0" applyNumberFormat="1" applyFill="1" applyBorder="1" applyAlignment="1" applyProtection="1">
      <alignment horizontal="center" vertical="center"/>
      <protection locked="0"/>
    </xf>
    <xf numFmtId="0" fontId="0" fillId="0" borderId="46" xfId="0" applyBorder="1" applyAlignment="1" applyProtection="1">
      <alignment horizontal="left" vertical="center"/>
    </xf>
    <xf numFmtId="182" fontId="0" fillId="5" borderId="46" xfId="0" applyNumberFormat="1" applyFill="1" applyBorder="1" applyAlignment="1" applyProtection="1">
      <alignment horizontal="center" vertical="center"/>
      <protection locked="0"/>
    </xf>
    <xf numFmtId="0" fontId="0" fillId="0" borderId="49" xfId="0" applyBorder="1" applyAlignment="1" applyProtection="1">
      <alignment horizontal="left" vertical="center"/>
    </xf>
    <xf numFmtId="0" fontId="0" fillId="0" borderId="87" xfId="0" applyBorder="1" applyAlignment="1" applyProtection="1">
      <alignment horizontal="right" vertical="center"/>
    </xf>
    <xf numFmtId="0" fontId="0" fillId="0" borderId="46" xfId="0" applyBorder="1" applyAlignment="1" applyProtection="1">
      <alignment horizontal="center" vertical="center"/>
    </xf>
    <xf numFmtId="0" fontId="0" fillId="0" borderId="0" xfId="0" applyNumberFormat="1" applyFill="1" applyBorder="1" applyAlignment="1" applyProtection="1">
      <alignment horizontal="center" vertical="center"/>
    </xf>
    <xf numFmtId="3" fontId="0" fillId="0" borderId="0" xfId="0" applyNumberFormat="1" applyProtection="1">
      <alignment vertical="center"/>
    </xf>
    <xf numFmtId="189" fontId="0" fillId="5" borderId="10" xfId="0" applyNumberFormat="1" applyFill="1" applyBorder="1" applyAlignment="1" applyProtection="1">
      <alignment horizontal="left" vertical="center"/>
      <protection locked="0"/>
    </xf>
    <xf numFmtId="0" fontId="0" fillId="0" borderId="87" xfId="0" applyNumberFormat="1" applyFill="1" applyBorder="1" applyAlignment="1" applyProtection="1">
      <alignment horizontal="right" vertical="center"/>
    </xf>
    <xf numFmtId="190" fontId="17" fillId="5" borderId="0" xfId="0" applyNumberFormat="1" applyFont="1" applyFill="1" applyProtection="1">
      <alignment vertical="center"/>
      <protection locked="0"/>
    </xf>
    <xf numFmtId="0" fontId="0" fillId="5" borderId="76" xfId="0" applyFill="1" applyBorder="1" applyProtection="1">
      <alignment vertical="center"/>
      <protection locked="0"/>
    </xf>
    <xf numFmtId="0" fontId="0" fillId="5" borderId="49" xfId="0" applyFill="1" applyBorder="1" applyProtection="1">
      <alignment vertical="center"/>
      <protection locked="0"/>
    </xf>
    <xf numFmtId="0" fontId="0" fillId="5" borderId="77" xfId="0" applyFill="1" applyBorder="1" applyProtection="1">
      <alignment vertical="center"/>
      <protection locked="0"/>
    </xf>
    <xf numFmtId="0" fontId="0" fillId="5" borderId="78" xfId="0" applyFill="1" applyBorder="1" applyProtection="1">
      <alignment vertical="center"/>
      <protection locked="0"/>
    </xf>
    <xf numFmtId="0" fontId="0" fillId="5" borderId="0" xfId="0" applyFill="1" applyBorder="1" applyProtection="1">
      <alignment vertical="center"/>
      <protection locked="0"/>
    </xf>
    <xf numFmtId="0" fontId="0" fillId="5" borderId="79" xfId="0" applyFill="1" applyBorder="1" applyProtection="1">
      <alignment vertical="center"/>
      <protection locked="0"/>
    </xf>
    <xf numFmtId="0" fontId="0" fillId="5" borderId="58" xfId="0" applyFill="1" applyBorder="1" applyProtection="1">
      <alignment vertical="center"/>
      <protection locked="0"/>
    </xf>
    <xf numFmtId="0" fontId="0" fillId="5" borderId="10" xfId="0" applyFill="1" applyBorder="1" applyProtection="1">
      <alignment vertical="center"/>
      <protection locked="0"/>
    </xf>
    <xf numFmtId="0" fontId="0" fillId="5" borderId="29" xfId="0" applyFill="1" applyBorder="1" applyProtection="1">
      <alignment vertical="center"/>
      <protection locked="0"/>
    </xf>
    <xf numFmtId="0" fontId="4" fillId="0" borderId="1" xfId="0" applyFont="1" applyBorder="1" applyAlignment="1" applyProtection="1">
      <alignment horizontal="center" vertical="center" wrapText="1"/>
    </xf>
    <xf numFmtId="0" fontId="4" fillId="0" borderId="0" xfId="3" applyFont="1" applyBorder="1" applyAlignment="1" applyProtection="1">
      <alignment horizontal="right" vertical="center"/>
    </xf>
    <xf numFmtId="0" fontId="6" fillId="4" borderId="0" xfId="3" applyFont="1" applyFill="1" applyAlignment="1" applyProtection="1">
      <alignment vertical="center"/>
    </xf>
    <xf numFmtId="38" fontId="9" fillId="2" borderId="1" xfId="1" applyFont="1" applyFill="1" applyBorder="1" applyAlignment="1" applyProtection="1">
      <alignment vertical="center" wrapText="1"/>
    </xf>
    <xf numFmtId="38" fontId="43" fillId="2" borderId="1" xfId="1" applyFont="1" applyFill="1" applyBorder="1" applyAlignment="1" applyProtection="1">
      <alignment vertical="center" wrapText="1"/>
    </xf>
    <xf numFmtId="38" fontId="4" fillId="2" borderId="14" xfId="1" applyFont="1" applyFill="1" applyBorder="1" applyAlignment="1" applyProtection="1">
      <alignment vertical="center" wrapText="1"/>
    </xf>
    <xf numFmtId="38" fontId="9" fillId="2" borderId="14" xfId="1" applyFont="1" applyFill="1" applyBorder="1" applyAlignment="1" applyProtection="1">
      <alignment vertical="center" wrapText="1"/>
    </xf>
    <xf numFmtId="179" fontId="6" fillId="2" borderId="3" xfId="1" applyNumberFormat="1" applyFont="1" applyFill="1" applyBorder="1" applyAlignment="1" applyProtection="1">
      <alignment horizontal="right" vertical="center"/>
    </xf>
    <xf numFmtId="179" fontId="6" fillId="0" borderId="0" xfId="1" applyNumberFormat="1" applyFont="1" applyFill="1" applyBorder="1" applyAlignment="1" applyProtection="1">
      <alignment horizontal="right" vertical="center"/>
    </xf>
    <xf numFmtId="176" fontId="11" fillId="0" borderId="1" xfId="0" applyNumberFormat="1" applyFont="1" applyFill="1" applyBorder="1" applyAlignment="1" applyProtection="1">
      <alignment horizontal="center" vertical="center" wrapText="1"/>
    </xf>
    <xf numFmtId="0" fontId="4" fillId="12" borderId="0" xfId="0" applyFont="1" applyFill="1" applyAlignment="1" applyProtection="1">
      <alignment horizontal="center" vertical="center"/>
    </xf>
    <xf numFmtId="0" fontId="4" fillId="12" borderId="0" xfId="0" applyFont="1" applyFill="1" applyProtection="1">
      <alignment vertical="center"/>
    </xf>
    <xf numFmtId="0" fontId="9" fillId="0" borderId="1" xfId="3" applyFont="1" applyBorder="1" applyAlignment="1" applyProtection="1">
      <alignment horizontal="center" vertical="center" wrapText="1"/>
    </xf>
    <xf numFmtId="176" fontId="16" fillId="13" borderId="1" xfId="3" applyNumberFormat="1" applyFont="1" applyFill="1" applyBorder="1" applyAlignment="1" applyProtection="1">
      <alignment vertical="center"/>
    </xf>
    <xf numFmtId="0" fontId="15" fillId="4" borderId="0" xfId="3" applyFont="1" applyFill="1" applyAlignment="1" applyProtection="1">
      <alignment horizontal="center" vertical="center"/>
    </xf>
    <xf numFmtId="38" fontId="4" fillId="0" borderId="1" xfId="1" applyFont="1" applyBorder="1" applyAlignment="1" applyProtection="1">
      <alignment vertical="center" wrapText="1"/>
    </xf>
    <xf numFmtId="177" fontId="4" fillId="6" borderId="1" xfId="0" applyNumberFormat="1" applyFont="1" applyFill="1" applyBorder="1" applyAlignment="1" applyProtection="1">
      <alignment horizontal="center" vertical="center"/>
      <protection locked="0"/>
    </xf>
    <xf numFmtId="0" fontId="0" fillId="0" borderId="39" xfId="0" applyFont="1" applyBorder="1" applyProtection="1">
      <alignment vertical="center"/>
      <protection locked="0"/>
    </xf>
    <xf numFmtId="0" fontId="0" fillId="0" borderId="16" xfId="0" applyFont="1" applyBorder="1" applyProtection="1">
      <alignment vertical="center"/>
      <protection locked="0"/>
    </xf>
    <xf numFmtId="0" fontId="0" fillId="0" borderId="11" xfId="0" applyFont="1" applyBorder="1" applyProtection="1">
      <alignment vertical="center"/>
      <protection locked="0"/>
    </xf>
    <xf numFmtId="0" fontId="4" fillId="0" borderId="1" xfId="0" applyFont="1" applyBorder="1" applyAlignment="1" applyProtection="1">
      <alignment horizontal="center" vertical="center"/>
    </xf>
    <xf numFmtId="0" fontId="9" fillId="0" borderId="39" xfId="0" applyFont="1" applyBorder="1" applyAlignment="1" applyProtection="1">
      <alignment horizontal="center" vertical="center" wrapText="1"/>
    </xf>
    <xf numFmtId="176" fontId="4" fillId="5" borderId="16" xfId="0" applyNumberFormat="1" applyFont="1" applyFill="1" applyBorder="1" applyProtection="1">
      <alignment vertical="center"/>
      <protection locked="0"/>
    </xf>
    <xf numFmtId="0" fontId="0" fillId="0" borderId="32"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41" xfId="0" applyFont="1" applyBorder="1" applyAlignment="1">
      <alignment horizontal="center" vertical="center" textRotation="255"/>
    </xf>
    <xf numFmtId="0" fontId="17" fillId="5" borderId="0" xfId="0" applyFont="1" applyFill="1" applyAlignment="1">
      <alignment horizontal="center" vertical="center"/>
    </xf>
    <xf numFmtId="0" fontId="9" fillId="0" borderId="0" xfId="3" applyFont="1" applyFill="1" applyBorder="1" applyAlignment="1">
      <alignment horizontal="left" vertical="center"/>
    </xf>
    <xf numFmtId="0" fontId="4" fillId="0" borderId="0" xfId="3" applyFont="1" applyAlignment="1">
      <alignment horizontal="center"/>
    </xf>
    <xf numFmtId="0" fontId="40" fillId="0" borderId="0" xfId="3" applyFont="1" applyAlignment="1">
      <alignment horizontal="left"/>
    </xf>
    <xf numFmtId="0" fontId="4" fillId="2" borderId="0" xfId="3" applyFont="1" applyFill="1" applyAlignment="1">
      <alignment horizontal="center" vertical="center" wrapText="1"/>
    </xf>
    <xf numFmtId="0" fontId="4" fillId="0" borderId="0" xfId="3" applyFont="1" applyAlignment="1">
      <alignment horizontal="center" vertical="center" wrapText="1"/>
    </xf>
    <xf numFmtId="0" fontId="4" fillId="0" borderId="0" xfId="3" applyFont="1" applyAlignment="1">
      <alignment horizontal="left"/>
    </xf>
    <xf numFmtId="0" fontId="4" fillId="0" borderId="0" xfId="3" applyFont="1" applyBorder="1" applyAlignment="1">
      <alignment vertical="top" wrapText="1"/>
    </xf>
    <xf numFmtId="0" fontId="4" fillId="0" borderId="0" xfId="0" applyFont="1" applyBorder="1" applyAlignment="1">
      <alignment vertical="top" wrapText="1"/>
    </xf>
    <xf numFmtId="49" fontId="4" fillId="0" borderId="0" xfId="3" applyNumberFormat="1" applyFont="1" applyBorder="1" applyAlignment="1">
      <alignment horizontal="left" vertical="center"/>
    </xf>
    <xf numFmtId="0" fontId="4" fillId="0" borderId="0" xfId="3" applyFont="1" applyBorder="1" applyAlignment="1">
      <alignment horizontal="left" vertical="center"/>
    </xf>
    <xf numFmtId="0" fontId="6" fillId="0" borderId="0" xfId="3" applyFont="1" applyFill="1" applyBorder="1" applyAlignment="1">
      <alignment horizontal="left" vertical="center" wrapText="1"/>
    </xf>
    <xf numFmtId="0" fontId="4" fillId="11" borderId="0" xfId="3" applyFont="1" applyFill="1" applyAlignment="1">
      <alignment horizontal="center" vertical="center"/>
    </xf>
    <xf numFmtId="0" fontId="6" fillId="0" borderId="0" xfId="3" applyFont="1" applyBorder="1" applyAlignment="1">
      <alignment horizontal="left" vertical="center"/>
    </xf>
    <xf numFmtId="0" fontId="4" fillId="0" borderId="0" xfId="3" applyFont="1" applyAlignment="1">
      <alignment horizontal="center" vertical="center"/>
    </xf>
    <xf numFmtId="0" fontId="6" fillId="0" borderId="0" xfId="3" applyFont="1" applyBorder="1" applyAlignment="1">
      <alignment horizontal="center" vertical="center" wrapText="1"/>
    </xf>
    <xf numFmtId="0" fontId="6" fillId="0" borderId="0" xfId="3" applyFont="1" applyBorder="1" applyAlignment="1">
      <alignment horizontal="center" vertical="center"/>
    </xf>
    <xf numFmtId="0" fontId="6" fillId="6" borderId="0" xfId="3" applyFont="1" applyFill="1" applyBorder="1" applyAlignment="1">
      <alignment horizontal="center" vertical="center"/>
    </xf>
    <xf numFmtId="0" fontId="6" fillId="6" borderId="0" xfId="3" applyFont="1" applyFill="1" applyBorder="1" applyAlignment="1">
      <alignment horizontal="center" vertical="center" wrapText="1"/>
    </xf>
    <xf numFmtId="0" fontId="4" fillId="0" borderId="0" xfId="3" applyFont="1" applyFill="1" applyBorder="1" applyAlignment="1" applyProtection="1">
      <alignment horizontal="left" vertical="center" wrapText="1"/>
      <protection locked="0"/>
    </xf>
    <xf numFmtId="0" fontId="4" fillId="0" borderId="0" xfId="3" applyFont="1" applyFill="1" applyBorder="1" applyAlignment="1" applyProtection="1">
      <alignment horizontal="left" vertical="center"/>
      <protection locked="0"/>
    </xf>
    <xf numFmtId="0" fontId="4" fillId="0" borderId="2" xfId="3" applyFont="1" applyFill="1" applyBorder="1" applyAlignment="1" applyProtection="1">
      <alignment horizontal="left" vertical="center"/>
      <protection locked="0"/>
    </xf>
    <xf numFmtId="0" fontId="4" fillId="10" borderId="0" xfId="3" applyFont="1" applyFill="1" applyBorder="1" applyAlignment="1" applyProtection="1">
      <alignment horizontal="left" vertical="center"/>
    </xf>
    <xf numFmtId="0" fontId="9" fillId="0" borderId="37" xfId="3" applyFont="1" applyBorder="1" applyAlignment="1">
      <alignment horizontal="right" vertical="center"/>
    </xf>
    <xf numFmtId="0" fontId="19" fillId="0" borderId="39" xfId="0" applyFont="1" applyBorder="1" applyAlignment="1">
      <alignment vertical="center"/>
    </xf>
    <xf numFmtId="186" fontId="4" fillId="0" borderId="24" xfId="0" applyNumberFormat="1" applyFont="1" applyBorder="1" applyAlignment="1" applyProtection="1">
      <alignment horizontal="center" vertical="center"/>
    </xf>
    <xf numFmtId="186" fontId="4" fillId="0" borderId="8" xfId="0" applyNumberFormat="1" applyFont="1" applyBorder="1" applyAlignment="1" applyProtection="1">
      <alignment horizontal="center" vertical="center"/>
    </xf>
    <xf numFmtId="186" fontId="4" fillId="0" borderId="21" xfId="0" applyNumberFormat="1" applyFont="1" applyBorder="1" applyAlignment="1" applyProtection="1">
      <alignment horizontal="center" vertical="center"/>
    </xf>
    <xf numFmtId="0" fontId="4" fillId="0" borderId="6" xfId="0" applyFont="1" applyBorder="1" applyAlignment="1" applyProtection="1">
      <alignment horizontal="center" vertical="center" wrapText="1"/>
    </xf>
    <xf numFmtId="0" fontId="4" fillId="0" borderId="16" xfId="0" applyFont="1" applyBorder="1" applyAlignment="1" applyProtection="1">
      <alignment horizontal="center" vertical="center"/>
    </xf>
    <xf numFmtId="186" fontId="4" fillId="0" borderId="6" xfId="0" applyNumberFormat="1" applyFont="1" applyBorder="1" applyAlignment="1" applyProtection="1">
      <alignment horizontal="center" vertical="center"/>
    </xf>
    <xf numFmtId="186" fontId="4" fillId="0" borderId="45" xfId="0" applyNumberFormat="1" applyFont="1" applyBorder="1" applyAlignment="1" applyProtection="1">
      <alignment horizontal="center" vertical="center"/>
    </xf>
    <xf numFmtId="186" fontId="4" fillId="0" borderId="46" xfId="0" applyNumberFormat="1" applyFont="1" applyBorder="1" applyAlignment="1" applyProtection="1">
      <alignment horizontal="center" vertical="center"/>
    </xf>
    <xf numFmtId="186" fontId="4" fillId="0" borderId="51" xfId="0" applyNumberFormat="1" applyFont="1" applyBorder="1" applyAlignment="1" applyProtection="1">
      <alignment horizontal="center" vertical="center"/>
    </xf>
    <xf numFmtId="38" fontId="6" fillId="2" borderId="7" xfId="0" applyNumberFormat="1" applyFont="1" applyFill="1" applyBorder="1" applyAlignment="1" applyProtection="1">
      <alignment horizontal="right" vertical="center"/>
    </xf>
    <xf numFmtId="0" fontId="6" fillId="2" borderId="7" xfId="0" applyFont="1" applyFill="1" applyBorder="1" applyAlignment="1" applyProtection="1">
      <alignment horizontal="right" vertical="center"/>
    </xf>
    <xf numFmtId="38" fontId="6" fillId="2" borderId="45" xfId="0" applyNumberFormat="1" applyFont="1" applyFill="1" applyBorder="1" applyAlignment="1" applyProtection="1">
      <alignment vertical="center"/>
    </xf>
    <xf numFmtId="0" fontId="6" fillId="2" borderId="51" xfId="0" applyFont="1" applyFill="1" applyBorder="1" applyAlignment="1">
      <alignment vertical="center"/>
    </xf>
    <xf numFmtId="0" fontId="6" fillId="0" borderId="0" xfId="0" applyFont="1" applyAlignment="1" applyProtection="1">
      <alignment horizontal="center" vertical="center"/>
    </xf>
    <xf numFmtId="0" fontId="0" fillId="0" borderId="0" xfId="0" applyAlignment="1">
      <alignment vertical="center"/>
    </xf>
    <xf numFmtId="0" fontId="4" fillId="0" borderId="2" xfId="0" applyFont="1" applyBorder="1" applyAlignment="1" applyProtection="1">
      <alignment horizontal="center" vertical="center"/>
    </xf>
    <xf numFmtId="186" fontId="4" fillId="0" borderId="16" xfId="0" applyNumberFormat="1"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3" borderId="0" xfId="0" applyFont="1" applyFill="1" applyBorder="1" applyAlignment="1" applyProtection="1">
      <alignment horizontal="center" vertical="center"/>
    </xf>
    <xf numFmtId="0" fontId="9" fillId="3" borderId="35" xfId="0" applyFont="1" applyFill="1" applyBorder="1" applyAlignment="1">
      <alignment horizontal="center" vertical="center"/>
    </xf>
    <xf numFmtId="0" fontId="9" fillId="3" borderId="36" xfId="0" applyFont="1" applyFill="1" applyBorder="1" applyAlignment="1">
      <alignment vertical="center"/>
    </xf>
    <xf numFmtId="0" fontId="9" fillId="3" borderId="40" xfId="0" applyFont="1" applyFill="1" applyBorder="1" applyAlignment="1">
      <alignment vertical="center"/>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xf>
    <xf numFmtId="0" fontId="4" fillId="3" borderId="24"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9" fillId="3" borderId="24" xfId="0" applyFont="1" applyFill="1" applyBorder="1" applyAlignment="1" applyProtection="1">
      <alignment horizontal="left" vertical="center"/>
      <protection locked="0"/>
    </xf>
    <xf numFmtId="0" fontId="9" fillId="3" borderId="8" xfId="0" applyFont="1" applyFill="1" applyBorder="1" applyAlignment="1" applyProtection="1">
      <alignment horizontal="left" vertical="center"/>
      <protection locked="0"/>
    </xf>
    <xf numFmtId="0" fontId="9" fillId="3" borderId="16" xfId="0" applyFont="1" applyFill="1" applyBorder="1" applyAlignment="1" applyProtection="1">
      <alignment horizontal="left" vertical="center"/>
      <protection locked="0"/>
    </xf>
    <xf numFmtId="0" fontId="9" fillId="0" borderId="24"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43" fillId="0" borderId="32" xfId="0" applyFont="1" applyFill="1" applyBorder="1" applyAlignment="1">
      <alignment horizontal="center" vertical="center" textRotation="255" wrapText="1"/>
    </xf>
    <xf numFmtId="0" fontId="43" fillId="0" borderId="33" xfId="0" applyFont="1" applyFill="1" applyBorder="1" applyAlignment="1">
      <alignment horizontal="center" vertical="center" textRotation="255" wrapText="1"/>
    </xf>
    <xf numFmtId="0" fontId="43" fillId="0" borderId="34" xfId="0" applyFont="1" applyFill="1" applyBorder="1" applyAlignment="1">
      <alignment horizontal="center" vertical="center" textRotation="255" wrapText="1"/>
    </xf>
    <xf numFmtId="0" fontId="0" fillId="0" borderId="38" xfId="0" applyBorder="1" applyAlignment="1">
      <alignment horizontal="center" vertical="center"/>
    </xf>
    <xf numFmtId="0" fontId="0" fillId="0" borderId="39" xfId="0" applyBorder="1" applyAlignment="1">
      <alignment horizontal="center" vertical="center"/>
    </xf>
    <xf numFmtId="0" fontId="9" fillId="0" borderId="6" xfId="0" applyFont="1" applyFill="1" applyBorder="1" applyAlignment="1">
      <alignment vertical="center"/>
    </xf>
    <xf numFmtId="0" fontId="9" fillId="0" borderId="8" xfId="0" applyFont="1" applyFill="1" applyBorder="1" applyAlignment="1">
      <alignment vertical="center"/>
    </xf>
    <xf numFmtId="0" fontId="0" fillId="0" borderId="8" xfId="0" applyBorder="1" applyAlignment="1">
      <alignment vertical="center"/>
    </xf>
    <xf numFmtId="0" fontId="0" fillId="0" borderId="16" xfId="0" applyBorder="1" applyAlignment="1">
      <alignment vertical="center"/>
    </xf>
    <xf numFmtId="0" fontId="9" fillId="0" borderId="4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3" xfId="0" applyFont="1" applyFill="1" applyBorder="1" applyAlignment="1">
      <alignment horizontal="center" vertical="center"/>
    </xf>
    <xf numFmtId="0" fontId="43" fillId="0" borderId="32" xfId="0" applyFont="1" applyFill="1" applyBorder="1" applyAlignment="1">
      <alignment vertical="center" textRotation="255" wrapText="1"/>
    </xf>
    <xf numFmtId="0" fontId="43" fillId="0" borderId="33" xfId="0" applyFont="1" applyFill="1" applyBorder="1" applyAlignment="1">
      <alignment vertical="center" textRotation="255" wrapText="1"/>
    </xf>
    <xf numFmtId="0" fontId="6" fillId="3" borderId="0" xfId="0" applyFont="1" applyFill="1" applyAlignment="1" applyProtection="1">
      <alignment horizontal="center" vertical="center"/>
    </xf>
    <xf numFmtId="0" fontId="43" fillId="0" borderId="33" xfId="0" applyFont="1" applyFill="1" applyBorder="1" applyAlignment="1">
      <alignment vertical="center" textRotation="255"/>
    </xf>
    <xf numFmtId="0" fontId="43" fillId="0" borderId="34" xfId="0" applyFont="1" applyFill="1" applyBorder="1" applyAlignment="1">
      <alignment vertical="center" textRotation="255"/>
    </xf>
    <xf numFmtId="0" fontId="4" fillId="0" borderId="6" xfId="3" applyFont="1" applyBorder="1" applyAlignment="1" applyProtection="1">
      <alignment horizontal="left" vertical="center"/>
      <protection locked="0"/>
    </xf>
    <xf numFmtId="0" fontId="4" fillId="0" borderId="16" xfId="3" applyFont="1" applyBorder="1" applyAlignment="1" applyProtection="1">
      <alignment horizontal="left" vertical="center"/>
      <protection locked="0"/>
    </xf>
    <xf numFmtId="0" fontId="4" fillId="0" borderId="8" xfId="3" applyFont="1" applyBorder="1" applyAlignment="1" applyProtection="1">
      <alignment horizontal="left" vertical="center"/>
      <protection locked="0"/>
    </xf>
    <xf numFmtId="177" fontId="6" fillId="2" borderId="7" xfId="2" applyNumberFormat="1" applyFont="1" applyFill="1" applyBorder="1" applyAlignment="1" applyProtection="1">
      <alignment horizontal="right" vertical="center"/>
    </xf>
    <xf numFmtId="38" fontId="4" fillId="0" borderId="6" xfId="1" applyFont="1" applyBorder="1" applyAlignment="1" applyProtection="1">
      <alignment vertical="center"/>
    </xf>
    <xf numFmtId="38" fontId="4" fillId="0" borderId="16" xfId="1" applyFont="1" applyBorder="1" applyAlignment="1" applyProtection="1">
      <alignment vertical="center"/>
    </xf>
    <xf numFmtId="0" fontId="7" fillId="0" borderId="0" xfId="3" applyFont="1" applyBorder="1" applyAlignment="1" applyProtection="1">
      <alignment horizontal="left" vertical="center"/>
    </xf>
    <xf numFmtId="0" fontId="4" fillId="0" borderId="6" xfId="3" applyFont="1" applyBorder="1" applyAlignment="1" applyProtection="1">
      <alignment horizontal="center" vertical="center" wrapText="1"/>
    </xf>
    <xf numFmtId="0" fontId="4" fillId="0" borderId="8" xfId="3" applyFont="1" applyBorder="1" applyAlignment="1" applyProtection="1">
      <alignment horizontal="center" vertical="center" wrapText="1"/>
    </xf>
    <xf numFmtId="0" fontId="4" fillId="0" borderId="16" xfId="3" applyFont="1" applyBorder="1" applyAlignment="1" applyProtection="1">
      <alignment horizontal="center" vertical="center" wrapText="1"/>
    </xf>
    <xf numFmtId="0" fontId="4" fillId="0" borderId="0" xfId="3" applyFont="1" applyBorder="1" applyAlignment="1" applyProtection="1">
      <alignment horizontal="right" vertical="center"/>
    </xf>
    <xf numFmtId="0" fontId="4" fillId="8" borderId="14" xfId="3" applyFont="1" applyFill="1" applyBorder="1" applyAlignment="1" applyProtection="1">
      <alignment horizontal="left" vertical="center"/>
    </xf>
    <xf numFmtId="0" fontId="4" fillId="8" borderId="15" xfId="3" applyFont="1" applyFill="1" applyBorder="1" applyAlignment="1" applyProtection="1">
      <alignment horizontal="left" vertical="center"/>
    </xf>
    <xf numFmtId="0" fontId="4" fillId="8" borderId="4" xfId="3" applyFont="1" applyFill="1" applyBorder="1" applyAlignment="1" applyProtection="1">
      <alignment horizontal="left" vertical="center"/>
    </xf>
    <xf numFmtId="0" fontId="9" fillId="0" borderId="1" xfId="3" applyFont="1" applyBorder="1" applyAlignment="1" applyProtection="1">
      <alignment horizontal="center" vertical="center" wrapText="1"/>
    </xf>
    <xf numFmtId="0" fontId="9" fillId="0" borderId="6" xfId="3" applyFont="1" applyBorder="1" applyAlignment="1" applyProtection="1">
      <alignment horizontal="center" vertical="center"/>
    </xf>
    <xf numFmtId="0" fontId="9" fillId="0" borderId="16" xfId="3" applyFont="1" applyBorder="1" applyAlignment="1" applyProtection="1">
      <alignment horizontal="center" vertical="center"/>
    </xf>
    <xf numFmtId="38" fontId="4" fillId="0" borderId="6" xfId="1" applyFont="1" applyBorder="1" applyAlignment="1" applyProtection="1">
      <alignment horizontal="center" vertical="center" wrapText="1"/>
    </xf>
    <xf numFmtId="38" fontId="4" fillId="0" borderId="16" xfId="1" applyFont="1" applyBorder="1" applyAlignment="1" applyProtection="1">
      <alignment horizontal="center" vertical="center" wrapText="1"/>
    </xf>
    <xf numFmtId="187" fontId="4" fillId="0" borderId="1" xfId="1" applyNumberFormat="1" applyFont="1" applyBorder="1" applyAlignment="1" applyProtection="1">
      <alignment horizontal="center" vertical="center" wrapText="1"/>
    </xf>
    <xf numFmtId="187" fontId="4" fillId="0" borderId="6" xfId="1" applyNumberFormat="1" applyFont="1" applyBorder="1" applyAlignment="1" applyProtection="1">
      <alignment horizontal="center" vertical="center" wrapText="1"/>
    </xf>
    <xf numFmtId="187" fontId="4" fillId="0" borderId="8" xfId="1" applyNumberFormat="1" applyFont="1" applyBorder="1" applyAlignment="1" applyProtection="1">
      <alignment horizontal="center" vertical="center" wrapText="1"/>
    </xf>
    <xf numFmtId="0" fontId="0" fillId="0" borderId="16" xfId="0" applyBorder="1" applyAlignment="1" applyProtection="1">
      <alignment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187" fontId="4" fillId="0" borderId="1" xfId="1" applyNumberFormat="1" applyFont="1" applyBorder="1" applyAlignment="1" applyProtection="1">
      <alignment horizontal="center" vertical="center"/>
    </xf>
    <xf numFmtId="38" fontId="4" fillId="0" borderId="6" xfId="1" applyFont="1" applyBorder="1" applyAlignment="1" applyProtection="1">
      <alignment horizontal="center" vertical="center"/>
    </xf>
    <xf numFmtId="38" fontId="4" fillId="0" borderId="16" xfId="1" applyFont="1" applyBorder="1" applyAlignment="1" applyProtection="1">
      <alignment horizontal="center" vertical="center"/>
    </xf>
    <xf numFmtId="187" fontId="4" fillId="0" borderId="6" xfId="1" applyNumberFormat="1" applyFont="1" applyBorder="1" applyAlignment="1" applyProtection="1">
      <alignment vertical="center"/>
    </xf>
    <xf numFmtId="187" fontId="4" fillId="0" borderId="16" xfId="1" applyNumberFormat="1" applyFont="1" applyBorder="1" applyAlignment="1" applyProtection="1">
      <alignment vertical="center"/>
    </xf>
    <xf numFmtId="187" fontId="4" fillId="0" borderId="6" xfId="1" applyNumberFormat="1" applyFont="1" applyBorder="1" applyAlignment="1" applyProtection="1">
      <alignment horizontal="center" vertical="center"/>
    </xf>
    <xf numFmtId="187" fontId="4" fillId="0" borderId="16" xfId="1" applyNumberFormat="1" applyFont="1" applyBorder="1" applyAlignment="1" applyProtection="1">
      <alignment horizontal="center" vertical="center"/>
    </xf>
    <xf numFmtId="0" fontId="0" fillId="0" borderId="45" xfId="0" applyFont="1" applyBorder="1" applyAlignment="1" applyProtection="1">
      <alignment horizontal="right" vertical="center"/>
    </xf>
    <xf numFmtId="0" fontId="0" fillId="0" borderId="46" xfId="0" applyFont="1" applyBorder="1" applyAlignment="1" applyProtection="1">
      <alignment horizontal="right" vertical="center"/>
    </xf>
    <xf numFmtId="0" fontId="0" fillId="0" borderId="51" xfId="0" applyFont="1" applyBorder="1" applyAlignment="1" applyProtection="1">
      <alignment horizontal="right" vertical="center"/>
    </xf>
    <xf numFmtId="0" fontId="0" fillId="0" borderId="65" xfId="0" applyFont="1" applyBorder="1" applyAlignment="1" applyProtection="1">
      <alignment horizontal="center" vertical="center" wrapText="1" readingOrder="1"/>
    </xf>
    <xf numFmtId="0" fontId="13" fillId="0" borderId="33" xfId="0" applyFont="1" applyBorder="1" applyAlignment="1" applyProtection="1">
      <alignment horizontal="center" vertical="center" wrapText="1" readingOrder="1"/>
    </xf>
    <xf numFmtId="0" fontId="13" fillId="0" borderId="69" xfId="0" applyFont="1" applyBorder="1" applyAlignment="1" applyProtection="1">
      <alignment horizontal="center" vertical="center" wrapText="1" readingOrder="1"/>
    </xf>
    <xf numFmtId="0" fontId="13" fillId="0" borderId="18" xfId="0" applyFont="1" applyBorder="1" applyAlignment="1" applyProtection="1">
      <alignment horizontal="center" vertical="center"/>
    </xf>
    <xf numFmtId="0" fontId="0" fillId="0" borderId="32" xfId="0" applyFont="1" applyBorder="1" applyAlignment="1" applyProtection="1">
      <alignment horizontal="center" vertical="center" wrapText="1" readingOrder="1"/>
    </xf>
    <xf numFmtId="0" fontId="13" fillId="0" borderId="33" xfId="0" applyFont="1" applyBorder="1" applyAlignment="1" applyProtection="1">
      <alignment horizontal="center" vertical="center" readingOrder="1"/>
    </xf>
    <xf numFmtId="0" fontId="13" fillId="0" borderId="69" xfId="0" applyFont="1" applyBorder="1" applyAlignment="1" applyProtection="1">
      <alignment horizontal="center" vertical="center" readingOrder="1"/>
    </xf>
    <xf numFmtId="0" fontId="13" fillId="0" borderId="40" xfId="0" applyFont="1" applyBorder="1" applyAlignment="1" applyProtection="1">
      <alignment horizontal="center" vertical="center"/>
    </xf>
    <xf numFmtId="0" fontId="13" fillId="0" borderId="14" xfId="0" applyFont="1" applyBorder="1" applyAlignment="1" applyProtection="1">
      <alignment horizontal="center" vertical="center"/>
    </xf>
    <xf numFmtId="177" fontId="6" fillId="2" borderId="7" xfId="0" applyNumberFormat="1" applyFont="1" applyFill="1" applyBorder="1" applyAlignment="1" applyProtection="1">
      <alignment horizontal="right" vertical="center"/>
    </xf>
    <xf numFmtId="177" fontId="6" fillId="2" borderId="45" xfId="0" applyNumberFormat="1" applyFont="1" applyFill="1" applyBorder="1" applyAlignment="1" applyProtection="1">
      <alignment horizontal="right" vertical="center"/>
    </xf>
    <xf numFmtId="177" fontId="6" fillId="2" borderId="51" xfId="0" applyNumberFormat="1" applyFont="1" applyFill="1" applyBorder="1" applyAlignment="1" applyProtection="1">
      <alignment horizontal="right" vertical="center"/>
    </xf>
    <xf numFmtId="177" fontId="4" fillId="0" borderId="0" xfId="0" applyNumberFormat="1" applyFont="1" applyFill="1" applyBorder="1" applyAlignment="1" applyProtection="1">
      <alignment horizontal="right" vertical="center"/>
    </xf>
    <xf numFmtId="0" fontId="4" fillId="0" borderId="6" xfId="0" applyFont="1" applyBorder="1" applyAlignment="1" applyProtection="1">
      <alignment horizontal="center" vertical="center"/>
    </xf>
    <xf numFmtId="176" fontId="4" fillId="13" borderId="6" xfId="0" applyNumberFormat="1" applyFont="1" applyFill="1" applyBorder="1" applyAlignment="1" applyProtection="1">
      <alignment horizontal="right" vertical="center"/>
    </xf>
    <xf numFmtId="176" fontId="4" fillId="13" borderId="16" xfId="0" applyNumberFormat="1" applyFont="1" applyFill="1" applyBorder="1" applyAlignment="1" applyProtection="1">
      <alignment horizontal="right" vertical="center"/>
    </xf>
    <xf numFmtId="177" fontId="4" fillId="2" borderId="2" xfId="0" applyNumberFormat="1" applyFont="1" applyFill="1" applyBorder="1" applyAlignment="1" applyProtection="1">
      <alignment horizontal="right" vertical="center"/>
    </xf>
    <xf numFmtId="0" fontId="4" fillId="0" borderId="44" xfId="0" applyFont="1" applyBorder="1" applyAlignment="1" applyProtection="1">
      <alignment horizontal="left" vertical="center"/>
    </xf>
    <xf numFmtId="0" fontId="4" fillId="0" borderId="17" xfId="0" applyFont="1" applyBorder="1" applyAlignment="1" applyProtection="1">
      <alignment horizontal="left" vertical="center"/>
    </xf>
    <xf numFmtId="176" fontId="4" fillId="0" borderId="44" xfId="0" applyNumberFormat="1" applyFont="1" applyBorder="1" applyAlignment="1" applyProtection="1">
      <alignment horizontal="right" vertical="center"/>
    </xf>
    <xf numFmtId="176" fontId="4" fillId="0" borderId="17" xfId="0" applyNumberFormat="1" applyFont="1" applyBorder="1" applyAlignment="1" applyProtection="1">
      <alignment horizontal="right" vertical="center"/>
    </xf>
    <xf numFmtId="0" fontId="4" fillId="0" borderId="45" xfId="0" applyFont="1" applyBorder="1" applyAlignment="1" applyProtection="1">
      <alignment horizontal="center" vertical="center"/>
    </xf>
    <xf numFmtId="0" fontId="4" fillId="0" borderId="46" xfId="0" applyFont="1" applyBorder="1" applyAlignment="1" applyProtection="1">
      <alignment horizontal="center" vertical="center"/>
    </xf>
    <xf numFmtId="49" fontId="4" fillId="3" borderId="6" xfId="0" applyNumberFormat="1" applyFont="1" applyFill="1" applyBorder="1" applyAlignment="1" applyProtection="1">
      <alignment horizontal="left" vertical="center"/>
    </xf>
    <xf numFmtId="49" fontId="4" fillId="3" borderId="16" xfId="0" applyNumberFormat="1" applyFont="1" applyFill="1" applyBorder="1" applyAlignment="1" applyProtection="1">
      <alignment horizontal="left" vertical="center"/>
    </xf>
    <xf numFmtId="177" fontId="11" fillId="0" borderId="25" xfId="0" applyNumberFormat="1" applyFont="1" applyFill="1" applyBorder="1" applyAlignment="1" applyProtection="1">
      <alignment horizontal="left" vertical="center" wrapText="1"/>
    </xf>
    <xf numFmtId="0" fontId="52" fillId="0" borderId="25" xfId="0" applyFont="1" applyBorder="1" applyAlignment="1">
      <alignment horizontal="left" vertical="center" wrapText="1"/>
    </xf>
    <xf numFmtId="0" fontId="4" fillId="0" borderId="6" xfId="0" applyFont="1" applyBorder="1" applyAlignment="1" applyProtection="1">
      <alignment horizontal="left" vertical="center"/>
    </xf>
    <xf numFmtId="0" fontId="4" fillId="0" borderId="16" xfId="0" applyFont="1" applyBorder="1" applyAlignment="1" applyProtection="1">
      <alignment horizontal="left" vertical="center"/>
    </xf>
    <xf numFmtId="176" fontId="4" fillId="0" borderId="6" xfId="0" applyNumberFormat="1" applyFont="1" applyBorder="1" applyAlignment="1" applyProtection="1">
      <alignment horizontal="right" vertical="center"/>
    </xf>
    <xf numFmtId="176" fontId="4" fillId="0" borderId="16" xfId="0" applyNumberFormat="1" applyFont="1" applyBorder="1" applyAlignment="1" applyProtection="1">
      <alignment horizontal="right" vertical="center"/>
    </xf>
    <xf numFmtId="0" fontId="4" fillId="0" borderId="6"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6" fontId="4" fillId="0" borderId="6" xfId="0" applyNumberFormat="1" applyFont="1" applyBorder="1" applyAlignment="1" applyProtection="1">
      <alignment horizontal="right" vertical="center"/>
      <protection locked="0"/>
    </xf>
    <xf numFmtId="176" fontId="4" fillId="0" borderId="16" xfId="0" applyNumberFormat="1" applyFont="1" applyBorder="1" applyAlignment="1" applyProtection="1">
      <alignment horizontal="right" vertical="center"/>
      <protection locked="0"/>
    </xf>
    <xf numFmtId="0" fontId="4" fillId="3" borderId="35"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35"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0" fontId="23" fillId="0" borderId="0" xfId="3" applyFont="1" applyFill="1" applyBorder="1" applyAlignment="1">
      <alignment horizontal="center" vertical="center"/>
    </xf>
    <xf numFmtId="0" fontId="21" fillId="0" borderId="0" xfId="3" applyFont="1" applyFill="1" applyBorder="1" applyAlignment="1">
      <alignment horizontal="center" vertical="center"/>
    </xf>
    <xf numFmtId="0" fontId="53" fillId="0" borderId="0" xfId="0" applyFont="1" applyFill="1" applyBorder="1" applyAlignment="1" applyProtection="1">
      <alignment horizontal="center" vertical="center"/>
    </xf>
    <xf numFmtId="0" fontId="53" fillId="0" borderId="0" xfId="0" applyFont="1" applyFill="1" applyAlignment="1" applyProtection="1">
      <alignment horizontal="center" vertical="center"/>
    </xf>
    <xf numFmtId="0" fontId="47" fillId="0" borderId="0" xfId="0" applyFont="1" applyAlignment="1" applyProtection="1">
      <alignment horizontal="center" vertical="center" wrapText="1"/>
    </xf>
    <xf numFmtId="0" fontId="47" fillId="0" borderId="0" xfId="0" applyFont="1" applyAlignment="1" applyProtection="1">
      <alignment horizontal="center" vertical="center"/>
    </xf>
    <xf numFmtId="38" fontId="6" fillId="2" borderId="72" xfId="1" applyFont="1" applyFill="1" applyBorder="1" applyAlignment="1" applyProtection="1">
      <alignment horizontal="right" vertical="center"/>
    </xf>
    <xf numFmtId="38" fontId="6" fillId="2" borderId="73" xfId="1" applyFont="1" applyFill="1" applyBorder="1" applyAlignment="1" applyProtection="1">
      <alignment horizontal="right" vertical="center"/>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4" xfId="0" applyFont="1" applyBorder="1" applyAlignment="1" applyProtection="1">
      <alignment horizontal="center" vertical="center"/>
    </xf>
  </cellXfs>
  <cellStyles count="90">
    <cellStyle name="スタイル 1" xfId="7"/>
    <cellStyle name="ハイパーリンク" xfId="89" builtinId="8"/>
    <cellStyle name="ハイパーリンク 10" xfId="8"/>
    <cellStyle name="ハイパーリンク 11" xfId="9"/>
    <cellStyle name="ハイパーリンク 12" xfId="10"/>
    <cellStyle name="ハイパーリンク 13" xfId="11"/>
    <cellStyle name="ハイパーリンク 14" xfId="12"/>
    <cellStyle name="ハイパーリンク 15" xfId="13"/>
    <cellStyle name="ハイパーリンク 16" xfId="14"/>
    <cellStyle name="ハイパーリンク 17" xfId="15"/>
    <cellStyle name="ハイパーリンク 18" xfId="16"/>
    <cellStyle name="ハイパーリンク 19" xfId="17"/>
    <cellStyle name="ハイパーリンク 2" xfId="18"/>
    <cellStyle name="ハイパーリンク 20" xfId="19"/>
    <cellStyle name="ハイパーリンク 21" xfId="20"/>
    <cellStyle name="ハイパーリンク 22" xfId="21"/>
    <cellStyle name="ハイパーリンク 23" xfId="22"/>
    <cellStyle name="ハイパーリンク 24" xfId="23"/>
    <cellStyle name="ハイパーリンク 25" xfId="24"/>
    <cellStyle name="ハイパーリンク 26" xfId="25"/>
    <cellStyle name="ハイパーリンク 27" xfId="26"/>
    <cellStyle name="ハイパーリンク 28" xfId="27"/>
    <cellStyle name="ハイパーリンク 29" xfId="28"/>
    <cellStyle name="ハイパーリンク 3" xfId="29"/>
    <cellStyle name="ハイパーリンク 30" xfId="30"/>
    <cellStyle name="ハイパーリンク 31" xfId="31"/>
    <cellStyle name="ハイパーリンク 32" xfId="32"/>
    <cellStyle name="ハイパーリンク 33" xfId="33"/>
    <cellStyle name="ハイパーリンク 34" xfId="34"/>
    <cellStyle name="ハイパーリンク 35" xfId="35"/>
    <cellStyle name="ハイパーリンク 36" xfId="36"/>
    <cellStyle name="ハイパーリンク 37" xfId="37"/>
    <cellStyle name="ハイパーリンク 38" xfId="38"/>
    <cellStyle name="ハイパーリンク 39" xfId="39"/>
    <cellStyle name="ハイパーリンク 4" xfId="40"/>
    <cellStyle name="ハイパーリンク 5" xfId="41"/>
    <cellStyle name="ハイパーリンク 6" xfId="42"/>
    <cellStyle name="ハイパーリンク 7" xfId="43"/>
    <cellStyle name="ハイパーリンク 8" xfId="44"/>
    <cellStyle name="ハイパーリンク 9" xfId="45"/>
    <cellStyle name="桁区切り" xfId="1" builtinId="6"/>
    <cellStyle name="桁区切り 2" xfId="2"/>
    <cellStyle name="桁区切り 2 2" xfId="46"/>
    <cellStyle name="桁区切り 3" xfId="47"/>
    <cellStyle name="桁区切り 4" xfId="87"/>
    <cellStyle name="標準" xfId="0" builtinId="0"/>
    <cellStyle name="標準 2" xfId="3"/>
    <cellStyle name="標準 3" xfId="4"/>
    <cellStyle name="標準 4" xfId="5"/>
    <cellStyle name="標準 4 2" xfId="6"/>
    <cellStyle name="標準 5" xfId="48"/>
    <cellStyle name="標準_ﾀﾝｻﾞﾆｱ3年次概算040412旧.xls" xfId="88"/>
    <cellStyle name="表示済みのハイパーリンク 10" xfId="49"/>
    <cellStyle name="表示済みのハイパーリンク 11" xfId="50"/>
    <cellStyle name="表示済みのハイパーリンク 12" xfId="51"/>
    <cellStyle name="表示済みのハイパーリンク 13" xfId="52"/>
    <cellStyle name="表示済みのハイパーリンク 14" xfId="53"/>
    <cellStyle name="表示済みのハイパーリンク 15" xfId="54"/>
    <cellStyle name="表示済みのハイパーリンク 16" xfId="55"/>
    <cellStyle name="表示済みのハイパーリンク 17" xfId="56"/>
    <cellStyle name="表示済みのハイパーリンク 18" xfId="57"/>
    <cellStyle name="表示済みのハイパーリンク 19" xfId="58"/>
    <cellStyle name="表示済みのハイパーリンク 2" xfId="59"/>
    <cellStyle name="表示済みのハイパーリンク 20" xfId="60"/>
    <cellStyle name="表示済みのハイパーリンク 21" xfId="61"/>
    <cellStyle name="表示済みのハイパーリンク 22" xfId="62"/>
    <cellStyle name="表示済みのハイパーリンク 23" xfId="63"/>
    <cellStyle name="表示済みのハイパーリンク 24" xfId="64"/>
    <cellStyle name="表示済みのハイパーリンク 25" xfId="65"/>
    <cellStyle name="表示済みのハイパーリンク 26" xfId="66"/>
    <cellStyle name="表示済みのハイパーリンク 27" xfId="67"/>
    <cellStyle name="表示済みのハイパーリンク 28" xfId="68"/>
    <cellStyle name="表示済みのハイパーリンク 29" xfId="69"/>
    <cellStyle name="表示済みのハイパーリンク 3" xfId="70"/>
    <cellStyle name="表示済みのハイパーリンク 30" xfId="71"/>
    <cellStyle name="表示済みのハイパーリンク 31" xfId="72"/>
    <cellStyle name="表示済みのハイパーリンク 32" xfId="73"/>
    <cellStyle name="表示済みのハイパーリンク 33" xfId="74"/>
    <cellStyle name="表示済みのハイパーリンク 34" xfId="75"/>
    <cellStyle name="表示済みのハイパーリンク 35" xfId="76"/>
    <cellStyle name="表示済みのハイパーリンク 36" xfId="77"/>
    <cellStyle name="表示済みのハイパーリンク 37" xfId="78"/>
    <cellStyle name="表示済みのハイパーリンク 38" xfId="79"/>
    <cellStyle name="表示済みのハイパーリンク 39" xfId="80"/>
    <cellStyle name="表示済みのハイパーリンク 4" xfId="81"/>
    <cellStyle name="表示済みのハイパーリンク 5" xfId="82"/>
    <cellStyle name="表示済みのハイパーリンク 6" xfId="83"/>
    <cellStyle name="表示済みのハイパーリンク 7" xfId="84"/>
    <cellStyle name="表示済みのハイパーリンク 8" xfId="85"/>
    <cellStyle name="表示済みのハイパーリンク 9" xfId="86"/>
  </cellStyles>
  <dxfs count="2">
    <dxf>
      <font>
        <color rgb="FF9C0006"/>
      </font>
    </dxf>
    <dxf>
      <font>
        <color rgb="FF9C0006"/>
      </font>
      <fill>
        <patternFill>
          <bgColor rgb="FFFFC7CE"/>
        </patternFill>
      </fill>
    </dxf>
  </dxfs>
  <tableStyles count="0" defaultTableStyle="TableStyleMedium2" defaultPivotStyle="PivotStyleLight16"/>
  <colors>
    <mruColors>
      <color rgb="FFFFFFCC"/>
      <color rgb="FFCC9900"/>
      <color rgb="FFFF00FF"/>
      <color rgb="FFFF66FF"/>
      <color rgb="FFDAEEF3"/>
      <color rgb="FFF4F7FA"/>
      <color rgb="FFF2F2FF"/>
      <color rgb="FFECF1F8"/>
      <color rgb="FFD8E3F0"/>
      <color rgb="FFF9F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200025</xdr:colOff>
      <xdr:row>2</xdr:row>
      <xdr:rowOff>9525</xdr:rowOff>
    </xdr:from>
    <xdr:to>
      <xdr:col>12</xdr:col>
      <xdr:colOff>76200</xdr:colOff>
      <xdr:row>3</xdr:row>
      <xdr:rowOff>104775</xdr:rowOff>
    </xdr:to>
    <xdr:sp macro="" textlink="">
      <xdr:nvSpPr>
        <xdr:cNvPr id="7" name="角丸四角形吹き出し 6"/>
        <xdr:cNvSpPr/>
      </xdr:nvSpPr>
      <xdr:spPr>
        <a:xfrm>
          <a:off x="7134225" y="504825"/>
          <a:ext cx="1933575" cy="342900"/>
        </a:xfrm>
        <a:prstGeom prst="wedgeRoundRectCallout">
          <a:avLst>
            <a:gd name="adj1" fmla="val -58764"/>
            <a:gd name="adj2" fmla="val -8190"/>
            <a:gd name="adj3" fmla="val 16667"/>
          </a:avLst>
        </a:prstGeom>
        <a:solidFill>
          <a:sysClr val="window" lastClr="FFFFFF"/>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日付は提出日を記入してください。</a:t>
          </a:r>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316293</xdr:colOff>
      <xdr:row>14</xdr:row>
      <xdr:rowOff>89806</xdr:rowOff>
    </xdr:from>
    <xdr:to>
      <xdr:col>18</xdr:col>
      <xdr:colOff>368302</xdr:colOff>
      <xdr:row>16</xdr:row>
      <xdr:rowOff>6348</xdr:rowOff>
    </xdr:to>
    <xdr:sp macro="" textlink="">
      <xdr:nvSpPr>
        <xdr:cNvPr id="2" name="角丸四角形吹き出し 1"/>
        <xdr:cNvSpPr/>
      </xdr:nvSpPr>
      <xdr:spPr>
        <a:xfrm>
          <a:off x="16617650" y="879020"/>
          <a:ext cx="2923116" cy="406399"/>
        </a:xfrm>
        <a:prstGeom prst="wedgeRoundRectCallout">
          <a:avLst>
            <a:gd name="adj1" fmla="val -56786"/>
            <a:gd name="adj2" fmla="val 3531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このシートは採択後に記載ください</a:t>
          </a:r>
        </a:p>
      </xdr:txBody>
    </xdr:sp>
    <xdr:clientData fPrintsWithSheet="0"/>
  </xdr:twoCellAnchor>
  <xdr:twoCellAnchor>
    <xdr:from>
      <xdr:col>10</xdr:col>
      <xdr:colOff>0</xdr:colOff>
      <xdr:row>0</xdr:row>
      <xdr:rowOff>0</xdr:rowOff>
    </xdr:from>
    <xdr:to>
      <xdr:col>13</xdr:col>
      <xdr:colOff>1973036</xdr:colOff>
      <xdr:row>1</xdr:row>
      <xdr:rowOff>13607</xdr:rowOff>
    </xdr:to>
    <xdr:sp macro="" textlink="">
      <xdr:nvSpPr>
        <xdr:cNvPr id="3" name="正方形/長方形 2"/>
        <xdr:cNvSpPr/>
      </xdr:nvSpPr>
      <xdr:spPr>
        <a:xfrm>
          <a:off x="9729107" y="0"/>
          <a:ext cx="3551465" cy="51707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部分払・年度別詳細書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34</xdr:row>
      <xdr:rowOff>76200</xdr:rowOff>
    </xdr:from>
    <xdr:to>
      <xdr:col>6</xdr:col>
      <xdr:colOff>1971675</xdr:colOff>
      <xdr:row>43</xdr:row>
      <xdr:rowOff>84667</xdr:rowOff>
    </xdr:to>
    <xdr:sp macro="" textlink="">
      <xdr:nvSpPr>
        <xdr:cNvPr id="5" name="テキスト ボックス 4"/>
        <xdr:cNvSpPr txBox="1"/>
      </xdr:nvSpPr>
      <xdr:spPr>
        <a:xfrm>
          <a:off x="284692" y="8553450"/>
          <a:ext cx="7317316" cy="1627717"/>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200" b="1"/>
            <a:t>注記：</a:t>
          </a:r>
          <a:endParaRPr kumimoji="1" lang="en-US" altLang="ja-JP" sz="1200"/>
        </a:p>
        <a:p>
          <a:pPr marL="228600" indent="-228600">
            <a:buFont typeface="+mj-lt"/>
            <a:buAutoNum type="arabicPeriod"/>
          </a:pPr>
          <a:r>
            <a:rPr kumimoji="1" lang="ja-JP" altLang="en-US" sz="1200"/>
            <a:t>提案者の欄に、事業提案法人名（共同企業体を構成する場合は代表法人名）を忘れずにご記入ください。</a:t>
          </a:r>
          <a:endParaRPr kumimoji="1" lang="en-US" altLang="ja-JP" sz="1200"/>
        </a:p>
        <a:p>
          <a:pPr marL="228600" indent="-228600">
            <a:buFont typeface="+mj-lt"/>
            <a:buAutoNum type="arabicPeriod"/>
          </a:pPr>
          <a:r>
            <a:rPr kumimoji="1" lang="ja-JP" altLang="en-US" sz="1200"/>
            <a:t>契約金額内訳書明細は、</a:t>
          </a:r>
          <a:r>
            <a:rPr kumimoji="1" lang="ja-JP" altLang="en-US" sz="1200" u="sng"/>
            <a:t>すべて消費税抜きの金額</a:t>
          </a:r>
          <a:r>
            <a:rPr kumimoji="1" lang="ja-JP" altLang="en-US" sz="1200"/>
            <a:t>を入力してください。</a:t>
          </a:r>
          <a:endParaRPr kumimoji="1" lang="en-US" altLang="ja-JP" sz="1200"/>
        </a:p>
        <a:p>
          <a:pPr marL="228600" indent="-228600">
            <a:buFont typeface="+mj-lt"/>
            <a:buAutoNum type="arabicPeriod"/>
          </a:pPr>
          <a:r>
            <a:rPr kumimoji="1" lang="ja-JP" altLang="en-US" sz="1200"/>
            <a:t>契約金額内訳書および契約金額内訳書明細は、受注者の責任において検算を行い、契約金額が正確であることを確認ください。</a:t>
          </a:r>
          <a:endParaRPr kumimoji="1" lang="en-US" altLang="ja-JP" sz="1200"/>
        </a:p>
        <a:p>
          <a:pPr marL="228600" indent="-228600">
            <a:buFont typeface="+mj-lt"/>
            <a:buAutoNum type="arabicPeriod"/>
          </a:pPr>
          <a:r>
            <a:rPr kumimoji="1" lang="ja-JP" altLang="en-US" sz="1200"/>
            <a:t>「</a:t>
          </a:r>
          <a:r>
            <a:rPr kumimoji="1" lang="en-US" altLang="ja-JP" sz="1200"/>
            <a:t>Ⅴ</a:t>
          </a:r>
          <a:r>
            <a:rPr kumimoji="1" lang="ja-JP" altLang="en-US" sz="1200"/>
            <a:t>．消費税」と「</a:t>
          </a:r>
          <a:r>
            <a:rPr kumimoji="1" lang="en-US" altLang="ja-JP" sz="1200"/>
            <a:t>Ⅵ</a:t>
          </a:r>
          <a:r>
            <a:rPr kumimoji="1" lang="ja-JP" altLang="en-US" sz="1200"/>
            <a:t>．合計」以外は、千円未満を切り捨ててください。</a:t>
          </a:r>
          <a:endParaRPr kumimoji="1" lang="en-US" altLang="ja-JP" sz="1200"/>
        </a:p>
        <a:p>
          <a:pPr marL="0" indent="0" algn="r">
            <a:lnSpc>
              <a:spcPts val="1700"/>
            </a:lnSpc>
            <a:buFontTx/>
            <a:buNone/>
          </a:pPr>
          <a:endParaRPr kumimoji="1" lang="ja-JP" altLang="en-US" sz="1200"/>
        </a:p>
      </xdr:txBody>
    </xdr:sp>
    <xdr:clientData/>
  </xdr:twoCellAnchor>
  <xdr:twoCellAnchor>
    <xdr:from>
      <xdr:col>8</xdr:col>
      <xdr:colOff>260350</xdr:colOff>
      <xdr:row>10</xdr:row>
      <xdr:rowOff>222252</xdr:rowOff>
    </xdr:from>
    <xdr:to>
      <xdr:col>10</xdr:col>
      <xdr:colOff>603251</xdr:colOff>
      <xdr:row>11</xdr:row>
      <xdr:rowOff>359836</xdr:rowOff>
    </xdr:to>
    <xdr:sp macro="" textlink="">
      <xdr:nvSpPr>
        <xdr:cNvPr id="4" name="角丸四角形吹き出し 3"/>
        <xdr:cNvSpPr/>
      </xdr:nvSpPr>
      <xdr:spPr>
        <a:xfrm>
          <a:off x="6790267" y="2656419"/>
          <a:ext cx="1718734" cy="381000"/>
        </a:xfrm>
        <a:prstGeom prst="wedgeRoundRectCallout">
          <a:avLst>
            <a:gd name="adj1" fmla="val -61109"/>
            <a:gd name="adj2" fmla="val 3531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スキーム毎の上限額内で計上ください</a:t>
          </a:r>
        </a:p>
      </xdr:txBody>
    </xdr:sp>
    <xdr:clientData fPrintsWithSheet="0"/>
  </xdr:twoCellAnchor>
  <xdr:twoCellAnchor>
    <xdr:from>
      <xdr:col>8</xdr:col>
      <xdr:colOff>73025</xdr:colOff>
      <xdr:row>0</xdr:row>
      <xdr:rowOff>57150</xdr:rowOff>
    </xdr:from>
    <xdr:to>
      <xdr:col>10</xdr:col>
      <xdr:colOff>412751</xdr:colOff>
      <xdr:row>1</xdr:row>
      <xdr:rowOff>194734</xdr:rowOff>
    </xdr:to>
    <xdr:sp macro="" textlink="">
      <xdr:nvSpPr>
        <xdr:cNvPr id="6" name="角丸四角形吹き出し 5"/>
        <xdr:cNvSpPr/>
      </xdr:nvSpPr>
      <xdr:spPr>
        <a:xfrm>
          <a:off x="6575425" y="57150"/>
          <a:ext cx="1711326" cy="391584"/>
        </a:xfrm>
        <a:prstGeom prst="wedgeRoundRectCallout">
          <a:avLst>
            <a:gd name="adj1" fmla="val -41640"/>
            <a:gd name="adj2" fmla="val 9550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事業名を選択してください。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51837</xdr:colOff>
      <xdr:row>17</xdr:row>
      <xdr:rowOff>12959</xdr:rowOff>
    </xdr:from>
    <xdr:to>
      <xdr:col>21</xdr:col>
      <xdr:colOff>214245</xdr:colOff>
      <xdr:row>18</xdr:row>
      <xdr:rowOff>231817</xdr:rowOff>
    </xdr:to>
    <xdr:sp macro="" textlink="">
      <xdr:nvSpPr>
        <xdr:cNvPr id="2" name="角丸四角形吹き出し 1"/>
        <xdr:cNvSpPr/>
      </xdr:nvSpPr>
      <xdr:spPr>
        <a:xfrm>
          <a:off x="6732296" y="4231173"/>
          <a:ext cx="3434602" cy="575236"/>
        </a:xfrm>
        <a:prstGeom prst="wedgeRoundRectCallout">
          <a:avLst>
            <a:gd name="adj1" fmla="val -44765"/>
            <a:gd name="adj2" fmla="val 6895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行が足りない場合は</a:t>
          </a:r>
          <a:r>
            <a:rPr kumimoji="1" lang="en-US" altLang="ja-JP" sz="1000">
              <a:solidFill>
                <a:sysClr val="windowText" lastClr="000000"/>
              </a:solidFill>
            </a:rPr>
            <a:t>20~27</a:t>
          </a:r>
          <a:r>
            <a:rPr kumimoji="1" lang="ja-JP" altLang="en-US" sz="1000">
              <a:solidFill>
                <a:sysClr val="windowText" lastClr="000000"/>
              </a:solidFill>
            </a:rPr>
            <a:t>行を選択し、行高を調整してください。それでも不足の時は、行を挿入してください。</a:t>
          </a:r>
        </a:p>
      </xdr:txBody>
    </xdr:sp>
    <xdr:clientData/>
  </xdr:twoCellAnchor>
  <xdr:twoCellAnchor>
    <xdr:from>
      <xdr:col>9</xdr:col>
      <xdr:colOff>34472</xdr:colOff>
      <xdr:row>55</xdr:row>
      <xdr:rowOff>9849</xdr:rowOff>
    </xdr:from>
    <xdr:to>
      <xdr:col>21</xdr:col>
      <xdr:colOff>196880</xdr:colOff>
      <xdr:row>56</xdr:row>
      <xdr:rowOff>228706</xdr:rowOff>
    </xdr:to>
    <xdr:sp macro="" textlink="">
      <xdr:nvSpPr>
        <xdr:cNvPr id="3" name="角丸四角形吹き出し 2"/>
        <xdr:cNvSpPr/>
      </xdr:nvSpPr>
      <xdr:spPr>
        <a:xfrm>
          <a:off x="6729186" y="8056206"/>
          <a:ext cx="3446265" cy="572643"/>
        </a:xfrm>
        <a:prstGeom prst="wedgeRoundRectCallout">
          <a:avLst>
            <a:gd name="adj1" fmla="val -35999"/>
            <a:gd name="adj2" fmla="val 6329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行が足りない場合は</a:t>
          </a:r>
          <a:r>
            <a:rPr kumimoji="1" lang="en-US" altLang="ja-JP" sz="1000">
              <a:solidFill>
                <a:sysClr val="windowText" lastClr="000000"/>
              </a:solidFill>
            </a:rPr>
            <a:t>58~66</a:t>
          </a:r>
          <a:r>
            <a:rPr kumimoji="1" lang="ja-JP" altLang="en-US" sz="1000">
              <a:solidFill>
                <a:sysClr val="windowText" lastClr="000000"/>
              </a:solidFill>
            </a:rPr>
            <a:t>行を選択し、行高を調整してください。それでも不足の時は、行を挿入してください。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219075</xdr:colOff>
      <xdr:row>1</xdr:row>
      <xdr:rowOff>228600</xdr:rowOff>
    </xdr:from>
    <xdr:to>
      <xdr:col>7</xdr:col>
      <xdr:colOff>1009650</xdr:colOff>
      <xdr:row>5</xdr:row>
      <xdr:rowOff>95250</xdr:rowOff>
    </xdr:to>
    <xdr:sp macro="" textlink="">
      <xdr:nvSpPr>
        <xdr:cNvPr id="2" name="角丸四角形吹き出し 1"/>
        <xdr:cNvSpPr/>
      </xdr:nvSpPr>
      <xdr:spPr>
        <a:xfrm>
          <a:off x="3848100" y="409575"/>
          <a:ext cx="2762250" cy="723900"/>
        </a:xfrm>
        <a:prstGeom prst="wedgeRoundRectCallout">
          <a:avLst>
            <a:gd name="adj1" fmla="val -49104"/>
            <a:gd name="adj2" fmla="val 218650"/>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経理処理</a:t>
          </a:r>
          <a:r>
            <a:rPr kumimoji="1" lang="en-US" altLang="ja-JP" sz="1100">
              <a:solidFill>
                <a:sysClr val="windowText" lastClr="000000"/>
              </a:solidFill>
            </a:rPr>
            <a:t>(</a:t>
          </a:r>
          <a:r>
            <a:rPr kumimoji="1" lang="ja-JP" altLang="en-US" sz="1100">
              <a:solidFill>
                <a:sysClr val="windowText" lastClr="000000"/>
              </a:solidFill>
            </a:rPr>
            <a:t>積算</a:t>
          </a:r>
          <a:r>
            <a:rPr kumimoji="1" lang="en-US" altLang="ja-JP" sz="1100">
              <a:solidFill>
                <a:sysClr val="windowText" lastClr="000000"/>
              </a:solidFill>
            </a:rPr>
            <a:t>)</a:t>
          </a:r>
          <a:r>
            <a:rPr kumimoji="1" lang="ja-JP" altLang="en-US" sz="1100">
              <a:solidFill>
                <a:sysClr val="windowText" lastClr="000000"/>
              </a:solidFill>
            </a:rPr>
            <a:t>ガイドライン </a:t>
          </a:r>
          <a:r>
            <a:rPr kumimoji="1" lang="en-US" altLang="ja-JP" sz="1100">
              <a:solidFill>
                <a:sysClr val="windowText" lastClr="000000"/>
              </a:solidFill>
            </a:rPr>
            <a:t>P13</a:t>
          </a:r>
          <a:r>
            <a:rPr kumimoji="1" lang="ja-JP" altLang="en-US" sz="1100">
              <a:solidFill>
                <a:sysClr val="windowText" lastClr="000000"/>
              </a:solidFill>
            </a:rPr>
            <a:t>を参考に</a:t>
          </a:r>
          <a:endParaRPr kumimoji="1" lang="en-US" altLang="ja-JP" sz="1100">
            <a:solidFill>
              <a:sysClr val="windowText" lastClr="000000"/>
            </a:solidFill>
          </a:endParaRPr>
        </a:p>
        <a:p>
          <a:pPr algn="l"/>
          <a:r>
            <a:rPr kumimoji="1" lang="ja-JP" altLang="en-US" sz="1100">
              <a:solidFill>
                <a:sysClr val="windowText" lastClr="000000"/>
              </a:solidFill>
            </a:rPr>
            <a:t>団体種別ごとのその他原価率を入力してください</a:t>
          </a:r>
        </a:p>
      </xdr:txBody>
    </xdr:sp>
    <xdr:clientData fPrintsWithSheet="0"/>
  </xdr:twoCellAnchor>
  <xdr:twoCellAnchor>
    <xdr:from>
      <xdr:col>4</xdr:col>
      <xdr:colOff>276224</xdr:colOff>
      <xdr:row>6</xdr:row>
      <xdr:rowOff>19050</xdr:rowOff>
    </xdr:from>
    <xdr:to>
      <xdr:col>7</xdr:col>
      <xdr:colOff>981074</xdr:colOff>
      <xdr:row>8</xdr:row>
      <xdr:rowOff>228600</xdr:rowOff>
    </xdr:to>
    <xdr:sp macro="" textlink="">
      <xdr:nvSpPr>
        <xdr:cNvPr id="3" name="角丸四角形吹き出し 2"/>
        <xdr:cNvSpPr/>
      </xdr:nvSpPr>
      <xdr:spPr>
        <a:xfrm>
          <a:off x="3905249" y="1304925"/>
          <a:ext cx="2676525" cy="704850"/>
        </a:xfrm>
        <a:prstGeom prst="wedgeRoundRectCallout">
          <a:avLst>
            <a:gd name="adj1" fmla="val 2797"/>
            <a:gd name="adj2" fmla="val 8217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経理処理</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積算</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ガイドライン </a:t>
          </a:r>
          <a:r>
            <a:rPr kumimoji="1" lang="en-US" altLang="ja-JP" sz="1100">
              <a:solidFill>
                <a:sysClr val="windowText" lastClr="000000"/>
              </a:solidFill>
              <a:effectLst/>
              <a:latin typeface="+mn-lt"/>
              <a:ea typeface="+mn-ea"/>
              <a:cs typeface="+mn-cs"/>
            </a:rPr>
            <a:t>P13</a:t>
          </a:r>
          <a:r>
            <a:rPr kumimoji="1" lang="ja-JP" altLang="ja-JP" sz="1100">
              <a:solidFill>
                <a:sysClr val="windowText" lastClr="000000"/>
              </a:solidFill>
              <a:effectLst/>
              <a:latin typeface="+mn-lt"/>
              <a:ea typeface="+mn-ea"/>
              <a:cs typeface="+mn-cs"/>
            </a:rPr>
            <a:t>を参考に</a:t>
          </a:r>
          <a:r>
            <a:rPr kumimoji="1" lang="ja-JP" altLang="en-US" sz="1100">
              <a:solidFill>
                <a:sysClr val="windowText" lastClr="000000"/>
              </a:solidFill>
            </a:rPr>
            <a:t>団体種別ごとの一般管理費等率を入力してください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435429</xdr:colOff>
      <xdr:row>3</xdr:row>
      <xdr:rowOff>198664</xdr:rowOff>
    </xdr:from>
    <xdr:to>
      <xdr:col>11</xdr:col>
      <xdr:colOff>585106</xdr:colOff>
      <xdr:row>6</xdr:row>
      <xdr:rowOff>231322</xdr:rowOff>
    </xdr:to>
    <xdr:sp macro="" textlink="">
      <xdr:nvSpPr>
        <xdr:cNvPr id="26" name="角丸四角形吹き出し 25"/>
        <xdr:cNvSpPr/>
      </xdr:nvSpPr>
      <xdr:spPr>
        <a:xfrm>
          <a:off x="11484429" y="919843"/>
          <a:ext cx="2884713" cy="767443"/>
        </a:xfrm>
        <a:prstGeom prst="wedgeRoundRectCallout">
          <a:avLst>
            <a:gd name="adj1" fmla="val -61711"/>
            <a:gd name="adj2" fmla="val 4975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(1)</a:t>
          </a:r>
          <a:r>
            <a:rPr kumimoji="1" lang="ja-JP" altLang="en-US" sz="1100">
              <a:solidFill>
                <a:sysClr val="windowText" lastClr="000000"/>
              </a:solidFill>
            </a:rPr>
            <a:t>機材製造・購入費等は下記のみ計上可</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①中小企業実証事業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②ＳＤＧｓビジネス化事業</a:t>
          </a:r>
          <a:endParaRPr kumimoji="1"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1100">
            <a:solidFill>
              <a:sysClr val="windowText" lastClr="000000"/>
            </a:solidFill>
          </a:endParaRPr>
        </a:p>
      </xdr:txBody>
    </xdr:sp>
    <xdr:clientData fPrintsWithSheet="0"/>
  </xdr:twoCellAnchor>
  <xdr:twoCellAnchor>
    <xdr:from>
      <xdr:col>7</xdr:col>
      <xdr:colOff>489857</xdr:colOff>
      <xdr:row>20</xdr:row>
      <xdr:rowOff>108856</xdr:rowOff>
    </xdr:from>
    <xdr:to>
      <xdr:col>12</xdr:col>
      <xdr:colOff>244929</xdr:colOff>
      <xdr:row>23</xdr:row>
      <xdr:rowOff>201385</xdr:rowOff>
    </xdr:to>
    <xdr:sp macro="" textlink="">
      <xdr:nvSpPr>
        <xdr:cNvPr id="27" name="角丸四角形吹き出し 26"/>
        <xdr:cNvSpPr/>
      </xdr:nvSpPr>
      <xdr:spPr>
        <a:xfrm>
          <a:off x="11538857" y="6191249"/>
          <a:ext cx="3170465" cy="1045029"/>
        </a:xfrm>
        <a:prstGeom prst="wedgeRoundRectCallout">
          <a:avLst>
            <a:gd name="adj1" fmla="val -63797"/>
            <a:gd name="adj2" fmla="val 4897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(2)</a:t>
          </a:r>
          <a:r>
            <a:rPr kumimoji="1" lang="ja-JP" altLang="en-US" sz="1000">
              <a:solidFill>
                <a:sysClr val="windowText" lastClr="000000"/>
              </a:solidFill>
            </a:rPr>
            <a:t>　輸送費・保険料・通関手数料は　下記のみ計上可</a:t>
          </a:r>
          <a:endParaRPr kumimoji="1" lang="en-US" altLang="ja-JP" sz="1000">
            <a:solidFill>
              <a:sysClr val="windowText" lastClr="000000"/>
            </a:solidFill>
          </a:endParaRPr>
        </a:p>
        <a:p>
          <a:pPr algn="l"/>
          <a:r>
            <a:rPr kumimoji="1" lang="ja-JP" altLang="en-US" sz="1000">
              <a:solidFill>
                <a:sysClr val="windowText" lastClr="000000"/>
              </a:solidFill>
            </a:rPr>
            <a:t>　①中小企業実証事業</a:t>
          </a:r>
        </a:p>
        <a:p>
          <a:pPr algn="l"/>
          <a:r>
            <a:rPr kumimoji="1" lang="ja-JP" altLang="en-US" sz="1000">
              <a:solidFill>
                <a:sysClr val="windowText" lastClr="000000"/>
              </a:solidFill>
            </a:rPr>
            <a:t>　②ＳＤＧｓビジネス化事業</a:t>
          </a:r>
        </a:p>
        <a:p>
          <a:pPr algn="l"/>
          <a:r>
            <a:rPr kumimoji="1" lang="ja-JP" altLang="en-US" sz="1000">
              <a:solidFill>
                <a:sysClr val="windowText" lastClr="000000"/>
              </a:solidFill>
            </a:rPr>
            <a:t>　③中小企業案件化調査で機材を持ち帰る</a:t>
          </a:r>
          <a:endParaRPr kumimoji="1" lang="en-US" altLang="ja-JP" sz="1000">
            <a:solidFill>
              <a:sysClr val="windowText" lastClr="000000"/>
            </a:solidFill>
          </a:endParaRPr>
        </a:p>
        <a:p>
          <a:pPr algn="l"/>
          <a:r>
            <a:rPr kumimoji="1" lang="ja-JP" altLang="en-US" sz="1000">
              <a:solidFill>
                <a:sysClr val="windowText" lastClr="000000"/>
              </a:solidFill>
            </a:rPr>
            <a:t>　　場合の往復分、又は消耗品である場合の往路分</a:t>
          </a:r>
        </a:p>
      </xdr:txBody>
    </xdr:sp>
    <xdr:clientData fPrintsWithSheet="0"/>
  </xdr:twoCellAnchor>
  <xdr:twoCellAnchor>
    <xdr:from>
      <xdr:col>7</xdr:col>
      <xdr:colOff>483056</xdr:colOff>
      <xdr:row>30</xdr:row>
      <xdr:rowOff>176894</xdr:rowOff>
    </xdr:from>
    <xdr:to>
      <xdr:col>12</xdr:col>
      <xdr:colOff>95251</xdr:colOff>
      <xdr:row>33</xdr:row>
      <xdr:rowOff>204109</xdr:rowOff>
    </xdr:to>
    <xdr:sp macro="" textlink="">
      <xdr:nvSpPr>
        <xdr:cNvPr id="28" name="角丸四角形吹き出し 27"/>
        <xdr:cNvSpPr/>
      </xdr:nvSpPr>
      <xdr:spPr>
        <a:xfrm>
          <a:off x="11532056" y="9443358"/>
          <a:ext cx="3027588" cy="966108"/>
        </a:xfrm>
        <a:prstGeom prst="wedgeRoundRectCallout">
          <a:avLst>
            <a:gd name="adj1" fmla="val -63917"/>
            <a:gd name="adj2" fmla="val 4670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(3)  </a:t>
          </a:r>
          <a:r>
            <a:rPr kumimoji="1" lang="ja-JP" altLang="en-US" sz="1000">
              <a:solidFill>
                <a:sysClr val="windowText" lastClr="000000"/>
              </a:solidFill>
            </a:rPr>
            <a:t>関税・付加価値税（</a:t>
          </a:r>
          <a:r>
            <a:rPr kumimoji="1" lang="en-US" altLang="ja-JP" sz="1000">
              <a:solidFill>
                <a:sysClr val="windowText" lastClr="000000"/>
              </a:solidFill>
            </a:rPr>
            <a:t>VAT</a:t>
          </a:r>
          <a:r>
            <a:rPr kumimoji="1" lang="ja-JP" altLang="en-US" sz="1000">
              <a:solidFill>
                <a:sysClr val="windowText" lastClr="000000"/>
              </a:solidFill>
            </a:rPr>
            <a:t>）等は下記のみ計上可</a:t>
          </a:r>
          <a:endParaRPr kumimoji="1" lang="en-US" altLang="ja-JP" sz="1000">
            <a:solidFill>
              <a:sysClr val="windowText" lastClr="000000"/>
            </a:solidFill>
          </a:endParaRPr>
        </a:p>
        <a:p>
          <a:r>
            <a:rPr kumimoji="1" lang="ja-JP" altLang="ja-JP" sz="1100">
              <a:solidFill>
                <a:sysClr val="windowText" lastClr="000000"/>
              </a:solidFill>
              <a:effectLst/>
              <a:latin typeface="+mn-lt"/>
              <a:ea typeface="+mn-ea"/>
              <a:cs typeface="+mn-cs"/>
            </a:rPr>
            <a:t>　</a:t>
          </a:r>
          <a:r>
            <a:rPr kumimoji="1" lang="ja-JP" altLang="ja-JP" sz="1000">
              <a:solidFill>
                <a:sysClr val="windowText" lastClr="000000"/>
              </a:solidFill>
              <a:effectLst/>
              <a:latin typeface="+mn-lt"/>
              <a:ea typeface="+mn-ea"/>
              <a:cs typeface="+mn-cs"/>
            </a:rPr>
            <a:t>①中小企業実証事業</a:t>
          </a:r>
          <a:endParaRPr lang="ja-JP" altLang="ja-JP" sz="1000">
            <a:solidFill>
              <a:sysClr val="windowText" lastClr="000000"/>
            </a:solidFill>
            <a:effectLst/>
          </a:endParaRPr>
        </a:p>
        <a:p>
          <a:r>
            <a:rPr kumimoji="1" lang="ja-JP" altLang="ja-JP" sz="1000">
              <a:solidFill>
                <a:sysClr val="windowText" lastClr="000000"/>
              </a:solidFill>
              <a:effectLst/>
              <a:latin typeface="+mn-lt"/>
              <a:ea typeface="+mn-ea"/>
              <a:cs typeface="+mn-cs"/>
            </a:rPr>
            <a:t>　②ＳＤＧｓビジネス化事業</a:t>
          </a:r>
          <a:endParaRPr lang="ja-JP" altLang="ja-JP" sz="1000">
            <a:solidFill>
              <a:sysClr val="windowText" lastClr="000000"/>
            </a:solidFill>
            <a:effectLst/>
          </a:endParaRPr>
        </a:p>
        <a:p>
          <a:r>
            <a:rPr kumimoji="1" lang="ja-JP" altLang="ja-JP" sz="1000">
              <a:solidFill>
                <a:sysClr val="windowText" lastClr="000000"/>
              </a:solidFill>
              <a:effectLst/>
              <a:latin typeface="+mn-lt"/>
              <a:ea typeface="+mn-ea"/>
              <a:cs typeface="+mn-cs"/>
            </a:rPr>
            <a:t>　③中小企業案件化調査で機材を持ち帰る場合</a:t>
          </a:r>
          <a:endParaRPr lang="ja-JP" altLang="ja-JP" sz="1000">
            <a:solidFill>
              <a:sysClr val="windowText" lastClr="000000"/>
            </a:solidFill>
            <a:effectLst/>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22</xdr:col>
      <xdr:colOff>116037</xdr:colOff>
      <xdr:row>1</xdr:row>
      <xdr:rowOff>4537</xdr:rowOff>
    </xdr:from>
    <xdr:to>
      <xdr:col>29</xdr:col>
      <xdr:colOff>285749</xdr:colOff>
      <xdr:row>6</xdr:row>
      <xdr:rowOff>74084</xdr:rowOff>
    </xdr:to>
    <xdr:sp macro="" textlink="">
      <xdr:nvSpPr>
        <xdr:cNvPr id="3" name="角丸四角形吹き出し 2"/>
        <xdr:cNvSpPr/>
      </xdr:nvSpPr>
      <xdr:spPr>
        <a:xfrm>
          <a:off x="14900954" y="184454"/>
          <a:ext cx="5725962" cy="1339547"/>
        </a:xfrm>
        <a:prstGeom prst="wedgeRoundRectCallout">
          <a:avLst>
            <a:gd name="adj1" fmla="val -33036"/>
            <a:gd name="adj2" fmla="val 72562"/>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buFont typeface="Arial" pitchFamily="34" charset="0"/>
            <a:buNone/>
          </a:pPr>
          <a:r>
            <a:rPr kumimoji="1" lang="ja-JP" altLang="en-US" sz="1100"/>
            <a:t>日当・宿泊費が</a:t>
          </a:r>
          <a:r>
            <a:rPr kumimoji="1" lang="ja-JP" altLang="en-US" sz="1100" b="1" u="sng">
              <a:solidFill>
                <a:srgbClr val="FF0000"/>
              </a:solidFill>
            </a:rPr>
            <a:t>連続して</a:t>
          </a:r>
          <a:r>
            <a:rPr kumimoji="1" lang="en-US" altLang="ja-JP" sz="1100" b="1" u="sng">
              <a:solidFill>
                <a:srgbClr val="FF0000"/>
              </a:solidFill>
            </a:rPr>
            <a:t>30</a:t>
          </a:r>
          <a:r>
            <a:rPr kumimoji="1" lang="ja-JP" altLang="en-US" sz="1100" b="1" u="sng">
              <a:solidFill>
                <a:srgbClr val="FF0000"/>
              </a:solidFill>
            </a:rPr>
            <a:t>日を超える</a:t>
          </a:r>
          <a:r>
            <a:rPr kumimoji="1" lang="ja-JP" altLang="en-US" sz="1100"/>
            <a:t>場合の</a:t>
          </a:r>
          <a:r>
            <a:rPr kumimoji="1" lang="en-US" altLang="ja-JP" sz="1100"/>
            <a:t>31</a:t>
          </a:r>
          <a:r>
            <a:rPr kumimoji="1" lang="ja-JP" altLang="en-US" sz="1100"/>
            <a:t>日から</a:t>
          </a:r>
          <a:r>
            <a:rPr kumimoji="1" lang="en-US" altLang="ja-JP" sz="1100"/>
            <a:t>60</a:t>
          </a:r>
          <a:r>
            <a:rPr kumimoji="1" lang="ja-JP" altLang="en-US" sz="1100"/>
            <a:t>日までの上限額は</a:t>
          </a:r>
          <a:r>
            <a:rPr kumimoji="1" lang="ja-JP" altLang="en-US" sz="1100" b="1" u="sng">
              <a:solidFill>
                <a:srgbClr val="FF0000"/>
              </a:solidFill>
            </a:rPr>
            <a:t>日当</a:t>
          </a:r>
          <a:r>
            <a:rPr kumimoji="1" lang="en-US" altLang="ja-JP" sz="1100" b="1" u="sng">
              <a:solidFill>
                <a:srgbClr val="FF0000"/>
              </a:solidFill>
            </a:rPr>
            <a:t>3,420</a:t>
          </a:r>
          <a:r>
            <a:rPr kumimoji="1" lang="ja-JP" altLang="en-US" sz="1100" b="1" u="sng">
              <a:solidFill>
                <a:srgbClr val="FF0000"/>
              </a:solidFill>
            </a:rPr>
            <a:t>円</a:t>
          </a:r>
          <a:r>
            <a:rPr kumimoji="1" lang="ja-JP" altLang="en-US" sz="1100"/>
            <a:t>、</a:t>
          </a:r>
          <a:r>
            <a:rPr kumimoji="1" lang="ja-JP" altLang="en-US" sz="1100" b="1" u="sng">
              <a:solidFill>
                <a:srgbClr val="FF0000"/>
              </a:solidFill>
            </a:rPr>
            <a:t>宿泊費</a:t>
          </a:r>
          <a:r>
            <a:rPr kumimoji="1" lang="en-US" altLang="ja-JP" sz="1100" b="1" u="sng">
              <a:solidFill>
                <a:srgbClr val="FF0000"/>
              </a:solidFill>
            </a:rPr>
            <a:t>10,440</a:t>
          </a:r>
          <a:r>
            <a:rPr kumimoji="1" lang="ja-JP" altLang="en-US" sz="1100" b="1" u="sng">
              <a:solidFill>
                <a:srgbClr val="FF0000"/>
              </a:solidFill>
            </a:rPr>
            <a:t>円</a:t>
          </a:r>
          <a:r>
            <a:rPr kumimoji="1" lang="ja-JP" altLang="en-US" sz="1100"/>
            <a:t>、</a:t>
          </a:r>
          <a:r>
            <a:rPr kumimoji="1" lang="ja-JP" altLang="en-US" sz="1100" b="1" u="sng">
              <a:solidFill>
                <a:srgbClr val="FF0000"/>
              </a:solidFill>
            </a:rPr>
            <a:t>連続して</a:t>
          </a:r>
          <a:r>
            <a:rPr kumimoji="1" lang="en-US" altLang="ja-JP" sz="1100" b="1" u="sng">
              <a:solidFill>
                <a:srgbClr val="FF0000"/>
              </a:solidFill>
            </a:rPr>
            <a:t>60</a:t>
          </a:r>
          <a:r>
            <a:rPr kumimoji="1" lang="ja-JP" altLang="en-US" sz="1100" b="1" u="sng">
              <a:solidFill>
                <a:srgbClr val="FF0000"/>
              </a:solidFill>
            </a:rPr>
            <a:t>日を超える</a:t>
          </a:r>
          <a:r>
            <a:rPr kumimoji="1" lang="ja-JP" altLang="en-US" sz="1100"/>
            <a:t>場合の</a:t>
          </a:r>
          <a:r>
            <a:rPr kumimoji="1" lang="en-US" altLang="ja-JP" sz="1100"/>
            <a:t>61</a:t>
          </a:r>
          <a:r>
            <a:rPr kumimoji="1" lang="ja-JP" altLang="en-US" sz="1100"/>
            <a:t>日目以降の上限額は</a:t>
          </a:r>
          <a:r>
            <a:rPr kumimoji="1" lang="ja-JP" altLang="en-US" sz="1100" b="1" u="sng">
              <a:solidFill>
                <a:srgbClr val="FF0000"/>
              </a:solidFill>
            </a:rPr>
            <a:t>日当</a:t>
          </a:r>
          <a:r>
            <a:rPr kumimoji="1" lang="en-US" altLang="ja-JP" sz="1100" b="1" u="sng">
              <a:solidFill>
                <a:srgbClr val="FF0000"/>
              </a:solidFill>
            </a:rPr>
            <a:t>3,040</a:t>
          </a:r>
          <a:r>
            <a:rPr kumimoji="1" lang="ja-JP" altLang="en-US" sz="1100" b="1" u="sng">
              <a:solidFill>
                <a:srgbClr val="FF0000"/>
              </a:solidFill>
            </a:rPr>
            <a:t>円</a:t>
          </a:r>
          <a:r>
            <a:rPr kumimoji="1" lang="ja-JP" altLang="en-US" sz="1100"/>
            <a:t>、</a:t>
          </a:r>
          <a:r>
            <a:rPr kumimoji="1" lang="ja-JP" altLang="en-US" sz="1100" b="1" u="sng">
              <a:solidFill>
                <a:srgbClr val="FF0000"/>
              </a:solidFill>
            </a:rPr>
            <a:t>宿泊費</a:t>
          </a:r>
          <a:r>
            <a:rPr kumimoji="1" lang="en-US" altLang="ja-JP" sz="1100" b="1" u="sng">
              <a:solidFill>
                <a:srgbClr val="FF0000"/>
              </a:solidFill>
            </a:rPr>
            <a:t>9,280</a:t>
          </a:r>
          <a:r>
            <a:rPr kumimoji="1" lang="ja-JP" altLang="en-US" sz="1100" b="1" u="sng">
              <a:solidFill>
                <a:srgbClr val="FF0000"/>
              </a:solidFill>
            </a:rPr>
            <a:t>円</a:t>
          </a:r>
          <a:r>
            <a:rPr kumimoji="1" lang="ja-JP" altLang="en-US" sz="1100"/>
            <a:t>となります。このため長期派遣の場合には、日当・宿泊の行を単価毎に分けて記載ください。単価はプルダウンより選択ください。日数は現地業務期間がデフルトで入っています。修正が必要な場合は直接入力ください。日当を選べば宿泊料は自動で入り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112889</xdr:colOff>
      <xdr:row>33</xdr:row>
      <xdr:rowOff>21166</xdr:rowOff>
    </xdr:from>
    <xdr:to>
      <xdr:col>11</xdr:col>
      <xdr:colOff>504474</xdr:colOff>
      <xdr:row>38</xdr:row>
      <xdr:rowOff>74081</xdr:rowOff>
    </xdr:to>
    <xdr:sp macro="" textlink="">
      <xdr:nvSpPr>
        <xdr:cNvPr id="2" name="角丸四角形吹き出し 1"/>
        <xdr:cNvSpPr/>
      </xdr:nvSpPr>
      <xdr:spPr>
        <a:xfrm>
          <a:off x="8128000" y="8283222"/>
          <a:ext cx="2444752" cy="1322915"/>
        </a:xfrm>
        <a:prstGeom prst="wedgeRoundRectCallout">
          <a:avLst>
            <a:gd name="adj1" fmla="val -54240"/>
            <a:gd name="adj2" fmla="val -406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セミナー・広報費は次の事業で</a:t>
          </a:r>
          <a:endParaRPr kumimoji="1" lang="en-US" altLang="ja-JP" sz="1000">
            <a:solidFill>
              <a:sysClr val="windowText" lastClr="000000"/>
            </a:solidFill>
          </a:endParaRPr>
        </a:p>
        <a:p>
          <a:pPr algn="l"/>
          <a:r>
            <a:rPr kumimoji="1" lang="ja-JP" altLang="en-US" sz="1000">
              <a:solidFill>
                <a:sysClr val="windowText" lastClr="000000"/>
              </a:solidFill>
            </a:rPr>
            <a:t>計上可能です</a:t>
          </a:r>
          <a:endParaRPr kumimoji="1" lang="en-US" altLang="ja-JP" sz="1000">
            <a:solidFill>
              <a:sysClr val="windowText" lastClr="000000"/>
            </a:solidFill>
          </a:endParaRPr>
        </a:p>
        <a:p>
          <a:pPr algn="l"/>
          <a:r>
            <a:rPr kumimoji="1" lang="ja-JP" altLang="en-US" sz="1000">
              <a:solidFill>
                <a:sysClr val="windowText" lastClr="000000"/>
              </a:solidFill>
              <a:latin typeface="+mn-ea"/>
              <a:ea typeface="+mn-ea"/>
            </a:rPr>
            <a:t>　①</a:t>
          </a:r>
          <a:r>
            <a:rPr kumimoji="1" lang="ja-JP" altLang="ja-JP" sz="1000">
              <a:solidFill>
                <a:sysClr val="windowText" lastClr="000000"/>
              </a:solidFill>
              <a:effectLst/>
              <a:latin typeface="+mn-ea"/>
              <a:ea typeface="+mn-ea"/>
              <a:cs typeface="+mn-cs"/>
            </a:rPr>
            <a:t>中小企業案件化調査</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②</a:t>
          </a:r>
          <a:r>
            <a:rPr kumimoji="1" lang="en-US" altLang="ja-JP" sz="1000">
              <a:solidFill>
                <a:sysClr val="windowText" lastClr="000000"/>
              </a:solidFill>
              <a:latin typeface="+mn-ea"/>
              <a:ea typeface="+mn-ea"/>
            </a:rPr>
            <a:t>SDG</a:t>
          </a:r>
          <a:r>
            <a:rPr kumimoji="1" lang="ja-JP" altLang="en-US" sz="1000">
              <a:solidFill>
                <a:sysClr val="windowText" lastClr="000000"/>
              </a:solidFill>
              <a:latin typeface="+mn-ea"/>
              <a:ea typeface="+mn-ea"/>
            </a:rPr>
            <a:t>ｓ案件化調査事業</a:t>
          </a:r>
        </a:p>
        <a:p>
          <a:pPr algn="l"/>
          <a:r>
            <a:rPr kumimoji="1" lang="ja-JP" altLang="en-US" sz="1000">
              <a:solidFill>
                <a:sysClr val="windowText" lastClr="000000"/>
              </a:solidFill>
              <a:latin typeface="+mn-ea"/>
              <a:ea typeface="+mn-ea"/>
            </a:rPr>
            <a:t>　③</a:t>
          </a:r>
          <a:r>
            <a:rPr kumimoji="1" lang="ja-JP" altLang="ja-JP" sz="1000">
              <a:solidFill>
                <a:sysClr val="windowText" lastClr="000000"/>
              </a:solidFill>
              <a:effectLst/>
              <a:latin typeface="+mn-ea"/>
              <a:ea typeface="+mn-ea"/>
              <a:cs typeface="+mn-cs"/>
            </a:rPr>
            <a:t>中小企業ビジネス化</a:t>
          </a:r>
          <a:r>
            <a:rPr kumimoji="1" lang="ja-JP" altLang="en-US" sz="1000">
              <a:solidFill>
                <a:sysClr val="windowText" lastClr="000000"/>
              </a:solidFill>
              <a:effectLst/>
              <a:latin typeface="+mn-ea"/>
              <a:ea typeface="+mn-ea"/>
              <a:cs typeface="+mn-cs"/>
            </a:rPr>
            <a:t>事業</a:t>
          </a:r>
          <a:endParaRPr kumimoji="1" lang="en-US" altLang="ja-JP" sz="1000">
            <a:solidFill>
              <a:sysClr val="windowText" lastClr="000000"/>
            </a:solidFill>
            <a:effectLst/>
            <a:latin typeface="+mn-ea"/>
            <a:ea typeface="+mn-ea"/>
            <a:cs typeface="+mn-cs"/>
          </a:endParaRPr>
        </a:p>
        <a:p>
          <a:pPr algn="l"/>
          <a:r>
            <a:rPr kumimoji="1" lang="ja-JP" altLang="en-US" sz="1000">
              <a:solidFill>
                <a:sysClr val="windowText" lastClr="000000"/>
              </a:solidFill>
              <a:effectLst/>
              <a:latin typeface="+mn-ea"/>
              <a:ea typeface="+mn-ea"/>
              <a:cs typeface="+mn-cs"/>
            </a:rPr>
            <a:t>  ④</a:t>
          </a:r>
          <a:r>
            <a:rPr kumimoji="1" lang="ja-JP" altLang="ja-JP" sz="1000">
              <a:solidFill>
                <a:sysClr val="windowText" lastClr="000000"/>
              </a:solidFill>
              <a:effectLst/>
              <a:latin typeface="+mn-ea"/>
              <a:ea typeface="+mn-ea"/>
              <a:cs typeface="+mn-cs"/>
            </a:rPr>
            <a:t>ＳＤＧｓビジネス化</a:t>
          </a:r>
          <a:r>
            <a:rPr kumimoji="1" lang="ja-JP" altLang="ja-JP" sz="1000">
              <a:solidFill>
                <a:sysClr val="windowText" lastClr="000000"/>
              </a:solidFill>
              <a:effectLst/>
              <a:latin typeface="+mn-lt"/>
              <a:ea typeface="+mn-ea"/>
              <a:cs typeface="+mn-cs"/>
            </a:rPr>
            <a:t>事業</a:t>
          </a:r>
          <a:endParaRPr kumimoji="1" lang="ja-JP" altLang="en-US" sz="10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92529</xdr:colOff>
      <xdr:row>3</xdr:row>
      <xdr:rowOff>34635</xdr:rowOff>
    </xdr:from>
    <xdr:to>
      <xdr:col>10</xdr:col>
      <xdr:colOff>591292</xdr:colOff>
      <xdr:row>6</xdr:row>
      <xdr:rowOff>69273</xdr:rowOff>
    </xdr:to>
    <xdr:sp macro="" textlink="">
      <xdr:nvSpPr>
        <xdr:cNvPr id="3" name="角丸四角形吹き出し 2"/>
        <xdr:cNvSpPr/>
      </xdr:nvSpPr>
      <xdr:spPr>
        <a:xfrm>
          <a:off x="6581074" y="600362"/>
          <a:ext cx="2374900" cy="871684"/>
        </a:xfrm>
        <a:prstGeom prst="wedgeRoundRectCallout">
          <a:avLst>
            <a:gd name="adj1" fmla="val -44997"/>
            <a:gd name="adj2" fmla="val -75617"/>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４</a:t>
          </a:r>
          <a:r>
            <a:rPr kumimoji="1" lang="en-US" altLang="ja-JP" sz="1000">
              <a:solidFill>
                <a:sysClr val="windowText" lastClr="000000"/>
              </a:solidFill>
            </a:rPr>
            <a:t>.</a:t>
          </a:r>
          <a:r>
            <a:rPr kumimoji="1" lang="ja-JP" altLang="en-US" sz="1000">
              <a:solidFill>
                <a:sysClr val="windowText" lastClr="000000"/>
              </a:solidFill>
            </a:rPr>
            <a:t>本邦受入活動費は</a:t>
          </a:r>
          <a:endParaRPr kumimoji="1" lang="en-US" altLang="ja-JP" sz="1000">
            <a:solidFill>
              <a:sysClr val="windowText" lastClr="000000"/>
            </a:solidFill>
          </a:endParaRPr>
        </a:p>
        <a:p>
          <a:pPr algn="l"/>
          <a:r>
            <a:rPr kumimoji="1" lang="ja-JP" altLang="en-US" sz="1000">
              <a:solidFill>
                <a:sysClr val="windowText" lastClr="000000"/>
              </a:solidFill>
            </a:rPr>
            <a:t>　①中小企業実証事業</a:t>
          </a:r>
        </a:p>
        <a:p>
          <a:pPr algn="l"/>
          <a:r>
            <a:rPr kumimoji="1" lang="ja-JP" altLang="en-US" sz="1000">
              <a:solidFill>
                <a:sysClr val="windowText" lastClr="000000"/>
              </a:solidFill>
            </a:rPr>
            <a:t>　②ＳＤＧｓビジネス化事業</a:t>
          </a:r>
        </a:p>
        <a:p>
          <a:pPr algn="l"/>
          <a:r>
            <a:rPr kumimoji="1" lang="ja-JP" altLang="en-US" sz="1000">
              <a:solidFill>
                <a:sysClr val="windowText" lastClr="000000"/>
              </a:solidFill>
            </a:rPr>
            <a:t>　③中小企業案件化調査のみ計上可</a:t>
          </a:r>
        </a:p>
      </xdr:txBody>
    </xdr:sp>
    <xdr:clientData fPrintsWithSheet="0"/>
  </xdr:twoCellAnchor>
  <xdr:twoCellAnchor>
    <xdr:from>
      <xdr:col>7</xdr:col>
      <xdr:colOff>40409</xdr:colOff>
      <xdr:row>22</xdr:row>
      <xdr:rowOff>202046</xdr:rowOff>
    </xdr:from>
    <xdr:to>
      <xdr:col>9</xdr:col>
      <xdr:colOff>552878</xdr:colOff>
      <xdr:row>23</xdr:row>
      <xdr:rowOff>494295</xdr:rowOff>
    </xdr:to>
    <xdr:sp macro="" textlink="">
      <xdr:nvSpPr>
        <xdr:cNvPr id="4" name="角丸四角形吹き出し 3"/>
        <xdr:cNvSpPr/>
      </xdr:nvSpPr>
      <xdr:spPr>
        <a:xfrm>
          <a:off x="6528954" y="6234546"/>
          <a:ext cx="1701651" cy="673249"/>
        </a:xfrm>
        <a:prstGeom prst="wedgeRoundRectCallout">
          <a:avLst>
            <a:gd name="adj1" fmla="val -49071"/>
            <a:gd name="adj2" fmla="val -79310"/>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受入人数に関係なく</a:t>
          </a:r>
          <a:endParaRPr kumimoji="1" lang="en-US" altLang="ja-JP" sz="1000">
            <a:solidFill>
              <a:sysClr val="windowText" lastClr="000000"/>
            </a:solidFill>
          </a:endParaRPr>
        </a:p>
        <a:p>
          <a:pPr algn="l"/>
          <a:r>
            <a:rPr kumimoji="1" lang="ja-JP" altLang="en-US" sz="1000">
              <a:solidFill>
                <a:sysClr val="windowText" lastClr="000000"/>
              </a:solidFill>
            </a:rPr>
            <a:t>受入日数を入力願います。</a:t>
          </a:r>
          <a:endParaRPr kumimoji="1" lang="en-US" altLang="ja-JP" sz="1000">
            <a:solidFill>
              <a:sysClr val="windowText" lastClr="000000"/>
            </a:solidFill>
          </a:endParaRPr>
        </a:p>
        <a:p>
          <a:pPr algn="l"/>
          <a:r>
            <a:rPr kumimoji="1" lang="ja-JP" altLang="en-US" sz="1000">
              <a:solidFill>
                <a:sysClr val="windowText" lastClr="000000"/>
              </a:solidFill>
            </a:rPr>
            <a:t>来日日から離日日まで</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317500</xdr:colOff>
      <xdr:row>15</xdr:row>
      <xdr:rowOff>98777</xdr:rowOff>
    </xdr:from>
    <xdr:to>
      <xdr:col>11</xdr:col>
      <xdr:colOff>660401</xdr:colOff>
      <xdr:row>25</xdr:row>
      <xdr:rowOff>278693</xdr:rowOff>
    </xdr:to>
    <xdr:sp macro="" textlink="">
      <xdr:nvSpPr>
        <xdr:cNvPr id="2" name="角丸四角形吹き出し 1"/>
        <xdr:cNvSpPr/>
      </xdr:nvSpPr>
      <xdr:spPr>
        <a:xfrm>
          <a:off x="10442222" y="4952999"/>
          <a:ext cx="1669346" cy="560916"/>
        </a:xfrm>
        <a:prstGeom prst="wedgeRoundRectCallout">
          <a:avLst>
            <a:gd name="adj1" fmla="val -64913"/>
            <a:gd name="adj2" fmla="val -242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人数が多い場合は</a:t>
          </a:r>
          <a:r>
            <a:rPr kumimoji="1" lang="en-US" altLang="ja-JP" sz="1000">
              <a:solidFill>
                <a:sysClr val="windowText" lastClr="000000"/>
              </a:solidFill>
            </a:rPr>
            <a:t>16</a:t>
          </a:r>
          <a:r>
            <a:rPr kumimoji="1" lang="ja-JP" altLang="en-US" sz="1000">
              <a:solidFill>
                <a:sysClr val="windowText" lastClr="000000"/>
              </a:solidFill>
            </a:rPr>
            <a:t>から</a:t>
          </a:r>
          <a:r>
            <a:rPr kumimoji="1" lang="en-US" altLang="ja-JP" sz="1000">
              <a:solidFill>
                <a:sysClr val="windowText" lastClr="000000"/>
              </a:solidFill>
            </a:rPr>
            <a:t>26</a:t>
          </a:r>
          <a:r>
            <a:rPr kumimoji="1" lang="ja-JP" altLang="en-US" sz="1000">
              <a:solidFill>
                <a:sysClr val="windowText" lastClr="000000"/>
              </a:solidFill>
            </a:rPr>
            <a:t>行の行高さを調整してください</a:t>
          </a:r>
        </a:p>
      </xdr:txBody>
    </xdr:sp>
    <xdr:clientData fPrintsWithSheet="0"/>
  </xdr:twoCellAnchor>
  <xdr:twoCellAnchor>
    <xdr:from>
      <xdr:col>9</xdr:col>
      <xdr:colOff>226483</xdr:colOff>
      <xdr:row>8</xdr:row>
      <xdr:rowOff>57150</xdr:rowOff>
    </xdr:from>
    <xdr:to>
      <xdr:col>11</xdr:col>
      <xdr:colOff>569384</xdr:colOff>
      <xdr:row>9</xdr:row>
      <xdr:rowOff>349250</xdr:rowOff>
    </xdr:to>
    <xdr:sp macro="" textlink="">
      <xdr:nvSpPr>
        <xdr:cNvPr id="3" name="角丸四角形吹き出し 2"/>
        <xdr:cNvSpPr/>
      </xdr:nvSpPr>
      <xdr:spPr>
        <a:xfrm>
          <a:off x="10386483" y="2279650"/>
          <a:ext cx="1718734" cy="673100"/>
        </a:xfrm>
        <a:prstGeom prst="wedgeRoundRectCallout">
          <a:avLst>
            <a:gd name="adj1" fmla="val -61109"/>
            <a:gd name="adj2" fmla="val 3531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担当業務など全ての文字が表示されるように文字高を調整してください。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28996\Documents\&#35519;&#36948;&#37096;&#36039;&#26009;\8_&#31934;&#31639;&#38306;&#20418;&#12501;&#12449;&#12452;&#12523;\&#31934;&#31639;&#31119;&#23665;&#21830;&#20107;\&#31119;&#23665;&#21830;&#20107;&#31934;&#31639;&#12501;&#12449;&#12452;&#12523;20140325&#24335;&#12459;&#12483;&#12488;&#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28996\Documents\&#35519;&#36948;&#37096;&#36039;&#26009;\8_&#31934;&#31639;&#38306;&#20418;&#12501;&#12449;&#12452;&#12523;\&#26360;&#24335;\&#26222;&#21450;&#23455;&#35388;\140718&#25913;&#23450;&#26696;&#12288;&#20013;&#23567;&#25903;&#25588;&#31934;&#31639;&#22577;&#21578;&#26360;&#27096;&#24335;&#26696;0725&#20462;&#27491;&#12469;&#12531;&#12503;&#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F3">
            <v>1</v>
          </cell>
          <cell r="G3" t="str">
            <v>済旅</v>
          </cell>
        </row>
        <row r="4">
          <cell r="F4">
            <v>2</v>
          </cell>
          <cell r="G4" t="str">
            <v>済人</v>
          </cell>
        </row>
        <row r="5">
          <cell r="G5" t="str">
            <v>済両方</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方法"/>
      <sheetName val="総括表"/>
      <sheetName val="実施明細"/>
      <sheetName val="Sheet2"/>
      <sheetName val="単価・従事者明細"/>
      <sheetName val="様式1（経費精算報告書の提出）"/>
      <sheetName val="様式2（経費精算報告書）"/>
      <sheetName val="様式3（チェックリスト）"/>
      <sheetName val="様式4（内訳書）"/>
      <sheetName val="内訳書明細"/>
      <sheetName val="様式5（流用打合簿なし）"/>
      <sheetName val="様式5-2（流用打合簿あり）→削除予定 "/>
      <sheetName val="流用明細"/>
      <sheetName val="様式6（業務従事者） "/>
      <sheetName val="様式7（従事計画表）"/>
      <sheetName val="様式8（人件費）"/>
      <sheetName val="様式9その他原価、一般管理費等"/>
      <sheetName val="様式10（機材費）（実証）"/>
      <sheetName val="様式11（航空費）"/>
      <sheetName val="様式12（証拠書類附属書）→削除予定"/>
      <sheetName val="様式13（日当宿泊料）"/>
      <sheetName val="様式14（旅費その他）（実証）→削除"/>
      <sheetName val="様式14（現地活動費明細）"/>
      <sheetName val="様式15（現地活動費）"/>
      <sheetName val="様式16（出納簿）"/>
      <sheetName val="様式17本邦受入活動費"/>
      <sheetName val="様式18（管理費）"/>
      <sheetName val="様式19（証書貼付台紙）（実証）"/>
      <sheetName val="様式く外部人材関連"/>
      <sheetName val="様式さ機材等納入結果"/>
      <sheetName val="様式20業務完了届"/>
      <sheetName val="様式21請求書"/>
    </sheetNames>
    <sheetDataSet>
      <sheetData sheetId="0" refreshError="1"/>
      <sheetData sheetId="1" refreshError="1"/>
      <sheetData sheetId="2" refreshError="1"/>
      <sheetData sheetId="3" refreshError="1"/>
      <sheetData sheetId="4" refreshError="1">
        <row r="3">
          <cell r="S3" t="str">
            <v>様式-1</v>
          </cell>
          <cell r="U3" t="str">
            <v>有</v>
          </cell>
        </row>
        <row r="4">
          <cell r="S4" t="str">
            <v>様式-2</v>
          </cell>
          <cell r="U4" t="str">
            <v>無</v>
          </cell>
        </row>
        <row r="5">
          <cell r="S5" t="str">
            <v>様式-3</v>
          </cell>
        </row>
        <row r="6">
          <cell r="S6" t="str">
            <v>様式-4</v>
          </cell>
        </row>
        <row r="7">
          <cell r="S7" t="str">
            <v>様式-5</v>
          </cell>
        </row>
        <row r="8">
          <cell r="S8" t="str">
            <v>様式-6</v>
          </cell>
        </row>
        <row r="9">
          <cell r="S9" t="str">
            <v>様式-7</v>
          </cell>
        </row>
        <row r="10">
          <cell r="S10" t="str">
            <v>様式-8</v>
          </cell>
        </row>
        <row r="11">
          <cell r="S11" t="str">
            <v>様式-9</v>
          </cell>
        </row>
        <row r="12">
          <cell r="S12" t="str">
            <v>様式-10</v>
          </cell>
        </row>
        <row r="13">
          <cell r="S13" t="str">
            <v>様式-11</v>
          </cell>
        </row>
        <row r="14">
          <cell r="S14" t="str">
            <v>様式-12</v>
          </cell>
        </row>
        <row r="15">
          <cell r="S15" t="str">
            <v>様式-13</v>
          </cell>
        </row>
        <row r="16">
          <cell r="S16" t="str">
            <v>様式-14</v>
          </cell>
        </row>
        <row r="17">
          <cell r="S17" t="str">
            <v>様式-15</v>
          </cell>
        </row>
        <row r="18">
          <cell r="S18" t="str">
            <v>様式-16</v>
          </cell>
        </row>
        <row r="19">
          <cell r="S19" t="str">
            <v>様式-17</v>
          </cell>
        </row>
        <row r="20">
          <cell r="S20" t="str">
            <v>様式-18</v>
          </cell>
        </row>
        <row r="21">
          <cell r="S21" t="str">
            <v>様式-19</v>
          </cell>
        </row>
        <row r="22">
          <cell r="S22" t="str">
            <v>様式-20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C34"/>
  <sheetViews>
    <sheetView tabSelected="1" zoomScale="85" zoomScaleNormal="85" workbookViewId="0">
      <selection activeCell="B23" sqref="B23"/>
    </sheetView>
  </sheetViews>
  <sheetFormatPr defaultRowHeight="14.25"/>
  <cols>
    <col min="1" max="1" width="3.125" customWidth="1"/>
    <col min="2" max="2" width="35.125" customWidth="1"/>
    <col min="3" max="3" width="78.375" customWidth="1"/>
  </cols>
  <sheetData>
    <row r="1" spans="1:3" ht="34.5" customHeight="1">
      <c r="A1" s="682" t="s">
        <v>137</v>
      </c>
      <c r="B1" s="682"/>
      <c r="C1" s="682"/>
    </row>
    <row r="2" spans="1:3" ht="18" customHeight="1">
      <c r="A2" s="110" t="s">
        <v>135</v>
      </c>
      <c r="B2" s="110"/>
      <c r="C2" s="110"/>
    </row>
    <row r="3" spans="1:3" ht="18" customHeight="1">
      <c r="A3" s="202" t="s">
        <v>136</v>
      </c>
      <c r="B3" s="110" t="s">
        <v>187</v>
      </c>
      <c r="C3" s="110"/>
    </row>
    <row r="4" spans="1:3" ht="18" customHeight="1">
      <c r="A4" s="202" t="s">
        <v>136</v>
      </c>
      <c r="B4" s="110" t="s">
        <v>188</v>
      </c>
      <c r="C4" s="110"/>
    </row>
    <row r="5" spans="1:3" ht="18" customHeight="1">
      <c r="A5" s="202" t="s">
        <v>136</v>
      </c>
      <c r="B5" s="110" t="s">
        <v>189</v>
      </c>
      <c r="C5" s="110"/>
    </row>
    <row r="6" spans="1:3" ht="18" customHeight="1">
      <c r="A6" s="202" t="s">
        <v>136</v>
      </c>
      <c r="B6" s="110" t="s">
        <v>347</v>
      </c>
      <c r="C6" s="110"/>
    </row>
    <row r="7" spans="1:3" ht="18" customHeight="1">
      <c r="A7" s="202" t="s">
        <v>136</v>
      </c>
      <c r="B7" s="110" t="s">
        <v>190</v>
      </c>
      <c r="C7" s="110"/>
    </row>
    <row r="8" spans="1:3" ht="18" customHeight="1" thickBot="1">
      <c r="A8" s="110"/>
      <c r="B8" s="110"/>
      <c r="C8" s="110"/>
    </row>
    <row r="9" spans="1:3" ht="18" customHeight="1">
      <c r="A9" s="167"/>
      <c r="B9" s="168" t="s">
        <v>138</v>
      </c>
      <c r="C9" s="169" t="s">
        <v>139</v>
      </c>
    </row>
    <row r="10" spans="1:3" ht="85.5">
      <c r="A10" s="679" t="s">
        <v>142</v>
      </c>
      <c r="B10" s="204" t="s">
        <v>140</v>
      </c>
      <c r="C10" s="216" t="s">
        <v>225</v>
      </c>
    </row>
    <row r="11" spans="1:3" ht="28.5">
      <c r="A11" s="680"/>
      <c r="B11" s="204" t="s">
        <v>141</v>
      </c>
      <c r="C11" s="216" t="s">
        <v>250</v>
      </c>
    </row>
    <row r="12" spans="1:3" ht="67.5" customHeight="1">
      <c r="A12" s="681" t="s">
        <v>149</v>
      </c>
      <c r="B12" s="321" t="s">
        <v>223</v>
      </c>
      <c r="C12" s="216" t="s">
        <v>251</v>
      </c>
    </row>
    <row r="13" spans="1:3" ht="41.25" customHeight="1">
      <c r="A13" s="681"/>
      <c r="B13" s="204" t="s">
        <v>143</v>
      </c>
      <c r="C13" s="216" t="s">
        <v>153</v>
      </c>
    </row>
    <row r="14" spans="1:3" ht="39.75" customHeight="1">
      <c r="A14" s="681"/>
      <c r="B14" s="206" t="s">
        <v>144</v>
      </c>
      <c r="C14" s="216" t="s">
        <v>182</v>
      </c>
    </row>
    <row r="15" spans="1:3" ht="142.5">
      <c r="A15" s="681"/>
      <c r="B15" s="206" t="s">
        <v>146</v>
      </c>
      <c r="C15" s="216" t="s">
        <v>252</v>
      </c>
    </row>
    <row r="16" spans="1:3" ht="36.75" customHeight="1">
      <c r="A16" s="681"/>
      <c r="B16" s="206" t="s">
        <v>147</v>
      </c>
      <c r="C16" s="216" t="s">
        <v>178</v>
      </c>
    </row>
    <row r="17" spans="1:3" ht="42.75">
      <c r="A17" s="681"/>
      <c r="B17" s="234" t="s">
        <v>231</v>
      </c>
      <c r="C17" s="216" t="s">
        <v>249</v>
      </c>
    </row>
    <row r="18" spans="1:3" ht="41.25" customHeight="1">
      <c r="A18" s="681"/>
      <c r="B18" s="297" t="s">
        <v>148</v>
      </c>
      <c r="C18" s="298" t="s">
        <v>253</v>
      </c>
    </row>
    <row r="19" spans="1:3" ht="43.5" thickBot="1">
      <c r="A19" s="320"/>
      <c r="B19" s="299" t="s">
        <v>254</v>
      </c>
      <c r="C19" s="300" t="s">
        <v>255</v>
      </c>
    </row>
    <row r="20" spans="1:3" ht="13.35" customHeight="1">
      <c r="A20" s="301"/>
      <c r="B20" s="301"/>
      <c r="C20" s="302"/>
    </row>
    <row r="21" spans="1:3" ht="10.35" customHeight="1">
      <c r="A21" s="110"/>
      <c r="B21" s="110"/>
      <c r="C21" s="110"/>
    </row>
    <row r="22" spans="1:3" ht="18" customHeight="1">
      <c r="A22" s="110"/>
      <c r="B22" s="111" t="s">
        <v>114</v>
      </c>
      <c r="C22" s="110"/>
    </row>
    <row r="23" spans="1:3" ht="97.7" customHeight="1">
      <c r="A23" s="110"/>
      <c r="B23" s="204" t="s">
        <v>181</v>
      </c>
      <c r="C23" s="205" t="s">
        <v>268</v>
      </c>
    </row>
    <row r="24" spans="1:3" ht="54.75" customHeight="1">
      <c r="A24" s="110"/>
      <c r="B24" s="234" t="s">
        <v>150</v>
      </c>
      <c r="C24" s="205" t="s">
        <v>241</v>
      </c>
    </row>
    <row r="25" spans="1:3" ht="41.25" customHeight="1">
      <c r="A25" s="110"/>
      <c r="B25" s="204" t="s">
        <v>183</v>
      </c>
      <c r="C25" s="233" t="s">
        <v>184</v>
      </c>
    </row>
    <row r="26" spans="1:3" ht="18" customHeight="1"/>
    <row r="27" spans="1:3" ht="18" customHeight="1"/>
    <row r="28" spans="1:3" ht="18" customHeight="1"/>
    <row r="29" spans="1:3" ht="18" customHeight="1"/>
    <row r="30" spans="1:3" ht="18" customHeight="1"/>
    <row r="31" spans="1:3" ht="18" customHeight="1"/>
    <row r="32" spans="1:3" ht="18" customHeight="1"/>
    <row r="33" ht="18" customHeight="1"/>
    <row r="34" ht="18" customHeight="1"/>
  </sheetData>
  <mergeCells count="3">
    <mergeCell ref="A10:A11"/>
    <mergeCell ref="A12:A18"/>
    <mergeCell ref="A1:C1"/>
  </mergeCells>
  <phoneticPr fontId="2"/>
  <hyperlinks>
    <hyperlink ref="B10" location="従事者明細!Print_Area" display="従事者明細"/>
    <hyperlink ref="B11" location="様式1!Print_Area" display="様式1"/>
    <hyperlink ref="B13" location="様式2_3機材!Print_Area" display="様式2_3機材費"/>
    <hyperlink ref="B14" location="'機材様式（別紙明細）'!Print_Area" display="機材様式（別紙明細）"/>
    <hyperlink ref="B15" location="様式2_4旅費!Print_Area" display="様式2_4旅費"/>
    <hyperlink ref="B16" location="様式2_5現地活動費!Print_Area" display="様式2_5現地活動費"/>
    <hyperlink ref="B17" location="'様式2_6本邦受入活動費&amp;管理費'!Print_Area" display="様式2_6本邦受入活動費＆管理費"/>
    <hyperlink ref="B18" location="業務従事者名簿!Print_Area" display="業務従事者名簿"/>
    <hyperlink ref="B23" location="' 表紙'!Print_Area" display="最終見積金額内訳（表紙が必要）"/>
    <hyperlink ref="B25" location="年度毎内訳!Print_Area" display="年度毎内訳"/>
    <hyperlink ref="B12" location="'様式2_1人件費  2_2その他原価・一般管理費等'!Print_Area" display="様式2_1人件費　2_2その他原価・一般管理費等"/>
    <hyperlink ref="B24" location="様式1!Print_Area" display="様式1!Print_Area"/>
  </hyperlinks>
  <pageMargins left="0.31496062992125984" right="0.11811023622047245" top="0.74803149606299213" bottom="0.35433070866141736"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00000"/>
    <pageSetUpPr fitToPage="1"/>
  </sheetPr>
  <dimension ref="A1:J42"/>
  <sheetViews>
    <sheetView showGridLines="0" view="pageBreakPreview" zoomScaleNormal="100" zoomScaleSheetLayoutView="100" workbookViewId="0">
      <selection activeCell="B23" sqref="B23:D23"/>
    </sheetView>
  </sheetViews>
  <sheetFormatPr defaultColWidth="9" defaultRowHeight="14.25"/>
  <cols>
    <col min="1" max="1" width="5.5" style="3" customWidth="1"/>
    <col min="2" max="2" width="20.875" style="3" customWidth="1"/>
    <col min="3" max="3" width="11.875" style="2" customWidth="1"/>
    <col min="4" max="4" width="9.875" style="3" customWidth="1"/>
    <col min="5" max="5" width="8" style="3" customWidth="1"/>
    <col min="6" max="6" width="14.5" style="3" customWidth="1"/>
    <col min="7" max="7" width="14.625" style="2" customWidth="1"/>
    <col min="8" max="8" width="6.625" style="3" customWidth="1"/>
    <col min="9" max="16384" width="9" style="3"/>
  </cols>
  <sheetData>
    <row r="1" spans="1:10" ht="15.75" customHeight="1">
      <c r="G1" s="136"/>
    </row>
    <row r="2" spans="1:10" ht="15" customHeight="1">
      <c r="A2" s="48" t="s">
        <v>116</v>
      </c>
      <c r="B2" s="48" t="s">
        <v>3</v>
      </c>
      <c r="C2" s="200"/>
      <c r="D2" s="195"/>
      <c r="E2" s="195"/>
      <c r="F2" s="195"/>
      <c r="G2" s="200"/>
    </row>
    <row r="3" spans="1:10">
      <c r="A3" s="44"/>
      <c r="B3" s="5"/>
      <c r="C3" s="200"/>
      <c r="D3" s="195"/>
      <c r="E3" s="196"/>
      <c r="F3" s="195"/>
      <c r="G3" s="200"/>
    </row>
    <row r="4" spans="1:10" ht="27" customHeight="1" thickBot="1">
      <c r="A4" s="328" t="s">
        <v>261</v>
      </c>
      <c r="B4" s="57"/>
      <c r="C4" s="70"/>
      <c r="D4" s="71"/>
      <c r="E4" s="806">
        <f>E6+E16</f>
        <v>0</v>
      </c>
      <c r="F4" s="806"/>
      <c r="G4" s="57" t="s">
        <v>1</v>
      </c>
      <c r="J4" s="2"/>
    </row>
    <row r="5" spans="1:10" ht="15.75" thickTop="1" thickBot="1">
      <c r="A5" s="137"/>
      <c r="B5" s="57"/>
      <c r="C5" s="70"/>
      <c r="D5" s="71"/>
      <c r="E5" s="70"/>
      <c r="F5" s="57"/>
      <c r="G5" s="72"/>
      <c r="J5" s="2"/>
    </row>
    <row r="6" spans="1:10" ht="24" customHeight="1" thickBot="1">
      <c r="A6" s="137"/>
      <c r="B6" s="73" t="s">
        <v>118</v>
      </c>
      <c r="C6" s="70"/>
      <c r="D6" s="71"/>
      <c r="E6" s="807">
        <f>G14</f>
        <v>0</v>
      </c>
      <c r="F6" s="808"/>
      <c r="G6" s="57" t="s">
        <v>1</v>
      </c>
      <c r="J6" s="2"/>
    </row>
    <row r="7" spans="1:10" ht="9" customHeight="1">
      <c r="A7" s="57"/>
      <c r="B7" s="57"/>
      <c r="C7" s="72"/>
      <c r="D7" s="57"/>
      <c r="E7" s="57"/>
      <c r="F7" s="57"/>
      <c r="G7" s="72"/>
    </row>
    <row r="8" spans="1:10" ht="30" customHeight="1">
      <c r="A8" s="57"/>
      <c r="B8" s="725" t="s">
        <v>380</v>
      </c>
      <c r="C8" s="725"/>
      <c r="D8" s="400" t="s">
        <v>120</v>
      </c>
      <c r="E8" s="810" t="s">
        <v>28</v>
      </c>
      <c r="F8" s="711"/>
      <c r="G8" s="138" t="s">
        <v>29</v>
      </c>
      <c r="H8" s="171" t="s">
        <v>131</v>
      </c>
      <c r="I8" s="395" t="s">
        <v>318</v>
      </c>
    </row>
    <row r="9" spans="1:10" ht="30" customHeight="1">
      <c r="A9" s="57"/>
      <c r="B9" s="828"/>
      <c r="C9" s="829"/>
      <c r="D9" s="586"/>
      <c r="E9" s="830"/>
      <c r="F9" s="831"/>
      <c r="G9" s="496">
        <f>D9*E9</f>
        <v>0</v>
      </c>
      <c r="H9" s="198"/>
      <c r="I9" s="380"/>
    </row>
    <row r="10" spans="1:10" ht="30" customHeight="1">
      <c r="A10" s="57"/>
      <c r="B10" s="824"/>
      <c r="C10" s="825"/>
      <c r="D10" s="447"/>
      <c r="E10" s="826"/>
      <c r="F10" s="827"/>
      <c r="G10" s="496">
        <f>D10*E10</f>
        <v>0</v>
      </c>
      <c r="H10" s="198"/>
      <c r="I10" s="380"/>
    </row>
    <row r="11" spans="1:10" ht="30" customHeight="1">
      <c r="A11" s="57"/>
      <c r="B11" s="824"/>
      <c r="C11" s="825"/>
      <c r="D11" s="447"/>
      <c r="E11" s="826"/>
      <c r="F11" s="827"/>
      <c r="G11" s="496">
        <f>D11*E11</f>
        <v>0</v>
      </c>
      <c r="H11" s="198"/>
      <c r="I11" s="380"/>
    </row>
    <row r="12" spans="1:10" ht="30" customHeight="1" thickBot="1">
      <c r="A12" s="57"/>
      <c r="B12" s="814"/>
      <c r="C12" s="815"/>
      <c r="D12" s="448"/>
      <c r="E12" s="816"/>
      <c r="F12" s="817"/>
      <c r="G12" s="497">
        <f>D12*E12</f>
        <v>0</v>
      </c>
      <c r="H12" s="198"/>
      <c r="I12" s="380"/>
    </row>
    <row r="13" spans="1:10" ht="30" customHeight="1" thickBot="1">
      <c r="A13" s="57"/>
      <c r="B13" s="818" t="s">
        <v>26</v>
      </c>
      <c r="C13" s="819"/>
      <c r="D13" s="819"/>
      <c r="E13" s="819"/>
      <c r="F13" s="819"/>
      <c r="G13" s="139">
        <f>SUM(G9:G12)</f>
        <v>0</v>
      </c>
    </row>
    <row r="14" spans="1:10" ht="30" customHeight="1" thickBot="1">
      <c r="A14" s="57"/>
      <c r="B14" s="449"/>
      <c r="C14" s="449"/>
      <c r="D14" s="78"/>
      <c r="E14" s="450"/>
      <c r="F14" s="62" t="s">
        <v>80</v>
      </c>
      <c r="G14" s="445">
        <f>ROUNDDOWN(G13,-3)</f>
        <v>0</v>
      </c>
    </row>
    <row r="15" spans="1:10" ht="15" customHeight="1" thickBot="1">
      <c r="A15" s="57"/>
      <c r="B15" s="57"/>
      <c r="C15" s="72"/>
      <c r="D15" s="57"/>
      <c r="E15" s="57"/>
      <c r="F15" s="57"/>
      <c r="G15" s="72"/>
    </row>
    <row r="16" spans="1:10" ht="30" customHeight="1" thickBot="1">
      <c r="A16" s="372"/>
      <c r="B16" s="73" t="s">
        <v>121</v>
      </c>
      <c r="C16" s="70"/>
      <c r="D16" s="71"/>
      <c r="E16" s="807">
        <f>G23</f>
        <v>0</v>
      </c>
      <c r="F16" s="808"/>
      <c r="G16" s="75" t="s">
        <v>1</v>
      </c>
      <c r="J16" s="2"/>
    </row>
    <row r="17" spans="1:10" s="374" customFormat="1" ht="10.5" customHeight="1">
      <c r="A17" s="372"/>
      <c r="B17" s="73"/>
      <c r="C17" s="70"/>
      <c r="D17" s="71"/>
      <c r="E17" s="373"/>
      <c r="F17" s="373"/>
      <c r="G17" s="71"/>
      <c r="J17" s="375"/>
    </row>
    <row r="18" spans="1:10" ht="30" customHeight="1">
      <c r="A18" s="137"/>
      <c r="B18" s="725" t="s">
        <v>119</v>
      </c>
      <c r="C18" s="725"/>
      <c r="D18" s="810" t="s">
        <v>291</v>
      </c>
      <c r="E18" s="711"/>
      <c r="F18" s="400" t="s">
        <v>292</v>
      </c>
      <c r="G18" s="138" t="s">
        <v>26</v>
      </c>
      <c r="I18" s="395" t="s">
        <v>319</v>
      </c>
      <c r="J18" s="2"/>
    </row>
    <row r="19" spans="1:10" ht="30" customHeight="1">
      <c r="A19" s="137"/>
      <c r="B19" s="820"/>
      <c r="C19" s="821"/>
      <c r="D19" s="811"/>
      <c r="E19" s="812"/>
      <c r="F19" s="376"/>
      <c r="G19" s="498">
        <f>F19*D19</f>
        <v>0</v>
      </c>
      <c r="I19" s="380"/>
      <c r="J19" s="2"/>
    </row>
    <row r="20" spans="1:10" ht="30" hidden="1" customHeight="1">
      <c r="A20" s="137"/>
      <c r="B20" s="820" t="s">
        <v>301</v>
      </c>
      <c r="C20" s="821"/>
      <c r="D20" s="811">
        <v>75500</v>
      </c>
      <c r="E20" s="812"/>
      <c r="F20" s="376"/>
      <c r="G20" s="498">
        <f>F20*D20</f>
        <v>0</v>
      </c>
      <c r="I20" s="380"/>
      <c r="J20" s="2"/>
    </row>
    <row r="21" spans="1:10" ht="30" hidden="1" customHeight="1">
      <c r="A21" s="137"/>
      <c r="B21" s="820" t="s">
        <v>325</v>
      </c>
      <c r="C21" s="821"/>
      <c r="D21" s="811">
        <v>75500</v>
      </c>
      <c r="E21" s="812"/>
      <c r="F21" s="376"/>
      <c r="G21" s="498">
        <f>F21*D21</f>
        <v>0</v>
      </c>
      <c r="I21" s="380"/>
      <c r="J21" s="2"/>
    </row>
    <row r="22" spans="1:10" ht="30" customHeight="1" thickBot="1">
      <c r="A22" s="137"/>
      <c r="B22" s="820"/>
      <c r="C22" s="821"/>
      <c r="D22" s="811"/>
      <c r="E22" s="812"/>
      <c r="F22" s="376"/>
      <c r="G22" s="498">
        <f>F22*D22</f>
        <v>0</v>
      </c>
      <c r="I22" s="380"/>
      <c r="J22" s="2"/>
    </row>
    <row r="23" spans="1:10" ht="30" customHeight="1" thickBot="1">
      <c r="A23" s="137"/>
      <c r="B23" s="822"/>
      <c r="C23" s="823"/>
      <c r="D23" s="823"/>
      <c r="E23" s="809" t="s">
        <v>80</v>
      </c>
      <c r="F23" s="809"/>
      <c r="G23" s="445">
        <f>ROUNDDOWN(SUM(G19:G22),-3)</f>
        <v>0</v>
      </c>
      <c r="J23" s="2"/>
    </row>
    <row r="24" spans="1:10" ht="39" customHeight="1">
      <c r="A24" s="137"/>
      <c r="B24" s="401"/>
      <c r="C24" s="293"/>
      <c r="D24" s="140"/>
      <c r="E24" s="141"/>
      <c r="F24" s="140"/>
      <c r="G24" s="140"/>
      <c r="J24" s="2"/>
    </row>
    <row r="25" spans="1:10" ht="29.25" customHeight="1" thickBot="1">
      <c r="A25" s="48" t="s">
        <v>52</v>
      </c>
      <c r="B25" s="48" t="s">
        <v>6</v>
      </c>
      <c r="C25" s="72"/>
      <c r="D25" s="57"/>
      <c r="E25" s="806">
        <f>G30</f>
        <v>0</v>
      </c>
      <c r="F25" s="806"/>
      <c r="G25" s="75" t="s">
        <v>1</v>
      </c>
    </row>
    <row r="26" spans="1:10" ht="15" thickTop="1">
      <c r="A26" s="4"/>
      <c r="B26" s="5"/>
      <c r="C26" s="72"/>
      <c r="D26" s="57"/>
      <c r="E26" s="57"/>
      <c r="F26" s="57"/>
      <c r="G26" s="72"/>
    </row>
    <row r="27" spans="1:10" ht="15" customHeight="1">
      <c r="A27" s="57"/>
      <c r="B27" s="57" t="s">
        <v>145</v>
      </c>
      <c r="C27" s="94"/>
      <c r="D27" s="57"/>
      <c r="E27" s="57" t="s">
        <v>41</v>
      </c>
      <c r="F27" s="57"/>
      <c r="G27" s="72"/>
    </row>
    <row r="28" spans="1:10" ht="15" customHeight="1">
      <c r="A28" s="57"/>
      <c r="B28" s="319" t="s">
        <v>122</v>
      </c>
      <c r="C28" s="94"/>
      <c r="D28" s="57"/>
      <c r="E28" s="57"/>
      <c r="F28" s="57"/>
      <c r="G28" s="72"/>
    </row>
    <row r="29" spans="1:10" ht="30" customHeight="1" thickBot="1">
      <c r="A29" s="178"/>
      <c r="B29" s="813">
        <f>様式2_3機材!$F$5+様式2_4旅費!$F$4+様式2_4旅費!$F$6+様式2_5現地活動費!$E$3+'様式2_6本邦受入活動費&amp;管理費'!$E$6</f>
        <v>0</v>
      </c>
      <c r="C29" s="813">
        <f>$E$5+様式2_4旅費!$F$4+様式2_4旅費!$F$6+様式2_5現地活動費!$E$3+'様式2_6本邦受入活動費&amp;管理費'!$E$6</f>
        <v>0</v>
      </c>
      <c r="D29" s="57" t="s">
        <v>31</v>
      </c>
      <c r="E29" s="451">
        <v>10</v>
      </c>
      <c r="F29" s="76" t="s">
        <v>123</v>
      </c>
      <c r="G29" s="201">
        <f>ROUNDDOWN(B29*E29/100,0)</f>
        <v>0</v>
      </c>
    </row>
    <row r="30" spans="1:10" ht="30" customHeight="1" thickBot="1">
      <c r="A30" s="57"/>
      <c r="B30" s="57"/>
      <c r="C30" s="72"/>
      <c r="D30" s="57"/>
      <c r="E30" s="809" t="s">
        <v>80</v>
      </c>
      <c r="F30" s="809"/>
      <c r="G30" s="95">
        <f>ROUNDDOWN(G29,-3)</f>
        <v>0</v>
      </c>
    </row>
    <row r="31" spans="1:10">
      <c r="A31" s="195"/>
      <c r="B31" s="195"/>
      <c r="C31" s="200"/>
      <c r="D31" s="195"/>
      <c r="E31" s="195"/>
      <c r="F31" s="195"/>
      <c r="G31" s="200"/>
    </row>
    <row r="32" spans="1:10">
      <c r="A32" s="195"/>
      <c r="B32" s="195"/>
      <c r="C32" s="200"/>
      <c r="D32" s="195"/>
      <c r="E32" s="195"/>
      <c r="F32" s="195"/>
      <c r="G32" s="200"/>
    </row>
    <row r="33" spans="1:2" s="446" customFormat="1">
      <c r="A33" s="446" t="s">
        <v>285</v>
      </c>
    </row>
    <row r="34" spans="1:2" hidden="1">
      <c r="A34" s="5" t="s">
        <v>270</v>
      </c>
      <c r="B34" s="5"/>
    </row>
    <row r="35" spans="1:2" hidden="1">
      <c r="A35" s="121">
        <v>1</v>
      </c>
      <c r="B35" s="332">
        <f t="shared" ref="B35:B41" si="0">SUMIF($I$9:$I$23,A35,$G$9:$G$23)</f>
        <v>0</v>
      </c>
    </row>
    <row r="36" spans="1:2" hidden="1">
      <c r="A36" s="121">
        <v>2</v>
      </c>
      <c r="B36" s="332">
        <f t="shared" si="0"/>
        <v>0</v>
      </c>
    </row>
    <row r="37" spans="1:2" hidden="1">
      <c r="A37" s="121">
        <v>3</v>
      </c>
      <c r="B37" s="332">
        <f t="shared" si="0"/>
        <v>0</v>
      </c>
    </row>
    <row r="38" spans="1:2" hidden="1">
      <c r="A38" s="121">
        <v>4</v>
      </c>
      <c r="B38" s="332">
        <f t="shared" si="0"/>
        <v>0</v>
      </c>
    </row>
    <row r="39" spans="1:2" hidden="1">
      <c r="A39" s="121">
        <v>5</v>
      </c>
      <c r="B39" s="332">
        <f t="shared" si="0"/>
        <v>0</v>
      </c>
    </row>
    <row r="40" spans="1:2" hidden="1">
      <c r="A40" s="121">
        <v>6</v>
      </c>
      <c r="B40" s="332">
        <f t="shared" si="0"/>
        <v>0</v>
      </c>
    </row>
    <row r="41" spans="1:2" hidden="1">
      <c r="A41" s="121">
        <v>7</v>
      </c>
      <c r="B41" s="332">
        <f t="shared" si="0"/>
        <v>0</v>
      </c>
    </row>
    <row r="42" spans="1:2" hidden="1"/>
  </sheetData>
  <mergeCells count="29">
    <mergeCell ref="B11:C11"/>
    <mergeCell ref="E11:F11"/>
    <mergeCell ref="B8:C8"/>
    <mergeCell ref="E8:F8"/>
    <mergeCell ref="B9:C9"/>
    <mergeCell ref="E9:F9"/>
    <mergeCell ref="B10:C10"/>
    <mergeCell ref="E10:F10"/>
    <mergeCell ref="B29:C29"/>
    <mergeCell ref="E30:F30"/>
    <mergeCell ref="B12:C12"/>
    <mergeCell ref="E12:F12"/>
    <mergeCell ref="B13:F13"/>
    <mergeCell ref="B18:C18"/>
    <mergeCell ref="B22:C22"/>
    <mergeCell ref="B19:C19"/>
    <mergeCell ref="B20:C20"/>
    <mergeCell ref="D20:E20"/>
    <mergeCell ref="B21:C21"/>
    <mergeCell ref="D21:E21"/>
    <mergeCell ref="B23:D23"/>
    <mergeCell ref="E4:F4"/>
    <mergeCell ref="E6:F6"/>
    <mergeCell ref="E16:F16"/>
    <mergeCell ref="E25:F25"/>
    <mergeCell ref="E23:F23"/>
    <mergeCell ref="D18:E18"/>
    <mergeCell ref="D22:E22"/>
    <mergeCell ref="D19:E19"/>
  </mergeCells>
  <phoneticPr fontId="2"/>
  <conditionalFormatting sqref="E29">
    <cfRule type="cellIs" dxfId="1" priority="3" stopIfTrue="1" operator="greaterThan">
      <formula>10</formula>
    </cfRule>
    <cfRule type="cellIs" dxfId="0" priority="4" stopIfTrue="1" operator="greaterThan">
      <formula>10</formula>
    </cfRule>
  </conditionalFormatting>
  <dataValidations count="5">
    <dataValidation type="whole" operator="notEqual" allowBlank="1" showInputMessage="1" showErrorMessage="1" sqref="D14:E14 F20:F22 D9:F12">
      <formula1>0</formula1>
    </dataValidation>
    <dataValidation type="list" operator="greaterThanOrEqual" allowBlank="1" showInputMessage="1" showErrorMessage="1" sqref="I9:I12 I19:I22">
      <formula1>"1,2,3,4,5,6,7,精算"</formula1>
    </dataValidation>
    <dataValidation type="list" operator="notEqual" allowBlank="1" showInputMessage="1" showErrorMessage="1" sqref="D20:E21">
      <formula1>"75500,69800"</formula1>
    </dataValidation>
    <dataValidation type="list" operator="notEqual" allowBlank="1" showInputMessage="1" showErrorMessage="1" sqref="D19:E19">
      <formula1>"75500"</formula1>
    </dataValidation>
    <dataValidation type="list" operator="notEqual" allowBlank="1" showInputMessage="1" showErrorMessage="1" sqref="D22:E22">
      <formula1>"75500"</formula1>
    </dataValidation>
  </dataValidations>
  <printOptions horizontalCentered="1"/>
  <pageMargins left="0.43307086614173229" right="0.23622047244094491" top="0.62992125984251968" bottom="0.35433070866141736" header="0.31496062992125984" footer="0.31496062992125984"/>
  <pageSetup paperSize="9"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pageSetUpPr fitToPage="1"/>
  </sheetPr>
  <dimension ref="A2:I52"/>
  <sheetViews>
    <sheetView showGridLines="0" view="pageBreakPreview" zoomScaleNormal="100" zoomScaleSheetLayoutView="100" workbookViewId="0">
      <selection activeCell="B23" sqref="B23"/>
    </sheetView>
  </sheetViews>
  <sheetFormatPr defaultColWidth="9" defaultRowHeight="14.25"/>
  <cols>
    <col min="1" max="1" width="6.125" style="74" customWidth="1"/>
    <col min="2" max="2" width="30.375" style="74" customWidth="1"/>
    <col min="3" max="3" width="21.5" style="74" customWidth="1"/>
    <col min="4" max="4" width="16.625" style="74" customWidth="1"/>
    <col min="5" max="5" width="13.5" style="74" customWidth="1"/>
    <col min="6" max="6" width="22.625" style="74" customWidth="1"/>
    <col min="7" max="7" width="19.125" style="74" customWidth="1"/>
    <col min="8" max="8" width="7.625" style="74" customWidth="1"/>
    <col min="9" max="9" width="7.125" style="74" bestFit="1" customWidth="1"/>
    <col min="10" max="16384" width="9" style="74"/>
  </cols>
  <sheetData>
    <row r="2" spans="1:9" ht="15" customHeight="1">
      <c r="A2" s="37" t="s">
        <v>112</v>
      </c>
      <c r="B2" s="79"/>
      <c r="C2" s="37"/>
      <c r="D2" s="37"/>
      <c r="E2" s="37"/>
      <c r="F2" s="37"/>
      <c r="G2" s="37"/>
    </row>
    <row r="3" spans="1:9" ht="9.9499999999999993" customHeight="1">
      <c r="A3" s="37"/>
      <c r="B3" s="40"/>
      <c r="C3" s="40"/>
      <c r="D3" s="37"/>
      <c r="E3" s="37"/>
      <c r="F3" s="37"/>
      <c r="G3" s="37"/>
    </row>
    <row r="4" spans="1:9" ht="15" customHeight="1" thickBot="1">
      <c r="A4" s="37" t="s">
        <v>363</v>
      </c>
      <c r="B4" s="40"/>
      <c r="C4" s="80">
        <f>F14</f>
        <v>0</v>
      </c>
      <c r="D4" s="37" t="s">
        <v>11</v>
      </c>
      <c r="E4" s="37"/>
      <c r="F4" s="37"/>
      <c r="G4" s="37"/>
    </row>
    <row r="5" spans="1:9" ht="15" customHeight="1">
      <c r="A5" s="37"/>
      <c r="B5" s="215" t="s">
        <v>157</v>
      </c>
      <c r="C5" s="38" t="s">
        <v>158</v>
      </c>
      <c r="D5" s="180" t="s">
        <v>159</v>
      </c>
      <c r="E5" s="38" t="s">
        <v>43</v>
      </c>
      <c r="F5" s="151" t="s">
        <v>160</v>
      </c>
      <c r="G5" s="235" t="s">
        <v>161</v>
      </c>
      <c r="H5" s="390" t="s">
        <v>131</v>
      </c>
      <c r="I5" s="389" t="s">
        <v>317</v>
      </c>
    </row>
    <row r="6" spans="1:9" ht="15" customHeight="1">
      <c r="A6" s="37"/>
      <c r="B6" s="144"/>
      <c r="C6" s="81"/>
      <c r="D6" s="150"/>
      <c r="E6" s="82"/>
      <c r="F6" s="484">
        <f t="shared" ref="F6:F13" si="0">D6*E6</f>
        <v>0</v>
      </c>
      <c r="G6" s="236"/>
      <c r="H6" s="391"/>
      <c r="I6" s="393"/>
    </row>
    <row r="7" spans="1:9" ht="15" customHeight="1">
      <c r="A7" s="37"/>
      <c r="B7" s="144"/>
      <c r="C7" s="81"/>
      <c r="D7" s="150"/>
      <c r="E7" s="83"/>
      <c r="F7" s="484">
        <f t="shared" si="0"/>
        <v>0</v>
      </c>
      <c r="G7" s="236"/>
      <c r="H7" s="391"/>
      <c r="I7" s="393"/>
    </row>
    <row r="8" spans="1:9" ht="15" customHeight="1">
      <c r="A8" s="37"/>
      <c r="B8" s="144"/>
      <c r="C8" s="599"/>
      <c r="D8" s="150"/>
      <c r="E8" s="83"/>
      <c r="F8" s="484">
        <f t="shared" si="0"/>
        <v>0</v>
      </c>
      <c r="G8" s="236"/>
      <c r="H8" s="391"/>
      <c r="I8" s="393"/>
    </row>
    <row r="9" spans="1:9" ht="15" customHeight="1">
      <c r="A9" s="37"/>
      <c r="B9" s="144"/>
      <c r="C9" s="599"/>
      <c r="D9" s="150"/>
      <c r="E9" s="83"/>
      <c r="F9" s="484">
        <f>D9*E9</f>
        <v>0</v>
      </c>
      <c r="G9" s="236"/>
      <c r="H9" s="391"/>
      <c r="I9" s="393"/>
    </row>
    <row r="10" spans="1:9" ht="15" customHeight="1">
      <c r="A10" s="37"/>
      <c r="B10" s="144"/>
      <c r="C10" s="81"/>
      <c r="D10" s="150"/>
      <c r="E10" s="83"/>
      <c r="F10" s="484">
        <f>D10*E10</f>
        <v>0</v>
      </c>
      <c r="G10" s="236"/>
      <c r="H10" s="391"/>
      <c r="I10" s="393"/>
    </row>
    <row r="11" spans="1:9" ht="15" customHeight="1">
      <c r="A11" s="37"/>
      <c r="B11" s="144"/>
      <c r="C11" s="81"/>
      <c r="D11" s="150"/>
      <c r="E11" s="83"/>
      <c r="F11" s="484">
        <f>D11*E11</f>
        <v>0</v>
      </c>
      <c r="G11" s="236"/>
      <c r="H11" s="391"/>
      <c r="I11" s="393"/>
    </row>
    <row r="12" spans="1:9" ht="15" customHeight="1">
      <c r="A12" s="37"/>
      <c r="B12" s="144"/>
      <c r="C12" s="81"/>
      <c r="D12" s="150"/>
      <c r="E12" s="83"/>
      <c r="F12" s="484">
        <f>D12*E12</f>
        <v>0</v>
      </c>
      <c r="G12" s="236"/>
      <c r="H12" s="391"/>
      <c r="I12" s="393"/>
    </row>
    <row r="13" spans="1:9" ht="15" customHeight="1">
      <c r="A13" s="37"/>
      <c r="B13" s="144"/>
      <c r="C13" s="81"/>
      <c r="D13" s="150"/>
      <c r="E13" s="83"/>
      <c r="F13" s="484">
        <f t="shared" si="0"/>
        <v>0</v>
      </c>
      <c r="G13" s="236"/>
      <c r="H13" s="391"/>
      <c r="I13" s="393"/>
    </row>
    <row r="14" spans="1:9" ht="15" customHeight="1" thickBot="1">
      <c r="A14" s="37"/>
      <c r="B14" s="834" t="s">
        <v>63</v>
      </c>
      <c r="C14" s="835"/>
      <c r="D14" s="146"/>
      <c r="E14" s="88"/>
      <c r="F14" s="485">
        <f>SUM(F6:F13)</f>
        <v>0</v>
      </c>
      <c r="G14" s="237"/>
      <c r="H14" s="392"/>
      <c r="I14" s="394"/>
    </row>
    <row r="15" spans="1:9" ht="9.9499999999999993" customHeight="1">
      <c r="C15" s="87"/>
      <c r="D15" s="87"/>
      <c r="I15" s="87"/>
    </row>
    <row r="16" spans="1:9" ht="9.9499999999999993" customHeight="1">
      <c r="A16" s="37"/>
      <c r="B16" s="79"/>
      <c r="C16" s="37"/>
      <c r="D16" s="37"/>
      <c r="E16" s="37"/>
      <c r="F16" s="39"/>
      <c r="G16" s="37"/>
    </row>
    <row r="17" spans="1:9" ht="15" customHeight="1" thickBot="1">
      <c r="A17" s="37" t="s">
        <v>364</v>
      </c>
      <c r="B17" s="84"/>
      <c r="C17" s="80">
        <f>F25</f>
        <v>0</v>
      </c>
      <c r="D17" s="37" t="s">
        <v>11</v>
      </c>
      <c r="E17" s="40"/>
      <c r="F17" s="40"/>
      <c r="G17" s="40"/>
    </row>
    <row r="18" spans="1:9" ht="15" customHeight="1">
      <c r="A18" s="79"/>
      <c r="B18" s="215" t="s">
        <v>157</v>
      </c>
      <c r="C18" s="38" t="s">
        <v>158</v>
      </c>
      <c r="D18" s="180" t="s">
        <v>159</v>
      </c>
      <c r="E18" s="38" t="s">
        <v>43</v>
      </c>
      <c r="F18" s="151" t="s">
        <v>162</v>
      </c>
      <c r="G18" s="235" t="s">
        <v>161</v>
      </c>
      <c r="H18" s="161" t="s">
        <v>131</v>
      </c>
      <c r="I18" s="389" t="s">
        <v>317</v>
      </c>
    </row>
    <row r="19" spans="1:9" ht="15" customHeight="1">
      <c r="A19" s="37"/>
      <c r="B19" s="144"/>
      <c r="C19" s="81"/>
      <c r="D19" s="150"/>
      <c r="E19" s="82"/>
      <c r="F19" s="484">
        <f t="shared" ref="F19:F24" si="1">D19*E19</f>
        <v>0</v>
      </c>
      <c r="G19" s="236"/>
      <c r="H19" s="162"/>
      <c r="I19" s="393"/>
    </row>
    <row r="20" spans="1:9" ht="15" customHeight="1">
      <c r="A20" s="37"/>
      <c r="B20" s="144"/>
      <c r="C20" s="81"/>
      <c r="D20" s="150"/>
      <c r="E20" s="82"/>
      <c r="F20" s="484">
        <f t="shared" si="1"/>
        <v>0</v>
      </c>
      <c r="G20" s="236"/>
      <c r="H20" s="162"/>
      <c r="I20" s="393"/>
    </row>
    <row r="21" spans="1:9" ht="15" customHeight="1">
      <c r="A21" s="37"/>
      <c r="B21" s="144"/>
      <c r="C21" s="81"/>
      <c r="D21" s="150"/>
      <c r="E21" s="83"/>
      <c r="F21" s="484">
        <f t="shared" si="1"/>
        <v>0</v>
      </c>
      <c r="G21" s="236"/>
      <c r="H21" s="162"/>
      <c r="I21" s="393"/>
    </row>
    <row r="22" spans="1:9" ht="15" customHeight="1">
      <c r="A22" s="37"/>
      <c r="B22" s="144"/>
      <c r="C22" s="81"/>
      <c r="D22" s="150"/>
      <c r="E22" s="83"/>
      <c r="F22" s="484">
        <f t="shared" si="1"/>
        <v>0</v>
      </c>
      <c r="G22" s="236"/>
      <c r="H22" s="162"/>
      <c r="I22" s="393"/>
    </row>
    <row r="23" spans="1:9" ht="15" customHeight="1">
      <c r="A23" s="37"/>
      <c r="B23" s="144"/>
      <c r="C23" s="81"/>
      <c r="D23" s="150"/>
      <c r="E23" s="83"/>
      <c r="F23" s="484">
        <f t="shared" si="1"/>
        <v>0</v>
      </c>
      <c r="G23" s="236"/>
      <c r="H23" s="162"/>
      <c r="I23" s="393"/>
    </row>
    <row r="24" spans="1:9" ht="15" customHeight="1">
      <c r="A24" s="37"/>
      <c r="B24" s="144"/>
      <c r="C24" s="81"/>
      <c r="D24" s="150"/>
      <c r="E24" s="83"/>
      <c r="F24" s="484">
        <f t="shared" si="1"/>
        <v>0</v>
      </c>
      <c r="G24" s="236"/>
      <c r="H24" s="162"/>
      <c r="I24" s="393"/>
    </row>
    <row r="25" spans="1:9" ht="15" customHeight="1" thickBot="1">
      <c r="A25" s="37"/>
      <c r="B25" s="832" t="s">
        <v>64</v>
      </c>
      <c r="C25" s="833"/>
      <c r="D25" s="147"/>
      <c r="E25" s="85"/>
      <c r="F25" s="485">
        <f>SUM(F19:F24)</f>
        <v>0</v>
      </c>
      <c r="G25" s="237"/>
      <c r="H25" s="163"/>
      <c r="I25" s="394"/>
    </row>
    <row r="26" spans="1:9" ht="9.9499999999999993" customHeight="1">
      <c r="A26" s="37"/>
      <c r="B26" s="181"/>
      <c r="C26" s="148"/>
      <c r="D26" s="152"/>
      <c r="E26" s="86"/>
      <c r="F26" s="149"/>
      <c r="G26" s="153"/>
    </row>
    <row r="27" spans="1:9" ht="9.9499999999999993" customHeight="1"/>
    <row r="28" spans="1:9" ht="15" customHeight="1" thickBot="1">
      <c r="A28" s="74" t="s">
        <v>365</v>
      </c>
      <c r="C28" s="80">
        <f>F36</f>
        <v>0</v>
      </c>
      <c r="D28" s="37" t="s">
        <v>11</v>
      </c>
    </row>
    <row r="29" spans="1:9" ht="15" customHeight="1">
      <c r="B29" s="215" t="s">
        <v>157</v>
      </c>
      <c r="C29" s="38" t="s">
        <v>22</v>
      </c>
      <c r="D29" s="180" t="s">
        <v>53</v>
      </c>
      <c r="E29" s="38" t="s">
        <v>54</v>
      </c>
      <c r="F29" s="180" t="s">
        <v>55</v>
      </c>
      <c r="G29" s="235" t="s">
        <v>161</v>
      </c>
      <c r="H29" s="161" t="s">
        <v>131</v>
      </c>
      <c r="I29" s="389" t="s">
        <v>317</v>
      </c>
    </row>
    <row r="30" spans="1:9" ht="15" customHeight="1">
      <c r="B30" s="144"/>
      <c r="C30" s="43"/>
      <c r="D30" s="154"/>
      <c r="E30" s="43"/>
      <c r="F30" s="484">
        <f t="shared" ref="F30:F35" si="2">D30*E30</f>
        <v>0</v>
      </c>
      <c r="G30" s="238"/>
      <c r="H30" s="162"/>
      <c r="I30" s="393"/>
    </row>
    <row r="31" spans="1:9" ht="15" customHeight="1">
      <c r="B31" s="144"/>
      <c r="C31" s="43"/>
      <c r="D31" s="154"/>
      <c r="E31" s="43"/>
      <c r="F31" s="484">
        <f t="shared" si="2"/>
        <v>0</v>
      </c>
      <c r="G31" s="238"/>
      <c r="H31" s="162"/>
      <c r="I31" s="393"/>
    </row>
    <row r="32" spans="1:9" ht="15" customHeight="1">
      <c r="B32" s="144"/>
      <c r="C32" s="43"/>
      <c r="D32" s="154"/>
      <c r="E32" s="43"/>
      <c r="F32" s="484">
        <f t="shared" si="2"/>
        <v>0</v>
      </c>
      <c r="G32" s="238"/>
      <c r="H32" s="162"/>
      <c r="I32" s="393"/>
    </row>
    <row r="33" spans="1:9" ht="15" customHeight="1">
      <c r="B33" s="144"/>
      <c r="C33" s="43"/>
      <c r="D33" s="154"/>
      <c r="E33" s="43"/>
      <c r="F33" s="484">
        <f t="shared" si="2"/>
        <v>0</v>
      </c>
      <c r="G33" s="238"/>
      <c r="H33" s="162"/>
      <c r="I33" s="393"/>
    </row>
    <row r="34" spans="1:9" ht="15" customHeight="1">
      <c r="B34" s="144"/>
      <c r="C34" s="43"/>
      <c r="D34" s="154"/>
      <c r="E34" s="43"/>
      <c r="F34" s="484">
        <f t="shared" si="2"/>
        <v>0</v>
      </c>
      <c r="G34" s="238"/>
      <c r="H34" s="162"/>
      <c r="I34" s="393"/>
    </row>
    <row r="35" spans="1:9" ht="15" customHeight="1">
      <c r="B35" s="144" t="s">
        <v>101</v>
      </c>
      <c r="C35" s="43"/>
      <c r="D35" s="154"/>
      <c r="E35" s="43"/>
      <c r="F35" s="484">
        <f t="shared" si="2"/>
        <v>0</v>
      </c>
      <c r="G35" s="238"/>
      <c r="H35" s="162"/>
      <c r="I35" s="393"/>
    </row>
    <row r="36" spans="1:9" ht="15" customHeight="1" thickBot="1">
      <c r="B36" s="832" t="s">
        <v>65</v>
      </c>
      <c r="C36" s="833"/>
      <c r="D36" s="146"/>
      <c r="E36" s="90"/>
      <c r="F36" s="486">
        <f>SUM(F30:F35)</f>
        <v>0</v>
      </c>
      <c r="G36" s="239"/>
      <c r="H36" s="163"/>
      <c r="I36" s="394"/>
    </row>
    <row r="37" spans="1:9" ht="5.0999999999999996" customHeight="1">
      <c r="B37" s="181"/>
      <c r="C37" s="181"/>
      <c r="D37" s="148"/>
      <c r="E37" s="148"/>
      <c r="F37" s="148"/>
      <c r="G37" s="181"/>
    </row>
    <row r="38" spans="1:9" ht="14.1" customHeight="1">
      <c r="B38" s="537" t="s">
        <v>163</v>
      </c>
    </row>
    <row r="39" spans="1:9" ht="14.1" customHeight="1">
      <c r="A39" s="37"/>
      <c r="B39" s="558" t="s">
        <v>102</v>
      </c>
      <c r="C39" s="40"/>
      <c r="D39" s="148"/>
      <c r="E39" s="89"/>
      <c r="F39" s="145"/>
      <c r="G39" s="148"/>
    </row>
    <row r="40" spans="1:9" ht="5.0999999999999996" customHeight="1"/>
    <row r="42" spans="1:9">
      <c r="A42" s="330" t="s">
        <v>285</v>
      </c>
      <c r="B42" s="330"/>
      <c r="C42" s="330"/>
    </row>
    <row r="43" spans="1:9" hidden="1">
      <c r="A43" s="5"/>
      <c r="B43" s="5" t="s">
        <v>269</v>
      </c>
      <c r="C43" s="5"/>
    </row>
    <row r="44" spans="1:9" hidden="1">
      <c r="A44" s="5"/>
      <c r="B44" s="121">
        <v>1</v>
      </c>
      <c r="C44" s="332">
        <f t="shared" ref="C44:C50" si="3">ROUNDDOWN(SUMIF($I$6:$I$36,B44,$F$6:$F$36),-3)</f>
        <v>0</v>
      </c>
    </row>
    <row r="45" spans="1:9" hidden="1">
      <c r="A45" s="5"/>
      <c r="B45" s="121">
        <v>2</v>
      </c>
      <c r="C45" s="332">
        <f t="shared" si="3"/>
        <v>0</v>
      </c>
    </row>
    <row r="46" spans="1:9" hidden="1">
      <c r="A46" s="5"/>
      <c r="B46" s="121">
        <v>3</v>
      </c>
      <c r="C46" s="332">
        <f t="shared" si="3"/>
        <v>0</v>
      </c>
    </row>
    <row r="47" spans="1:9" hidden="1">
      <c r="A47" s="5"/>
      <c r="B47" s="121">
        <v>4</v>
      </c>
      <c r="C47" s="332">
        <f t="shared" si="3"/>
        <v>0</v>
      </c>
    </row>
    <row r="48" spans="1:9" hidden="1">
      <c r="A48" s="5"/>
      <c r="B48" s="121">
        <v>5</v>
      </c>
      <c r="C48" s="332">
        <f t="shared" si="3"/>
        <v>0</v>
      </c>
    </row>
    <row r="49" spans="1:3" hidden="1">
      <c r="A49" s="5"/>
      <c r="B49" s="121">
        <v>6</v>
      </c>
      <c r="C49" s="332">
        <f t="shared" si="3"/>
        <v>0</v>
      </c>
    </row>
    <row r="50" spans="1:3" hidden="1">
      <c r="A50" s="5"/>
      <c r="B50" s="121">
        <v>7</v>
      </c>
      <c r="C50" s="332">
        <f t="shared" si="3"/>
        <v>0</v>
      </c>
    </row>
    <row r="51" spans="1:3" hidden="1"/>
    <row r="52" spans="1:3" hidden="1"/>
  </sheetData>
  <mergeCells count="3">
    <mergeCell ref="B25:C25"/>
    <mergeCell ref="B14:C14"/>
    <mergeCell ref="B36:C36"/>
  </mergeCells>
  <phoneticPr fontId="2"/>
  <dataValidations count="1">
    <dataValidation type="list" operator="greaterThanOrEqual" allowBlank="1" showInputMessage="1" showErrorMessage="1" sqref="I19:I25 I30:I36 I6:I14">
      <formula1>"1,2,3,4,5,6,7,精算"</formula1>
    </dataValidation>
  </dataValidations>
  <printOptions horizontalCentered="1"/>
  <pageMargins left="0.43307086614173229" right="0.23622047244094491" top="0.74803149606299213" bottom="0.31496062992125984" header="0.31496062992125984" footer="0.31496062992125984"/>
  <pageSetup paperSize="9" orientation="landscape" cellComments="asDisplayed" r:id="rId1"/>
  <ignoredErrors>
    <ignoredError sqref="F36"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FFCC"/>
    <pageSetUpPr fitToPage="1"/>
  </sheetPr>
  <dimension ref="A2:Q31"/>
  <sheetViews>
    <sheetView view="pageBreakPreview" zoomScaleNormal="100" zoomScaleSheetLayoutView="100" workbookViewId="0">
      <selection activeCell="B23" sqref="B23"/>
    </sheetView>
  </sheetViews>
  <sheetFormatPr defaultRowHeight="14.25"/>
  <cols>
    <col min="1" max="1" width="5" customWidth="1"/>
    <col min="2" max="2" width="23.625" customWidth="1"/>
    <col min="3" max="3" width="19.125" customWidth="1"/>
    <col min="4" max="4" width="18.875" bestFit="1" customWidth="1"/>
    <col min="5" max="5" width="5.5" style="105" bestFit="1" customWidth="1"/>
    <col min="6" max="6" width="9" style="105"/>
    <col min="7" max="7" width="16.625" customWidth="1"/>
    <col min="8" max="8" width="21" bestFit="1" customWidth="1"/>
    <col min="9" max="9" width="14.375" bestFit="1" customWidth="1"/>
  </cols>
  <sheetData>
    <row r="2" spans="1:17" ht="17.25" customHeight="1"/>
    <row r="3" spans="1:17" ht="17.25" customHeight="1">
      <c r="A3" s="110"/>
      <c r="B3" s="314" t="str">
        <f>IF(様式1!B5="見積金額内訳書","",IF(様式1!B5="最終見積金額内訳書","",Q7))</f>
        <v/>
      </c>
      <c r="C3" s="314"/>
      <c r="D3" s="314"/>
      <c r="G3" s="110"/>
      <c r="H3" s="110"/>
      <c r="I3" s="202"/>
    </row>
    <row r="4" spans="1:17" ht="17.25">
      <c r="A4" s="110"/>
      <c r="B4" s="836" t="str">
        <f>IF(従事者明細!C1="",業務従事者名簿!Q9,業務従事者名簿!Q10)</f>
        <v>業務従事者名簿　　</v>
      </c>
      <c r="C4" s="836"/>
      <c r="D4" s="836"/>
      <c r="E4" s="836"/>
      <c r="F4" s="836"/>
      <c r="G4" s="836"/>
      <c r="H4" s="836"/>
      <c r="I4" s="836"/>
    </row>
    <row r="5" spans="1:17" ht="18" thickBot="1">
      <c r="A5" s="110"/>
      <c r="B5" s="837"/>
      <c r="C5" s="837"/>
      <c r="D5" s="837"/>
      <c r="E5" s="837"/>
      <c r="F5" s="837"/>
      <c r="G5" s="837"/>
      <c r="H5" s="837"/>
      <c r="I5" s="837"/>
    </row>
    <row r="6" spans="1:17" ht="30" customHeight="1" thickBot="1">
      <c r="A6" s="499" t="s">
        <v>346</v>
      </c>
      <c r="B6" s="109" t="s">
        <v>75</v>
      </c>
      <c r="C6" s="99" t="s">
        <v>76</v>
      </c>
      <c r="D6" s="99" t="s">
        <v>77</v>
      </c>
      <c r="E6" s="99" t="s">
        <v>69</v>
      </c>
      <c r="F6" s="99" t="s">
        <v>78</v>
      </c>
      <c r="G6" s="99" t="s">
        <v>124</v>
      </c>
      <c r="H6" s="99" t="s">
        <v>185</v>
      </c>
      <c r="I6" s="100" t="s">
        <v>107</v>
      </c>
    </row>
    <row r="7" spans="1:17" ht="30" customHeight="1" thickTop="1">
      <c r="A7" s="500"/>
      <c r="B7" s="203" t="str">
        <f>IF($A7="","",VLOOKUP($A7,従事者明細!$A$3:$I$52,2,FALSE))</f>
        <v/>
      </c>
      <c r="C7" s="93" t="str">
        <f>IF($A7="","",VLOOKUP($A7,従事者明細!$A$3:$I$52,3,FALSE))</f>
        <v/>
      </c>
      <c r="D7" s="93" t="str">
        <f>IF($A7="","",VLOOKUP($A7,従事者明細!$A$3:$I$52,5,FALSE))</f>
        <v/>
      </c>
      <c r="E7" s="106" t="str">
        <f>IF($A7="","",VLOOKUP($A7,従事者明細!$A$3:$I$52,4,FALSE))</f>
        <v/>
      </c>
      <c r="F7" s="107" t="str">
        <f>IF($A7="","",VLOOKUP($A7,従事者明細!$A$3:$I$52,6,FALSE))</f>
        <v/>
      </c>
      <c r="G7" s="112" t="str">
        <f>IF($A7="","",VLOOKUP($A7,従事者明細!$A$3:$I$52,7,FALSE))</f>
        <v/>
      </c>
      <c r="H7" s="108" t="str">
        <f>IF($A7="","",VLOOKUP($A7,従事者明細!$A$3:$I$52,8,FALSE))</f>
        <v/>
      </c>
      <c r="I7" s="303" t="str">
        <f>IF($A7="","",VLOOKUP($A7,従事者明細!$A$3:$I$52,9,FALSE))</f>
        <v/>
      </c>
      <c r="Q7" t="s">
        <v>130</v>
      </c>
    </row>
    <row r="8" spans="1:17" ht="30" customHeight="1">
      <c r="A8" s="501"/>
      <c r="B8" s="203" t="str">
        <f>IF($A8="","",VLOOKUP($A8,従事者明細!$A$3:$I$52,2,FALSE))</f>
        <v/>
      </c>
      <c r="C8" s="93" t="str">
        <f>IF($A8="","",VLOOKUP($A8,従事者明細!$A$3:$I$52,3,FALSE))</f>
        <v/>
      </c>
      <c r="D8" s="93" t="str">
        <f>IF($A8="","",VLOOKUP($A8,従事者明細!$A$3:$I$52,5,FALSE))</f>
        <v/>
      </c>
      <c r="E8" s="106" t="str">
        <f>IF($A8="","",VLOOKUP($A8,従事者明細!$A$3:$I$52,4,FALSE))</f>
        <v/>
      </c>
      <c r="F8" s="107" t="str">
        <f>IF($A8="","",VLOOKUP($A8,従事者明細!$A$3:$I$52,6,FALSE))</f>
        <v/>
      </c>
      <c r="G8" s="112" t="str">
        <f>IF($A8="","",VLOOKUP($A8,従事者明細!$A$3:$I$52,7,FALSE))</f>
        <v/>
      </c>
      <c r="H8" s="108" t="str">
        <f>IF($A8="","",VLOOKUP($A8,従事者明細!$A$3:$I$52,8,FALSE))</f>
        <v/>
      </c>
      <c r="I8" s="303" t="str">
        <f>IF($A8="","",VLOOKUP($A8,従事者明細!$A$3:$I$52,9,FALSE))</f>
        <v/>
      </c>
      <c r="Q8" t="s">
        <v>239</v>
      </c>
    </row>
    <row r="9" spans="1:17" ht="30" customHeight="1">
      <c r="A9" s="500"/>
      <c r="B9" s="203" t="str">
        <f>IF($A9="","",VLOOKUP($A9,従事者明細!$A$3:$I$52,2,FALSE))</f>
        <v/>
      </c>
      <c r="C9" s="93" t="str">
        <f>IF($A9="","",VLOOKUP($A9,従事者明細!$A$3:$I$52,3,FALSE))</f>
        <v/>
      </c>
      <c r="D9" s="93" t="str">
        <f>IF($A9="","",VLOOKUP($A9,従事者明細!$A$3:$I$52,5,FALSE))</f>
        <v/>
      </c>
      <c r="E9" s="106" t="str">
        <f>IF($A9="","",VLOOKUP($A9,従事者明細!$A$3:$I$52,4,FALSE))</f>
        <v/>
      </c>
      <c r="F9" s="107" t="str">
        <f>IF($A9="","",VLOOKUP($A9,従事者明細!$A$3:$I$52,6,FALSE))</f>
        <v/>
      </c>
      <c r="G9" s="112" t="str">
        <f>IF($A9="","",VLOOKUP($A9,従事者明細!$A$3:$I$52,7,FALSE))</f>
        <v/>
      </c>
      <c r="H9" s="108" t="str">
        <f>IF($A9="","",VLOOKUP($A9,従事者明細!$A$3:$I$52,8,FALSE))</f>
        <v/>
      </c>
      <c r="I9" s="303" t="str">
        <f>IF($A9="","",VLOOKUP($A9,従事者明細!$A$3:$I$52,9,FALSE))</f>
        <v/>
      </c>
      <c r="Q9" t="s">
        <v>237</v>
      </c>
    </row>
    <row r="10" spans="1:17" ht="30" customHeight="1">
      <c r="A10" s="501"/>
      <c r="B10" s="203" t="str">
        <f>IF($A10="","",VLOOKUP($A10,従事者明細!$A$3:$I$52,2,FALSE))</f>
        <v/>
      </c>
      <c r="C10" s="93" t="str">
        <f>IF($A10="","",VLOOKUP($A10,従事者明細!$A$3:$I$52,3,FALSE))</f>
        <v/>
      </c>
      <c r="D10" s="93" t="str">
        <f>IF($A10="","",VLOOKUP($A10,従事者明細!$A$3:$I$52,5,FALSE))</f>
        <v/>
      </c>
      <c r="E10" s="106" t="str">
        <f>IF($A10="","",VLOOKUP($A10,従事者明細!$A$3:$I$52,4,FALSE))</f>
        <v/>
      </c>
      <c r="F10" s="107" t="str">
        <f>IF($A10="","",VLOOKUP($A10,従事者明細!$A$3:$I$52,6,FALSE))</f>
        <v/>
      </c>
      <c r="G10" s="112" t="str">
        <f>IF($A10="","",VLOOKUP($A10,従事者明細!$A$3:$I$52,7,FALSE))</f>
        <v/>
      </c>
      <c r="H10" s="108" t="str">
        <f>IF($A10="","",VLOOKUP($A10,従事者明細!$A$3:$I$52,8,FALSE))</f>
        <v/>
      </c>
      <c r="I10" s="303" t="str">
        <f>IF($A10="","",VLOOKUP($A10,従事者明細!$A$3:$I$52,9,FALSE))</f>
        <v/>
      </c>
      <c r="Q10" t="s">
        <v>238</v>
      </c>
    </row>
    <row r="11" spans="1:17" ht="30" customHeight="1">
      <c r="A11" s="500"/>
      <c r="B11" s="203" t="str">
        <f>IF($A11="","",VLOOKUP($A11,従事者明細!$A$3:$I$52,2,FALSE))</f>
        <v/>
      </c>
      <c r="C11" s="93" t="str">
        <f>IF($A11="","",VLOOKUP($A11,従事者明細!$A$3:$I$52,3,FALSE))</f>
        <v/>
      </c>
      <c r="D11" s="93" t="str">
        <f>IF($A11="","",VLOOKUP($A11,従事者明細!$A$3:$I$52,5,FALSE))</f>
        <v/>
      </c>
      <c r="E11" s="106" t="str">
        <f>IF($A11="","",VLOOKUP($A11,従事者明細!$A$3:$I$52,4,FALSE))</f>
        <v/>
      </c>
      <c r="F11" s="107" t="str">
        <f>IF($A11="","",VLOOKUP($A11,従事者明細!$A$3:$I$52,6,FALSE))</f>
        <v/>
      </c>
      <c r="G11" s="112" t="str">
        <f>IF($A11="","",VLOOKUP($A11,従事者明細!$A$3:$I$52,7,FALSE))</f>
        <v/>
      </c>
      <c r="H11" s="108" t="str">
        <f>IF($A11="","",VLOOKUP($A11,従事者明細!$A$3:$I$52,8,FALSE))</f>
        <v/>
      </c>
      <c r="I11" s="303" t="str">
        <f>IF($A11="","",VLOOKUP($A11,従事者明細!$A$3:$I$52,9,FALSE))</f>
        <v/>
      </c>
    </row>
    <row r="12" spans="1:17" ht="30" customHeight="1">
      <c r="A12" s="501"/>
      <c r="B12" s="203" t="str">
        <f>IF($A12="","",VLOOKUP($A12,従事者明細!$A$3:$I$52,2,FALSE))</f>
        <v/>
      </c>
      <c r="C12" s="93" t="str">
        <f>IF($A12="","",VLOOKUP($A12,従事者明細!$A$3:$I$52,3,FALSE))</f>
        <v/>
      </c>
      <c r="D12" s="93" t="str">
        <f>IF($A12="","",VLOOKUP($A12,従事者明細!$A$3:$I$52,5,FALSE))</f>
        <v/>
      </c>
      <c r="E12" s="106" t="str">
        <f>IF($A12="","",VLOOKUP($A12,従事者明細!$A$3:$I$52,4,FALSE))</f>
        <v/>
      </c>
      <c r="F12" s="107" t="str">
        <f>IF($A12="","",VLOOKUP($A12,従事者明細!$A$3:$I$52,6,FALSE))</f>
        <v/>
      </c>
      <c r="G12" s="112" t="str">
        <f>IF($A12="","",VLOOKUP($A12,従事者明細!$A$3:$I$52,7,FALSE))</f>
        <v/>
      </c>
      <c r="H12" s="108" t="str">
        <f>IF($A12="","",VLOOKUP($A12,従事者明細!$A$3:$I$52,8,FALSE))</f>
        <v/>
      </c>
      <c r="I12" s="303" t="str">
        <f>IF($A12="","",VLOOKUP($A12,従事者明細!$A$3:$I$52,9,FALSE))</f>
        <v/>
      </c>
    </row>
    <row r="13" spans="1:17" ht="30" customHeight="1">
      <c r="A13" s="500"/>
      <c r="B13" s="203" t="str">
        <f>IF($A13="","",VLOOKUP($A13,従事者明細!$A$3:$I$52,2,FALSE))</f>
        <v/>
      </c>
      <c r="C13" s="93" t="str">
        <f>IF($A13="","",VLOOKUP($A13,従事者明細!$A$3:$I$52,3,FALSE))</f>
        <v/>
      </c>
      <c r="D13" s="93" t="str">
        <f>IF($A13="","",VLOOKUP($A13,従事者明細!$A$3:$I$52,5,FALSE))</f>
        <v/>
      </c>
      <c r="E13" s="106" t="str">
        <f>IF($A13="","",VLOOKUP($A13,従事者明細!$A$3:$I$52,4,FALSE))</f>
        <v/>
      </c>
      <c r="F13" s="107" t="str">
        <f>IF($A13="","",VLOOKUP($A13,従事者明細!$A$3:$I$52,6,FALSE))</f>
        <v/>
      </c>
      <c r="G13" s="112" t="str">
        <f>IF($A13="","",VLOOKUP($A13,従事者明細!$A$3:$I$52,7,FALSE))</f>
        <v/>
      </c>
      <c r="H13" s="108" t="str">
        <f>IF($A13="","",VLOOKUP($A13,従事者明細!$A$3:$I$52,8,FALSE))</f>
        <v/>
      </c>
      <c r="I13" s="303" t="str">
        <f>IF($A13="","",VLOOKUP($A13,従事者明細!$A$3:$I$52,9,FALSE))</f>
        <v/>
      </c>
    </row>
    <row r="14" spans="1:17" ht="30" customHeight="1">
      <c r="A14" s="501"/>
      <c r="B14" s="203" t="str">
        <f>IF($A14="","",VLOOKUP($A14,従事者明細!$A$3:$I$52,2,FALSE))</f>
        <v/>
      </c>
      <c r="C14" s="93" t="str">
        <f>IF($A14="","",VLOOKUP($A14,従事者明細!$A$3:$I$52,3,FALSE))</f>
        <v/>
      </c>
      <c r="D14" s="93" t="str">
        <f>IF($A14="","",VLOOKUP($A14,従事者明細!$A$3:$I$52,5,FALSE))</f>
        <v/>
      </c>
      <c r="E14" s="106" t="str">
        <f>IF($A14="","",VLOOKUP($A14,従事者明細!$A$3:$I$52,4,FALSE))</f>
        <v/>
      </c>
      <c r="F14" s="107" t="str">
        <f>IF($A14="","",VLOOKUP($A14,従事者明細!$A$3:$I$52,6,FALSE))</f>
        <v/>
      </c>
      <c r="G14" s="112" t="str">
        <f>IF($A14="","",VLOOKUP($A14,従事者明細!$A$3:$I$52,7,FALSE))</f>
        <v/>
      </c>
      <c r="H14" s="108" t="str">
        <f>IF($A14="","",VLOOKUP($A14,従事者明細!$A$3:$I$52,8,FALSE))</f>
        <v/>
      </c>
      <c r="I14" s="303" t="str">
        <f>IF($A14="","",VLOOKUP($A14,従事者明細!$A$3:$I$52,9,FALSE))</f>
        <v/>
      </c>
    </row>
    <row r="15" spans="1:17" ht="30" customHeight="1">
      <c r="A15" s="500"/>
      <c r="B15" s="203" t="str">
        <f>IF($A15="","",VLOOKUP($A15,従事者明細!$A$3:$I$52,2,FALSE))</f>
        <v/>
      </c>
      <c r="C15" s="93" t="str">
        <f>IF($A15="","",VLOOKUP($A15,従事者明細!$A$3:$I$52,3,FALSE))</f>
        <v/>
      </c>
      <c r="D15" s="93" t="str">
        <f>IF($A15="","",VLOOKUP($A15,従事者明細!$A$3:$I$52,5,FALSE))</f>
        <v/>
      </c>
      <c r="E15" s="106" t="str">
        <f>IF($A15="","",VLOOKUP($A15,従事者明細!$A$3:$I$52,4,FALSE))</f>
        <v/>
      </c>
      <c r="F15" s="107" t="str">
        <f>IF($A15="","",VLOOKUP($A15,従事者明細!$A$3:$I$52,6,FALSE))</f>
        <v/>
      </c>
      <c r="G15" s="112" t="str">
        <f>IF($A15="","",VLOOKUP($A15,従事者明細!$A$3:$I$52,7,FALSE))</f>
        <v/>
      </c>
      <c r="H15" s="108" t="str">
        <f>IF($A15="","",VLOOKUP($A15,従事者明細!$A$3:$I$52,8,FALSE))</f>
        <v/>
      </c>
      <c r="I15" s="303" t="str">
        <f>IF($A15="","",VLOOKUP($A15,従事者明細!$A$3:$I$52,9,FALSE))</f>
        <v/>
      </c>
    </row>
    <row r="16" spans="1:17" ht="30" customHeight="1">
      <c r="A16" s="501"/>
      <c r="B16" s="203" t="str">
        <f>IF($A16="","",VLOOKUP($A16,従事者明細!$A$3:$I$52,2,FALSE))</f>
        <v/>
      </c>
      <c r="C16" s="93" t="str">
        <f>IF($A16="","",VLOOKUP($A16,従事者明細!$A$3:$I$52,3,FALSE))</f>
        <v/>
      </c>
      <c r="D16" s="93" t="str">
        <f>IF($A16="","",VLOOKUP($A16,従事者明細!$A$3:$I$52,5,FALSE))</f>
        <v/>
      </c>
      <c r="E16" s="106" t="str">
        <f>IF($A16="","",VLOOKUP($A16,従事者明細!$A$3:$I$52,4,FALSE))</f>
        <v/>
      </c>
      <c r="F16" s="107" t="str">
        <f>IF($A16="","",VLOOKUP($A16,従事者明細!$A$3:$I$52,6,FALSE))</f>
        <v/>
      </c>
      <c r="G16" s="112" t="str">
        <f>IF($A16="","",VLOOKUP($A16,従事者明細!$A$3:$I$52,7,FALSE))</f>
        <v/>
      </c>
      <c r="H16" s="108" t="str">
        <f>IF($A16="","",VLOOKUP($A16,従事者明細!$A$3:$I$52,8,FALSE))</f>
        <v/>
      </c>
      <c r="I16" s="303" t="str">
        <f>IF($A16="","",VLOOKUP($A16,従事者明細!$A$3:$I$52,9,FALSE))</f>
        <v/>
      </c>
    </row>
    <row r="17" spans="1:10" ht="30" hidden="1" customHeight="1">
      <c r="A17" s="500"/>
      <c r="B17" s="240" t="str">
        <f>IF($A17="","",VLOOKUP($A17,従事者明細!$A$3:$I$52,2,FALSE))</f>
        <v/>
      </c>
      <c r="C17" s="241" t="str">
        <f>IF($A17="","",VLOOKUP($A17,従事者明細!$A$3:$I$52,3,FALSE))</f>
        <v/>
      </c>
      <c r="D17" s="278" t="str">
        <f>IF($A17="","",VLOOKUP($A17,従事者明細!$A$3:$I$52,5,FALSE))</f>
        <v/>
      </c>
      <c r="E17" s="242" t="str">
        <f>IF($A17="","",VLOOKUP($A17,従事者明細!$A$3:$I$52,4,FALSE))</f>
        <v/>
      </c>
      <c r="F17" s="243" t="str">
        <f>IF($A17="","",VLOOKUP($A17,従事者明細!$A$3:$I$52,6,FALSE))</f>
        <v/>
      </c>
      <c r="G17" s="244" t="str">
        <f>IF($A17="","",VLOOKUP($A17,従事者明細!$A$3:$I$52,7,FALSE))</f>
        <v/>
      </c>
      <c r="H17" s="245" t="str">
        <f>IF($A17="","",VLOOKUP($A17,従事者明細!$A$3:$I$52,8,FALSE))</f>
        <v/>
      </c>
      <c r="I17" s="304" t="str">
        <f>IF($A17="","",VLOOKUP($A17,従事者明細!$A$3:$I$52,9,FALSE))</f>
        <v/>
      </c>
    </row>
    <row r="18" spans="1:10" ht="30" hidden="1" customHeight="1">
      <c r="A18" s="501"/>
      <c r="B18" s="203" t="str">
        <f>IF($A18="","",VLOOKUP($A18,従事者明細!$A$3:$I$52,2,FALSE))</f>
        <v/>
      </c>
      <c r="C18" s="93" t="str">
        <f>IF($A18="","",VLOOKUP($A18,従事者明細!$A$3:$I$52,3,FALSE))</f>
        <v/>
      </c>
      <c r="D18" s="93" t="str">
        <f>IF($A18="","",VLOOKUP($A18,従事者明細!$A$3:$I$52,5,FALSE))</f>
        <v/>
      </c>
      <c r="E18" s="106" t="str">
        <f>IF($A18="","",VLOOKUP($A18,従事者明細!$A$3:$I$52,4,FALSE))</f>
        <v/>
      </c>
      <c r="F18" s="107" t="str">
        <f>IF($A18="","",VLOOKUP($A18,従事者明細!$A$3:$I$52,6,FALSE))</f>
        <v/>
      </c>
      <c r="G18" s="112" t="str">
        <f>IF($A18="","",VLOOKUP($A18,従事者明細!$A$3:$I$52,7,FALSE))</f>
        <v/>
      </c>
      <c r="H18" s="108" t="str">
        <f>IF($A18="","",VLOOKUP($A18,従事者明細!$A$3:$I$52,8,FALSE))</f>
        <v/>
      </c>
      <c r="I18" s="303" t="str">
        <f>IF($A18="","",VLOOKUP($A18,従事者明細!$A$3:$I$52,9,FALSE))</f>
        <v/>
      </c>
    </row>
    <row r="19" spans="1:10" ht="30" hidden="1" customHeight="1">
      <c r="A19" s="501"/>
      <c r="B19" s="203" t="str">
        <f>IF($A19="","",VLOOKUP($A19,従事者明細!$A$3:$I$52,2,FALSE))</f>
        <v/>
      </c>
      <c r="C19" s="93" t="str">
        <f>IF($A19="","",VLOOKUP($A19,従事者明細!$A$3:$I$52,3,FALSE))</f>
        <v/>
      </c>
      <c r="D19" s="93" t="str">
        <f>IF($A19="","",VLOOKUP($A19,従事者明細!$A$3:$I$52,5,FALSE))</f>
        <v/>
      </c>
      <c r="E19" s="106" t="str">
        <f>IF($A19="","",VLOOKUP($A19,従事者明細!$A$3:$I$52,4,FALSE))</f>
        <v/>
      </c>
      <c r="F19" s="107" t="str">
        <f>IF($A19="","",VLOOKUP($A19,従事者明細!$A$3:$I$52,6,FALSE))</f>
        <v/>
      </c>
      <c r="G19" s="112" t="str">
        <f>IF($A19="","",VLOOKUP($A19,従事者明細!$A$3:$I$52,7,FALSE))</f>
        <v/>
      </c>
      <c r="H19" s="108" t="str">
        <f>IF($A19="","",VLOOKUP($A19,従事者明細!$A$3:$I$52,8,FALSE))</f>
        <v/>
      </c>
      <c r="I19" s="303" t="str">
        <f>IF($A19="","",VLOOKUP($A19,従事者明細!$A$3:$I$52,9,FALSE))</f>
        <v/>
      </c>
    </row>
    <row r="20" spans="1:10" ht="30" hidden="1" customHeight="1">
      <c r="A20" s="501"/>
      <c r="B20" s="203" t="str">
        <f>IF($A20="","",VLOOKUP($A20,従事者明細!$A$3:$I$52,2,FALSE))</f>
        <v/>
      </c>
      <c r="C20" s="93" t="str">
        <f>IF($A20="","",VLOOKUP($A20,従事者明細!$A$3:$I$52,3,FALSE))</f>
        <v/>
      </c>
      <c r="D20" s="93" t="str">
        <f>IF($A20="","",VLOOKUP($A20,従事者明細!$A$3:$I$52,5,FALSE))</f>
        <v/>
      </c>
      <c r="E20" s="106" t="str">
        <f>IF($A20="","",VLOOKUP($A20,従事者明細!$A$3:$I$52,4,FALSE))</f>
        <v/>
      </c>
      <c r="F20" s="107" t="str">
        <f>IF($A20="","",VLOOKUP($A20,従事者明細!$A$3:$I$52,6,FALSE))</f>
        <v/>
      </c>
      <c r="G20" s="112" t="str">
        <f>IF($A20="","",VLOOKUP($A20,従事者明細!$A$3:$I$52,7,FALSE))</f>
        <v/>
      </c>
      <c r="H20" s="108" t="str">
        <f>IF($A20="","",VLOOKUP($A20,従事者明細!$A$3:$I$52,8,FALSE))</f>
        <v/>
      </c>
      <c r="I20" s="303" t="str">
        <f>IF($A20="","",VLOOKUP($A20,従事者明細!$A$3:$I$52,9,FALSE))</f>
        <v/>
      </c>
    </row>
    <row r="21" spans="1:10" ht="30" hidden="1" customHeight="1">
      <c r="A21" s="501"/>
      <c r="B21" s="203" t="str">
        <f>IF($A21="","",VLOOKUP($A21,従事者明細!$A$3:$I$52,2,FALSE))</f>
        <v/>
      </c>
      <c r="C21" s="93" t="str">
        <f>IF($A21="","",VLOOKUP($A21,従事者明細!$A$3:$I$52,3,FALSE))</f>
        <v/>
      </c>
      <c r="D21" s="93" t="str">
        <f>IF($A21="","",VLOOKUP($A21,従事者明細!$A$3:$I$52,5,FALSE))</f>
        <v/>
      </c>
      <c r="E21" s="106" t="str">
        <f>IF($A21="","",VLOOKUP($A21,従事者明細!$A$3:$I$52,4,FALSE))</f>
        <v/>
      </c>
      <c r="F21" s="107" t="str">
        <f>IF($A21="","",VLOOKUP($A21,従事者明細!$A$3:$I$52,6,FALSE))</f>
        <v/>
      </c>
      <c r="G21" s="112" t="str">
        <f>IF($A21="","",VLOOKUP($A21,従事者明細!$A$3:$I$52,7,FALSE))</f>
        <v/>
      </c>
      <c r="H21" s="108" t="str">
        <f>IF($A21="","",VLOOKUP($A21,従事者明細!$A$3:$I$52,8,FALSE))</f>
        <v/>
      </c>
      <c r="I21" s="303" t="str">
        <f>IF($A21="","",VLOOKUP($A21,従事者明細!$A$3:$I$52,9,FALSE))</f>
        <v/>
      </c>
    </row>
    <row r="22" spans="1:10" ht="30" hidden="1" customHeight="1">
      <c r="A22" s="501"/>
      <c r="B22" s="203" t="str">
        <f>IF($A22="","",VLOOKUP($A22,従事者明細!$A$3:$I$52,2,FALSE))</f>
        <v/>
      </c>
      <c r="C22" s="93" t="str">
        <f>IF($A22="","",VLOOKUP($A22,従事者明細!$A$3:$I$52,3,FALSE))</f>
        <v/>
      </c>
      <c r="D22" s="93" t="str">
        <f>IF($A22="","",VLOOKUP($A22,従事者明細!$A$3:$I$52,5,FALSE))</f>
        <v/>
      </c>
      <c r="E22" s="106" t="str">
        <f>IF($A22="","",VLOOKUP($A22,従事者明細!$A$3:$I$52,4,FALSE))</f>
        <v/>
      </c>
      <c r="F22" s="107" t="str">
        <f>IF($A22="","",VLOOKUP($A22,従事者明細!$A$3:$I$52,6,FALSE))</f>
        <v/>
      </c>
      <c r="G22" s="112" t="str">
        <f>IF($A22="","",VLOOKUP($A22,従事者明細!$A$3:$I$52,7,FALSE))</f>
        <v/>
      </c>
      <c r="H22" s="108" t="str">
        <f>IF($A22="","",VLOOKUP($A22,従事者明細!$A$3:$I$52,8,FALSE))</f>
        <v/>
      </c>
      <c r="I22" s="303" t="str">
        <f>IF($A22="","",VLOOKUP($A22,従事者明細!$A$3:$I$52,9,FALSE))</f>
        <v/>
      </c>
    </row>
    <row r="23" spans="1:10" ht="30" hidden="1" customHeight="1">
      <c r="A23" s="501"/>
      <c r="B23" s="203" t="str">
        <f>IF($A23="","",VLOOKUP($A23,従事者明細!$A$3:$I$52,2,FALSE))</f>
        <v/>
      </c>
      <c r="C23" s="93" t="str">
        <f>IF($A23="","",VLOOKUP($A23,従事者明細!$A$3:$I$52,3,FALSE))</f>
        <v/>
      </c>
      <c r="D23" s="93" t="str">
        <f>IF($A23="","",VLOOKUP($A23,従事者明細!$A$3:$I$52,5,FALSE))</f>
        <v/>
      </c>
      <c r="E23" s="106" t="str">
        <f>IF($A23="","",VLOOKUP($A23,従事者明細!$A$3:$I$52,4,FALSE))</f>
        <v/>
      </c>
      <c r="F23" s="107" t="str">
        <f>IF($A23="","",VLOOKUP($A23,従事者明細!$A$3:$I$52,6,FALSE))</f>
        <v/>
      </c>
      <c r="G23" s="112" t="str">
        <f>IF($A23="","",VLOOKUP($A23,従事者明細!$A$3:$I$52,7,FALSE))</f>
        <v/>
      </c>
      <c r="H23" s="108" t="str">
        <f>IF($A23="","",VLOOKUP($A23,従事者明細!$A$3:$I$52,8,FALSE))</f>
        <v/>
      </c>
      <c r="I23" s="303" t="str">
        <f>IF($A23="","",VLOOKUP($A23,従事者明細!$A$3:$I$52,9,FALSE))</f>
        <v/>
      </c>
    </row>
    <row r="24" spans="1:10" ht="30" hidden="1" customHeight="1">
      <c r="A24" s="501"/>
      <c r="B24" s="203" t="str">
        <f>IF($A24="","",VLOOKUP($A24,従事者明細!$A$3:$I$52,2,FALSE))</f>
        <v/>
      </c>
      <c r="C24" s="93" t="str">
        <f>IF($A24="","",VLOOKUP($A24,従事者明細!$A$3:$I$52,3,FALSE))</f>
        <v/>
      </c>
      <c r="D24" s="93" t="str">
        <f>IF($A24="","",VLOOKUP($A24,従事者明細!$A$3:$I$52,5,FALSE))</f>
        <v/>
      </c>
      <c r="E24" s="106" t="str">
        <f>IF($A24="","",VLOOKUP($A24,従事者明細!$A$3:$I$52,4,FALSE))</f>
        <v/>
      </c>
      <c r="F24" s="107" t="str">
        <f>IF($A24="","",VLOOKUP($A24,従事者明細!$A$3:$I$52,6,FALSE))</f>
        <v/>
      </c>
      <c r="G24" s="112" t="str">
        <f>IF($A24="","",VLOOKUP($A24,従事者明細!$A$3:$I$52,7,FALSE))</f>
        <v/>
      </c>
      <c r="H24" s="108" t="str">
        <f>IF($A24="","",VLOOKUP($A24,従事者明細!$A$3:$I$52,8,FALSE))</f>
        <v/>
      </c>
      <c r="I24" s="303" t="str">
        <f>IF($A24="","",VLOOKUP($A24,従事者明細!$A$3:$I$52,9,FALSE))</f>
        <v/>
      </c>
    </row>
    <row r="25" spans="1:10" ht="30" hidden="1" customHeight="1">
      <c r="A25" s="501"/>
      <c r="B25" s="203" t="str">
        <f>IF($A25="","",VLOOKUP($A25,従事者明細!$A$3:$I$52,2,FALSE))</f>
        <v/>
      </c>
      <c r="C25" s="93" t="str">
        <f>IF($A25="","",VLOOKUP($A25,従事者明細!$A$3:$I$52,3,FALSE))</f>
        <v/>
      </c>
      <c r="D25" s="93" t="str">
        <f>IF($A25="","",VLOOKUP($A25,従事者明細!$A$3:$I$52,5,FALSE))</f>
        <v/>
      </c>
      <c r="E25" s="106" t="str">
        <f>IF($A25="","",VLOOKUP($A25,従事者明細!$A$3:$I$52,4,FALSE))</f>
        <v/>
      </c>
      <c r="F25" s="107" t="str">
        <f>IF($A25="","",VLOOKUP($A25,従事者明細!$A$3:$I$52,6,FALSE))</f>
        <v/>
      </c>
      <c r="G25" s="112" t="str">
        <f>IF($A25="","",VLOOKUP($A25,従事者明細!$A$3:$I$52,7,FALSE))</f>
        <v/>
      </c>
      <c r="H25" s="108" t="str">
        <f>IF($A25="","",VLOOKUP($A25,従事者明細!$A$3:$I$52,8,FALSE))</f>
        <v/>
      </c>
      <c r="I25" s="303" t="str">
        <f>IF($A25="","",VLOOKUP($A25,従事者明細!$A$3:$I$52,9,FALSE))</f>
        <v/>
      </c>
    </row>
    <row r="26" spans="1:10" ht="30" customHeight="1" thickBot="1">
      <c r="A26" s="502"/>
      <c r="B26" s="246" t="str">
        <f>IF($A26="","",VLOOKUP($A26,従事者明細!$A$3:$I$52,2,FALSE))</f>
        <v/>
      </c>
      <c r="C26" s="247" t="str">
        <f>IF($A26="","",VLOOKUP($A26,従事者明細!$A$3:$I$52,3,FALSE))</f>
        <v/>
      </c>
      <c r="D26" s="247" t="str">
        <f>IF($A26="","",VLOOKUP($A26,従事者明細!$A$3:$I$52,5,FALSE))</f>
        <v/>
      </c>
      <c r="E26" s="279" t="str">
        <f>IF($A26="","",VLOOKUP($A26,従事者明細!$A$3:$I$52,4,FALSE))</f>
        <v/>
      </c>
      <c r="F26" s="248" t="str">
        <f>IF($A26="","",VLOOKUP($A26,従事者明細!$A$3:$I$52,6,FALSE))</f>
        <v/>
      </c>
      <c r="G26" s="249" t="str">
        <f>IF($A26="","",VLOOKUP($A26,従事者明細!$A$3:$I$52,7,FALSE))</f>
        <v/>
      </c>
      <c r="H26" s="250" t="str">
        <f>IF($A26="","",VLOOKUP($A26,従事者明細!$A$3:$I$52,8,FALSE))</f>
        <v/>
      </c>
      <c r="I26" s="305" t="str">
        <f>IF($A26="","",VLOOKUP($A26,従事者明細!$A$3:$I$52,9,FALSE))</f>
        <v/>
      </c>
    </row>
    <row r="27" spans="1:10">
      <c r="B27" s="102"/>
      <c r="C27" s="102"/>
      <c r="D27" s="102"/>
      <c r="E27" s="102"/>
      <c r="F27" s="102"/>
      <c r="G27" s="102"/>
      <c r="H27" s="102"/>
      <c r="I27" s="102"/>
      <c r="J27" s="104"/>
    </row>
    <row r="28" spans="1:10">
      <c r="B28" s="101"/>
      <c r="C28" s="101"/>
      <c r="D28" s="101"/>
      <c r="E28" s="102"/>
      <c r="F28" s="102"/>
      <c r="G28" s="101"/>
      <c r="H28" s="101"/>
      <c r="I28" s="102"/>
    </row>
    <row r="29" spans="1:10">
      <c r="B29" s="683"/>
      <c r="C29" s="683"/>
      <c r="D29" s="683"/>
      <c r="E29" s="683"/>
      <c r="F29" s="683"/>
      <c r="G29" s="683"/>
      <c r="H29" s="683"/>
      <c r="I29" s="683"/>
    </row>
    <row r="30" spans="1:10">
      <c r="B30" s="103"/>
    </row>
    <row r="31" spans="1:10">
      <c r="B31" s="103"/>
    </row>
  </sheetData>
  <mergeCells count="3">
    <mergeCell ref="B4:I4"/>
    <mergeCell ref="B5:I5"/>
    <mergeCell ref="B29:I29"/>
  </mergeCells>
  <phoneticPr fontId="2"/>
  <printOptions horizontalCentered="1"/>
  <pageMargins left="0.43307086614173229" right="0.23622047244094491" top="0.43307086614173229" bottom="0.74803149606299213" header="0.31496062992125984" footer="0.31496062992125984"/>
  <pageSetup paperSize="9" scale="98" orientation="landscape" cellComments="asDisplaye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pageSetUpPr fitToPage="1"/>
  </sheetPr>
  <dimension ref="A1:T52"/>
  <sheetViews>
    <sheetView view="pageBreakPreview" topLeftCell="J1" zoomScaleNormal="70" zoomScaleSheetLayoutView="100" workbookViewId="0">
      <selection sqref="A1:D1"/>
    </sheetView>
  </sheetViews>
  <sheetFormatPr defaultColWidth="9" defaultRowHeight="14.25"/>
  <cols>
    <col min="1" max="1" width="13.875" style="15" hidden="1" customWidth="1"/>
    <col min="2" max="2" width="52" style="15" hidden="1" customWidth="1"/>
    <col min="3" max="9" width="15.5" style="15" hidden="1" customWidth="1"/>
    <col min="10" max="10" width="6.25" style="3" customWidth="1"/>
    <col min="11" max="11" width="20.625" style="3" customWidth="1"/>
    <col min="12" max="13" width="20.625" style="3" hidden="1" customWidth="1"/>
    <col min="14" max="14" width="39.375" style="3" customWidth="1"/>
    <col min="15" max="15" width="26.125" style="3" customWidth="1"/>
    <col min="16" max="16" width="5.5" style="3" hidden="1" customWidth="1"/>
    <col min="17" max="17" width="23.125" style="3" bestFit="1" customWidth="1"/>
    <col min="18" max="16384" width="9" style="3"/>
  </cols>
  <sheetData>
    <row r="1" spans="11:17" ht="39.75" customHeight="1">
      <c r="K1" s="838"/>
      <c r="L1" s="839"/>
      <c r="N1" s="471" t="s">
        <v>335</v>
      </c>
      <c r="O1" s="646">
        <f ca="1">TODAY()</f>
        <v>43987</v>
      </c>
    </row>
    <row r="2" spans="11:17" ht="9.6" customHeight="1">
      <c r="N2" s="471"/>
    </row>
    <row r="3" spans="11:17" hidden="1">
      <c r="K3" s="473"/>
      <c r="L3" s="475" t="s">
        <v>339</v>
      </c>
      <c r="M3" s="475" t="s">
        <v>338</v>
      </c>
      <c r="N3" s="475" t="s">
        <v>337</v>
      </c>
      <c r="O3" s="475" t="s">
        <v>336</v>
      </c>
    </row>
    <row r="4" spans="11:17" ht="48.75" hidden="1" customHeight="1">
      <c r="K4" s="473"/>
      <c r="L4" s="474"/>
      <c r="M4" s="474"/>
      <c r="N4" s="474"/>
      <c r="O4" s="474"/>
    </row>
    <row r="5" spans="11:17" ht="46.5" hidden="1" customHeight="1">
      <c r="K5" s="840"/>
      <c r="L5" s="841"/>
      <c r="M5" s="841"/>
      <c r="N5" s="841"/>
      <c r="O5" s="841"/>
    </row>
    <row r="6" spans="11:17" hidden="1"/>
    <row r="7" spans="11:17" hidden="1">
      <c r="K7" s="406"/>
      <c r="L7" s="406"/>
      <c r="M7" s="406"/>
      <c r="N7" s="406"/>
    </row>
    <row r="8" spans="11:17" hidden="1">
      <c r="K8" s="468"/>
      <c r="L8" s="468"/>
      <c r="M8" s="468"/>
      <c r="N8" s="468"/>
    </row>
    <row r="9" spans="11:17" hidden="1">
      <c r="K9" s="468"/>
      <c r="L9" s="468"/>
      <c r="M9" s="468"/>
      <c r="N9" s="468"/>
    </row>
    <row r="10" spans="11:17" ht="3" hidden="1" customHeight="1">
      <c r="K10" s="397"/>
      <c r="L10" s="397"/>
      <c r="M10" s="398"/>
    </row>
    <row r="11" spans="11:17" ht="29.25" hidden="1" customHeight="1" thickBot="1">
      <c r="K11" s="397" t="str">
        <f>様式1!E7</f>
        <v>○○○国（案件名）</v>
      </c>
      <c r="L11" s="402"/>
      <c r="M11" s="402"/>
      <c r="N11" s="403"/>
      <c r="Q11" s="472" t="s">
        <v>304</v>
      </c>
    </row>
    <row r="12" spans="11:17" ht="29.25" hidden="1" customHeight="1" thickBot="1">
      <c r="K12" s="404" t="str">
        <f>様式1!E9</f>
        <v>（提案法人名）</v>
      </c>
      <c r="L12" s="402"/>
      <c r="M12" s="402"/>
      <c r="N12" s="405"/>
      <c r="Q12" s="407">
        <v>0.1</v>
      </c>
    </row>
    <row r="13" spans="11:17" ht="21.95" hidden="1" customHeight="1">
      <c r="K13" s="397"/>
      <c r="L13" s="397"/>
      <c r="M13" s="397"/>
      <c r="N13" s="465"/>
    </row>
    <row r="14" spans="11:17">
      <c r="O14" s="617" t="s">
        <v>375</v>
      </c>
    </row>
    <row r="15" spans="11:17">
      <c r="L15" s="466"/>
      <c r="M15" s="406"/>
      <c r="N15" s="406" t="s">
        <v>330</v>
      </c>
    </row>
    <row r="16" spans="11:17" ht="24.95" customHeight="1" thickBot="1">
      <c r="K16" s="632" t="s">
        <v>313</v>
      </c>
      <c r="L16" s="618">
        <f>様式1!$G$30</f>
        <v>0</v>
      </c>
      <c r="M16" s="618">
        <f>様式1!$G$31</f>
        <v>0</v>
      </c>
      <c r="N16" s="618">
        <f>様式1!$G$32</f>
        <v>0</v>
      </c>
    </row>
    <row r="17" spans="1:17" ht="20.100000000000001" customHeight="1">
      <c r="K17" s="406"/>
      <c r="N17" s="643"/>
    </row>
    <row r="18" spans="1:17" ht="20.100000000000001" customHeight="1">
      <c r="A18" s="430"/>
      <c r="B18" s="430"/>
      <c r="C18" s="430"/>
      <c r="D18" s="430"/>
      <c r="E18" s="430"/>
      <c r="F18" s="430"/>
      <c r="G18" s="430"/>
      <c r="H18" s="430"/>
      <c r="I18" s="430"/>
      <c r="K18" s="433" t="s">
        <v>376</v>
      </c>
      <c r="L18" s="466" t="s">
        <v>329</v>
      </c>
      <c r="M18" s="466" t="s">
        <v>312</v>
      </c>
      <c r="N18" s="406"/>
      <c r="O18" s="426"/>
      <c r="Q18" s="414"/>
    </row>
    <row r="19" spans="1:17" ht="24.95" customHeight="1" thickBot="1">
      <c r="A19" s="430"/>
      <c r="B19" s="430"/>
      <c r="C19" s="430"/>
      <c r="D19" s="430"/>
      <c r="E19" s="430"/>
      <c r="F19" s="430"/>
      <c r="G19" s="430"/>
      <c r="H19" s="430"/>
      <c r="I19" s="430"/>
      <c r="K19" s="644">
        <v>2019</v>
      </c>
      <c r="L19" s="621"/>
      <c r="M19" s="621"/>
      <c r="N19" s="618">
        <f>SUMIF($P$26:$P$40,K19,$N$26:$N$40)</f>
        <v>0</v>
      </c>
      <c r="O19" s="426"/>
      <c r="Q19" s="414"/>
    </row>
    <row r="20" spans="1:17" ht="24.95" customHeight="1" thickBot="1">
      <c r="A20" s="430"/>
      <c r="B20" s="430"/>
      <c r="C20" s="430"/>
      <c r="D20" s="430"/>
      <c r="E20" s="430"/>
      <c r="F20" s="430"/>
      <c r="G20" s="430"/>
      <c r="H20" s="430"/>
      <c r="I20" s="430"/>
      <c r="K20" s="622">
        <f>K19+1</f>
        <v>2020</v>
      </c>
      <c r="L20" s="623"/>
      <c r="M20" s="623"/>
      <c r="N20" s="624">
        <f>SUMIF($P$26:$P$40,K20,$N$26:$N$40)</f>
        <v>0</v>
      </c>
      <c r="O20" s="426"/>
      <c r="Q20" s="414"/>
    </row>
    <row r="21" spans="1:17" ht="24.95" customHeight="1" thickBot="1">
      <c r="A21" s="430"/>
      <c r="B21" s="430"/>
      <c r="C21" s="430"/>
      <c r="D21" s="430"/>
      <c r="E21" s="430"/>
      <c r="F21" s="430"/>
      <c r="G21" s="430"/>
      <c r="H21" s="430"/>
      <c r="I21" s="430"/>
      <c r="K21" s="622">
        <f>K20+1</f>
        <v>2021</v>
      </c>
      <c r="L21" s="623"/>
      <c r="M21" s="623"/>
      <c r="N21" s="624">
        <f>SUMIF($P$26:$P$40,K21,$N$26:$N$40)</f>
        <v>0</v>
      </c>
      <c r="O21" s="426"/>
      <c r="Q21" s="414"/>
    </row>
    <row r="22" spans="1:17" ht="24.95" customHeight="1" thickBot="1">
      <c r="A22" s="430"/>
      <c r="B22" s="430"/>
      <c r="C22" s="430"/>
      <c r="D22" s="430"/>
      <c r="E22" s="430"/>
      <c r="F22" s="430"/>
      <c r="G22" s="430"/>
      <c r="H22" s="430"/>
      <c r="I22" s="430"/>
      <c r="K22" s="625">
        <f>K21+1</f>
        <v>2022</v>
      </c>
      <c r="L22" s="626"/>
      <c r="M22" s="626"/>
      <c r="N22" s="627">
        <f>SUMIF($P$26:$P$40,K22,$N$26:$N$40)</f>
        <v>0</v>
      </c>
      <c r="O22" s="426"/>
      <c r="Q22" s="414"/>
    </row>
    <row r="23" spans="1:17" ht="24.95" customHeight="1" thickTop="1" thickBot="1">
      <c r="A23" s="430"/>
      <c r="B23" s="430"/>
      <c r="C23" s="430"/>
      <c r="D23" s="430"/>
      <c r="E23" s="430"/>
      <c r="F23" s="430"/>
      <c r="G23" s="430"/>
      <c r="H23" s="430"/>
      <c r="I23" s="430"/>
      <c r="K23" s="645" t="s">
        <v>29</v>
      </c>
      <c r="L23" s="628"/>
      <c r="M23" s="628"/>
      <c r="N23" s="629">
        <f>SUM(N19:N22)</f>
        <v>0</v>
      </c>
      <c r="O23" s="426"/>
      <c r="Q23" s="414"/>
    </row>
    <row r="24" spans="1:17" ht="24.95" customHeight="1">
      <c r="A24" s="430"/>
      <c r="B24" s="430"/>
      <c r="C24" s="430"/>
      <c r="D24" s="430"/>
      <c r="E24" s="430"/>
      <c r="F24" s="430"/>
      <c r="G24" s="430"/>
      <c r="H24" s="430"/>
      <c r="I24" s="430"/>
      <c r="K24" s="642"/>
      <c r="L24" s="620"/>
      <c r="M24" s="620"/>
      <c r="N24" s="620"/>
      <c r="O24" s="426"/>
      <c r="Q24" s="414"/>
    </row>
    <row r="25" spans="1:17" ht="17.25">
      <c r="A25" s="408"/>
      <c r="B25" s="409" t="s">
        <v>271</v>
      </c>
      <c r="C25" s="410">
        <v>1</v>
      </c>
      <c r="D25" s="410">
        <v>2</v>
      </c>
      <c r="E25" s="410">
        <v>3</v>
      </c>
      <c r="F25" s="410">
        <v>4</v>
      </c>
      <c r="G25" s="410">
        <v>5</v>
      </c>
      <c r="H25" s="410">
        <v>6</v>
      </c>
      <c r="I25" s="410">
        <v>7</v>
      </c>
      <c r="K25" s="630" t="s">
        <v>377</v>
      </c>
      <c r="L25" s="631"/>
      <c r="N25" s="406"/>
      <c r="O25" s="406" t="s">
        <v>295</v>
      </c>
      <c r="P25" s="411"/>
    </row>
    <row r="26" spans="1:17" ht="24.95" customHeight="1" thickBot="1">
      <c r="A26" s="844" t="s">
        <v>315</v>
      </c>
      <c r="B26" s="412" t="s">
        <v>272</v>
      </c>
      <c r="C26" s="413">
        <f>F44</f>
        <v>0</v>
      </c>
      <c r="D26" s="413">
        <f>F45</f>
        <v>0</v>
      </c>
      <c r="E26" s="413">
        <f>F46</f>
        <v>0</v>
      </c>
      <c r="F26" s="413">
        <f>F47</f>
        <v>0</v>
      </c>
      <c r="G26" s="413">
        <f>F48</f>
        <v>0</v>
      </c>
      <c r="H26" s="413">
        <f>F49</f>
        <v>0</v>
      </c>
      <c r="I26" s="413">
        <f>F50</f>
        <v>0</v>
      </c>
      <c r="K26" s="632" t="s">
        <v>324</v>
      </c>
      <c r="L26" s="633"/>
      <c r="M26" s="633"/>
      <c r="N26" s="634"/>
      <c r="O26" s="635"/>
      <c r="P26" s="3">
        <f>IF(MONTH(O26)&lt;=3, YEAR(O26)-1, YEAR(O26))</f>
        <v>1899</v>
      </c>
      <c r="Q26" s="414" t="s">
        <v>326</v>
      </c>
    </row>
    <row r="27" spans="1:17" ht="20.100000000000001" customHeight="1">
      <c r="A27" s="845"/>
      <c r="B27" s="415" t="s">
        <v>273</v>
      </c>
      <c r="C27" s="416" t="s">
        <v>274</v>
      </c>
      <c r="D27" s="416" t="s">
        <v>274</v>
      </c>
      <c r="E27" s="416" t="s">
        <v>274</v>
      </c>
      <c r="F27" s="416" t="s">
        <v>274</v>
      </c>
      <c r="G27" s="416" t="s">
        <v>274</v>
      </c>
      <c r="H27" s="416" t="s">
        <v>274</v>
      </c>
      <c r="I27" s="416" t="s">
        <v>274</v>
      </c>
      <c r="K27" s="406"/>
      <c r="L27" s="470"/>
      <c r="N27" s="470" t="s">
        <v>332</v>
      </c>
      <c r="P27" s="374"/>
    </row>
    <row r="28" spans="1:17" ht="21.75" customHeight="1">
      <c r="A28" s="845"/>
      <c r="B28" s="417" t="s">
        <v>275</v>
      </c>
      <c r="C28" s="418">
        <v>0</v>
      </c>
      <c r="D28" s="418">
        <v>0</v>
      </c>
      <c r="E28" s="418">
        <v>0</v>
      </c>
      <c r="F28" s="418">
        <v>0</v>
      </c>
      <c r="G28" s="418">
        <v>0</v>
      </c>
      <c r="H28" s="418">
        <v>0</v>
      </c>
      <c r="I28" s="418">
        <v>0</v>
      </c>
      <c r="K28" s="406"/>
      <c r="L28" s="466" t="s">
        <v>329</v>
      </c>
      <c r="M28" s="406" t="s">
        <v>312</v>
      </c>
      <c r="N28" s="406"/>
      <c r="O28" s="406" t="s">
        <v>296</v>
      </c>
      <c r="P28" s="411"/>
    </row>
    <row r="29" spans="1:17" ht="24.95" customHeight="1" thickBot="1">
      <c r="A29" s="845"/>
      <c r="B29" s="419" t="s">
        <v>276</v>
      </c>
      <c r="C29" s="420" t="s">
        <v>274</v>
      </c>
      <c r="D29" s="420" t="s">
        <v>274</v>
      </c>
      <c r="E29" s="420" t="s">
        <v>274</v>
      </c>
      <c r="F29" s="420" t="s">
        <v>274</v>
      </c>
      <c r="G29" s="420" t="s">
        <v>274</v>
      </c>
      <c r="H29" s="420" t="s">
        <v>274</v>
      </c>
      <c r="I29" s="420" t="s">
        <v>274</v>
      </c>
      <c r="K29" s="632" t="s">
        <v>305</v>
      </c>
      <c r="L29" s="618">
        <f>IFERROR(C32,0)</f>
        <v>0</v>
      </c>
      <c r="M29" s="618">
        <f>IFERROR(SUM(C34:C38),0)</f>
        <v>0</v>
      </c>
      <c r="N29" s="618">
        <f>L29+M29</f>
        <v>0</v>
      </c>
      <c r="O29" s="636"/>
      <c r="P29" s="3">
        <f t="shared" ref="P29:P35" si="0">IF(MONTH(O29)&lt;=3, YEAR(O29)-1, YEAR(O29))</f>
        <v>1899</v>
      </c>
    </row>
    <row r="30" spans="1:17" ht="24.95" customHeight="1" thickBot="1">
      <c r="A30" s="845"/>
      <c r="B30" s="412" t="s">
        <v>277</v>
      </c>
      <c r="C30" s="421">
        <f t="shared" ref="C30:I30" si="1">IF(C28="","",C26-C28)</f>
        <v>0</v>
      </c>
      <c r="D30" s="421">
        <f t="shared" si="1"/>
        <v>0</v>
      </c>
      <c r="E30" s="421">
        <f t="shared" si="1"/>
        <v>0</v>
      </c>
      <c r="F30" s="421">
        <f t="shared" si="1"/>
        <v>0</v>
      </c>
      <c r="G30" s="421">
        <f t="shared" si="1"/>
        <v>0</v>
      </c>
      <c r="H30" s="421">
        <f t="shared" si="1"/>
        <v>0</v>
      </c>
      <c r="I30" s="421">
        <f t="shared" si="1"/>
        <v>0</v>
      </c>
      <c r="K30" s="637" t="s">
        <v>306</v>
      </c>
      <c r="L30" s="624">
        <f>IFERROR(D32,0)</f>
        <v>0</v>
      </c>
      <c r="M30" s="624">
        <f>IFERROR(SUM(D34:D38),0)</f>
        <v>0</v>
      </c>
      <c r="N30" s="624">
        <f t="shared" ref="N30:N35" si="2">L30+M30</f>
        <v>0</v>
      </c>
      <c r="O30" s="638"/>
      <c r="P30" s="3">
        <f t="shared" si="0"/>
        <v>1899</v>
      </c>
    </row>
    <row r="31" spans="1:17" ht="24.95" customHeight="1" thickBot="1">
      <c r="A31" s="846"/>
      <c r="B31" s="415" t="s">
        <v>278</v>
      </c>
      <c r="C31" s="422" t="s">
        <v>274</v>
      </c>
      <c r="D31" s="422" t="s">
        <v>274</v>
      </c>
      <c r="E31" s="422" t="s">
        <v>274</v>
      </c>
      <c r="F31" s="422" t="s">
        <v>274</v>
      </c>
      <c r="G31" s="422" t="s">
        <v>274</v>
      </c>
      <c r="H31" s="422" t="s">
        <v>274</v>
      </c>
      <c r="I31" s="422" t="s">
        <v>274</v>
      </c>
      <c r="K31" s="637" t="s">
        <v>307</v>
      </c>
      <c r="L31" s="624">
        <f>IFERROR(E32,0)</f>
        <v>0</v>
      </c>
      <c r="M31" s="624">
        <f>IFERROR(SUM(E34:E38),0)</f>
        <v>0</v>
      </c>
      <c r="N31" s="624">
        <f t="shared" si="2"/>
        <v>0</v>
      </c>
      <c r="O31" s="638"/>
      <c r="P31" s="3">
        <f t="shared" si="0"/>
        <v>1899</v>
      </c>
    </row>
    <row r="32" spans="1:17" ht="24.95" customHeight="1" thickBot="1">
      <c r="A32" s="844" t="s">
        <v>293</v>
      </c>
      <c r="B32" s="423" t="s">
        <v>279</v>
      </c>
      <c r="C32" s="424" t="e">
        <f t="shared" ref="C32:I32" si="3">ROUNDDOWN(C30*((9/10)-($N$26/$L$16)),-3)</f>
        <v>#DIV/0!</v>
      </c>
      <c r="D32" s="424" t="e">
        <f t="shared" si="3"/>
        <v>#DIV/0!</v>
      </c>
      <c r="E32" s="424" t="e">
        <f t="shared" si="3"/>
        <v>#DIV/0!</v>
      </c>
      <c r="F32" s="424" t="e">
        <f t="shared" si="3"/>
        <v>#DIV/0!</v>
      </c>
      <c r="G32" s="424" t="e">
        <f t="shared" si="3"/>
        <v>#DIV/0!</v>
      </c>
      <c r="H32" s="424" t="e">
        <f t="shared" si="3"/>
        <v>#DIV/0!</v>
      </c>
      <c r="I32" s="424" t="e">
        <f t="shared" si="3"/>
        <v>#DIV/0!</v>
      </c>
      <c r="K32" s="637" t="s">
        <v>308</v>
      </c>
      <c r="L32" s="624">
        <f>IFERROR(F32,0)</f>
        <v>0</v>
      </c>
      <c r="M32" s="624">
        <f>IFERROR(SUM(F34:F38),0)</f>
        <v>0</v>
      </c>
      <c r="N32" s="624">
        <f t="shared" si="2"/>
        <v>0</v>
      </c>
      <c r="O32" s="638"/>
      <c r="P32" s="3">
        <f t="shared" si="0"/>
        <v>1899</v>
      </c>
    </row>
    <row r="33" spans="1:20" ht="24.95" customHeight="1" thickBot="1">
      <c r="A33" s="846"/>
      <c r="B33" s="415" t="s">
        <v>280</v>
      </c>
      <c r="C33" s="422" t="s">
        <v>274</v>
      </c>
      <c r="D33" s="422" t="s">
        <v>274</v>
      </c>
      <c r="E33" s="422" t="s">
        <v>274</v>
      </c>
      <c r="F33" s="422" t="s">
        <v>274</v>
      </c>
      <c r="G33" s="422" t="s">
        <v>274</v>
      </c>
      <c r="H33" s="422" t="s">
        <v>274</v>
      </c>
      <c r="I33" s="422" t="s">
        <v>274</v>
      </c>
      <c r="K33" s="637" t="s">
        <v>309</v>
      </c>
      <c r="L33" s="624">
        <f>IFERROR(G32,0)</f>
        <v>0</v>
      </c>
      <c r="M33" s="624">
        <f>IFERROR(SUM(G34:G38),0)</f>
        <v>0</v>
      </c>
      <c r="N33" s="624">
        <f t="shared" si="2"/>
        <v>0</v>
      </c>
      <c r="O33" s="638"/>
      <c r="P33" s="3">
        <f t="shared" si="0"/>
        <v>1899</v>
      </c>
    </row>
    <row r="34" spans="1:20" ht="24.95" customHeight="1" thickBot="1">
      <c r="A34" s="847" t="s">
        <v>294</v>
      </c>
      <c r="B34" s="423" t="s">
        <v>281</v>
      </c>
      <c r="C34" s="842">
        <f t="shared" ref="C34:I34" si="4">IF($L$26&lt;&gt;0,C30*9/10*$Q$12,0)</f>
        <v>0</v>
      </c>
      <c r="D34" s="842">
        <f t="shared" si="4"/>
        <v>0</v>
      </c>
      <c r="E34" s="842">
        <f t="shared" si="4"/>
        <v>0</v>
      </c>
      <c r="F34" s="842">
        <f t="shared" si="4"/>
        <v>0</v>
      </c>
      <c r="G34" s="842">
        <f t="shared" si="4"/>
        <v>0</v>
      </c>
      <c r="H34" s="842">
        <f t="shared" si="4"/>
        <v>0</v>
      </c>
      <c r="I34" s="842">
        <f t="shared" si="4"/>
        <v>0</v>
      </c>
      <c r="K34" s="637" t="s">
        <v>310</v>
      </c>
      <c r="L34" s="624">
        <f>IFERROR(H32,0)</f>
        <v>0</v>
      </c>
      <c r="M34" s="624">
        <f>IFERROR(SUM(H34:H38),0)</f>
        <v>0</v>
      </c>
      <c r="N34" s="624">
        <f t="shared" si="2"/>
        <v>0</v>
      </c>
      <c r="O34" s="638"/>
      <c r="P34" s="3">
        <f t="shared" si="0"/>
        <v>1899</v>
      </c>
      <c r="T34" s="600"/>
    </row>
    <row r="35" spans="1:20" ht="24.95" customHeight="1" thickBot="1">
      <c r="A35" s="848"/>
      <c r="B35" s="412" t="s">
        <v>282</v>
      </c>
      <c r="C35" s="843"/>
      <c r="D35" s="843"/>
      <c r="E35" s="843"/>
      <c r="F35" s="843"/>
      <c r="G35" s="843"/>
      <c r="H35" s="843"/>
      <c r="I35" s="843"/>
      <c r="K35" s="639" t="s">
        <v>311</v>
      </c>
      <c r="L35" s="627">
        <f>IFERROR(I32,0)</f>
        <v>0</v>
      </c>
      <c r="M35" s="627">
        <f>IFERROR(SUM(I34:I38),0)</f>
        <v>0</v>
      </c>
      <c r="N35" s="627">
        <f t="shared" si="2"/>
        <v>0</v>
      </c>
      <c r="O35" s="638"/>
      <c r="P35" s="3">
        <f t="shared" si="0"/>
        <v>1899</v>
      </c>
    </row>
    <row r="36" spans="1:20" ht="24.95" customHeight="1" thickTop="1" thickBot="1">
      <c r="A36" s="848"/>
      <c r="B36" s="412"/>
      <c r="C36" s="469"/>
      <c r="D36" s="469"/>
      <c r="E36" s="469"/>
      <c r="F36" s="469"/>
      <c r="G36" s="469"/>
      <c r="H36" s="469"/>
      <c r="I36" s="469"/>
      <c r="K36" s="640" t="s">
        <v>331</v>
      </c>
      <c r="L36" s="629">
        <f>SUM(L29:L35)</f>
        <v>0</v>
      </c>
      <c r="M36" s="629">
        <f>SUM(M29:M35)</f>
        <v>0</v>
      </c>
      <c r="N36" s="629">
        <f>SUM(N29:N35)</f>
        <v>0</v>
      </c>
      <c r="O36" s="425"/>
    </row>
    <row r="37" spans="1:20" ht="20.100000000000001" customHeight="1">
      <c r="A37" s="848"/>
      <c r="B37" s="412" t="s">
        <v>283</v>
      </c>
      <c r="C37" s="842" t="e">
        <f t="shared" ref="C37:I37" si="5">IF($L$26=0,C32*$Q$12,0)</f>
        <v>#DIV/0!</v>
      </c>
      <c r="D37" s="842" t="e">
        <f t="shared" si="5"/>
        <v>#DIV/0!</v>
      </c>
      <c r="E37" s="842" t="e">
        <f t="shared" si="5"/>
        <v>#DIV/0!</v>
      </c>
      <c r="F37" s="842" t="e">
        <f t="shared" si="5"/>
        <v>#DIV/0!</v>
      </c>
      <c r="G37" s="842" t="e">
        <f t="shared" si="5"/>
        <v>#DIV/0!</v>
      </c>
      <c r="H37" s="842" t="e">
        <f t="shared" si="5"/>
        <v>#DIV/0!</v>
      </c>
      <c r="I37" s="842" t="e">
        <f t="shared" si="5"/>
        <v>#DIV/0!</v>
      </c>
      <c r="K37" s="467"/>
      <c r="L37" s="425"/>
      <c r="M37" s="425"/>
      <c r="N37" s="425"/>
      <c r="O37" s="426"/>
      <c r="P37" s="426"/>
    </row>
    <row r="38" spans="1:20" ht="20.100000000000001" customHeight="1">
      <c r="A38" s="849"/>
      <c r="B38" s="415" t="s">
        <v>284</v>
      </c>
      <c r="C38" s="843"/>
      <c r="D38" s="843"/>
      <c r="E38" s="843"/>
      <c r="F38" s="843"/>
      <c r="G38" s="843"/>
      <c r="H38" s="843"/>
      <c r="I38" s="843"/>
      <c r="K38" s="619"/>
      <c r="L38" s="466" t="s">
        <v>329</v>
      </c>
      <c r="M38" s="466" t="s">
        <v>312</v>
      </c>
      <c r="N38" s="406"/>
      <c r="O38" s="426" t="s">
        <v>314</v>
      </c>
      <c r="P38" s="426"/>
    </row>
    <row r="39" spans="1:20" ht="24.95" customHeight="1" thickBot="1">
      <c r="B39" s="428" t="s">
        <v>286</v>
      </c>
      <c r="C39" s="429" t="e">
        <f t="shared" ref="C39:I39" si="6">IF(C32="","",SUM(C32+C34+C37))</f>
        <v>#DIV/0!</v>
      </c>
      <c r="D39" s="429" t="e">
        <f t="shared" si="6"/>
        <v>#DIV/0!</v>
      </c>
      <c r="E39" s="429" t="e">
        <f t="shared" si="6"/>
        <v>#DIV/0!</v>
      </c>
      <c r="F39" s="429" t="e">
        <f t="shared" si="6"/>
        <v>#DIV/0!</v>
      </c>
      <c r="G39" s="429" t="e">
        <f t="shared" si="6"/>
        <v>#DIV/0!</v>
      </c>
      <c r="H39" s="429" t="e">
        <f t="shared" si="6"/>
        <v>#DIV/0!</v>
      </c>
      <c r="I39" s="429" t="e">
        <f t="shared" si="6"/>
        <v>#DIV/0!</v>
      </c>
      <c r="K39" s="427" t="s">
        <v>322</v>
      </c>
      <c r="L39" s="621"/>
      <c r="M39" s="621"/>
      <c r="N39" s="618">
        <f>IF($O39&lt;&gt;"",$N$16*0.9-$N$26-$N$36,0)</f>
        <v>0</v>
      </c>
      <c r="O39" s="636"/>
      <c r="P39" s="3">
        <f>IF(MONTH(O39)&lt;=3, YEAR(O39)-1, YEAR(O39))</f>
        <v>1899</v>
      </c>
      <c r="Q39" s="414" t="s">
        <v>327</v>
      </c>
    </row>
    <row r="40" spans="1:20" ht="24.95" customHeight="1" thickBot="1">
      <c r="K40" s="641" t="s">
        <v>323</v>
      </c>
      <c r="L40" s="623"/>
      <c r="M40" s="623"/>
      <c r="N40" s="624">
        <f>$N$16-$N$36-$N$26-$N$39</f>
        <v>0</v>
      </c>
      <c r="O40" s="638"/>
      <c r="P40" s="3">
        <f>IF(MONTH(O40)&lt;=3, YEAR(O40)-1, YEAR(O40))</f>
        <v>1899</v>
      </c>
      <c r="Q40" s="414" t="s">
        <v>328</v>
      </c>
    </row>
    <row r="41" spans="1:20" ht="20.100000000000001" customHeight="1">
      <c r="A41" s="430"/>
      <c r="B41" s="430"/>
      <c r="C41" s="430"/>
      <c r="D41" s="430"/>
      <c r="E41" s="430"/>
      <c r="F41" s="430"/>
      <c r="G41" s="430"/>
      <c r="H41" s="430"/>
      <c r="I41" s="430"/>
      <c r="K41" s="431"/>
      <c r="L41" s="432"/>
      <c r="M41" s="432"/>
      <c r="N41" s="432"/>
      <c r="O41" s="426"/>
      <c r="Q41" s="414"/>
    </row>
    <row r="42" spans="1:20" ht="20.100000000000001" customHeight="1" thickBot="1">
      <c r="A42" s="430"/>
      <c r="B42" s="430"/>
      <c r="C42" s="430"/>
      <c r="D42" s="430"/>
      <c r="E42" s="430"/>
      <c r="F42" s="430"/>
      <c r="G42" s="430"/>
      <c r="H42" s="430"/>
      <c r="I42" s="430"/>
      <c r="P42" s="374"/>
    </row>
    <row r="43" spans="1:20" ht="15" thickBot="1">
      <c r="B43" s="5" t="s">
        <v>270</v>
      </c>
      <c r="C43" s="5"/>
      <c r="D43" s="434" t="s">
        <v>297</v>
      </c>
      <c r="E43" s="434" t="s">
        <v>299</v>
      </c>
      <c r="F43" s="434" t="s">
        <v>300</v>
      </c>
      <c r="K43" s="647" t="s">
        <v>333</v>
      </c>
      <c r="L43" s="648"/>
      <c r="M43" s="648"/>
      <c r="N43" s="648"/>
      <c r="O43" s="649"/>
      <c r="P43" s="374"/>
    </row>
    <row r="44" spans="1:20" ht="15" thickBot="1">
      <c r="B44" s="333">
        <v>1</v>
      </c>
      <c r="C44" s="334">
        <f>様式2_2_2その他原価・一般管理費等!$K$30+様式2_3機材!$C$54+'機材様式（別紙明細）'!$C$44+様式2_4旅費!$C$56+様式2_5現地活動費!$B$47+'様式2_6本邦受入活動費&amp;管理費'!$B$35</f>
        <v>0</v>
      </c>
      <c r="D44" s="669">
        <f>様式2_3機材!$C$54+'機材様式（別紙明細）'!$C$52+様式2_4旅費!$C$56+様式2_5現地活動費!$B$47+'様式2_6本邦受入活動費&amp;管理費'!$B$35</f>
        <v>0</v>
      </c>
      <c r="E44" s="379">
        <f>ROUNDDOWN($D44*'様式2_6本邦受入活動費&amp;管理費'!$E$29/100,-3)</f>
        <v>0</v>
      </c>
      <c r="F44" s="435">
        <f>C44+E44</f>
        <v>0</v>
      </c>
      <c r="K44" s="650"/>
      <c r="L44" s="651"/>
      <c r="M44" s="651"/>
      <c r="N44" s="651"/>
      <c r="O44" s="652"/>
    </row>
    <row r="45" spans="1:20" ht="15" thickBot="1">
      <c r="B45" s="333">
        <v>2</v>
      </c>
      <c r="C45" s="334">
        <f>様式2_2_2その他原価・一般管理費等!$N$30+様式2_3機材!$C$55+'機材様式（別紙明細）'!$C$45+様式2_4旅費!$C$57+様式2_5現地活動費!$B$48+'様式2_6本邦受入活動費&amp;管理費'!$B$36</f>
        <v>0</v>
      </c>
      <c r="D45" s="669">
        <f>様式2_3機材!$C$55+'機材様式（別紙明細）'!$C$53+様式2_4旅費!$C$57+様式2_5現地活動費!$B$48+'様式2_6本邦受入活動費&amp;管理費'!$B$36</f>
        <v>0</v>
      </c>
      <c r="E45" s="379">
        <f>ROUNDDOWN($D45*'様式2_6本邦受入活動費&amp;管理費'!$E$29/100,-3)</f>
        <v>0</v>
      </c>
      <c r="F45" s="435">
        <f t="shared" ref="F45:F50" si="7">C45+E45</f>
        <v>0</v>
      </c>
      <c r="K45" s="650" t="s">
        <v>373</v>
      </c>
      <c r="L45" s="651"/>
      <c r="M45" s="651"/>
      <c r="N45" s="651"/>
      <c r="O45" s="652"/>
    </row>
    <row r="46" spans="1:20" ht="15" thickBot="1">
      <c r="B46" s="333">
        <v>3</v>
      </c>
      <c r="C46" s="334">
        <f>様式2_2_2その他原価・一般管理費等!$Q$30+様式2_3機材!$C$56+'機材様式（別紙明細）'!$C$46+様式2_4旅費!$C$58+様式2_5現地活動費!$B$49+'様式2_6本邦受入活動費&amp;管理費'!$B$37</f>
        <v>0</v>
      </c>
      <c r="D46" s="669">
        <f>様式2_3機材!$C$56+'機材様式（別紙明細）'!$C$54+様式2_4旅費!$C$58+様式2_5現地活動費!$B$49+'様式2_6本邦受入活動費&amp;管理費'!$B$37</f>
        <v>0</v>
      </c>
      <c r="E46" s="379">
        <f>ROUNDDOWN($D46*'様式2_6本邦受入活動費&amp;管理費'!$E$29/100,-3)</f>
        <v>0</v>
      </c>
      <c r="F46" s="435">
        <f t="shared" si="7"/>
        <v>0</v>
      </c>
      <c r="K46" s="650" t="s">
        <v>374</v>
      </c>
      <c r="L46" s="651"/>
      <c r="M46" s="651"/>
      <c r="N46" s="651"/>
      <c r="O46" s="652"/>
    </row>
    <row r="47" spans="1:20" ht="15" thickBot="1">
      <c r="B47" s="333">
        <v>4</v>
      </c>
      <c r="C47" s="334">
        <f>様式2_2_2その他原価・一般管理費等!$T$30+様式2_3機材!$C$57+'機材様式（別紙明細）'!$C$47+様式2_4旅費!$C$59+様式2_5現地活動費!$B$50+'様式2_6本邦受入活動費&amp;管理費'!$B$38</f>
        <v>0</v>
      </c>
      <c r="D47" s="669">
        <f>様式2_3機材!$C$57+'機材様式（別紙明細）'!$C$55+様式2_4旅費!$C$59+様式2_5現地活動費!$B$50+'様式2_6本邦受入活動費&amp;管理費'!$B$38</f>
        <v>0</v>
      </c>
      <c r="E47" s="379">
        <f>ROUNDDOWN($D47*'様式2_6本邦受入活動費&amp;管理費'!$E$29/100,-3)</f>
        <v>0</v>
      </c>
      <c r="F47" s="435">
        <f t="shared" si="7"/>
        <v>0</v>
      </c>
      <c r="K47" s="650"/>
      <c r="L47" s="651"/>
      <c r="M47" s="651"/>
      <c r="N47" s="651"/>
      <c r="O47" s="652"/>
    </row>
    <row r="48" spans="1:20" ht="15" thickBot="1">
      <c r="B48" s="333">
        <v>5</v>
      </c>
      <c r="C48" s="334">
        <f>様式2_2_2その他原価・一般管理費等!$W$30+様式2_3機材!$C$58+'機材様式（別紙明細）'!$C$48+様式2_4旅費!$C$60+様式2_5現地活動費!$B$51+'様式2_6本邦受入活動費&amp;管理費'!$B$39</f>
        <v>0</v>
      </c>
      <c r="D48" s="669">
        <f>様式2_3機材!$C$58+'機材様式（別紙明細）'!$C$56+様式2_4旅費!$C$60+様式2_5現地活動費!$B$51+'様式2_6本邦受入活動費&amp;管理費'!$B$39</f>
        <v>0</v>
      </c>
      <c r="E48" s="379">
        <f>ROUNDDOWN($D48*'様式2_6本邦受入活動費&amp;管理費'!$E$29/100,-3)</f>
        <v>0</v>
      </c>
      <c r="F48" s="435">
        <f t="shared" si="7"/>
        <v>0</v>
      </c>
      <c r="J48" s="374"/>
      <c r="K48" s="650"/>
      <c r="L48" s="651"/>
      <c r="M48" s="651"/>
      <c r="N48" s="651"/>
      <c r="O48" s="652"/>
      <c r="P48" s="374"/>
      <c r="Q48" s="374"/>
      <c r="R48" s="374"/>
      <c r="S48" s="374"/>
    </row>
    <row r="49" spans="1:19" s="374" customFormat="1" ht="15" thickBot="1">
      <c r="A49" s="15"/>
      <c r="B49" s="333">
        <v>6</v>
      </c>
      <c r="C49" s="334">
        <f>様式2_2_2その他原価・一般管理費等!$Z$30+様式2_3機材!$C$59+'機材様式（別紙明細）'!$C$49+様式2_4旅費!$C$60+様式2_5現地活動費!$B$52+'様式2_6本邦受入活動費&amp;管理費'!$B$40</f>
        <v>0</v>
      </c>
      <c r="D49" s="669">
        <f>様式2_3機材!$C$59+'機材様式（別紙明細）'!$C$57+様式2_4旅費!$C$61+様式2_5現地活動費!$B$52+'様式2_6本邦受入活動費&amp;管理費'!$B$40</f>
        <v>0</v>
      </c>
      <c r="E49" s="379">
        <f>ROUNDDOWN($D49*'様式2_6本邦受入活動費&amp;管理費'!$E$29/100,-3)</f>
        <v>0</v>
      </c>
      <c r="F49" s="435">
        <f t="shared" si="7"/>
        <v>0</v>
      </c>
      <c r="G49" s="15"/>
      <c r="H49" s="15"/>
      <c r="I49" s="15"/>
      <c r="J49" s="3"/>
      <c r="K49" s="650"/>
      <c r="L49" s="651"/>
      <c r="M49" s="651"/>
      <c r="N49" s="651"/>
      <c r="O49" s="652"/>
      <c r="P49" s="3"/>
      <c r="Q49" s="3"/>
      <c r="R49" s="3"/>
      <c r="S49" s="3"/>
    </row>
    <row r="50" spans="1:19" ht="15" thickBot="1">
      <c r="B50" s="333">
        <v>7</v>
      </c>
      <c r="C50" s="334">
        <f>様式2_2_2その他原価・一般管理費等!$AA$30+様式2_3機材!$C$60+'機材様式（別紙明細）'!$C$50+様式2_4旅費!$C$62+様式2_5現地活動費!$B$53+'様式2_6本邦受入活動費&amp;管理費'!$B$41</f>
        <v>0</v>
      </c>
      <c r="D50" s="669">
        <f>様式2_3機材!$C$60+'機材様式（別紙明細）'!$C$58+様式2_4旅費!$C$62+様式2_5現地活動費!$B$53+'様式2_6本邦受入活動費&amp;管理費'!$B$41</f>
        <v>0</v>
      </c>
      <c r="E50" s="379">
        <f>ROUNDDOWN($D50*'様式2_6本邦受入活動費&amp;管理費'!$E$29/100,-3)</f>
        <v>0</v>
      </c>
      <c r="F50" s="435">
        <f t="shared" si="7"/>
        <v>0</v>
      </c>
      <c r="K50" s="650"/>
      <c r="L50" s="651"/>
      <c r="M50" s="651"/>
      <c r="N50" s="651"/>
      <c r="O50" s="652"/>
    </row>
    <row r="51" spans="1:19">
      <c r="C51" s="396"/>
      <c r="D51" s="396"/>
      <c r="K51" s="650"/>
      <c r="L51" s="651"/>
      <c r="M51" s="651"/>
      <c r="N51" s="651"/>
      <c r="O51" s="652"/>
    </row>
    <row r="52" spans="1:19" ht="15" thickBot="1">
      <c r="K52" s="653"/>
      <c r="L52" s="654"/>
      <c r="M52" s="654"/>
      <c r="N52" s="654"/>
      <c r="O52" s="655"/>
    </row>
  </sheetData>
  <sheetProtection sheet="1" objects="1" scenarios="1"/>
  <mergeCells count="19">
    <mergeCell ref="A26:A31"/>
    <mergeCell ref="A32:A33"/>
    <mergeCell ref="A34:A38"/>
    <mergeCell ref="K1:L1"/>
    <mergeCell ref="K5:O5"/>
    <mergeCell ref="I34:I35"/>
    <mergeCell ref="C37:C38"/>
    <mergeCell ref="D37:D38"/>
    <mergeCell ref="E37:E38"/>
    <mergeCell ref="F37:F38"/>
    <mergeCell ref="G37:G38"/>
    <mergeCell ref="H37:H38"/>
    <mergeCell ref="I37:I38"/>
    <mergeCell ref="C34:C35"/>
    <mergeCell ref="D34:D35"/>
    <mergeCell ref="E34:E35"/>
    <mergeCell ref="F34:F35"/>
    <mergeCell ref="G34:G35"/>
    <mergeCell ref="H34:H35"/>
  </mergeCells>
  <phoneticPr fontId="2"/>
  <printOptions horizontalCentered="1"/>
  <pageMargins left="0.23622047244094491" right="0.23622047244094491" top="0.35433070866141736" bottom="0.35433070866141736"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W42"/>
  <sheetViews>
    <sheetView zoomScaleNormal="100" zoomScaleSheetLayoutView="100" workbookViewId="0">
      <selection activeCell="O21" sqref="O21"/>
    </sheetView>
  </sheetViews>
  <sheetFormatPr defaultRowHeight="14.25"/>
  <cols>
    <col min="1" max="1" width="10.625" customWidth="1"/>
    <col min="2" max="2" width="23.5" customWidth="1"/>
    <col min="3" max="3" width="21.5" customWidth="1"/>
    <col min="4" max="4" width="10.875" customWidth="1"/>
    <col min="5" max="5" width="21" bestFit="1" customWidth="1"/>
    <col min="6" max="6" width="5.625" bestFit="1" customWidth="1"/>
    <col min="7" max="7" width="14.125" customWidth="1"/>
    <col min="8" max="8" width="16.625" customWidth="1"/>
    <col min="9" max="9" width="18" style="262" bestFit="1" customWidth="1"/>
    <col min="10" max="10" width="9.625" bestFit="1" customWidth="1"/>
    <col min="11" max="11" width="5.875" bestFit="1" customWidth="1"/>
    <col min="12" max="12" width="7.625" bestFit="1" customWidth="1"/>
    <col min="13" max="13" width="4.375" customWidth="1"/>
    <col min="14" max="14" width="5" customWidth="1"/>
    <col min="15" max="15" width="10.625" style="125" bestFit="1" customWidth="1"/>
    <col min="16" max="16" width="6.625" bestFit="1" customWidth="1"/>
    <col min="17" max="17" width="9.125" bestFit="1" customWidth="1"/>
  </cols>
  <sheetData>
    <row r="1" spans="1:23">
      <c r="A1" s="184" t="s">
        <v>66</v>
      </c>
      <c r="B1" s="155"/>
      <c r="C1" s="156"/>
      <c r="D1" s="251"/>
      <c r="E1" s="155"/>
      <c r="F1" s="185"/>
      <c r="G1" s="185"/>
      <c r="H1" s="185"/>
      <c r="I1" s="257"/>
      <c r="J1" s="185"/>
      <c r="K1" s="185"/>
      <c r="L1" s="185"/>
      <c r="M1" s="185"/>
      <c r="N1" s="185"/>
      <c r="O1" s="186"/>
      <c r="P1" s="185"/>
      <c r="Q1" s="120"/>
      <c r="R1" s="120"/>
      <c r="S1" s="120"/>
      <c r="T1" s="120"/>
      <c r="U1" s="120"/>
    </row>
    <row r="2" spans="1:23" ht="16.5">
      <c r="A2" s="155" t="s">
        <v>67</v>
      </c>
      <c r="B2" s="155" t="s">
        <v>167</v>
      </c>
      <c r="C2" s="155" t="s">
        <v>68</v>
      </c>
      <c r="D2" s="155" t="s">
        <v>168</v>
      </c>
      <c r="E2" s="155" t="s">
        <v>113</v>
      </c>
      <c r="F2" s="155" t="s">
        <v>70</v>
      </c>
      <c r="G2" s="155" t="s">
        <v>129</v>
      </c>
      <c r="H2" s="155" t="s">
        <v>169</v>
      </c>
      <c r="I2" s="258" t="s">
        <v>186</v>
      </c>
      <c r="J2" s="155" t="s">
        <v>108</v>
      </c>
      <c r="K2" s="155" t="s">
        <v>109</v>
      </c>
      <c r="L2" s="155" t="s">
        <v>110</v>
      </c>
      <c r="M2" s="119"/>
      <c r="N2" s="187" t="s">
        <v>388</v>
      </c>
      <c r="O2" s="188" t="s">
        <v>111</v>
      </c>
      <c r="P2" s="123" t="s">
        <v>109</v>
      </c>
      <c r="Q2" s="123" t="s">
        <v>110</v>
      </c>
      <c r="R2" s="120"/>
      <c r="S2" s="120"/>
      <c r="T2" s="120"/>
      <c r="U2" s="232" t="s">
        <v>69</v>
      </c>
      <c r="V2" s="92" t="s">
        <v>73</v>
      </c>
      <c r="W2" t="s">
        <v>236</v>
      </c>
    </row>
    <row r="3" spans="1:23" ht="20.100000000000001" customHeight="1">
      <c r="A3" s="120">
        <v>1</v>
      </c>
      <c r="B3" s="274"/>
      <c r="C3" s="164"/>
      <c r="D3" s="218"/>
      <c r="E3" s="164"/>
      <c r="F3" s="218"/>
      <c r="G3" s="165"/>
      <c r="H3" s="166"/>
      <c r="I3" s="259"/>
      <c r="J3" s="127" t="str">
        <f>IF($F3="","",IF(D3="Z","",VLOOKUP($F3,$N$3:$Q$12,2)))</f>
        <v/>
      </c>
      <c r="K3" s="127" t="str">
        <f>IF($F3="","",VLOOKUP($F3,$N$3:$Q$12,3))</f>
        <v/>
      </c>
      <c r="L3" s="127" t="str">
        <f>IF($F3="","",VLOOKUP($F3,$N$3:$Q$12,4))</f>
        <v/>
      </c>
      <c r="M3" s="120"/>
      <c r="N3" s="187"/>
      <c r="O3" s="188"/>
      <c r="P3" s="123"/>
      <c r="Q3" s="123"/>
      <c r="R3" s="120"/>
      <c r="S3" s="120"/>
      <c r="T3" s="120"/>
      <c r="U3" s="256" t="s">
        <v>208</v>
      </c>
      <c r="V3" s="92" t="s">
        <v>74</v>
      </c>
    </row>
    <row r="4" spans="1:23" ht="20.100000000000001" customHeight="1">
      <c r="A4" s="120">
        <v>2</v>
      </c>
      <c r="B4" s="274"/>
      <c r="C4" s="164"/>
      <c r="D4" s="218"/>
      <c r="E4" s="164"/>
      <c r="F4" s="218"/>
      <c r="G4" s="165"/>
      <c r="H4" s="166"/>
      <c r="I4" s="260"/>
      <c r="J4" s="127" t="str">
        <f t="shared" ref="J4:J9" si="0">IF($F4="","",IF(D4="Z","",VLOOKUP($F4,$N$3:$Q$12,2)))</f>
        <v/>
      </c>
      <c r="K4" s="127" t="str">
        <f t="shared" ref="K4:K9" si="1">IF($F4="","",VLOOKUP($F4,$N$3:$Q$12,3))</f>
        <v/>
      </c>
      <c r="L4" s="127" t="str">
        <f t="shared" ref="L4:L9" si="2">IF($F4="","",VLOOKUP($F4,$N$3:$Q$12,4))</f>
        <v/>
      </c>
      <c r="M4" s="120"/>
      <c r="N4" s="187"/>
      <c r="O4" s="188"/>
      <c r="P4" s="123"/>
      <c r="Q4" s="123"/>
      <c r="R4" s="120"/>
      <c r="S4" s="120"/>
      <c r="T4" s="120"/>
      <c r="U4" s="256" t="s">
        <v>192</v>
      </c>
      <c r="V4" s="92" t="s">
        <v>72</v>
      </c>
    </row>
    <row r="5" spans="1:23" ht="20.100000000000001" customHeight="1">
      <c r="A5" s="120">
        <v>3</v>
      </c>
      <c r="B5" s="274"/>
      <c r="C5" s="182"/>
      <c r="D5" s="218"/>
      <c r="E5" s="164"/>
      <c r="F5" s="218"/>
      <c r="G5" s="165"/>
      <c r="H5" s="166"/>
      <c r="I5" s="259"/>
      <c r="J5" s="127" t="str">
        <f t="shared" si="0"/>
        <v/>
      </c>
      <c r="K5" s="127" t="str">
        <f t="shared" si="1"/>
        <v/>
      </c>
      <c r="L5" s="127" t="str">
        <f t="shared" si="2"/>
        <v/>
      </c>
      <c r="M5" s="120"/>
      <c r="N5" s="187"/>
      <c r="O5" s="188"/>
      <c r="P5" s="123"/>
      <c r="Q5" s="123"/>
      <c r="R5" s="120"/>
      <c r="S5" s="120"/>
      <c r="T5" s="120"/>
      <c r="U5" s="256" t="s">
        <v>193</v>
      </c>
    </row>
    <row r="6" spans="1:23" ht="20.100000000000001" customHeight="1">
      <c r="A6" s="120">
        <v>4</v>
      </c>
      <c r="B6" s="274"/>
      <c r="C6" s="182"/>
      <c r="D6" s="218"/>
      <c r="E6" s="164"/>
      <c r="F6" s="218"/>
      <c r="G6" s="165"/>
      <c r="H6" s="166"/>
      <c r="I6" s="259"/>
      <c r="J6" s="127" t="str">
        <f t="shared" si="0"/>
        <v/>
      </c>
      <c r="K6" s="127" t="str">
        <f t="shared" si="1"/>
        <v/>
      </c>
      <c r="L6" s="127" t="str">
        <f t="shared" si="2"/>
        <v/>
      </c>
      <c r="M6" s="120"/>
      <c r="N6" s="190"/>
      <c r="O6" s="188"/>
      <c r="P6" s="123"/>
      <c r="Q6" s="123"/>
      <c r="R6" s="120"/>
      <c r="S6" s="120"/>
      <c r="T6" s="120"/>
      <c r="U6" s="256" t="s">
        <v>194</v>
      </c>
    </row>
    <row r="7" spans="1:23" ht="20.100000000000001" customHeight="1">
      <c r="A7" s="120">
        <v>5</v>
      </c>
      <c r="B7" s="274"/>
      <c r="C7" s="164"/>
      <c r="D7" s="218"/>
      <c r="E7" s="182"/>
      <c r="F7" s="218"/>
      <c r="G7" s="165"/>
      <c r="H7" s="166"/>
      <c r="I7" s="260"/>
      <c r="J7" s="127" t="str">
        <f t="shared" si="0"/>
        <v/>
      </c>
      <c r="K7" s="127" t="str">
        <f t="shared" si="1"/>
        <v/>
      </c>
      <c r="L7" s="127" t="str">
        <f t="shared" si="2"/>
        <v/>
      </c>
      <c r="M7" s="120"/>
      <c r="N7" s="190">
        <v>2</v>
      </c>
      <c r="O7" s="188">
        <v>1106000</v>
      </c>
      <c r="P7" s="123">
        <v>3800</v>
      </c>
      <c r="Q7" s="123">
        <v>11600</v>
      </c>
      <c r="R7" s="120"/>
      <c r="S7" s="120"/>
      <c r="T7" s="120"/>
      <c r="U7" s="256" t="s">
        <v>195</v>
      </c>
    </row>
    <row r="8" spans="1:23" ht="20.100000000000001" customHeight="1">
      <c r="A8" s="120">
        <v>6</v>
      </c>
      <c r="B8" s="274"/>
      <c r="C8" s="164"/>
      <c r="D8" s="218"/>
      <c r="E8" s="182"/>
      <c r="F8" s="218"/>
      <c r="G8" s="165"/>
      <c r="H8" s="166"/>
      <c r="I8" s="259"/>
      <c r="J8" s="127" t="str">
        <f t="shared" si="0"/>
        <v/>
      </c>
      <c r="K8" s="127" t="str">
        <f t="shared" si="1"/>
        <v/>
      </c>
      <c r="L8" s="127" t="str">
        <f t="shared" si="2"/>
        <v/>
      </c>
      <c r="M8" s="120"/>
      <c r="N8" s="190">
        <v>3</v>
      </c>
      <c r="O8" s="188">
        <v>974000</v>
      </c>
      <c r="P8" s="123">
        <v>3800</v>
      </c>
      <c r="Q8" s="123">
        <v>11600</v>
      </c>
      <c r="R8" s="120"/>
      <c r="S8" s="120"/>
      <c r="T8" s="120"/>
      <c r="U8" s="256" t="s">
        <v>196</v>
      </c>
    </row>
    <row r="9" spans="1:23" ht="20.100000000000001" customHeight="1">
      <c r="A9" s="120">
        <v>7</v>
      </c>
      <c r="B9" s="274"/>
      <c r="C9" s="164"/>
      <c r="D9" s="218"/>
      <c r="E9" s="182"/>
      <c r="F9" s="218"/>
      <c r="G9" s="165"/>
      <c r="H9" s="166"/>
      <c r="I9" s="259"/>
      <c r="J9" s="127" t="str">
        <f t="shared" si="0"/>
        <v/>
      </c>
      <c r="K9" s="127" t="str">
        <f t="shared" si="1"/>
        <v/>
      </c>
      <c r="L9" s="127" t="str">
        <f t="shared" si="2"/>
        <v/>
      </c>
      <c r="M9" s="120"/>
      <c r="N9" s="190">
        <v>4</v>
      </c>
      <c r="O9" s="188">
        <v>812000</v>
      </c>
      <c r="P9" s="123">
        <v>3800</v>
      </c>
      <c r="Q9" s="123">
        <v>11600</v>
      </c>
      <c r="R9" s="120"/>
      <c r="S9" s="120"/>
      <c r="T9" s="120"/>
      <c r="U9" s="256" t="s">
        <v>197</v>
      </c>
    </row>
    <row r="10" spans="1:23" ht="20.100000000000001" customHeight="1">
      <c r="A10" s="120">
        <v>8</v>
      </c>
      <c r="B10" s="274"/>
      <c r="C10" s="164"/>
      <c r="D10" s="218"/>
      <c r="E10" s="182"/>
      <c r="F10" s="218"/>
      <c r="G10" s="165"/>
      <c r="H10" s="166"/>
      <c r="I10" s="260"/>
      <c r="J10" s="127" t="str">
        <f t="shared" ref="J10:J33" si="3">IF($F10="","",IF(D10="Z","",VLOOKUP($F10,$N$3:$Q$12,2)))</f>
        <v/>
      </c>
      <c r="K10" s="127" t="str">
        <f t="shared" ref="K10:K33" si="4">IF($F10="","",VLOOKUP($F10,$N$3:$Q$12,3))</f>
        <v/>
      </c>
      <c r="L10" s="127" t="str">
        <f t="shared" ref="L10:L33" si="5">IF($F10="","",VLOOKUP($F10,$N$3:$Q$12,4))</f>
        <v/>
      </c>
      <c r="M10" s="120"/>
      <c r="N10" s="190">
        <v>5</v>
      </c>
      <c r="O10" s="188">
        <v>654000</v>
      </c>
      <c r="P10" s="123">
        <v>3800</v>
      </c>
      <c r="Q10" s="123">
        <v>11600</v>
      </c>
      <c r="R10" s="120"/>
      <c r="S10" s="120"/>
      <c r="T10" s="120"/>
      <c r="U10" s="256" t="s">
        <v>198</v>
      </c>
    </row>
    <row r="11" spans="1:23" ht="20.100000000000001" customHeight="1">
      <c r="A11" s="120">
        <v>9</v>
      </c>
      <c r="B11" s="274"/>
      <c r="C11" s="182"/>
      <c r="D11" s="218"/>
      <c r="E11" s="182"/>
      <c r="F11" s="218"/>
      <c r="G11" s="165"/>
      <c r="H11" s="166"/>
      <c r="I11" s="259"/>
      <c r="J11" s="127" t="str">
        <f t="shared" si="3"/>
        <v/>
      </c>
      <c r="K11" s="127" t="str">
        <f t="shared" si="4"/>
        <v/>
      </c>
      <c r="L11" s="127" t="str">
        <f t="shared" si="5"/>
        <v/>
      </c>
      <c r="M11" s="120"/>
      <c r="N11" s="190">
        <v>6</v>
      </c>
      <c r="O11" s="188">
        <v>558000</v>
      </c>
      <c r="P11" s="123">
        <v>3800</v>
      </c>
      <c r="Q11" s="123">
        <v>11600</v>
      </c>
      <c r="R11" s="120"/>
      <c r="S11" s="120"/>
      <c r="T11" s="120"/>
      <c r="U11" s="256" t="s">
        <v>199</v>
      </c>
    </row>
    <row r="12" spans="1:23" ht="20.100000000000001" customHeight="1">
      <c r="A12" s="120">
        <v>10</v>
      </c>
      <c r="B12" s="274"/>
      <c r="C12" s="164"/>
      <c r="D12" s="218"/>
      <c r="E12" s="182"/>
      <c r="F12" s="218"/>
      <c r="G12" s="165"/>
      <c r="H12" s="166"/>
      <c r="I12" s="259"/>
      <c r="J12" s="127" t="str">
        <f t="shared" si="3"/>
        <v/>
      </c>
      <c r="K12" s="127" t="str">
        <f t="shared" si="4"/>
        <v/>
      </c>
      <c r="L12" s="127" t="str">
        <f t="shared" si="5"/>
        <v/>
      </c>
      <c r="M12" s="120"/>
      <c r="N12" s="120"/>
      <c r="O12" s="124"/>
      <c r="P12" s="120"/>
      <c r="Q12" s="120"/>
      <c r="R12" s="120"/>
      <c r="S12" s="120"/>
      <c r="T12" s="120"/>
      <c r="U12" s="256" t="s">
        <v>200</v>
      </c>
    </row>
    <row r="13" spans="1:23" ht="20.100000000000001" customHeight="1">
      <c r="A13" s="110">
        <v>11</v>
      </c>
      <c r="B13" s="274"/>
      <c r="C13" s="182"/>
      <c r="D13" s="218"/>
      <c r="E13" s="164"/>
      <c r="F13" s="218"/>
      <c r="G13" s="165"/>
      <c r="H13" s="166"/>
      <c r="I13" s="259"/>
      <c r="J13" s="127" t="str">
        <f t="shared" si="3"/>
        <v/>
      </c>
      <c r="K13" s="127" t="str">
        <f t="shared" si="4"/>
        <v/>
      </c>
      <c r="L13" s="127" t="str">
        <f t="shared" si="5"/>
        <v/>
      </c>
      <c r="M13" s="120"/>
      <c r="N13" s="120"/>
      <c r="O13" s="124"/>
      <c r="P13" s="120"/>
      <c r="Q13" s="120"/>
      <c r="R13" s="120"/>
      <c r="S13" s="120"/>
      <c r="T13" s="120"/>
      <c r="U13" s="256" t="s">
        <v>201</v>
      </c>
    </row>
    <row r="14" spans="1:23" ht="20.100000000000001" customHeight="1">
      <c r="A14" s="110">
        <v>12</v>
      </c>
      <c r="B14" s="274"/>
      <c r="C14" s="164"/>
      <c r="D14" s="218"/>
      <c r="E14" s="182"/>
      <c r="F14" s="218"/>
      <c r="G14" s="165"/>
      <c r="H14" s="166"/>
      <c r="I14" s="259"/>
      <c r="J14" s="127" t="str">
        <f t="shared" si="3"/>
        <v/>
      </c>
      <c r="K14" s="127" t="str">
        <f t="shared" si="4"/>
        <v/>
      </c>
      <c r="L14" s="127" t="str">
        <f t="shared" si="5"/>
        <v/>
      </c>
      <c r="M14" s="120"/>
      <c r="N14" s="120"/>
      <c r="O14" s="124"/>
      <c r="P14" s="120"/>
      <c r="Q14" s="120"/>
      <c r="R14" s="120"/>
      <c r="S14" s="120"/>
      <c r="T14" s="120"/>
      <c r="U14" s="256" t="s">
        <v>202</v>
      </c>
    </row>
    <row r="15" spans="1:23" ht="20.100000000000001" customHeight="1">
      <c r="A15" s="110">
        <v>13</v>
      </c>
      <c r="B15" s="274"/>
      <c r="C15" s="164"/>
      <c r="D15" s="218"/>
      <c r="E15" s="182"/>
      <c r="F15" s="218"/>
      <c r="G15" s="165"/>
      <c r="H15" s="166"/>
      <c r="I15" s="259"/>
      <c r="J15" s="127" t="str">
        <f t="shared" si="3"/>
        <v/>
      </c>
      <c r="K15" s="127" t="str">
        <f t="shared" si="4"/>
        <v/>
      </c>
      <c r="L15" s="127" t="str">
        <f t="shared" si="5"/>
        <v/>
      </c>
      <c r="M15" s="120"/>
      <c r="N15" s="120"/>
      <c r="O15" s="124"/>
      <c r="P15" s="120"/>
      <c r="Q15" s="120"/>
      <c r="R15" s="120"/>
      <c r="S15" s="120"/>
      <c r="T15" s="120"/>
      <c r="U15" s="256" t="s">
        <v>203</v>
      </c>
    </row>
    <row r="16" spans="1:23" ht="20.100000000000001" customHeight="1">
      <c r="A16" s="110">
        <v>14</v>
      </c>
      <c r="B16" s="274"/>
      <c r="C16" s="164"/>
      <c r="D16" s="218"/>
      <c r="E16" s="182"/>
      <c r="F16" s="218"/>
      <c r="G16" s="165"/>
      <c r="H16" s="166"/>
      <c r="I16" s="259"/>
      <c r="J16" s="127" t="str">
        <f t="shared" si="3"/>
        <v/>
      </c>
      <c r="K16" s="127" t="str">
        <f t="shared" si="4"/>
        <v/>
      </c>
      <c r="L16" s="127" t="str">
        <f t="shared" si="5"/>
        <v/>
      </c>
      <c r="M16" s="120"/>
      <c r="N16" s="120"/>
      <c r="O16" s="124"/>
      <c r="P16" s="120"/>
      <c r="Q16" s="120"/>
      <c r="R16" s="120"/>
      <c r="S16" s="120"/>
      <c r="T16" s="120"/>
      <c r="U16" s="256" t="s">
        <v>204</v>
      </c>
    </row>
    <row r="17" spans="1:21" ht="20.100000000000001" customHeight="1">
      <c r="A17" s="120">
        <v>15</v>
      </c>
      <c r="B17" s="189"/>
      <c r="C17" s="164"/>
      <c r="D17" s="218"/>
      <c r="E17" s="164"/>
      <c r="F17" s="218"/>
      <c r="G17" s="165"/>
      <c r="H17" s="166"/>
      <c r="I17" s="260"/>
      <c r="J17" s="127" t="str">
        <f t="shared" si="3"/>
        <v/>
      </c>
      <c r="K17" s="127" t="str">
        <f t="shared" si="4"/>
        <v/>
      </c>
      <c r="L17" s="127" t="str">
        <f t="shared" si="5"/>
        <v/>
      </c>
      <c r="M17" s="120"/>
      <c r="N17" s="120"/>
      <c r="O17" s="124"/>
      <c r="P17" s="120"/>
      <c r="Q17" s="120"/>
      <c r="R17" s="120"/>
      <c r="S17" s="120"/>
      <c r="T17" s="120"/>
      <c r="U17" s="256" t="s">
        <v>205</v>
      </c>
    </row>
    <row r="18" spans="1:21" ht="20.100000000000001" customHeight="1">
      <c r="A18" s="120">
        <v>16</v>
      </c>
      <c r="B18" s="189"/>
      <c r="C18" s="164"/>
      <c r="D18" s="218"/>
      <c r="E18" s="164"/>
      <c r="F18" s="218"/>
      <c r="G18" s="165"/>
      <c r="H18" s="166"/>
      <c r="I18" s="260"/>
      <c r="J18" s="127" t="str">
        <f t="shared" si="3"/>
        <v/>
      </c>
      <c r="K18" s="127" t="str">
        <f t="shared" si="4"/>
        <v/>
      </c>
      <c r="L18" s="127" t="str">
        <f t="shared" si="5"/>
        <v/>
      </c>
      <c r="M18" s="120"/>
      <c r="N18" s="120"/>
      <c r="O18" s="124"/>
      <c r="P18" s="120"/>
      <c r="Q18" s="120"/>
      <c r="R18" s="120"/>
      <c r="S18" s="120"/>
      <c r="T18" s="120"/>
      <c r="U18" s="256" t="s">
        <v>206</v>
      </c>
    </row>
    <row r="19" spans="1:21" ht="20.100000000000001" customHeight="1">
      <c r="A19" s="120">
        <v>17</v>
      </c>
      <c r="B19" s="189"/>
      <c r="C19" s="164"/>
      <c r="D19" s="218"/>
      <c r="E19" s="164"/>
      <c r="F19" s="218"/>
      <c r="G19" s="165"/>
      <c r="H19" s="166"/>
      <c r="I19" s="260"/>
      <c r="J19" s="127" t="str">
        <f t="shared" si="3"/>
        <v/>
      </c>
      <c r="K19" s="127" t="str">
        <f t="shared" si="4"/>
        <v/>
      </c>
      <c r="L19" s="127" t="str">
        <f t="shared" si="5"/>
        <v/>
      </c>
      <c r="M19" s="120"/>
      <c r="N19" s="120"/>
      <c r="O19" s="124"/>
      <c r="P19" s="120"/>
      <c r="Q19" s="120"/>
      <c r="R19" s="120"/>
      <c r="S19" s="120"/>
      <c r="T19" s="120"/>
      <c r="U19" s="256" t="s">
        <v>207</v>
      </c>
    </row>
    <row r="20" spans="1:21" ht="20.100000000000001" customHeight="1">
      <c r="A20" s="120">
        <v>18</v>
      </c>
      <c r="B20" s="189"/>
      <c r="C20" s="164"/>
      <c r="D20" s="218"/>
      <c r="E20" s="164"/>
      <c r="F20" s="218"/>
      <c r="G20" s="165"/>
      <c r="H20" s="166"/>
      <c r="I20" s="260"/>
      <c r="J20" s="127" t="str">
        <f t="shared" si="3"/>
        <v/>
      </c>
      <c r="K20" s="127" t="str">
        <f t="shared" si="4"/>
        <v/>
      </c>
      <c r="L20" s="127" t="str">
        <f t="shared" si="5"/>
        <v/>
      </c>
      <c r="M20" s="120"/>
      <c r="N20" s="120"/>
      <c r="O20" s="124"/>
      <c r="P20" s="120"/>
      <c r="Q20" s="120"/>
      <c r="R20" s="120"/>
      <c r="S20" s="120"/>
      <c r="T20" s="120"/>
      <c r="U20" s="256"/>
    </row>
    <row r="21" spans="1:21" ht="20.100000000000001" customHeight="1">
      <c r="A21" s="120">
        <v>19</v>
      </c>
      <c r="B21" s="189"/>
      <c r="C21" s="164"/>
      <c r="D21" s="218"/>
      <c r="E21" s="164"/>
      <c r="F21" s="218"/>
      <c r="G21" s="165"/>
      <c r="H21" s="166"/>
      <c r="I21" s="260"/>
      <c r="J21" s="127" t="str">
        <f t="shared" si="3"/>
        <v/>
      </c>
      <c r="K21" s="127" t="str">
        <f t="shared" si="4"/>
        <v/>
      </c>
      <c r="L21" s="127" t="str">
        <f t="shared" si="5"/>
        <v/>
      </c>
      <c r="M21" s="120"/>
      <c r="N21" s="120"/>
      <c r="O21" s="124"/>
      <c r="P21" s="120"/>
      <c r="Q21" s="120"/>
      <c r="R21" s="120"/>
      <c r="S21" s="120"/>
      <c r="T21" s="120"/>
      <c r="U21" s="120"/>
    </row>
    <row r="22" spans="1:21" ht="20.100000000000001" customHeight="1">
      <c r="A22" s="120">
        <v>20</v>
      </c>
      <c r="B22" s="189"/>
      <c r="C22" s="164"/>
      <c r="D22" s="218"/>
      <c r="E22" s="164"/>
      <c r="F22" s="218"/>
      <c r="G22" s="165"/>
      <c r="H22" s="166"/>
      <c r="I22" s="260"/>
      <c r="J22" s="127" t="str">
        <f t="shared" si="3"/>
        <v/>
      </c>
      <c r="K22" s="127" t="str">
        <f t="shared" si="4"/>
        <v/>
      </c>
      <c r="L22" s="127" t="str">
        <f t="shared" si="5"/>
        <v/>
      </c>
      <c r="M22" s="120"/>
      <c r="N22" s="120"/>
      <c r="O22" s="124"/>
      <c r="P22" s="120"/>
      <c r="Q22" s="120"/>
      <c r="R22" s="120"/>
      <c r="S22" s="120"/>
      <c r="T22" s="120"/>
      <c r="U22" s="120"/>
    </row>
    <row r="23" spans="1:21" hidden="1">
      <c r="A23" s="120">
        <v>21</v>
      </c>
      <c r="B23" s="189"/>
      <c r="C23" s="164"/>
      <c r="D23" s="218"/>
      <c r="E23" s="164"/>
      <c r="F23" s="218"/>
      <c r="G23" s="165"/>
      <c r="H23" s="166"/>
      <c r="I23" s="260"/>
      <c r="J23" s="127" t="str">
        <f t="shared" si="3"/>
        <v/>
      </c>
      <c r="K23" s="127" t="str">
        <f t="shared" si="4"/>
        <v/>
      </c>
      <c r="L23" s="127" t="str">
        <f t="shared" si="5"/>
        <v/>
      </c>
      <c r="M23" s="120"/>
      <c r="N23" s="120"/>
      <c r="O23" s="124"/>
      <c r="P23" s="120"/>
      <c r="Q23" s="120"/>
      <c r="R23" s="120"/>
      <c r="S23" s="120"/>
      <c r="T23" s="120"/>
      <c r="U23" s="120"/>
    </row>
    <row r="24" spans="1:21" hidden="1">
      <c r="A24" s="120">
        <v>22</v>
      </c>
      <c r="B24" s="189"/>
      <c r="C24" s="164"/>
      <c r="D24" s="218"/>
      <c r="E24" s="164"/>
      <c r="F24" s="218"/>
      <c r="G24" s="165"/>
      <c r="H24" s="166"/>
      <c r="I24" s="260"/>
      <c r="J24" s="127" t="str">
        <f t="shared" si="3"/>
        <v/>
      </c>
      <c r="K24" s="127" t="str">
        <f t="shared" si="4"/>
        <v/>
      </c>
      <c r="L24" s="127" t="str">
        <f t="shared" si="5"/>
        <v/>
      </c>
      <c r="M24" s="120"/>
      <c r="N24" s="120"/>
      <c r="O24" s="124"/>
      <c r="P24" s="120"/>
      <c r="Q24" s="120"/>
      <c r="R24" s="120"/>
      <c r="S24" s="120"/>
      <c r="T24" s="120"/>
      <c r="U24" s="120"/>
    </row>
    <row r="25" spans="1:21" hidden="1">
      <c r="A25" s="120">
        <v>23</v>
      </c>
      <c r="B25" s="189"/>
      <c r="C25" s="164"/>
      <c r="D25" s="218"/>
      <c r="E25" s="164"/>
      <c r="F25" s="218"/>
      <c r="G25" s="165"/>
      <c r="H25" s="166"/>
      <c r="I25" s="260"/>
      <c r="J25" s="127" t="str">
        <f t="shared" si="3"/>
        <v/>
      </c>
      <c r="K25" s="127" t="str">
        <f t="shared" si="4"/>
        <v/>
      </c>
      <c r="L25" s="127" t="str">
        <f t="shared" si="5"/>
        <v/>
      </c>
      <c r="M25" s="120"/>
      <c r="N25" s="120"/>
      <c r="O25" s="124"/>
      <c r="P25" s="120"/>
      <c r="Q25" s="120"/>
      <c r="R25" s="120"/>
      <c r="S25" s="120"/>
      <c r="T25" s="120"/>
      <c r="U25" s="120"/>
    </row>
    <row r="26" spans="1:21" hidden="1">
      <c r="A26" s="120">
        <v>24</v>
      </c>
      <c r="B26" s="189"/>
      <c r="C26" s="164"/>
      <c r="D26" s="218"/>
      <c r="E26" s="164"/>
      <c r="F26" s="218"/>
      <c r="G26" s="165"/>
      <c r="H26" s="166"/>
      <c r="I26" s="260"/>
      <c r="J26" s="127" t="str">
        <f t="shared" si="3"/>
        <v/>
      </c>
      <c r="K26" s="127" t="str">
        <f t="shared" si="4"/>
        <v/>
      </c>
      <c r="L26" s="127" t="str">
        <f t="shared" si="5"/>
        <v/>
      </c>
      <c r="M26" s="120"/>
      <c r="N26" s="120"/>
      <c r="O26" s="124"/>
      <c r="P26" s="120"/>
      <c r="Q26" s="120"/>
      <c r="R26" s="120"/>
      <c r="S26" s="120"/>
      <c r="T26" s="120"/>
      <c r="U26" s="120"/>
    </row>
    <row r="27" spans="1:21" hidden="1">
      <c r="A27" s="120">
        <v>25</v>
      </c>
      <c r="B27" s="189"/>
      <c r="C27" s="164"/>
      <c r="D27" s="218"/>
      <c r="E27" s="164"/>
      <c r="F27" s="218"/>
      <c r="G27" s="165"/>
      <c r="H27" s="166"/>
      <c r="I27" s="260"/>
      <c r="J27" s="127" t="str">
        <f t="shared" si="3"/>
        <v/>
      </c>
      <c r="K27" s="127" t="str">
        <f t="shared" si="4"/>
        <v/>
      </c>
      <c r="L27" s="127" t="str">
        <f t="shared" si="5"/>
        <v/>
      </c>
      <c r="M27" s="120"/>
      <c r="N27" s="120"/>
      <c r="O27" s="124"/>
      <c r="P27" s="120"/>
      <c r="Q27" s="120"/>
      <c r="R27" s="120"/>
      <c r="S27" s="120"/>
      <c r="T27" s="120"/>
      <c r="U27" s="120"/>
    </row>
    <row r="28" spans="1:21" hidden="1">
      <c r="A28" s="120">
        <v>26</v>
      </c>
      <c r="B28" s="189"/>
      <c r="C28" s="164"/>
      <c r="D28" s="218"/>
      <c r="E28" s="164"/>
      <c r="F28" s="218"/>
      <c r="G28" s="165"/>
      <c r="H28" s="166"/>
      <c r="I28" s="260"/>
      <c r="J28" s="127" t="str">
        <f t="shared" si="3"/>
        <v/>
      </c>
      <c r="K28" s="127" t="str">
        <f t="shared" si="4"/>
        <v/>
      </c>
      <c r="L28" s="127" t="str">
        <f t="shared" si="5"/>
        <v/>
      </c>
      <c r="M28" s="120"/>
      <c r="N28" s="120"/>
      <c r="O28" s="124"/>
      <c r="P28" s="120"/>
      <c r="Q28" s="120"/>
      <c r="R28" s="120"/>
      <c r="S28" s="120"/>
      <c r="T28" s="120"/>
      <c r="U28" s="120"/>
    </row>
    <row r="29" spans="1:21" hidden="1">
      <c r="A29" s="120">
        <v>27</v>
      </c>
      <c r="B29" s="189"/>
      <c r="C29" s="164"/>
      <c r="D29" s="218"/>
      <c r="E29" s="164"/>
      <c r="F29" s="218"/>
      <c r="G29" s="165"/>
      <c r="H29" s="166"/>
      <c r="I29" s="260"/>
      <c r="J29" s="127" t="str">
        <f t="shared" si="3"/>
        <v/>
      </c>
      <c r="K29" s="127" t="str">
        <f t="shared" si="4"/>
        <v/>
      </c>
      <c r="L29" s="127" t="str">
        <f t="shared" si="5"/>
        <v/>
      </c>
      <c r="M29" s="120"/>
      <c r="N29" s="120"/>
      <c r="O29" s="124"/>
      <c r="P29" s="120"/>
      <c r="Q29" s="120"/>
      <c r="R29" s="120"/>
      <c r="S29" s="120"/>
      <c r="T29" s="120"/>
      <c r="U29" s="120"/>
    </row>
    <row r="30" spans="1:21" hidden="1">
      <c r="A30" s="120">
        <v>28</v>
      </c>
      <c r="B30" s="189"/>
      <c r="C30" s="164"/>
      <c r="D30" s="218"/>
      <c r="E30" s="164"/>
      <c r="F30" s="218"/>
      <c r="G30" s="165"/>
      <c r="H30" s="166"/>
      <c r="I30" s="260"/>
      <c r="J30" s="127" t="str">
        <f t="shared" si="3"/>
        <v/>
      </c>
      <c r="K30" s="127" t="str">
        <f t="shared" si="4"/>
        <v/>
      </c>
      <c r="L30" s="127" t="str">
        <f t="shared" si="5"/>
        <v/>
      </c>
      <c r="M30" s="120"/>
      <c r="N30" s="120"/>
      <c r="O30" s="124"/>
      <c r="P30" s="120"/>
      <c r="Q30" s="120"/>
      <c r="R30" s="120"/>
      <c r="S30" s="120"/>
      <c r="T30" s="120"/>
      <c r="U30" s="120"/>
    </row>
    <row r="31" spans="1:21" hidden="1">
      <c r="A31" s="120">
        <v>29</v>
      </c>
      <c r="B31" s="189"/>
      <c r="C31" s="164"/>
      <c r="D31" s="218"/>
      <c r="E31" s="164"/>
      <c r="F31" s="218"/>
      <c r="G31" s="165"/>
      <c r="H31" s="166"/>
      <c r="I31" s="260"/>
      <c r="J31" s="127" t="str">
        <f t="shared" si="3"/>
        <v/>
      </c>
      <c r="K31" s="127" t="str">
        <f t="shared" si="4"/>
        <v/>
      </c>
      <c r="L31" s="127" t="str">
        <f t="shared" si="5"/>
        <v/>
      </c>
      <c r="M31" s="120"/>
      <c r="N31" s="120"/>
      <c r="O31" s="124"/>
      <c r="P31" s="120"/>
      <c r="Q31" s="120"/>
      <c r="R31" s="120"/>
      <c r="S31" s="120"/>
      <c r="T31" s="120"/>
      <c r="U31" s="120"/>
    </row>
    <row r="32" spans="1:21" hidden="1">
      <c r="A32" s="120">
        <v>30</v>
      </c>
      <c r="B32" s="189"/>
      <c r="C32" s="164"/>
      <c r="D32" s="218"/>
      <c r="E32" s="164"/>
      <c r="F32" s="218"/>
      <c r="G32" s="165"/>
      <c r="H32" s="166"/>
      <c r="I32" s="260"/>
      <c r="J32" s="127" t="str">
        <f t="shared" si="3"/>
        <v/>
      </c>
      <c r="K32" s="127" t="str">
        <f t="shared" si="4"/>
        <v/>
      </c>
      <c r="L32" s="127" t="str">
        <f t="shared" si="5"/>
        <v/>
      </c>
      <c r="M32" s="120"/>
      <c r="N32" s="120"/>
      <c r="O32" s="124"/>
      <c r="P32" s="120"/>
      <c r="Q32" s="120"/>
      <c r="R32" s="120"/>
      <c r="S32" s="120"/>
      <c r="T32" s="120"/>
      <c r="U32" s="120"/>
    </row>
    <row r="33" spans="1:21" hidden="1">
      <c r="A33" s="120">
        <v>31</v>
      </c>
      <c r="B33" s="189"/>
      <c r="C33" s="164"/>
      <c r="D33" s="218"/>
      <c r="E33" s="164"/>
      <c r="F33" s="218"/>
      <c r="G33" s="165"/>
      <c r="H33" s="166"/>
      <c r="I33" s="260"/>
      <c r="J33" s="127" t="str">
        <f t="shared" si="3"/>
        <v/>
      </c>
      <c r="K33" s="127" t="str">
        <f t="shared" si="4"/>
        <v/>
      </c>
      <c r="L33" s="127" t="str">
        <f t="shared" si="5"/>
        <v/>
      </c>
      <c r="M33" s="120"/>
      <c r="N33" s="120"/>
      <c r="O33" s="124"/>
      <c r="P33" s="120"/>
      <c r="Q33" s="120"/>
      <c r="R33" s="120"/>
      <c r="S33" s="120"/>
      <c r="T33" s="120"/>
      <c r="U33" s="120"/>
    </row>
    <row r="34" spans="1:21">
      <c r="A34" s="120"/>
      <c r="B34" s="120"/>
      <c r="C34" s="120"/>
      <c r="D34" s="120"/>
      <c r="E34" s="120"/>
      <c r="F34" s="120"/>
      <c r="G34" s="120"/>
      <c r="H34" s="120"/>
      <c r="I34" s="261"/>
      <c r="J34" s="124"/>
      <c r="K34" s="120"/>
      <c r="L34" s="120"/>
      <c r="M34" s="120"/>
      <c r="N34" s="120"/>
      <c r="O34" s="124"/>
      <c r="P34" s="120"/>
      <c r="Q34" s="120"/>
      <c r="R34" s="120"/>
      <c r="S34" s="120"/>
      <c r="T34" s="120"/>
      <c r="U34" s="120"/>
    </row>
    <row r="35" spans="1:21">
      <c r="A35" s="120"/>
      <c r="B35" s="103" t="s">
        <v>234</v>
      </c>
      <c r="C35" s="120"/>
      <c r="D35" s="120"/>
      <c r="E35" s="120"/>
      <c r="F35" s="120"/>
      <c r="G35" s="120"/>
      <c r="H35" s="120"/>
      <c r="I35" s="261"/>
      <c r="J35" s="120"/>
      <c r="K35" s="120"/>
      <c r="L35" s="120"/>
      <c r="M35" s="120"/>
      <c r="N35" s="120"/>
      <c r="O35" s="124"/>
      <c r="P35" s="120"/>
      <c r="Q35" s="120"/>
      <c r="R35" s="120"/>
      <c r="S35" s="120"/>
      <c r="T35" s="120"/>
      <c r="U35" s="120"/>
    </row>
    <row r="36" spans="1:21">
      <c r="A36" s="120"/>
      <c r="B36" s="103" t="s">
        <v>233</v>
      </c>
      <c r="C36" s="120"/>
      <c r="D36" s="120"/>
      <c r="E36" s="120"/>
      <c r="F36" s="120"/>
      <c r="G36" s="120"/>
      <c r="H36" s="120"/>
      <c r="I36" s="261"/>
      <c r="J36" s="120"/>
      <c r="K36" s="120"/>
      <c r="L36" s="120"/>
      <c r="M36" s="120"/>
      <c r="N36" s="120"/>
      <c r="O36" s="124"/>
      <c r="P36" s="120"/>
      <c r="Q36" s="120"/>
      <c r="R36" s="120"/>
      <c r="S36" s="120"/>
      <c r="T36" s="120"/>
      <c r="U36" s="120"/>
    </row>
    <row r="37" spans="1:21">
      <c r="A37" s="120"/>
      <c r="B37" s="103" t="s">
        <v>180</v>
      </c>
      <c r="C37" s="120"/>
      <c r="D37" s="120"/>
      <c r="E37" s="120"/>
      <c r="F37" s="120"/>
      <c r="G37" s="120"/>
      <c r="H37" s="120"/>
      <c r="I37" s="261"/>
      <c r="J37" s="120"/>
      <c r="K37" s="120"/>
      <c r="L37" s="120"/>
      <c r="M37" s="120"/>
      <c r="N37" s="120"/>
      <c r="O37" s="124"/>
      <c r="P37" s="120"/>
      <c r="Q37" s="120"/>
      <c r="R37" s="120"/>
      <c r="S37" s="120"/>
      <c r="T37" s="120"/>
      <c r="U37" s="120"/>
    </row>
    <row r="38" spans="1:21">
      <c r="A38" s="120"/>
      <c r="B38" s="683" t="s">
        <v>105</v>
      </c>
      <c r="C38" s="683"/>
      <c r="D38" s="683"/>
      <c r="E38" s="683"/>
      <c r="F38" s="683"/>
      <c r="G38" s="683"/>
      <c r="H38" s="683"/>
      <c r="I38" s="683"/>
      <c r="J38" s="221"/>
      <c r="K38" s="221"/>
      <c r="L38" s="221"/>
      <c r="M38" s="221"/>
      <c r="N38" s="120"/>
      <c r="O38" s="124"/>
      <c r="P38" s="120"/>
      <c r="Q38" s="120"/>
      <c r="R38" s="120"/>
      <c r="S38" s="120"/>
      <c r="T38" s="120"/>
      <c r="U38" s="120"/>
    </row>
    <row r="39" spans="1:21">
      <c r="A39" s="120"/>
      <c r="B39" s="221" t="s">
        <v>179</v>
      </c>
      <c r="C39" s="120"/>
      <c r="D39" s="120"/>
      <c r="E39" s="120"/>
      <c r="F39" s="120"/>
      <c r="G39" s="120"/>
      <c r="H39" s="120"/>
      <c r="I39" s="261"/>
      <c r="J39" s="120"/>
      <c r="K39" s="120"/>
      <c r="L39" s="120"/>
      <c r="M39" s="120"/>
      <c r="N39" s="120"/>
      <c r="O39" s="124"/>
      <c r="P39" s="120"/>
      <c r="Q39" s="120"/>
      <c r="R39" s="120"/>
      <c r="S39" s="120"/>
      <c r="T39" s="120"/>
      <c r="U39" s="120"/>
    </row>
    <row r="40" spans="1:21">
      <c r="B40" s="313" t="s">
        <v>243</v>
      </c>
      <c r="N40" s="120"/>
      <c r="O40" s="124"/>
      <c r="P40" s="120"/>
    </row>
    <row r="41" spans="1:21">
      <c r="N41" s="122"/>
      <c r="O41" s="126"/>
      <c r="P41" s="122"/>
    </row>
    <row r="42" spans="1:21">
      <c r="N42" s="120"/>
      <c r="O42" s="124"/>
      <c r="P42" s="120"/>
    </row>
  </sheetData>
  <mergeCells count="1">
    <mergeCell ref="B38:I38"/>
  </mergeCells>
  <phoneticPr fontId="2"/>
  <dataValidations count="4">
    <dataValidation type="list" allowBlank="1" showInputMessage="1" showErrorMessage="1" sqref="D3:D33">
      <formula1>分類</formula1>
    </dataValidation>
    <dataValidation type="list" allowBlank="1" showInputMessage="1" showErrorMessage="1" sqref="F23:F33">
      <formula1>号数</formula1>
    </dataValidation>
    <dataValidation type="list" allowBlank="1" showInputMessage="1" showErrorMessage="1" sqref="C1">
      <formula1>$W$2:$W$3</formula1>
    </dataValidation>
    <dataValidation type="list" allowBlank="1" showInputMessage="1" showErrorMessage="1" sqref="F3:F22">
      <formula1>格付</formula1>
    </dataValidation>
  </dataValidations>
  <printOptions horizontalCentered="1"/>
  <pageMargins left="0.43307086614173229" right="0.23622047244094491" top="0.43307086614173229" bottom="0.74803149606299213" header="0.31496062992125984" footer="0.31496062992125984"/>
  <pageSetup paperSize="9" scale="93"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I43"/>
  <sheetViews>
    <sheetView view="pageBreakPreview" zoomScaleNormal="100" zoomScaleSheetLayoutView="100" workbookViewId="0">
      <selection activeCell="A28" sqref="A28:H28"/>
    </sheetView>
  </sheetViews>
  <sheetFormatPr defaultRowHeight="14.25"/>
  <cols>
    <col min="1" max="2" width="8.625" style="113" customWidth="1"/>
    <col min="3" max="3" width="13.375" style="113" customWidth="1"/>
    <col min="4" max="5" width="6.625" style="113" customWidth="1"/>
    <col min="6" max="7" width="7.625" style="113" customWidth="1"/>
    <col min="8" max="8" width="13.125" style="113" customWidth="1"/>
    <col min="9" max="9" width="12.625" style="113" customWidth="1"/>
    <col min="10" max="262" width="9" style="113"/>
    <col min="263" max="263" width="8.375" style="113" customWidth="1"/>
    <col min="264" max="264" width="16" style="113" customWidth="1"/>
    <col min="265" max="518" width="9" style="113"/>
    <col min="519" max="519" width="8.375" style="113" customWidth="1"/>
    <col min="520" max="520" width="16" style="113" customWidth="1"/>
    <col min="521" max="774" width="9" style="113"/>
    <col min="775" max="775" width="8.375" style="113" customWidth="1"/>
    <col min="776" max="776" width="16" style="113" customWidth="1"/>
    <col min="777" max="1030" width="9" style="113"/>
    <col min="1031" max="1031" width="8.375" style="113" customWidth="1"/>
    <col min="1032" max="1032" width="16" style="113" customWidth="1"/>
    <col min="1033" max="1286" width="9" style="113"/>
    <col min="1287" max="1287" width="8.375" style="113" customWidth="1"/>
    <col min="1288" max="1288" width="16" style="113" customWidth="1"/>
    <col min="1289" max="1542" width="9" style="113"/>
    <col min="1543" max="1543" width="8.375" style="113" customWidth="1"/>
    <col min="1544" max="1544" width="16" style="113" customWidth="1"/>
    <col min="1545" max="1798" width="9" style="113"/>
    <col min="1799" max="1799" width="8.375" style="113" customWidth="1"/>
    <col min="1800" max="1800" width="16" style="113" customWidth="1"/>
    <col min="1801" max="2054" width="9" style="113"/>
    <col min="2055" max="2055" width="8.375" style="113" customWidth="1"/>
    <col min="2056" max="2056" width="16" style="113" customWidth="1"/>
    <col min="2057" max="2310" width="9" style="113"/>
    <col min="2311" max="2311" width="8.375" style="113" customWidth="1"/>
    <col min="2312" max="2312" width="16" style="113" customWidth="1"/>
    <col min="2313" max="2566" width="9" style="113"/>
    <col min="2567" max="2567" width="8.375" style="113" customWidth="1"/>
    <col min="2568" max="2568" width="16" style="113" customWidth="1"/>
    <col min="2569" max="2822" width="9" style="113"/>
    <col min="2823" max="2823" width="8.375" style="113" customWidth="1"/>
    <col min="2824" max="2824" width="16" style="113" customWidth="1"/>
    <col min="2825" max="3078" width="9" style="113"/>
    <col min="3079" max="3079" width="8.375" style="113" customWidth="1"/>
    <col min="3080" max="3080" width="16" style="113" customWidth="1"/>
    <col min="3081" max="3334" width="9" style="113"/>
    <col min="3335" max="3335" width="8.375" style="113" customWidth="1"/>
    <col min="3336" max="3336" width="16" style="113" customWidth="1"/>
    <col min="3337" max="3590" width="9" style="113"/>
    <col min="3591" max="3591" width="8.375" style="113" customWidth="1"/>
    <col min="3592" max="3592" width="16" style="113" customWidth="1"/>
    <col min="3593" max="3846" width="9" style="113"/>
    <col min="3847" max="3847" width="8.375" style="113" customWidth="1"/>
    <col min="3848" max="3848" width="16" style="113" customWidth="1"/>
    <col min="3849" max="4102" width="9" style="113"/>
    <col min="4103" max="4103" width="8.375" style="113" customWidth="1"/>
    <col min="4104" max="4104" width="16" style="113" customWidth="1"/>
    <col min="4105" max="4358" width="9" style="113"/>
    <col min="4359" max="4359" width="8.375" style="113" customWidth="1"/>
    <col min="4360" max="4360" width="16" style="113" customWidth="1"/>
    <col min="4361" max="4614" width="9" style="113"/>
    <col min="4615" max="4615" width="8.375" style="113" customWidth="1"/>
    <col min="4616" max="4616" width="16" style="113" customWidth="1"/>
    <col min="4617" max="4870" width="9" style="113"/>
    <col min="4871" max="4871" width="8.375" style="113" customWidth="1"/>
    <col min="4872" max="4872" width="16" style="113" customWidth="1"/>
    <col min="4873" max="5126" width="9" style="113"/>
    <col min="5127" max="5127" width="8.375" style="113" customWidth="1"/>
    <col min="5128" max="5128" width="16" style="113" customWidth="1"/>
    <col min="5129" max="5382" width="9" style="113"/>
    <col min="5383" max="5383" width="8.375" style="113" customWidth="1"/>
    <col min="5384" max="5384" width="16" style="113" customWidth="1"/>
    <col min="5385" max="5638" width="9" style="113"/>
    <col min="5639" max="5639" width="8.375" style="113" customWidth="1"/>
    <col min="5640" max="5640" width="16" style="113" customWidth="1"/>
    <col min="5641" max="5894" width="9" style="113"/>
    <col min="5895" max="5895" width="8.375" style="113" customWidth="1"/>
    <col min="5896" max="5896" width="16" style="113" customWidth="1"/>
    <col min="5897" max="6150" width="9" style="113"/>
    <col min="6151" max="6151" width="8.375" style="113" customWidth="1"/>
    <col min="6152" max="6152" width="16" style="113" customWidth="1"/>
    <col min="6153" max="6406" width="9" style="113"/>
    <col min="6407" max="6407" width="8.375" style="113" customWidth="1"/>
    <col min="6408" max="6408" width="16" style="113" customWidth="1"/>
    <col min="6409" max="6662" width="9" style="113"/>
    <col min="6663" max="6663" width="8.375" style="113" customWidth="1"/>
    <col min="6664" max="6664" width="16" style="113" customWidth="1"/>
    <col min="6665" max="6918" width="9" style="113"/>
    <col min="6919" max="6919" width="8.375" style="113" customWidth="1"/>
    <col min="6920" max="6920" width="16" style="113" customWidth="1"/>
    <col min="6921" max="7174" width="9" style="113"/>
    <col min="7175" max="7175" width="8.375" style="113" customWidth="1"/>
    <col min="7176" max="7176" width="16" style="113" customWidth="1"/>
    <col min="7177" max="7430" width="9" style="113"/>
    <col min="7431" max="7431" width="8.375" style="113" customWidth="1"/>
    <col min="7432" max="7432" width="16" style="113" customWidth="1"/>
    <col min="7433" max="7686" width="9" style="113"/>
    <col min="7687" max="7687" width="8.375" style="113" customWidth="1"/>
    <col min="7688" max="7688" width="16" style="113" customWidth="1"/>
    <col min="7689" max="7942" width="9" style="113"/>
    <col min="7943" max="7943" width="8.375" style="113" customWidth="1"/>
    <col min="7944" max="7944" width="16" style="113" customWidth="1"/>
    <col min="7945" max="8198" width="9" style="113"/>
    <col min="8199" max="8199" width="8.375" style="113" customWidth="1"/>
    <col min="8200" max="8200" width="16" style="113" customWidth="1"/>
    <col min="8201" max="8454" width="9" style="113"/>
    <col min="8455" max="8455" width="8.375" style="113" customWidth="1"/>
    <col min="8456" max="8456" width="16" style="113" customWidth="1"/>
    <col min="8457" max="8710" width="9" style="113"/>
    <col min="8711" max="8711" width="8.375" style="113" customWidth="1"/>
    <col min="8712" max="8712" width="16" style="113" customWidth="1"/>
    <col min="8713" max="8966" width="9" style="113"/>
    <col min="8967" max="8967" width="8.375" style="113" customWidth="1"/>
    <col min="8968" max="8968" width="16" style="113" customWidth="1"/>
    <col min="8969" max="9222" width="9" style="113"/>
    <col min="9223" max="9223" width="8.375" style="113" customWidth="1"/>
    <col min="9224" max="9224" width="16" style="113" customWidth="1"/>
    <col min="9225" max="9478" width="9" style="113"/>
    <col min="9479" max="9479" width="8.375" style="113" customWidth="1"/>
    <col min="9480" max="9480" width="16" style="113" customWidth="1"/>
    <col min="9481" max="9734" width="9" style="113"/>
    <col min="9735" max="9735" width="8.375" style="113" customWidth="1"/>
    <col min="9736" max="9736" width="16" style="113" customWidth="1"/>
    <col min="9737" max="9990" width="9" style="113"/>
    <col min="9991" max="9991" width="8.375" style="113" customWidth="1"/>
    <col min="9992" max="9992" width="16" style="113" customWidth="1"/>
    <col min="9993" max="10246" width="9" style="113"/>
    <col min="10247" max="10247" width="8.375" style="113" customWidth="1"/>
    <col min="10248" max="10248" width="16" style="113" customWidth="1"/>
    <col min="10249" max="10502" width="9" style="113"/>
    <col min="10503" max="10503" width="8.375" style="113" customWidth="1"/>
    <col min="10504" max="10504" width="16" style="113" customWidth="1"/>
    <col min="10505" max="10758" width="9" style="113"/>
    <col min="10759" max="10759" width="8.375" style="113" customWidth="1"/>
    <col min="10760" max="10760" width="16" style="113" customWidth="1"/>
    <col min="10761" max="11014" width="9" style="113"/>
    <col min="11015" max="11015" width="8.375" style="113" customWidth="1"/>
    <col min="11016" max="11016" width="16" style="113" customWidth="1"/>
    <col min="11017" max="11270" width="9" style="113"/>
    <col min="11271" max="11271" width="8.375" style="113" customWidth="1"/>
    <col min="11272" max="11272" width="16" style="113" customWidth="1"/>
    <col min="11273" max="11526" width="9" style="113"/>
    <col min="11527" max="11527" width="8.375" style="113" customWidth="1"/>
    <col min="11528" max="11528" width="16" style="113" customWidth="1"/>
    <col min="11529" max="11782" width="9" style="113"/>
    <col min="11783" max="11783" width="8.375" style="113" customWidth="1"/>
    <col min="11784" max="11784" width="16" style="113" customWidth="1"/>
    <col min="11785" max="12038" width="9" style="113"/>
    <col min="12039" max="12039" width="8.375" style="113" customWidth="1"/>
    <col min="12040" max="12040" width="16" style="113" customWidth="1"/>
    <col min="12041" max="12294" width="9" style="113"/>
    <col min="12295" max="12295" width="8.375" style="113" customWidth="1"/>
    <col min="12296" max="12296" width="16" style="113" customWidth="1"/>
    <col min="12297" max="12550" width="9" style="113"/>
    <col min="12551" max="12551" width="8.375" style="113" customWidth="1"/>
    <col min="12552" max="12552" width="16" style="113" customWidth="1"/>
    <col min="12553" max="12806" width="9" style="113"/>
    <col min="12807" max="12807" width="8.375" style="113" customWidth="1"/>
    <col min="12808" max="12808" width="16" style="113" customWidth="1"/>
    <col min="12809" max="13062" width="9" style="113"/>
    <col min="13063" max="13063" width="8.375" style="113" customWidth="1"/>
    <col min="13064" max="13064" width="16" style="113" customWidth="1"/>
    <col min="13065" max="13318" width="9" style="113"/>
    <col min="13319" max="13319" width="8.375" style="113" customWidth="1"/>
    <col min="13320" max="13320" width="16" style="113" customWidth="1"/>
    <col min="13321" max="13574" width="9" style="113"/>
    <col min="13575" max="13575" width="8.375" style="113" customWidth="1"/>
    <col min="13576" max="13576" width="16" style="113" customWidth="1"/>
    <col min="13577" max="13830" width="9" style="113"/>
    <col min="13831" max="13831" width="8.375" style="113" customWidth="1"/>
    <col min="13832" max="13832" width="16" style="113" customWidth="1"/>
    <col min="13833" max="14086" width="9" style="113"/>
    <col min="14087" max="14087" width="8.375" style="113" customWidth="1"/>
    <col min="14088" max="14088" width="16" style="113" customWidth="1"/>
    <col min="14089" max="14342" width="9" style="113"/>
    <col min="14343" max="14343" width="8.375" style="113" customWidth="1"/>
    <col min="14344" max="14344" width="16" style="113" customWidth="1"/>
    <col min="14345" max="14598" width="9" style="113"/>
    <col min="14599" max="14599" width="8.375" style="113" customWidth="1"/>
    <col min="14600" max="14600" width="16" style="113" customWidth="1"/>
    <col min="14601" max="14854" width="9" style="113"/>
    <col min="14855" max="14855" width="8.375" style="113" customWidth="1"/>
    <col min="14856" max="14856" width="16" style="113" customWidth="1"/>
    <col min="14857" max="15110" width="9" style="113"/>
    <col min="15111" max="15111" width="8.375" style="113" customWidth="1"/>
    <col min="15112" max="15112" width="16" style="113" customWidth="1"/>
    <col min="15113" max="15366" width="9" style="113"/>
    <col min="15367" max="15367" width="8.375" style="113" customWidth="1"/>
    <col min="15368" max="15368" width="16" style="113" customWidth="1"/>
    <col min="15369" max="15622" width="9" style="113"/>
    <col min="15623" max="15623" width="8.375" style="113" customWidth="1"/>
    <col min="15624" max="15624" width="16" style="113" customWidth="1"/>
    <col min="15625" max="15878" width="9" style="113"/>
    <col min="15879" max="15879" width="8.375" style="113" customWidth="1"/>
    <col min="15880" max="15880" width="16" style="113" customWidth="1"/>
    <col min="15881" max="16134" width="9" style="113"/>
    <col min="16135" max="16135" width="8.375" style="113" customWidth="1"/>
    <col min="16136" max="16136" width="16" style="113" customWidth="1"/>
    <col min="16137" max="16384" width="9" style="113"/>
  </cols>
  <sheetData>
    <row r="1" spans="1:9" ht="20.100000000000001" customHeight="1">
      <c r="A1" s="230"/>
      <c r="B1" s="155"/>
      <c r="C1" s="155"/>
      <c r="D1" s="155"/>
      <c r="E1" s="155"/>
      <c r="F1" s="155"/>
      <c r="G1" s="155"/>
      <c r="H1" s="230"/>
      <c r="I1" s="155"/>
    </row>
    <row r="2" spans="1:9" s="114" customFormat="1" ht="20.100000000000001" customHeight="1">
      <c r="A2" s="223"/>
      <c r="B2" s="223"/>
      <c r="C2" s="223"/>
      <c r="D2" s="223"/>
      <c r="E2" s="223"/>
      <c r="F2" s="223"/>
      <c r="G2" s="223"/>
      <c r="H2" s="223"/>
      <c r="I2" s="223"/>
    </row>
    <row r="3" spans="1:9" s="114" customFormat="1" ht="20.100000000000001" customHeight="1">
      <c r="A3" s="223"/>
      <c r="B3" s="223"/>
      <c r="C3" s="223"/>
      <c r="D3" s="223"/>
      <c r="E3" s="223"/>
      <c r="F3" s="223"/>
      <c r="G3" s="223"/>
      <c r="H3" s="224" t="s">
        <v>353</v>
      </c>
      <c r="I3" s="223"/>
    </row>
    <row r="4" spans="1:9" s="114" customFormat="1" ht="20.100000000000001" customHeight="1">
      <c r="A4" s="223"/>
      <c r="B4" s="223"/>
      <c r="C4" s="223"/>
      <c r="D4" s="223"/>
      <c r="E4" s="223"/>
      <c r="F4" s="223"/>
      <c r="G4" s="223"/>
      <c r="H4" s="223"/>
      <c r="I4" s="223"/>
    </row>
    <row r="5" spans="1:9" s="114" customFormat="1" ht="20.100000000000001" customHeight="1">
      <c r="A5" s="685" t="s">
        <v>86</v>
      </c>
      <c r="B5" s="685"/>
      <c r="C5" s="685"/>
      <c r="D5" s="223"/>
      <c r="E5" s="223"/>
      <c r="F5" s="223"/>
      <c r="G5" s="223"/>
      <c r="H5" s="223"/>
      <c r="I5" s="223"/>
    </row>
    <row r="6" spans="1:9" s="114" customFormat="1" ht="20.100000000000001" customHeight="1">
      <c r="A6" s="685" t="s">
        <v>151</v>
      </c>
      <c r="B6" s="685"/>
      <c r="C6" s="685"/>
      <c r="D6" s="223"/>
      <c r="E6" s="223"/>
      <c r="F6" s="223"/>
      <c r="G6" s="223"/>
      <c r="H6" s="223"/>
      <c r="I6" s="223"/>
    </row>
    <row r="7" spans="1:9" s="114" customFormat="1" ht="20.100000000000001" customHeight="1">
      <c r="A7" s="685"/>
      <c r="B7" s="685"/>
      <c r="C7" s="685"/>
      <c r="D7" s="223"/>
      <c r="E7" s="223"/>
      <c r="F7" s="223"/>
      <c r="G7" s="223"/>
      <c r="H7" s="223"/>
      <c r="I7" s="223"/>
    </row>
    <row r="8" spans="1:9" s="114" customFormat="1" ht="20.100000000000001" customHeight="1">
      <c r="A8" s="225"/>
      <c r="B8" s="225"/>
      <c r="C8" s="225"/>
      <c r="D8" s="223"/>
      <c r="E8" s="223"/>
      <c r="F8" s="223"/>
      <c r="G8" s="223"/>
      <c r="H8" s="223"/>
      <c r="I8" s="223"/>
    </row>
    <row r="9" spans="1:9" s="114" customFormat="1" ht="20.100000000000001" customHeight="1">
      <c r="A9" s="225"/>
      <c r="B9" s="225"/>
      <c r="C9" s="225"/>
      <c r="D9" s="223"/>
      <c r="E9" s="223"/>
      <c r="F9" s="223"/>
      <c r="G9" s="223"/>
      <c r="H9" s="223"/>
      <c r="I9" s="223"/>
    </row>
    <row r="10" spans="1:9" s="114" customFormat="1" ht="20.100000000000001" customHeight="1">
      <c r="A10" s="223"/>
      <c r="B10" s="223"/>
      <c r="C10" s="223"/>
      <c r="D10" s="223"/>
      <c r="E10" s="223"/>
      <c r="F10" s="223"/>
      <c r="G10" s="223"/>
      <c r="H10" s="223"/>
      <c r="I10" s="223"/>
    </row>
    <row r="11" spans="1:9" s="114" customFormat="1" ht="20.100000000000001" customHeight="1">
      <c r="A11" s="223"/>
      <c r="B11" s="223"/>
      <c r="C11" s="223"/>
      <c r="D11" s="223"/>
      <c r="E11" s="225"/>
      <c r="F11" s="223"/>
      <c r="G11" s="223"/>
      <c r="H11" s="223"/>
      <c r="I11" s="223"/>
    </row>
    <row r="12" spans="1:9" s="114" customFormat="1" ht="20.100000000000001" customHeight="1">
      <c r="A12" s="223"/>
      <c r="B12" s="223"/>
      <c r="C12" s="223"/>
      <c r="D12" s="223"/>
      <c r="E12" s="225"/>
      <c r="F12" s="223" t="s">
        <v>87</v>
      </c>
      <c r="G12" s="223"/>
      <c r="H12" s="223"/>
      <c r="I12" s="223"/>
    </row>
    <row r="13" spans="1:9" s="114" customFormat="1" ht="20.100000000000001" customHeight="1">
      <c r="A13" s="223"/>
      <c r="B13" s="223"/>
      <c r="C13" s="223"/>
      <c r="D13" s="223"/>
      <c r="E13" s="225"/>
      <c r="F13" s="223" t="s">
        <v>88</v>
      </c>
      <c r="G13" s="223"/>
      <c r="H13" s="223"/>
      <c r="I13" s="223"/>
    </row>
    <row r="14" spans="1:9" s="114" customFormat="1" ht="20.100000000000001" customHeight="1">
      <c r="A14" s="223"/>
      <c r="B14" s="223"/>
      <c r="C14" s="223"/>
      <c r="D14" s="223"/>
      <c r="E14" s="226"/>
      <c r="F14" s="223"/>
      <c r="G14" s="223"/>
      <c r="H14" s="223"/>
      <c r="I14" s="223"/>
    </row>
    <row r="15" spans="1:9" s="114" customFormat="1" ht="20.100000000000001" customHeight="1">
      <c r="A15" s="223"/>
      <c r="B15" s="223"/>
      <c r="C15" s="223"/>
      <c r="D15" s="223"/>
      <c r="E15" s="223"/>
      <c r="F15" s="223"/>
      <c r="G15" s="223"/>
      <c r="H15" s="223"/>
      <c r="I15" s="223"/>
    </row>
    <row r="16" spans="1:9" s="114" customFormat="1" ht="20.100000000000001" customHeight="1">
      <c r="A16" s="223"/>
      <c r="B16" s="223"/>
      <c r="C16" s="155"/>
      <c r="D16" s="223"/>
      <c r="E16" s="223"/>
      <c r="F16" s="223"/>
      <c r="G16" s="223"/>
      <c r="H16" s="223"/>
      <c r="I16" s="223"/>
    </row>
    <row r="17" spans="1:9" s="114" customFormat="1" ht="20.100000000000001" customHeight="1">
      <c r="A17" s="223"/>
      <c r="B17" s="223"/>
      <c r="C17" s="223"/>
      <c r="D17" s="223"/>
      <c r="E17" s="223"/>
      <c r="F17" s="223"/>
      <c r="G17" s="223"/>
      <c r="H17" s="223"/>
      <c r="I17" s="223"/>
    </row>
    <row r="18" spans="1:9" s="114" customFormat="1" ht="20.100000000000001" customHeight="1">
      <c r="A18" s="223"/>
      <c r="B18" s="223"/>
      <c r="C18" s="223"/>
      <c r="D18" s="223"/>
      <c r="E18" s="223"/>
      <c r="F18" s="223"/>
      <c r="G18" s="223"/>
      <c r="H18" s="223"/>
      <c r="I18" s="223"/>
    </row>
    <row r="19" spans="1:9" ht="20.100000000000001" customHeight="1">
      <c r="A19" s="686" t="str">
        <f>様式1!E7</f>
        <v>○○○国（案件名）</v>
      </c>
      <c r="B19" s="686"/>
      <c r="C19" s="686"/>
      <c r="D19" s="686"/>
      <c r="E19" s="686"/>
      <c r="F19" s="686"/>
      <c r="G19" s="686"/>
      <c r="H19" s="686"/>
      <c r="I19" s="686"/>
    </row>
    <row r="20" spans="1:9" ht="20.100000000000001" customHeight="1">
      <c r="A20" s="686"/>
      <c r="B20" s="686"/>
      <c r="C20" s="686"/>
      <c r="D20" s="686"/>
      <c r="E20" s="686"/>
      <c r="F20" s="686"/>
      <c r="G20" s="686"/>
      <c r="H20" s="686"/>
      <c r="I20" s="686"/>
    </row>
    <row r="21" spans="1:9" ht="20.100000000000001" customHeight="1">
      <c r="A21" s="687" t="s">
        <v>98</v>
      </c>
      <c r="B21" s="687"/>
      <c r="C21" s="687"/>
      <c r="D21" s="687"/>
      <c r="E21" s="687"/>
      <c r="F21" s="687"/>
      <c r="G21" s="687"/>
      <c r="H21" s="687"/>
      <c r="I21" s="687"/>
    </row>
    <row r="22" spans="1:9" ht="20.100000000000001" customHeight="1">
      <c r="A22" s="227"/>
      <c r="B22" s="227"/>
      <c r="C22" s="227"/>
      <c r="D22" s="227"/>
      <c r="E22" s="227"/>
      <c r="F22" s="227"/>
      <c r="G22" s="227"/>
      <c r="H22" s="227"/>
      <c r="I22" s="155"/>
    </row>
    <row r="23" spans="1:9" ht="20.100000000000001" customHeight="1">
      <c r="A23" s="227"/>
      <c r="B23" s="227"/>
      <c r="C23" s="227"/>
      <c r="D23" s="227"/>
      <c r="E23" s="227"/>
      <c r="F23" s="227"/>
      <c r="G23" s="227"/>
      <c r="H23" s="227"/>
      <c r="I23" s="155"/>
    </row>
    <row r="24" spans="1:9" ht="20.100000000000001" customHeight="1">
      <c r="A24" s="688" t="s">
        <v>89</v>
      </c>
      <c r="B24" s="688"/>
      <c r="C24" s="688"/>
      <c r="D24" s="688"/>
      <c r="E24" s="688"/>
      <c r="F24" s="688"/>
      <c r="G24" s="688"/>
      <c r="H24" s="688"/>
      <c r="I24" s="155"/>
    </row>
    <row r="25" spans="1:9" ht="20.100000000000001" customHeight="1">
      <c r="A25" s="155"/>
      <c r="B25" s="155"/>
      <c r="C25" s="155"/>
      <c r="D25" s="155"/>
      <c r="E25" s="155"/>
      <c r="F25" s="155"/>
      <c r="G25" s="155"/>
      <c r="H25" s="155"/>
      <c r="I25" s="155"/>
    </row>
    <row r="26" spans="1:9" ht="20.100000000000001" customHeight="1">
      <c r="A26" s="155"/>
      <c r="B26" s="155"/>
      <c r="C26" s="155"/>
      <c r="D26" s="155"/>
      <c r="E26" s="155"/>
      <c r="F26" s="155"/>
      <c r="G26" s="155"/>
      <c r="H26" s="155"/>
      <c r="I26" s="155"/>
    </row>
    <row r="27" spans="1:9" ht="20.100000000000001" customHeight="1">
      <c r="A27" s="155"/>
      <c r="B27" s="155"/>
      <c r="C27" s="155"/>
      <c r="D27" s="155"/>
      <c r="E27" s="155"/>
      <c r="F27" s="155"/>
      <c r="G27" s="155"/>
      <c r="H27" s="155"/>
      <c r="I27" s="155"/>
    </row>
    <row r="28" spans="1:9" ht="20.100000000000001" customHeight="1">
      <c r="A28" s="684" t="s">
        <v>90</v>
      </c>
      <c r="B28" s="684"/>
      <c r="C28" s="684"/>
      <c r="D28" s="684"/>
      <c r="E28" s="684"/>
      <c r="F28" s="684"/>
      <c r="G28" s="684"/>
      <c r="H28" s="684"/>
      <c r="I28" s="155"/>
    </row>
    <row r="29" spans="1:9" ht="20.100000000000001" customHeight="1">
      <c r="A29" s="155"/>
      <c r="B29" s="155"/>
      <c r="C29" s="155"/>
      <c r="D29" s="155"/>
      <c r="E29" s="155"/>
      <c r="F29" s="155"/>
      <c r="G29" s="155"/>
      <c r="H29" s="155"/>
      <c r="I29" s="155"/>
    </row>
    <row r="30" spans="1:9" ht="20.100000000000001" customHeight="1">
      <c r="A30" s="155" t="s">
        <v>91</v>
      </c>
      <c r="B30" s="155"/>
      <c r="C30" s="228">
        <f>様式1!G32</f>
        <v>0</v>
      </c>
      <c r="D30" s="229" t="s">
        <v>11</v>
      </c>
      <c r="E30" s="156" t="s">
        <v>100</v>
      </c>
      <c r="F30" s="156"/>
      <c r="G30" s="156"/>
      <c r="H30" s="228">
        <f>様式1!G31</f>
        <v>0</v>
      </c>
      <c r="I30" s="155" t="s">
        <v>99</v>
      </c>
    </row>
    <row r="31" spans="1:9" ht="20.100000000000001" customHeight="1">
      <c r="A31" s="155"/>
      <c r="B31" s="155"/>
      <c r="C31" s="155"/>
      <c r="D31" s="155"/>
      <c r="E31" s="155"/>
      <c r="F31" s="155"/>
      <c r="G31" s="155"/>
      <c r="H31" s="155"/>
      <c r="I31" s="155"/>
    </row>
    <row r="32" spans="1:9" ht="20.100000000000001" customHeight="1">
      <c r="A32" s="155"/>
      <c r="B32" s="155"/>
      <c r="C32" s="155"/>
      <c r="D32" s="155"/>
      <c r="E32" s="155"/>
      <c r="F32" s="155"/>
      <c r="G32" s="155"/>
      <c r="H32" s="155"/>
      <c r="I32" s="155"/>
    </row>
    <row r="33" spans="1:9" ht="20.100000000000001" customHeight="1">
      <c r="A33" s="155" t="s">
        <v>92</v>
      </c>
      <c r="B33" s="155"/>
      <c r="C33" s="155"/>
      <c r="D33" s="155"/>
      <c r="E33" s="155"/>
      <c r="F33" s="155"/>
      <c r="G33" s="155"/>
      <c r="H33" s="155"/>
      <c r="I33" s="155"/>
    </row>
    <row r="34" spans="1:9" ht="20.100000000000001" customHeight="1">
      <c r="A34" s="155"/>
      <c r="B34" s="155"/>
      <c r="C34" s="155"/>
      <c r="D34" s="155"/>
      <c r="E34" s="155"/>
      <c r="F34" s="155"/>
      <c r="G34" s="155"/>
      <c r="H34" s="155"/>
      <c r="I34" s="155"/>
    </row>
    <row r="35" spans="1:9" ht="20.100000000000001" customHeight="1">
      <c r="A35" s="155"/>
      <c r="B35" s="155"/>
      <c r="C35" s="155"/>
      <c r="D35" s="155"/>
      <c r="E35" s="155"/>
      <c r="F35" s="155"/>
      <c r="G35" s="155"/>
      <c r="H35" s="155"/>
      <c r="I35" s="155"/>
    </row>
    <row r="36" spans="1:9" ht="20.100000000000001" customHeight="1">
      <c r="A36" s="155"/>
      <c r="B36" s="155"/>
      <c r="C36" s="155"/>
      <c r="D36" s="155"/>
      <c r="E36" s="155"/>
      <c r="F36" s="155"/>
      <c r="G36" s="155"/>
      <c r="H36" s="155"/>
      <c r="I36" s="155"/>
    </row>
    <row r="37" spans="1:9" ht="20.100000000000001" customHeight="1">
      <c r="A37" s="155"/>
      <c r="B37" s="155"/>
      <c r="C37" s="155"/>
      <c r="D37" s="155"/>
      <c r="E37" s="155"/>
      <c r="F37" s="155"/>
      <c r="G37" s="155"/>
      <c r="H37" s="155"/>
      <c r="I37" s="155"/>
    </row>
    <row r="38" spans="1:9" ht="20.100000000000001" customHeight="1">
      <c r="A38" s="155"/>
      <c r="B38" s="155"/>
      <c r="C38" s="155"/>
      <c r="D38" s="155"/>
      <c r="E38" s="155"/>
      <c r="F38" s="155"/>
      <c r="G38" s="155"/>
      <c r="H38" s="155"/>
      <c r="I38" s="155"/>
    </row>
    <row r="39" spans="1:9" ht="20.100000000000001" customHeight="1">
      <c r="A39" s="155"/>
      <c r="B39" s="155"/>
      <c r="C39" s="155"/>
      <c r="D39" s="155"/>
      <c r="E39" s="155"/>
      <c r="F39" s="155"/>
      <c r="G39" s="155"/>
      <c r="H39" s="231" t="s">
        <v>93</v>
      </c>
      <c r="I39" s="155"/>
    </row>
    <row r="40" spans="1:9" ht="20.100000000000001" customHeight="1">
      <c r="A40" s="155"/>
      <c r="B40" s="155"/>
      <c r="C40" s="155"/>
      <c r="D40" s="155"/>
      <c r="E40" s="155"/>
      <c r="F40" s="155"/>
      <c r="G40" s="155"/>
      <c r="H40" s="155"/>
      <c r="I40" s="155"/>
    </row>
    <row r="41" spans="1:9" ht="20.100000000000001" customHeight="1">
      <c r="A41" s="155"/>
      <c r="B41" s="155"/>
      <c r="C41" s="155"/>
      <c r="D41" s="155"/>
      <c r="E41" s="155"/>
      <c r="F41" s="155"/>
      <c r="G41" s="155"/>
      <c r="H41" s="155"/>
      <c r="I41" s="155"/>
    </row>
    <row r="42" spans="1:9" ht="20.100000000000001" customHeight="1">
      <c r="A42" s="155"/>
      <c r="B42" s="155"/>
      <c r="C42" s="155"/>
      <c r="D42" s="155"/>
      <c r="E42" s="155"/>
      <c r="F42" s="155"/>
      <c r="G42" s="155"/>
      <c r="H42" s="155"/>
      <c r="I42" s="155"/>
    </row>
    <row r="43" spans="1:9" ht="20.100000000000001" customHeight="1">
      <c r="A43" s="155"/>
      <c r="B43" s="155"/>
      <c r="C43" s="155"/>
      <c r="D43" s="155"/>
      <c r="E43" s="155"/>
      <c r="F43" s="155"/>
      <c r="G43" s="155"/>
      <c r="I43" s="155"/>
    </row>
  </sheetData>
  <mergeCells count="7">
    <mergeCell ref="A28:H28"/>
    <mergeCell ref="A5:C5"/>
    <mergeCell ref="A6:C6"/>
    <mergeCell ref="A7:C7"/>
    <mergeCell ref="A19:I20"/>
    <mergeCell ref="A21:I21"/>
    <mergeCell ref="A24:H24"/>
  </mergeCells>
  <phoneticPr fontId="2"/>
  <printOptions horizontalCentered="1"/>
  <pageMargins left="0.59055118110236227" right="0.59055118110236227"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FF"/>
    <outlinePr summaryBelow="0"/>
    <pageSetUpPr fitToPage="1"/>
  </sheetPr>
  <dimension ref="A1:V37"/>
  <sheetViews>
    <sheetView showGridLines="0" view="pageBreakPreview" zoomScaleNormal="100" zoomScaleSheetLayoutView="100" workbookViewId="0">
      <selection activeCell="B23" sqref="B23"/>
    </sheetView>
  </sheetViews>
  <sheetFormatPr defaultColWidth="9" defaultRowHeight="14.25"/>
  <cols>
    <col min="1" max="1" width="1.875" style="19" customWidth="1"/>
    <col min="2" max="2" width="4.875" style="19" customWidth="1"/>
    <col min="3" max="3" width="7.125" style="19" customWidth="1"/>
    <col min="4" max="4" width="4.875" style="19" customWidth="1"/>
    <col min="5" max="5" width="39.25" style="19" customWidth="1"/>
    <col min="6" max="6" width="4.375" style="19" customWidth="1"/>
    <col min="7" max="7" width="19.625" style="19" customWidth="1"/>
    <col min="8" max="8" width="3.625" style="19" customWidth="1"/>
    <col min="9" max="9" width="9" style="19" customWidth="1"/>
    <col min="10" max="16" width="9" style="19"/>
    <col min="17" max="17" width="11" style="19" customWidth="1"/>
    <col min="18" max="16384" width="9" style="19"/>
  </cols>
  <sheetData>
    <row r="1" spans="1:22" ht="20.100000000000001" customHeight="1">
      <c r="A1" s="694" t="str">
        <f>IF(B5="見積金額内訳書","",IF(B5="最終見積金額内訳書","",Q6))</f>
        <v/>
      </c>
      <c r="B1" s="694"/>
      <c r="C1" s="694"/>
      <c r="D1" s="694"/>
      <c r="F1" s="50"/>
      <c r="H1" s="20"/>
      <c r="I1" s="20"/>
      <c r="J1" s="20"/>
      <c r="K1" s="20"/>
      <c r="L1" s="20"/>
    </row>
    <row r="2" spans="1:22" ht="20.100000000000001" customHeight="1" thickBot="1">
      <c r="A2" s="696"/>
      <c r="B2" s="696"/>
      <c r="C2" s="20"/>
      <c r="D2" s="20"/>
      <c r="E2" s="20"/>
      <c r="F2" s="20"/>
      <c r="G2" s="21"/>
      <c r="H2" s="20"/>
      <c r="I2" s="20"/>
      <c r="J2" s="15" t="s">
        <v>304</v>
      </c>
      <c r="K2" s="20"/>
      <c r="L2" s="20"/>
      <c r="M2" s="20"/>
    </row>
    <row r="3" spans="1:22" ht="20.100000000000001" customHeight="1" thickBot="1">
      <c r="A3" s="20"/>
      <c r="B3" s="700" t="s">
        <v>134</v>
      </c>
      <c r="C3" s="699"/>
      <c r="D3" s="699"/>
      <c r="E3" s="699"/>
      <c r="F3" s="699"/>
      <c r="G3" s="699"/>
      <c r="H3" s="20"/>
      <c r="I3" s="20"/>
      <c r="J3" s="407">
        <v>0.1</v>
      </c>
      <c r="K3" s="20"/>
      <c r="L3" s="20"/>
      <c r="M3" s="20"/>
    </row>
    <row r="4" spans="1:22" ht="20.100000000000001" customHeight="1">
      <c r="A4" s="20"/>
      <c r="B4" s="697"/>
      <c r="C4" s="698"/>
      <c r="D4" s="698"/>
      <c r="E4" s="698"/>
      <c r="F4" s="698"/>
      <c r="G4" s="698"/>
      <c r="H4" s="31"/>
      <c r="I4" s="22"/>
      <c r="J4" s="22"/>
      <c r="K4" s="22"/>
      <c r="L4" s="22"/>
      <c r="M4" s="20"/>
      <c r="O4" s="19" t="s">
        <v>81</v>
      </c>
      <c r="Q4" s="19" t="s">
        <v>83</v>
      </c>
      <c r="S4" s="53" t="s">
        <v>47</v>
      </c>
      <c r="U4" s="6" t="s">
        <v>46</v>
      </c>
      <c r="V4" s="6"/>
    </row>
    <row r="5" spans="1:22" ht="20.100000000000001" customHeight="1">
      <c r="A5" s="20"/>
      <c r="B5" s="699" t="s">
        <v>81</v>
      </c>
      <c r="C5" s="699"/>
      <c r="D5" s="699"/>
      <c r="E5" s="699"/>
      <c r="F5" s="699"/>
      <c r="G5" s="699"/>
      <c r="H5" s="31"/>
      <c r="I5" s="22"/>
      <c r="J5" s="22"/>
      <c r="K5" s="22"/>
      <c r="L5" s="22"/>
      <c r="M5" s="20"/>
      <c r="O5" s="19" t="s">
        <v>82</v>
      </c>
      <c r="Q5" s="19" t="s">
        <v>84</v>
      </c>
      <c r="S5" s="19" t="s">
        <v>240</v>
      </c>
      <c r="U5" s="6" t="s">
        <v>242</v>
      </c>
      <c r="V5" s="6"/>
    </row>
    <row r="6" spans="1:22" ht="20.100000000000001" customHeight="1">
      <c r="A6" s="20"/>
      <c r="C6" s="51"/>
      <c r="D6" s="51"/>
      <c r="E6" s="51"/>
      <c r="F6" s="51"/>
      <c r="G6" s="51"/>
      <c r="H6" s="51"/>
      <c r="I6" s="52"/>
      <c r="J6" s="52"/>
      <c r="K6" s="52"/>
      <c r="L6" s="52"/>
      <c r="M6" s="52"/>
      <c r="N6" s="52"/>
      <c r="O6" s="19" t="s">
        <v>96</v>
      </c>
      <c r="P6" s="52"/>
      <c r="Q6" s="52" t="s">
        <v>85</v>
      </c>
    </row>
    <row r="7" spans="1:22" ht="20.100000000000001" customHeight="1">
      <c r="A7" s="20"/>
      <c r="B7" s="704" t="str">
        <f>IF(B5="契約金額内訳書",U5,U4)</f>
        <v>提案事業名</v>
      </c>
      <c r="C7" s="704"/>
      <c r="D7" s="315"/>
      <c r="E7" s="701" t="s">
        <v>321</v>
      </c>
      <c r="F7" s="702"/>
      <c r="G7" s="702"/>
      <c r="H7" s="51"/>
      <c r="I7" s="52"/>
      <c r="J7" s="52"/>
      <c r="K7" s="52"/>
      <c r="L7" s="52"/>
      <c r="M7" s="52"/>
      <c r="N7" s="52"/>
      <c r="O7" s="52"/>
      <c r="P7" s="52"/>
      <c r="Q7" s="115" t="s">
        <v>97</v>
      </c>
    </row>
    <row r="8" spans="1:22" ht="20.100000000000001" customHeight="1">
      <c r="A8" s="20"/>
      <c r="B8" s="704"/>
      <c r="C8" s="704"/>
      <c r="D8" s="315"/>
      <c r="E8" s="703"/>
      <c r="F8" s="703"/>
      <c r="G8" s="703"/>
      <c r="H8" s="51"/>
      <c r="I8" s="52"/>
      <c r="J8" s="52"/>
      <c r="K8" s="52"/>
      <c r="L8" s="52"/>
      <c r="M8" s="52"/>
      <c r="N8" s="52"/>
      <c r="O8" s="52"/>
      <c r="P8" s="52"/>
      <c r="Q8" s="115"/>
    </row>
    <row r="9" spans="1:22" ht="20.100000000000001" customHeight="1">
      <c r="A9" s="20"/>
      <c r="B9" s="315" t="str">
        <f>IF(B5="契約金額内訳書",S5,S4)</f>
        <v>事業提案法人名</v>
      </c>
      <c r="C9" s="315"/>
      <c r="D9" s="315"/>
      <c r="E9" s="54" t="s">
        <v>152</v>
      </c>
      <c r="F9" s="54"/>
      <c r="G9" s="54"/>
      <c r="H9" s="51"/>
      <c r="I9" s="52"/>
      <c r="J9" s="52"/>
      <c r="K9" s="52"/>
      <c r="L9" s="52"/>
      <c r="M9" s="52"/>
      <c r="N9" s="52"/>
      <c r="O9" s="52"/>
      <c r="P9" s="52"/>
      <c r="Q9" s="52"/>
    </row>
    <row r="10" spans="1:22" ht="20.100000000000001" customHeight="1">
      <c r="A10" s="20"/>
      <c r="B10" s="6"/>
      <c r="C10" s="51"/>
      <c r="D10" s="55"/>
      <c r="E10" s="56"/>
      <c r="F10" s="56"/>
      <c r="G10" s="56"/>
      <c r="H10" s="51"/>
      <c r="I10" s="52"/>
      <c r="J10" s="52"/>
      <c r="K10" s="52"/>
      <c r="L10" s="52"/>
      <c r="M10" s="52"/>
      <c r="N10" s="52"/>
      <c r="O10" s="52"/>
      <c r="P10" s="52"/>
      <c r="Q10" s="52"/>
    </row>
    <row r="11" spans="1:22" ht="20.100000000000001" customHeight="1">
      <c r="A11" s="20"/>
      <c r="B11" s="20"/>
      <c r="C11" s="20"/>
      <c r="D11" s="20"/>
      <c r="E11" s="20"/>
      <c r="F11" s="20"/>
      <c r="G11" s="20"/>
      <c r="H11" s="20"/>
      <c r="I11" s="52"/>
      <c r="J11" s="52"/>
      <c r="K11" s="52"/>
      <c r="L11" s="52"/>
      <c r="M11" s="52"/>
      <c r="N11" s="52"/>
      <c r="O11" s="158" t="s">
        <v>134</v>
      </c>
      <c r="P11" s="52"/>
      <c r="Q11" s="52"/>
      <c r="U11" s="19" t="s">
        <v>244</v>
      </c>
    </row>
    <row r="12" spans="1:22" ht="30" customHeight="1" thickBot="1">
      <c r="A12" s="20"/>
      <c r="B12" s="316" t="str">
        <f>IF(B5="見積金額内訳書",Q4,IF(B5="契約金額内訳書",Q5,Q7))</f>
        <v>見積金額</v>
      </c>
      <c r="C12" s="317"/>
      <c r="D12" s="318"/>
      <c r="E12" s="32">
        <f>G32</f>
        <v>0</v>
      </c>
      <c r="F12" s="33" t="s">
        <v>1</v>
      </c>
      <c r="G12" s="20"/>
      <c r="H12" s="20"/>
      <c r="I12" s="52"/>
      <c r="J12" s="52"/>
      <c r="K12" s="52"/>
      <c r="L12" s="52"/>
      <c r="M12" s="52"/>
      <c r="N12" s="52"/>
      <c r="O12" s="157" t="s">
        <v>262</v>
      </c>
      <c r="P12" s="52"/>
      <c r="Q12" s="52"/>
      <c r="U12" s="19" t="s">
        <v>245</v>
      </c>
    </row>
    <row r="13" spans="1:22" ht="15" customHeight="1">
      <c r="A13" s="20"/>
      <c r="B13" s="20"/>
      <c r="C13" s="20"/>
      <c r="D13" s="20"/>
      <c r="E13" s="20"/>
      <c r="F13" s="20"/>
      <c r="G13" s="20"/>
      <c r="H13" s="20"/>
      <c r="I13" s="52"/>
      <c r="J13" s="52"/>
      <c r="K13" s="52"/>
      <c r="L13" s="52"/>
      <c r="M13" s="52"/>
      <c r="N13" s="52"/>
      <c r="O13" s="157" t="s">
        <v>263</v>
      </c>
      <c r="P13" s="52"/>
      <c r="Q13" s="52"/>
      <c r="U13" s="19" t="s">
        <v>246</v>
      </c>
    </row>
    <row r="14" spans="1:22" ht="15" customHeight="1">
      <c r="A14" s="20"/>
      <c r="B14" s="20"/>
      <c r="C14" s="20"/>
      <c r="D14" s="20"/>
      <c r="E14" s="20"/>
      <c r="F14" s="20"/>
      <c r="G14" s="20"/>
      <c r="H14" s="20"/>
      <c r="I14" s="52"/>
      <c r="J14" s="52"/>
      <c r="K14" s="52"/>
      <c r="L14" s="52"/>
      <c r="M14" s="52"/>
      <c r="N14" s="52"/>
      <c r="O14" s="157" t="s">
        <v>266</v>
      </c>
      <c r="P14" s="52"/>
      <c r="Q14" s="52"/>
      <c r="U14" s="19" t="s">
        <v>247</v>
      </c>
    </row>
    <row r="15" spans="1:22" ht="15" customHeight="1">
      <c r="A15" s="20"/>
      <c r="B15" s="20"/>
      <c r="C15" s="20"/>
      <c r="D15" s="20"/>
      <c r="E15" s="20"/>
      <c r="F15" s="20"/>
      <c r="G15" s="20"/>
      <c r="H15" s="20"/>
      <c r="I15" s="52"/>
      <c r="J15" s="52"/>
      <c r="K15" s="52"/>
      <c r="L15" s="52"/>
      <c r="M15" s="52"/>
      <c r="N15" s="52"/>
      <c r="O15" s="19" t="s">
        <v>264</v>
      </c>
      <c r="P15" s="52"/>
      <c r="Q15" s="52"/>
      <c r="U15" s="19" t="s">
        <v>265</v>
      </c>
    </row>
    <row r="16" spans="1:22" ht="30" customHeight="1" thickBot="1">
      <c r="A16" s="20"/>
      <c r="B16" s="23" t="s">
        <v>49</v>
      </c>
      <c r="C16" s="695" t="s">
        <v>58</v>
      </c>
      <c r="D16" s="695"/>
      <c r="E16" s="695"/>
      <c r="F16" s="172"/>
      <c r="G16" s="25">
        <f>G17+G18+G19</f>
        <v>0</v>
      </c>
      <c r="H16" s="25" t="s">
        <v>1</v>
      </c>
      <c r="O16" s="157" t="s">
        <v>267</v>
      </c>
      <c r="U16" s="19" t="s">
        <v>248</v>
      </c>
    </row>
    <row r="17" spans="1:17" ht="24.95" customHeight="1" thickTop="1">
      <c r="A17" s="20"/>
      <c r="B17" s="20"/>
      <c r="C17" s="26" t="s">
        <v>2</v>
      </c>
      <c r="D17" s="692" t="s">
        <v>7</v>
      </c>
      <c r="E17" s="692"/>
      <c r="F17" s="175"/>
      <c r="G17" s="307">
        <f>様式2_2_2その他原価・一般管理費等!$D$30</f>
        <v>0</v>
      </c>
      <c r="H17" s="307" t="s">
        <v>1</v>
      </c>
      <c r="O17" s="157" t="s">
        <v>232</v>
      </c>
    </row>
    <row r="18" spans="1:17" ht="24.95" customHeight="1">
      <c r="A18" s="20"/>
      <c r="B18" s="20"/>
      <c r="C18" s="26" t="s">
        <v>4</v>
      </c>
      <c r="D18" s="692" t="s">
        <v>56</v>
      </c>
      <c r="E18" s="692"/>
      <c r="F18" s="175"/>
      <c r="G18" s="308">
        <f>様式2_2_2その他原価・一般管理費等!$F$30</f>
        <v>0</v>
      </c>
      <c r="H18" s="308" t="s">
        <v>1</v>
      </c>
    </row>
    <row r="19" spans="1:17" ht="24.95" customHeight="1">
      <c r="A19" s="20"/>
      <c r="B19" s="29"/>
      <c r="C19" s="26" t="s">
        <v>8</v>
      </c>
      <c r="D19" s="691" t="s">
        <v>9</v>
      </c>
      <c r="E19" s="691"/>
      <c r="F19" s="174"/>
      <c r="G19" s="308">
        <f>様式2_2_2その他原価・一般管理費等!$H$30</f>
        <v>0</v>
      </c>
      <c r="H19" s="308" t="s">
        <v>1</v>
      </c>
    </row>
    <row r="20" spans="1:17" ht="30" customHeight="1" thickBot="1">
      <c r="A20" s="20"/>
      <c r="B20" s="23" t="s">
        <v>51</v>
      </c>
      <c r="C20" s="24" t="s">
        <v>3</v>
      </c>
      <c r="D20" s="24"/>
      <c r="E20" s="24"/>
      <c r="F20" s="24"/>
      <c r="G20" s="25">
        <f>G21+G22+G25+G26+G27</f>
        <v>0</v>
      </c>
      <c r="H20" s="25" t="s">
        <v>1</v>
      </c>
      <c r="I20" s="52"/>
      <c r="J20" s="52"/>
      <c r="K20" s="52"/>
      <c r="L20" s="52"/>
      <c r="M20" s="52"/>
      <c r="N20" s="52"/>
      <c r="O20" s="52"/>
      <c r="P20" s="52"/>
      <c r="Q20" s="52"/>
    </row>
    <row r="21" spans="1:17" ht="24.95" customHeight="1" thickTop="1">
      <c r="A21" s="20"/>
      <c r="B21" s="26"/>
      <c r="C21" s="26" t="s">
        <v>2</v>
      </c>
      <c r="D21" s="27" t="s">
        <v>57</v>
      </c>
      <c r="E21" s="27"/>
      <c r="F21" s="27"/>
      <c r="G21" s="307">
        <f>様式2_3機材!$F$5</f>
        <v>0</v>
      </c>
      <c r="H21" s="307" t="s">
        <v>1</v>
      </c>
      <c r="I21" s="52"/>
      <c r="J21" s="52"/>
      <c r="K21" s="52"/>
      <c r="L21" s="52"/>
      <c r="M21" s="52"/>
      <c r="N21" s="52"/>
      <c r="O21" s="52"/>
      <c r="P21" s="52"/>
      <c r="Q21" s="52"/>
    </row>
    <row r="22" spans="1:17" ht="24.95" customHeight="1">
      <c r="A22" s="20"/>
      <c r="B22" s="28"/>
      <c r="C22" s="26" t="s">
        <v>5</v>
      </c>
      <c r="D22" s="28" t="s">
        <v>222</v>
      </c>
      <c r="E22" s="28"/>
      <c r="F22" s="28"/>
      <c r="G22" s="308">
        <f>G23+G24</f>
        <v>0</v>
      </c>
      <c r="H22" s="308" t="s">
        <v>1</v>
      </c>
    </row>
    <row r="23" spans="1:17" ht="24.95" customHeight="1">
      <c r="A23" s="20"/>
      <c r="B23" s="28"/>
      <c r="C23" s="26"/>
      <c r="D23" s="28"/>
      <c r="E23" s="28" t="s">
        <v>220</v>
      </c>
      <c r="F23" s="28"/>
      <c r="G23" s="308">
        <f>様式2_4旅費!$F$4</f>
        <v>0</v>
      </c>
      <c r="H23" s="308" t="s">
        <v>1</v>
      </c>
      <c r="I23" s="306"/>
    </row>
    <row r="24" spans="1:17" ht="24.95" customHeight="1">
      <c r="A24" s="20"/>
      <c r="B24" s="28"/>
      <c r="C24" s="26"/>
      <c r="D24" s="28"/>
      <c r="E24" s="28" t="s">
        <v>221</v>
      </c>
      <c r="F24" s="28"/>
      <c r="G24" s="308">
        <f>様式2_4旅費!$F$6</f>
        <v>0</v>
      </c>
      <c r="H24" s="308" t="s">
        <v>1</v>
      </c>
    </row>
    <row r="25" spans="1:17" ht="24.95" customHeight="1">
      <c r="A25" s="20"/>
      <c r="B25" s="28"/>
      <c r="C25" s="159" t="s">
        <v>44</v>
      </c>
      <c r="D25" s="27" t="s">
        <v>59</v>
      </c>
      <c r="E25" s="28"/>
      <c r="F25" s="28"/>
      <c r="G25" s="308">
        <f>様式2_5現地活動費!$E$3</f>
        <v>0</v>
      </c>
      <c r="H25" s="308" t="s">
        <v>1</v>
      </c>
    </row>
    <row r="26" spans="1:17" ht="27" customHeight="1">
      <c r="A26" s="20"/>
      <c r="B26" s="28"/>
      <c r="C26" s="159" t="s">
        <v>230</v>
      </c>
      <c r="D26" s="19" t="s">
        <v>117</v>
      </c>
      <c r="F26" s="28"/>
      <c r="G26" s="308">
        <f>'様式2_6本邦受入活動費&amp;管理費'!$E$4</f>
        <v>0</v>
      </c>
      <c r="H26" s="308" t="s">
        <v>1</v>
      </c>
    </row>
    <row r="27" spans="1:17">
      <c r="A27" s="20"/>
      <c r="B27" s="28"/>
      <c r="C27" s="160"/>
      <c r="F27" s="28"/>
      <c r="G27" s="309"/>
      <c r="H27" s="309"/>
    </row>
    <row r="28" spans="1:17">
      <c r="A28" s="20"/>
      <c r="B28" s="29"/>
      <c r="C28" s="29"/>
      <c r="D28" s="27"/>
      <c r="E28" s="20"/>
      <c r="F28" s="20"/>
      <c r="G28" s="310"/>
      <c r="H28" s="310"/>
    </row>
    <row r="29" spans="1:17" ht="30" customHeight="1" thickBot="1">
      <c r="A29" s="20"/>
      <c r="B29" s="311" t="s">
        <v>52</v>
      </c>
      <c r="C29" s="695" t="s">
        <v>6</v>
      </c>
      <c r="D29" s="695"/>
      <c r="E29" s="695"/>
      <c r="F29" s="174"/>
      <c r="G29" s="25">
        <f>'様式2_6本邦受入活動費&amp;管理費'!E25</f>
        <v>0</v>
      </c>
      <c r="H29" s="25" t="s">
        <v>1</v>
      </c>
    </row>
    <row r="30" spans="1:17" ht="30" customHeight="1" thickTop="1" thickBot="1">
      <c r="A30" s="20"/>
      <c r="B30" s="23" t="s">
        <v>0</v>
      </c>
      <c r="C30" s="693" t="s">
        <v>10</v>
      </c>
      <c r="D30" s="693"/>
      <c r="E30" s="693"/>
      <c r="F30" s="173"/>
      <c r="G30" s="30">
        <f>G16+G20+G29</f>
        <v>0</v>
      </c>
      <c r="H30" s="30" t="s">
        <v>1</v>
      </c>
    </row>
    <row r="31" spans="1:17" ht="30" customHeight="1" thickTop="1" thickBot="1">
      <c r="A31" s="20"/>
      <c r="B31" s="23" t="s">
        <v>42</v>
      </c>
      <c r="C31" s="693" t="s">
        <v>320</v>
      </c>
      <c r="D31" s="693"/>
      <c r="E31" s="693"/>
      <c r="F31" s="17"/>
      <c r="G31" s="30">
        <f>G30*J3</f>
        <v>0</v>
      </c>
      <c r="H31" s="30" t="s">
        <v>1</v>
      </c>
    </row>
    <row r="32" spans="1:17" ht="30" customHeight="1" thickTop="1" thickBot="1">
      <c r="A32" s="20"/>
      <c r="B32" s="23" t="s">
        <v>45</v>
      </c>
      <c r="C32" s="693" t="s">
        <v>177</v>
      </c>
      <c r="D32" s="693"/>
      <c r="E32" s="693"/>
      <c r="F32" s="693"/>
      <c r="G32" s="30">
        <f>G30+G31</f>
        <v>0</v>
      </c>
      <c r="H32" s="30" t="s">
        <v>1</v>
      </c>
    </row>
    <row r="33" spans="1:8" ht="51" customHeight="1" thickTop="1">
      <c r="A33" s="20"/>
      <c r="B33" s="689"/>
      <c r="C33" s="689"/>
      <c r="D33" s="689"/>
      <c r="E33" s="690"/>
      <c r="F33" s="690"/>
      <c r="G33" s="690"/>
      <c r="H33" s="690"/>
    </row>
    <row r="34" spans="1:8">
      <c r="A34" s="20"/>
    </row>
    <row r="35" spans="1:8">
      <c r="A35" s="20"/>
    </row>
    <row r="36" spans="1:8">
      <c r="A36" s="20"/>
    </row>
    <row r="37" spans="1:8">
      <c r="A37" s="20"/>
    </row>
  </sheetData>
  <mergeCells count="16">
    <mergeCell ref="A1:D1"/>
    <mergeCell ref="C29:E29"/>
    <mergeCell ref="A2:B2"/>
    <mergeCell ref="C31:E31"/>
    <mergeCell ref="C30:E30"/>
    <mergeCell ref="C16:E16"/>
    <mergeCell ref="B4:G4"/>
    <mergeCell ref="B5:G5"/>
    <mergeCell ref="B3:G3"/>
    <mergeCell ref="E7:G8"/>
    <mergeCell ref="B7:C8"/>
    <mergeCell ref="B33:H33"/>
    <mergeCell ref="D19:E19"/>
    <mergeCell ref="D18:E18"/>
    <mergeCell ref="D17:E17"/>
    <mergeCell ref="C32:F32"/>
  </mergeCells>
  <phoneticPr fontId="2"/>
  <dataValidations count="2">
    <dataValidation type="list" allowBlank="1" showInputMessage="1" showErrorMessage="1" sqref="B5:G5">
      <formula1>契約</formula1>
    </dataValidation>
    <dataValidation type="list" allowBlank="1" showInputMessage="1" showErrorMessage="1" sqref="B3:G3">
      <formula1>事業名</formula1>
    </dataValidation>
  </dataValidations>
  <printOptions horizontalCentered="1"/>
  <pageMargins left="0.59055118110236227" right="0.39370078740157483" top="0.43307086614173229" bottom="0.35433070866141736" header="0.31496062992125984" footer="0.31496062992125984"/>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66FFFF"/>
  </sheetPr>
  <dimension ref="A2:BD95"/>
  <sheetViews>
    <sheetView showGridLines="0" view="pageBreakPreview" zoomScaleNormal="86" zoomScaleSheetLayoutView="100" workbookViewId="0">
      <selection activeCell="B23" sqref="B23"/>
    </sheetView>
  </sheetViews>
  <sheetFormatPr defaultColWidth="9" defaultRowHeight="14.25"/>
  <cols>
    <col min="1" max="1" width="4.625" style="57" customWidth="1"/>
    <col min="2" max="2" width="14.625" style="57" customWidth="1"/>
    <col min="3" max="3" width="15.625" style="57" customWidth="1"/>
    <col min="4" max="4" width="6.625" style="253" customWidth="1"/>
    <col min="5" max="5" width="12.625" style="57" customWidth="1"/>
    <col min="6" max="6" width="10.625" style="57" customWidth="1"/>
    <col min="7" max="7" width="12" style="57" customWidth="1"/>
    <col min="8" max="8" width="5.625" style="57" customWidth="1"/>
    <col min="9" max="9" width="5.625" style="253" customWidth="1"/>
    <col min="10" max="10" width="10.625" style="57" customWidth="1"/>
    <col min="11" max="11" width="16" style="57" hidden="1" customWidth="1"/>
    <col min="12" max="12" width="11.75" style="57" hidden="1" customWidth="1"/>
    <col min="13" max="13" width="10.625" style="57" customWidth="1"/>
    <col min="14" max="15" width="11.375" style="57" hidden="1" customWidth="1"/>
    <col min="16" max="16" width="10.625" style="57" customWidth="1"/>
    <col min="17" max="18" width="11.375" style="57" hidden="1" customWidth="1"/>
    <col min="19" max="19" width="11.375" style="57" customWidth="1"/>
    <col min="20" max="21" width="11.375" style="57" hidden="1" customWidth="1"/>
    <col min="22" max="22" width="11.375" style="57" customWidth="1"/>
    <col min="23" max="30" width="11.375" style="57" hidden="1" customWidth="1"/>
    <col min="31" max="31" width="10.625" style="57" customWidth="1"/>
    <col min="32" max="32" width="8.875" style="57" hidden="1" customWidth="1"/>
    <col min="33" max="33" width="13.375" style="57" hidden="1" customWidth="1"/>
    <col min="34" max="34" width="10.625" style="57" customWidth="1"/>
    <col min="35" max="35" width="14.875" style="57" customWidth="1"/>
    <col min="36" max="56" width="12.625" style="57" hidden="1" customWidth="1"/>
    <col min="57" max="16384" width="9" style="57"/>
  </cols>
  <sheetData>
    <row r="2" spans="1:56" ht="15" customHeight="1">
      <c r="A2" s="720" t="str">
        <f>IF(様式1!B5="見積金額内訳書",様式2_1人件費!AK2,IF(様式1!B5="最終見積金額内訳書",様式2_1人件費!AK4,様式2_1人件費!AK3))</f>
        <v>見積金額内訳明細</v>
      </c>
      <c r="B2" s="721"/>
      <c r="C2" s="721"/>
      <c r="D2" s="721"/>
      <c r="E2" s="721"/>
      <c r="F2" s="721"/>
      <c r="G2" s="721"/>
      <c r="H2" s="721"/>
      <c r="I2" s="721"/>
      <c r="J2" s="335"/>
      <c r="K2" s="335"/>
      <c r="L2" s="335"/>
      <c r="M2" s="336"/>
      <c r="N2" s="336"/>
      <c r="O2" s="336"/>
      <c r="P2" s="336"/>
      <c r="Q2" s="336"/>
      <c r="R2" s="336"/>
      <c r="S2" s="336"/>
      <c r="T2" s="336"/>
      <c r="U2" s="336"/>
      <c r="V2" s="336"/>
      <c r="W2" s="336"/>
      <c r="X2" s="336"/>
      <c r="Y2" s="336"/>
      <c r="Z2" s="336"/>
      <c r="AA2" s="336"/>
      <c r="AB2" s="336"/>
      <c r="AC2" s="336"/>
      <c r="AD2" s="336"/>
      <c r="AE2" s="336"/>
      <c r="AF2" s="336"/>
      <c r="AG2" s="336"/>
      <c r="AH2" s="252"/>
      <c r="AI2" s="329"/>
      <c r="AK2" s="57" t="s">
        <v>79</v>
      </c>
    </row>
    <row r="3" spans="1:56" ht="15" customHeight="1">
      <c r="A3" s="478"/>
      <c r="B3" s="179"/>
      <c r="C3" s="179"/>
      <c r="E3" s="179"/>
      <c r="F3" s="179"/>
      <c r="G3" s="179"/>
      <c r="H3" s="179"/>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K3" s="57" t="s">
        <v>94</v>
      </c>
    </row>
    <row r="4" spans="1:56" ht="15" customHeight="1">
      <c r="A4" s="295" t="s">
        <v>229</v>
      </c>
      <c r="B4" s="295"/>
      <c r="C4" s="295"/>
      <c r="D4" s="296"/>
      <c r="E4" s="296"/>
      <c r="AK4" s="57" t="s">
        <v>95</v>
      </c>
    </row>
    <row r="5" spans="1:56" ht="15" customHeight="1" thickBot="1">
      <c r="B5" s="58"/>
      <c r="C5" s="58"/>
      <c r="D5" s="288"/>
      <c r="E5" s="18"/>
    </row>
    <row r="6" spans="1:56" ht="15" customHeight="1" thickBot="1">
      <c r="D6" s="178"/>
      <c r="E6" s="718">
        <f>様式2_2_2その他原価・一般管理費等!$D$30+様式2_2_2その他原価・一般管理費等!$F$30+様式2_2_2その他原価・一般管理費等!$H$30</f>
        <v>0</v>
      </c>
      <c r="F6" s="719"/>
      <c r="G6" s="57" t="s">
        <v>1</v>
      </c>
    </row>
    <row r="7" spans="1:56" ht="15" customHeight="1">
      <c r="B7" s="59"/>
      <c r="C7" s="59"/>
      <c r="D7" s="178"/>
    </row>
    <row r="8" spans="1:56" ht="15" customHeight="1" thickBot="1">
      <c r="A8" s="57" t="s">
        <v>32</v>
      </c>
      <c r="E8" s="716">
        <f>G89</f>
        <v>0</v>
      </c>
      <c r="F8" s="717"/>
      <c r="G8" s="57" t="s">
        <v>1</v>
      </c>
    </row>
    <row r="9" spans="1:56" ht="15" customHeight="1" thickTop="1">
      <c r="E9" s="176"/>
      <c r="F9" s="177"/>
    </row>
    <row r="10" spans="1:56" ht="15" customHeight="1" thickBot="1">
      <c r="B10" s="57" t="s">
        <v>165</v>
      </c>
      <c r="J10" s="371" t="s">
        <v>334</v>
      </c>
      <c r="K10" s="370"/>
      <c r="L10" s="370"/>
      <c r="M10" s="366"/>
      <c r="N10" s="366"/>
      <c r="O10" s="366"/>
      <c r="P10" s="366"/>
      <c r="Q10" s="366"/>
      <c r="R10" s="366"/>
      <c r="S10" s="366"/>
      <c r="T10" s="366"/>
      <c r="U10" s="366"/>
      <c r="V10" s="366"/>
      <c r="W10" s="366"/>
      <c r="X10" s="366"/>
      <c r="Y10" s="366"/>
      <c r="Z10" s="366"/>
      <c r="AA10" s="366"/>
      <c r="AB10" s="366"/>
      <c r="AC10" s="366"/>
      <c r="AD10" s="366"/>
      <c r="AE10" s="370"/>
      <c r="AF10" s="366"/>
      <c r="AG10" s="366"/>
      <c r="AH10" s="366"/>
      <c r="AJ10" s="367" t="s">
        <v>290</v>
      </c>
      <c r="AK10" s="368"/>
      <c r="AL10" s="368"/>
      <c r="AM10" s="369"/>
      <c r="AN10" s="369"/>
      <c r="AO10" s="369"/>
      <c r="AP10" s="369"/>
      <c r="AQ10" s="369"/>
      <c r="AR10" s="369"/>
      <c r="AS10" s="369"/>
      <c r="AT10" s="369"/>
      <c r="AU10" s="369"/>
      <c r="AV10" s="369"/>
      <c r="AW10" s="369"/>
      <c r="AX10" s="369"/>
      <c r="AY10" s="369"/>
      <c r="AZ10" s="369"/>
      <c r="BA10" s="369"/>
      <c r="BB10" s="369"/>
      <c r="BC10" s="369"/>
      <c r="BD10" s="369"/>
    </row>
    <row r="11" spans="1:56" ht="15" customHeight="1" thickBot="1">
      <c r="J11" s="713">
        <v>1</v>
      </c>
      <c r="K11" s="714"/>
      <c r="L11" s="715"/>
      <c r="M11" s="713">
        <v>2</v>
      </c>
      <c r="N11" s="714"/>
      <c r="O11" s="715"/>
      <c r="P11" s="713">
        <v>3</v>
      </c>
      <c r="Q11" s="714"/>
      <c r="R11" s="715"/>
      <c r="S11" s="713">
        <v>4</v>
      </c>
      <c r="T11" s="714"/>
      <c r="U11" s="715"/>
      <c r="V11" s="713">
        <v>5</v>
      </c>
      <c r="W11" s="714"/>
      <c r="X11" s="715"/>
      <c r="Y11" s="713">
        <v>6</v>
      </c>
      <c r="Z11" s="714"/>
      <c r="AA11" s="715"/>
      <c r="AB11" s="713">
        <v>7</v>
      </c>
      <c r="AC11" s="714"/>
      <c r="AD11" s="715"/>
      <c r="AE11" s="713" t="s">
        <v>288</v>
      </c>
      <c r="AF11" s="714"/>
      <c r="AG11" s="715"/>
      <c r="AH11" s="349"/>
      <c r="AJ11" s="712">
        <v>1</v>
      </c>
      <c r="AK11" s="708"/>
      <c r="AL11" s="708"/>
      <c r="AM11" s="707">
        <v>2</v>
      </c>
      <c r="AN11" s="708"/>
      <c r="AO11" s="709"/>
      <c r="AP11" s="707">
        <v>3</v>
      </c>
      <c r="AQ11" s="708"/>
      <c r="AR11" s="709"/>
      <c r="AS11" s="707">
        <v>4</v>
      </c>
      <c r="AT11" s="708"/>
      <c r="AU11" s="709"/>
      <c r="AV11" s="707">
        <v>5</v>
      </c>
      <c r="AW11" s="708"/>
      <c r="AX11" s="709"/>
      <c r="AY11" s="707">
        <v>6</v>
      </c>
      <c r="AZ11" s="708"/>
      <c r="BA11" s="709"/>
      <c r="BB11" s="707">
        <v>7</v>
      </c>
      <c r="BC11" s="708"/>
      <c r="BD11" s="709"/>
    </row>
    <row r="12" spans="1:56" ht="30" customHeight="1">
      <c r="A12" s="520" t="s">
        <v>349</v>
      </c>
      <c r="B12" s="60" t="s">
        <v>351</v>
      </c>
      <c r="C12" s="60" t="s">
        <v>71</v>
      </c>
      <c r="D12" s="514" t="s">
        <v>33</v>
      </c>
      <c r="E12" s="514" t="s">
        <v>34</v>
      </c>
      <c r="F12" s="514" t="s">
        <v>35</v>
      </c>
      <c r="G12" s="514" t="s">
        <v>36</v>
      </c>
      <c r="H12" s="514" t="s">
        <v>348</v>
      </c>
      <c r="I12" s="514" t="s">
        <v>343</v>
      </c>
      <c r="J12" s="677" t="str">
        <f>J11&amp;"回目部分払い対象日数"</f>
        <v>1回目部分払い対象日数</v>
      </c>
      <c r="K12" s="512" t="str">
        <f>J11&amp;"回目
部分払いM/M"</f>
        <v>1回目
部分払いM/M</v>
      </c>
      <c r="L12" s="513" t="str">
        <f>J11&amp;"回目部分払い金額"</f>
        <v>1回目部分払い金額</v>
      </c>
      <c r="M12" s="511" t="str">
        <f>M11&amp;"回目部分払い対象日数"</f>
        <v>2回目部分払い対象日数</v>
      </c>
      <c r="N12" s="512" t="str">
        <f>M11&amp;"回目
部分払いM/M"</f>
        <v>2回目
部分払いM/M</v>
      </c>
      <c r="O12" s="513" t="str">
        <f>M11&amp;"回目部分払い金額"</f>
        <v>2回目部分払い金額</v>
      </c>
      <c r="P12" s="511" t="str">
        <f>P11&amp;"回目部分払い対象日数"</f>
        <v>3回目部分払い対象日数</v>
      </c>
      <c r="Q12" s="512" t="str">
        <f>P11&amp;"回目
部分払いM/M"</f>
        <v>3回目
部分払いM/M</v>
      </c>
      <c r="R12" s="513" t="str">
        <f>P11&amp;"回目部分払い金額"</f>
        <v>3回目部分払い金額</v>
      </c>
      <c r="S12" s="511" t="str">
        <f>S11&amp;"回目部分払い対象日数"</f>
        <v>4回目部分払い対象日数</v>
      </c>
      <c r="T12" s="512" t="str">
        <f>S11&amp;"回目
部分払いM/M"</f>
        <v>4回目
部分払いM/M</v>
      </c>
      <c r="U12" s="513" t="str">
        <f>S11&amp;"回目部分払い金額"</f>
        <v>4回目部分払い金額</v>
      </c>
      <c r="V12" s="511" t="str">
        <f>V11&amp;"回目部分払い対象日数"</f>
        <v>5回目部分払い対象日数</v>
      </c>
      <c r="W12" s="512" t="str">
        <f>V11&amp;"回目
部分払いM/M"</f>
        <v>5回目
部分払いM/M</v>
      </c>
      <c r="X12" s="513" t="str">
        <f>V11&amp;"回目部分払い金額"</f>
        <v>5回目部分払い金額</v>
      </c>
      <c r="Y12" s="511" t="str">
        <f>Y11&amp;"回目部分払い対象日数"</f>
        <v>6回目部分払い対象日数</v>
      </c>
      <c r="Z12" s="512" t="str">
        <f>Y11&amp;"回目
部分払いM/M"</f>
        <v>6回目
部分払いM/M</v>
      </c>
      <c r="AA12" s="513" t="str">
        <f>Y11&amp;"回目部分払い金額"</f>
        <v>6回目部分払い金額</v>
      </c>
      <c r="AB12" s="511" t="str">
        <f>AB11&amp;"回目部分払い対象日数"</f>
        <v>7回目部分払い対象日数</v>
      </c>
      <c r="AC12" s="512" t="str">
        <f>AB11&amp;"回目
部分払いM/M"</f>
        <v>7回目
部分払いM/M</v>
      </c>
      <c r="AD12" s="513" t="str">
        <f>AB11&amp;"回目部分払い金額"</f>
        <v>7回目部分払い金額</v>
      </c>
      <c r="AE12" s="511" t="str">
        <f>AE11&amp;"対象日数"</f>
        <v>精算対象日数</v>
      </c>
      <c r="AF12" s="344" t="str">
        <f>AE11&amp;"時M/M"</f>
        <v>精算時M/M</v>
      </c>
      <c r="AG12" s="345" t="str">
        <f>AE11&amp;"金額"</f>
        <v>精算金額</v>
      </c>
      <c r="AH12" s="521" t="s">
        <v>352</v>
      </c>
      <c r="AJ12" s="358" t="str">
        <f>AJ11&amp;"回目直接人件費"</f>
        <v>1回目直接人件費</v>
      </c>
      <c r="AK12" s="358" t="str">
        <f>AJ11&amp;"回目その他原価金額"</f>
        <v>1回目その他原価金額</v>
      </c>
      <c r="AL12" s="360" t="str">
        <f>AJ11&amp;"一般管理費金額"</f>
        <v>1一般管理費金額</v>
      </c>
      <c r="AM12" s="362" t="str">
        <f>AM11&amp;"回目直接人件費"</f>
        <v>2回目直接人件費</v>
      </c>
      <c r="AN12" s="358" t="str">
        <f>AM11&amp;"回目その他原価金額"</f>
        <v>2回目その他原価金額</v>
      </c>
      <c r="AO12" s="363" t="str">
        <f>AM11&amp;"一般管理費金額"</f>
        <v>2一般管理費金額</v>
      </c>
      <c r="AP12" s="362" t="str">
        <f>AP11&amp;"回目直接人件費"</f>
        <v>3回目直接人件費</v>
      </c>
      <c r="AQ12" s="358" t="str">
        <f>AP11&amp;"回目その他原価金額"</f>
        <v>3回目その他原価金額</v>
      </c>
      <c r="AR12" s="363" t="str">
        <f>AP11&amp;"一般管理費金額"</f>
        <v>3一般管理費金額</v>
      </c>
      <c r="AS12" s="362" t="str">
        <f>AS11&amp;"回目直接人件費"</f>
        <v>4回目直接人件費</v>
      </c>
      <c r="AT12" s="358" t="str">
        <f>AS11&amp;"回目その他原価金額"</f>
        <v>4回目その他原価金額</v>
      </c>
      <c r="AU12" s="363" t="str">
        <f>AS11&amp;"一般管理費金額"</f>
        <v>4一般管理費金額</v>
      </c>
      <c r="AV12" s="362" t="str">
        <f>AV11&amp;"回目直接人件費"</f>
        <v>5回目直接人件費</v>
      </c>
      <c r="AW12" s="358" t="str">
        <f>AV11&amp;"回目その他原価金額"</f>
        <v>5回目その他原価金額</v>
      </c>
      <c r="AX12" s="363" t="str">
        <f>AV11&amp;"一般管理費金額"</f>
        <v>5一般管理費金額</v>
      </c>
      <c r="AY12" s="362" t="str">
        <f>AY11&amp;"回目直接人件費"</f>
        <v>6回目直接人件費</v>
      </c>
      <c r="AZ12" s="358" t="str">
        <f>AY11&amp;"回目その他原価金額"</f>
        <v>6回目その他原価金額</v>
      </c>
      <c r="BA12" s="363" t="str">
        <f>AY11&amp;"一般管理費金額"</f>
        <v>6一般管理費金額</v>
      </c>
      <c r="BB12" s="362" t="str">
        <f>BB11&amp;"回目直接人件費"</f>
        <v>7回目直接人件費</v>
      </c>
      <c r="BC12" s="358" t="str">
        <f>BB11&amp;"回目その他原価金額"</f>
        <v>7回目その他原価金額</v>
      </c>
      <c r="BD12" s="363" t="str">
        <f>BB11&amp;"一般管理費金額"</f>
        <v>7一般管理費金額</v>
      </c>
    </row>
    <row r="13" spans="1:56" ht="27.95" customHeight="1">
      <c r="A13" s="503"/>
      <c r="B13" s="452" t="str">
        <f>IF($A13="","",VLOOKUP($A13,従事者明細!$A$3:$L$52,2,FALSE))</f>
        <v/>
      </c>
      <c r="C13" s="598" t="str">
        <f>IF($A13="","",VLOOKUP($A13,従事者明細!$A$3:$L$52,3,FALSE))</f>
        <v/>
      </c>
      <c r="D13" s="453" t="str">
        <f>IF($A13="","",VLOOKUP($A13,従事者明細!$A$3:$L$52,6,FALSE))</f>
        <v/>
      </c>
      <c r="E13" s="452" t="str">
        <f>IF($A13="","",VLOOKUP($A13,従事者明細!$A$3:$L$52,10,FALSE))</f>
        <v/>
      </c>
      <c r="F13" s="454" t="str">
        <f>IF(I13="","",ROUND(I13/30,2))</f>
        <v/>
      </c>
      <c r="G13" s="455" t="str">
        <f>IF(D13="","",E13*ROUND(F13,2))</f>
        <v/>
      </c>
      <c r="H13" s="456" t="str">
        <f>IF($A13="","",VLOOKUP($A13,従事者明細!$A$3:$F$52,4,FALSE))</f>
        <v/>
      </c>
      <c r="I13" s="676"/>
      <c r="J13" s="678"/>
      <c r="K13" s="338" t="str">
        <f>IF(J13="","",ROUND(J13/30,2))</f>
        <v/>
      </c>
      <c r="L13" s="342" t="str">
        <f>IF(J13="","",K13*$E13)</f>
        <v/>
      </c>
      <c r="M13" s="436"/>
      <c r="N13" s="338" t="str">
        <f>IF(M13="","",ROUND(M13/30,2))</f>
        <v/>
      </c>
      <c r="O13" s="342" t="str">
        <f>IF(M13="","",N13*$E13)</f>
        <v/>
      </c>
      <c r="P13" s="436"/>
      <c r="Q13" s="338" t="str">
        <f>IF(P13="","",ROUND(P13/30,2))</f>
        <v/>
      </c>
      <c r="R13" s="342" t="str">
        <f>IF(P13="","",Q13*$E13)</f>
        <v/>
      </c>
      <c r="S13" s="436"/>
      <c r="T13" s="338" t="str">
        <f>IF(S13="","",ROUND(S13/30,2))</f>
        <v/>
      </c>
      <c r="U13" s="342" t="str">
        <f>IF(S13="","",T13*$E13)</f>
        <v/>
      </c>
      <c r="V13" s="436"/>
      <c r="W13" s="338" t="str">
        <f>IF(V13="","",ROUND(V13/30,2))</f>
        <v/>
      </c>
      <c r="X13" s="342" t="str">
        <f>IF(V13="","",W13*$E13)</f>
        <v/>
      </c>
      <c r="Y13" s="341"/>
      <c r="Z13" s="338" t="str">
        <f>IF(Y13="","",ROUND(Y13/30,2))</f>
        <v/>
      </c>
      <c r="AA13" s="342" t="str">
        <f>IF(Y13="","",Z13*$E13)</f>
        <v/>
      </c>
      <c r="AB13" s="341"/>
      <c r="AC13" s="338" t="str">
        <f>IF(AB13="","",ROUND(AB13/30,2))</f>
        <v/>
      </c>
      <c r="AD13" s="342" t="str">
        <f>IF(AB13="","",AC13*$E13)</f>
        <v/>
      </c>
      <c r="AE13" s="436"/>
      <c r="AF13" s="338" t="str">
        <f>IF(AE13="","",ROUND(AE13/30,2))</f>
        <v/>
      </c>
      <c r="AG13" s="342" t="str">
        <f>IF(AE13="","",AF13*$E13)</f>
        <v/>
      </c>
      <c r="AH13" s="350">
        <f>$I13-SUM(M13,J13,P13,S13,V13,Y13,AB13,AE13)</f>
        <v>0</v>
      </c>
      <c r="AJ13" s="359" t="e">
        <f>IF(#REF!="","",VLOOKUP(#REF!,$J$70:$L$84,3,FALSE))</f>
        <v>#REF!</v>
      </c>
      <c r="AK13" s="359" t="e">
        <f>IF(#REF!="","",ROUND(AJ13*#REF!,0))</f>
        <v>#REF!</v>
      </c>
      <c r="AL13" s="361" t="e">
        <f>IF(#REF!="","",ROUND((AJ13+AK13)*#REF!,0))</f>
        <v>#REF!</v>
      </c>
      <c r="AM13" s="364" t="e">
        <f>IF(#REF!="","",VLOOKUP(#REF!,$M$70:$O$84,3,FALSE))</f>
        <v>#REF!</v>
      </c>
      <c r="AN13" s="384" t="e">
        <f>IF(#REF!="","",ROUND(AM13*#REF!,0))</f>
        <v>#REF!</v>
      </c>
      <c r="AO13" s="342" t="e">
        <f>IF(#REF!="","",ROUND((AM13+AN13)*#REF!,0))</f>
        <v>#REF!</v>
      </c>
      <c r="AP13" s="364" t="e">
        <f>IF(#REF!="","",VLOOKUP(#REF!,$P$70:$R$84,3,FALSE))</f>
        <v>#REF!</v>
      </c>
      <c r="AQ13" s="359" t="e">
        <f>IF(#REF!="","",ROUND(AP13*#REF!,0))</f>
        <v>#REF!</v>
      </c>
      <c r="AR13" s="365" t="e">
        <f>IF(#REF!="","",ROUND((AP13+AQ13)*#REF!,0))</f>
        <v>#REF!</v>
      </c>
      <c r="AS13" s="364" t="e">
        <f>IF(#REF!="","",VLOOKUP(#REF!,$S$70:$U$84,3,FALSE))</f>
        <v>#REF!</v>
      </c>
      <c r="AT13" s="359" t="e">
        <f>IF(#REF!="","",ROUND(AS13*#REF!,0))</f>
        <v>#REF!</v>
      </c>
      <c r="AU13" s="365" t="e">
        <f>IF(#REF!="","",ROUND((AS13+AT13)*#REF!,0))</f>
        <v>#REF!</v>
      </c>
      <c r="AV13" s="364" t="e">
        <f>IF(#REF!="","",VLOOKUP(#REF!,$V$70:$X$84,3,FALSE))</f>
        <v>#REF!</v>
      </c>
      <c r="AW13" s="359" t="e">
        <f>IF(#REF!="","",ROUND(AV13*#REF!,0))</f>
        <v>#REF!</v>
      </c>
      <c r="AX13" s="365" t="e">
        <f>IF(#REF!="","",ROUND((AV13+AW13)*#REF!,0))</f>
        <v>#REF!</v>
      </c>
      <c r="AY13" s="364" t="e">
        <f>IF(#REF!="","",VLOOKUP(#REF!,$Y$70:$AA$84,3,FALSE))</f>
        <v>#REF!</v>
      </c>
      <c r="AZ13" s="359" t="e">
        <f>IF(#REF!="","",ROUND(AY13*#REF!,0))</f>
        <v>#REF!</v>
      </c>
      <c r="BA13" s="365" t="e">
        <f>IF(#REF!="","",ROUND((AY13+AZ13)*#REF!,0))</f>
        <v>#REF!</v>
      </c>
      <c r="BB13" s="364" t="e">
        <f>IF(#REF!="","",VLOOKUP(#REF!,$AB$70:$AD$84,3,FALSE))</f>
        <v>#REF!</v>
      </c>
      <c r="BC13" s="359" t="e">
        <f>IF(#REF!="","",ROUND(BB13*#REF!,0))</f>
        <v>#REF!</v>
      </c>
      <c r="BD13" s="365" t="e">
        <f>IF(#REF!="","",ROUND((BB13+BC13)*#REF!,0))</f>
        <v>#REF!</v>
      </c>
    </row>
    <row r="14" spans="1:56" ht="27.95" customHeight="1">
      <c r="A14" s="503"/>
      <c r="B14" s="452" t="str">
        <f>IF($A14="","",VLOOKUP($A14,従事者明細!$A$3:$L$52,2,FALSE))</f>
        <v/>
      </c>
      <c r="C14" s="598" t="str">
        <f>IF($A14="","",VLOOKUP($A14,従事者明細!$A$3:$L$52,3,FALSE))</f>
        <v/>
      </c>
      <c r="D14" s="453" t="str">
        <f>IF($A14="","",VLOOKUP($A14,従事者明細!$A$3:$L$52,6,FALSE))</f>
        <v/>
      </c>
      <c r="E14" s="452" t="str">
        <f>IF($A14="","",VLOOKUP($A14,従事者明細!$A$3:$L$52,10,FALSE))</f>
        <v/>
      </c>
      <c r="F14" s="454" t="str">
        <f>IF(I14="","",ROUND(I14/30,2))</f>
        <v/>
      </c>
      <c r="G14" s="455" t="str">
        <f>IF(D14="","",E14*ROUND(F14,2))</f>
        <v/>
      </c>
      <c r="H14" s="456" t="str">
        <f>IF($A14="","",VLOOKUP($A14,従事者明細!$A$3:$F$52,4,FALSE))</f>
        <v/>
      </c>
      <c r="I14" s="676"/>
      <c r="J14" s="678"/>
      <c r="K14" s="338" t="str">
        <f t="shared" ref="K14:K27" si="0">IF(J14="","",ROUND(J14/30,2))</f>
        <v/>
      </c>
      <c r="L14" s="342" t="str">
        <f t="shared" ref="L14:L27" si="1">IF(J14="","",K14*$E14)</f>
        <v/>
      </c>
      <c r="M14" s="436"/>
      <c r="N14" s="338" t="str">
        <f t="shared" ref="N14:N27" si="2">IF(M14="","",ROUND(M14/30,2))</f>
        <v/>
      </c>
      <c r="O14" s="342" t="str">
        <f t="shared" ref="O14:O27" si="3">IF(M14="","",N14*$E14)</f>
        <v/>
      </c>
      <c r="P14" s="436"/>
      <c r="Q14" s="338" t="str">
        <f t="shared" ref="Q14:Q27" si="4">IF(P14="","",ROUND(P14/30,2))</f>
        <v/>
      </c>
      <c r="R14" s="342" t="str">
        <f t="shared" ref="R14:R27" si="5">IF(P14="","",Q14*$E14)</f>
        <v/>
      </c>
      <c r="S14" s="436"/>
      <c r="T14" s="338" t="str">
        <f t="shared" ref="T14:T27" si="6">IF(S14="","",ROUND(S14/30,2))</f>
        <v/>
      </c>
      <c r="U14" s="342" t="str">
        <f t="shared" ref="U14:U27" si="7">IF(S14="","",T14*$E14)</f>
        <v/>
      </c>
      <c r="V14" s="436"/>
      <c r="W14" s="338" t="str">
        <f t="shared" ref="W14:W27" si="8">IF(V14="","",ROUND(V14/30,2))</f>
        <v/>
      </c>
      <c r="X14" s="342" t="str">
        <f t="shared" ref="X14:X27" si="9">IF(V14="","",W14*$E14)</f>
        <v/>
      </c>
      <c r="Y14" s="341"/>
      <c r="Z14" s="338" t="str">
        <f t="shared" ref="Z14:Z27" si="10">IF(Y14="","",ROUND(Y14/30,2))</f>
        <v/>
      </c>
      <c r="AA14" s="342" t="str">
        <f t="shared" ref="AA14:AA27" si="11">IF(Y14="","",Z14*$E14)</f>
        <v/>
      </c>
      <c r="AB14" s="341"/>
      <c r="AC14" s="338" t="str">
        <f t="shared" ref="AC14:AC27" si="12">IF(AB14="","",ROUND(AB14/30,2))</f>
        <v/>
      </c>
      <c r="AD14" s="342" t="str">
        <f t="shared" ref="AD14:AD27" si="13">IF(AB14="","",AC14*$E14)</f>
        <v/>
      </c>
      <c r="AE14" s="436"/>
      <c r="AF14" s="338" t="str">
        <f t="shared" ref="AF14:AF27" si="14">IF(AE14="","",ROUND(AE14/30,2))</f>
        <v/>
      </c>
      <c r="AG14" s="342" t="str">
        <f t="shared" ref="AG14:AG27" si="15">IF(AE14="","",AF14*$E14)</f>
        <v/>
      </c>
      <c r="AH14" s="350">
        <f t="shared" ref="AH14:AH26" si="16">$I14-SUM(M14,J14,P14,S14,V14,Y14,AB14,AE14)</f>
        <v>0</v>
      </c>
      <c r="AJ14" s="359" t="e">
        <f>IF(#REF!="","",VLOOKUP(#REF!,$J$70:$L$84,3,FALSE))</f>
        <v>#REF!</v>
      </c>
      <c r="AK14" s="359" t="e">
        <f>IF(#REF!="","",ROUND(AJ14*#REF!,0))</f>
        <v>#REF!</v>
      </c>
      <c r="AL14" s="361" t="e">
        <f>IF(#REF!="","",ROUND((AJ14+AK14)*#REF!,0))</f>
        <v>#REF!</v>
      </c>
      <c r="AM14" s="364" t="e">
        <f>IF(#REF!="","",VLOOKUP(#REF!,$M$70:$O$84,3,FALSE))</f>
        <v>#REF!</v>
      </c>
      <c r="AN14" s="359" t="e">
        <f>IF(#REF!="","",ROUND(AM14*#REF!,0))</f>
        <v>#REF!</v>
      </c>
      <c r="AO14" s="365" t="e">
        <f>IF(#REF!="","",ROUND((AM14+AN14)*#REF!,0))</f>
        <v>#REF!</v>
      </c>
      <c r="AP14" s="364" t="e">
        <f>IF(#REF!="","",VLOOKUP(#REF!,$P$70:$R$84,3,FALSE))</f>
        <v>#REF!</v>
      </c>
      <c r="AQ14" s="359" t="e">
        <f>IF(#REF!="","",ROUND(AP14*#REF!,0))</f>
        <v>#REF!</v>
      </c>
      <c r="AR14" s="365" t="e">
        <f>IF(#REF!="","",ROUND((AP14+AQ14)*#REF!,0))</f>
        <v>#REF!</v>
      </c>
      <c r="AS14" s="364" t="e">
        <f>IF(#REF!="","",VLOOKUP(#REF!,$S$70:$U$84,3,FALSE))</f>
        <v>#REF!</v>
      </c>
      <c r="AT14" s="359" t="e">
        <f>IF(#REF!="","",ROUND(AS14*#REF!,0))</f>
        <v>#REF!</v>
      </c>
      <c r="AU14" s="365" t="e">
        <f>IF(#REF!="","",ROUND((AS14+AT14)*#REF!,0))</f>
        <v>#REF!</v>
      </c>
      <c r="AV14" s="364" t="e">
        <f>IF(#REF!="","",VLOOKUP(#REF!,$V$70:$X$84,3,FALSE))</f>
        <v>#REF!</v>
      </c>
      <c r="AW14" s="359" t="e">
        <f>IF(#REF!="","",ROUND(AV14*#REF!,0))</f>
        <v>#REF!</v>
      </c>
      <c r="AX14" s="365" t="e">
        <f>IF(#REF!="","",ROUND((AV14+AW14)*#REF!,0))</f>
        <v>#REF!</v>
      </c>
      <c r="AY14" s="364" t="e">
        <f>IF(#REF!="","",VLOOKUP(#REF!,$Y$70:$AA$84,3,FALSE))</f>
        <v>#REF!</v>
      </c>
      <c r="AZ14" s="359" t="e">
        <f>IF(#REF!="","",ROUND(AY14*#REF!,0))</f>
        <v>#REF!</v>
      </c>
      <c r="BA14" s="365" t="e">
        <f>IF(#REF!="","",ROUND((AY14+AZ14)*#REF!,0))</f>
        <v>#REF!</v>
      </c>
      <c r="BB14" s="364" t="e">
        <f>IF(#REF!="","",VLOOKUP(#REF!,$AB$70:$AD$84,3,FALSE))</f>
        <v>#REF!</v>
      </c>
      <c r="BC14" s="359" t="e">
        <f>IF(#REF!="","",ROUND(BB14*#REF!,0))</f>
        <v>#REF!</v>
      </c>
      <c r="BD14" s="365" t="e">
        <f>IF(#REF!="","",ROUND((BB14+BC14)*#REF!,0))</f>
        <v>#REF!</v>
      </c>
    </row>
    <row r="15" spans="1:56" ht="27.95" customHeight="1">
      <c r="A15" s="503"/>
      <c r="B15" s="452" t="str">
        <f>IF($A15="","",VLOOKUP($A15,従事者明細!$A$3:$L$52,2,FALSE))</f>
        <v/>
      </c>
      <c r="C15" s="598" t="str">
        <f>IF($A15="","",VLOOKUP($A15,従事者明細!$A$3:$L$52,3,FALSE))</f>
        <v/>
      </c>
      <c r="D15" s="453" t="str">
        <f>IF($A15="","",VLOOKUP($A15,従事者明細!$A$3:$L$52,6,FALSE))</f>
        <v/>
      </c>
      <c r="E15" s="452" t="str">
        <f>IF($A15="","",VLOOKUP($A15,従事者明細!$A$3:$L$52,10,FALSE))</f>
        <v/>
      </c>
      <c r="F15" s="454" t="str">
        <f t="shared" ref="F15:F27" si="17">IF(I15="","",ROUND(I15/30,2))</f>
        <v/>
      </c>
      <c r="G15" s="455" t="str">
        <f t="shared" ref="G15:G27" si="18">IF(D15="","",E15*ROUND(F15,2))</f>
        <v/>
      </c>
      <c r="H15" s="456" t="str">
        <f>IF($A15="","",VLOOKUP($A15,従事者明細!$A$3:$F$52,4,FALSE))</f>
        <v/>
      </c>
      <c r="I15" s="676"/>
      <c r="J15" s="678"/>
      <c r="K15" s="338" t="str">
        <f t="shared" si="0"/>
        <v/>
      </c>
      <c r="L15" s="342" t="str">
        <f t="shared" si="1"/>
        <v/>
      </c>
      <c r="M15" s="436"/>
      <c r="N15" s="338" t="str">
        <f t="shared" si="2"/>
        <v/>
      </c>
      <c r="O15" s="342" t="str">
        <f t="shared" si="3"/>
        <v/>
      </c>
      <c r="P15" s="436"/>
      <c r="Q15" s="338" t="str">
        <f t="shared" si="4"/>
        <v/>
      </c>
      <c r="R15" s="342" t="str">
        <f t="shared" si="5"/>
        <v/>
      </c>
      <c r="S15" s="436"/>
      <c r="T15" s="338" t="str">
        <f t="shared" si="6"/>
        <v/>
      </c>
      <c r="U15" s="342" t="str">
        <f t="shared" si="7"/>
        <v/>
      </c>
      <c r="V15" s="436"/>
      <c r="W15" s="338" t="str">
        <f t="shared" si="8"/>
        <v/>
      </c>
      <c r="X15" s="342" t="str">
        <f t="shared" si="9"/>
        <v/>
      </c>
      <c r="Y15" s="341"/>
      <c r="Z15" s="338" t="str">
        <f t="shared" si="10"/>
        <v/>
      </c>
      <c r="AA15" s="342" t="str">
        <f t="shared" si="11"/>
        <v/>
      </c>
      <c r="AB15" s="341"/>
      <c r="AC15" s="338" t="str">
        <f t="shared" si="12"/>
        <v/>
      </c>
      <c r="AD15" s="342" t="str">
        <f t="shared" si="13"/>
        <v/>
      </c>
      <c r="AE15" s="436"/>
      <c r="AF15" s="338" t="str">
        <f t="shared" si="14"/>
        <v/>
      </c>
      <c r="AG15" s="342" t="str">
        <f t="shared" si="15"/>
        <v/>
      </c>
      <c r="AH15" s="350">
        <f t="shared" si="16"/>
        <v>0</v>
      </c>
      <c r="AJ15" s="359" t="e">
        <f>IF(#REF!="","",VLOOKUP(#REF!,$J$70:$L$84,3,FALSE))</f>
        <v>#REF!</v>
      </c>
      <c r="AK15" s="359" t="e">
        <f>IF(#REF!="","",ROUND(AJ15*#REF!,0))</f>
        <v>#REF!</v>
      </c>
      <c r="AL15" s="361" t="e">
        <f>IF(#REF!="","",ROUND((AJ15+AK15)*#REF!,0))</f>
        <v>#REF!</v>
      </c>
      <c r="AM15" s="364" t="e">
        <f>IF(#REF!="","",VLOOKUP(#REF!,$M$70:$O$84,3,FALSE))</f>
        <v>#REF!</v>
      </c>
      <c r="AN15" s="359" t="e">
        <f>IF(#REF!="","",ROUND(AM15*#REF!,0))</f>
        <v>#REF!</v>
      </c>
      <c r="AO15" s="365" t="e">
        <f>IF(#REF!="","",ROUND((AM15+AN15)*#REF!,0))</f>
        <v>#REF!</v>
      </c>
      <c r="AP15" s="364" t="e">
        <f>IF(#REF!="","",VLOOKUP(#REF!,$P$70:$R$84,3,FALSE))</f>
        <v>#REF!</v>
      </c>
      <c r="AQ15" s="359" t="e">
        <f>IF(#REF!="","",ROUND(AP15*#REF!,0))</f>
        <v>#REF!</v>
      </c>
      <c r="AR15" s="365" t="e">
        <f>IF(#REF!="","",ROUND((AP15+AQ15)*#REF!,0))</f>
        <v>#REF!</v>
      </c>
      <c r="AS15" s="364" t="e">
        <f>IF(#REF!="","",VLOOKUP(#REF!,$S$70:$U$84,3,FALSE))</f>
        <v>#REF!</v>
      </c>
      <c r="AT15" s="359" t="e">
        <f>IF(#REF!="","",ROUND(AS15*#REF!,0))</f>
        <v>#REF!</v>
      </c>
      <c r="AU15" s="365" t="e">
        <f>IF(#REF!="","",ROUND((AS15+AT15)*#REF!,0))</f>
        <v>#REF!</v>
      </c>
      <c r="AV15" s="364" t="e">
        <f>IF(#REF!="","",VLOOKUP(#REF!,$V$70:$X$84,3,FALSE))</f>
        <v>#REF!</v>
      </c>
      <c r="AW15" s="359" t="e">
        <f>IF(#REF!="","",ROUND(AV15*#REF!,0))</f>
        <v>#REF!</v>
      </c>
      <c r="AX15" s="365" t="e">
        <f>IF(#REF!="","",ROUND((AV15+AW15)*#REF!,0))</f>
        <v>#REF!</v>
      </c>
      <c r="AY15" s="364" t="e">
        <f>IF(#REF!="","",VLOOKUP(#REF!,$Y$70:$AA$84,3,FALSE))</f>
        <v>#REF!</v>
      </c>
      <c r="AZ15" s="359" t="e">
        <f>IF(#REF!="","",ROUND(AY15*#REF!,0))</f>
        <v>#REF!</v>
      </c>
      <c r="BA15" s="365" t="e">
        <f>IF(#REF!="","",ROUND((AY15+AZ15)*#REF!,0))</f>
        <v>#REF!</v>
      </c>
      <c r="BB15" s="364" t="e">
        <f>IF(#REF!="","",VLOOKUP(#REF!,$AB$70:$AD$84,3,FALSE))</f>
        <v>#REF!</v>
      </c>
      <c r="BC15" s="359" t="e">
        <f>IF(#REF!="","",ROUND(BB15*#REF!,0))</f>
        <v>#REF!</v>
      </c>
      <c r="BD15" s="365" t="e">
        <f>IF(#REF!="","",ROUND((BB15+BC15)*#REF!,0))</f>
        <v>#REF!</v>
      </c>
    </row>
    <row r="16" spans="1:56" ht="27.95" customHeight="1">
      <c r="A16" s="503"/>
      <c r="B16" s="452" t="str">
        <f>IF($A16="","",VLOOKUP($A16,従事者明細!$A$3:$L$52,2,FALSE))</f>
        <v/>
      </c>
      <c r="C16" s="598" t="str">
        <f>IF($A16="","",VLOOKUP($A16,従事者明細!$A$3:$L$52,3,FALSE))</f>
        <v/>
      </c>
      <c r="D16" s="453" t="str">
        <f>IF($A16="","",VLOOKUP($A16,従事者明細!$A$3:$L$52,6,FALSE))</f>
        <v/>
      </c>
      <c r="E16" s="452" t="str">
        <f>IF($A16="","",VLOOKUP($A16,従事者明細!$A$3:$L$52,10,FALSE))</f>
        <v/>
      </c>
      <c r="F16" s="454" t="str">
        <f t="shared" si="17"/>
        <v/>
      </c>
      <c r="G16" s="455" t="str">
        <f>IF(D16="","",E16*ROUND(F16,2))</f>
        <v/>
      </c>
      <c r="H16" s="456" t="str">
        <f>IF($A16="","",VLOOKUP($A16,従事者明細!$A$3:$F$52,4,FALSE))</f>
        <v/>
      </c>
      <c r="I16" s="676"/>
      <c r="J16" s="678"/>
      <c r="K16" s="338" t="str">
        <f t="shared" si="0"/>
        <v/>
      </c>
      <c r="L16" s="342" t="str">
        <f t="shared" si="1"/>
        <v/>
      </c>
      <c r="M16" s="436"/>
      <c r="N16" s="338" t="str">
        <f t="shared" si="2"/>
        <v/>
      </c>
      <c r="O16" s="342" t="str">
        <f t="shared" si="3"/>
        <v/>
      </c>
      <c r="P16" s="436"/>
      <c r="Q16" s="338" t="str">
        <f t="shared" si="4"/>
        <v/>
      </c>
      <c r="R16" s="342" t="str">
        <f t="shared" si="5"/>
        <v/>
      </c>
      <c r="S16" s="436"/>
      <c r="T16" s="338" t="str">
        <f t="shared" si="6"/>
        <v/>
      </c>
      <c r="U16" s="342" t="str">
        <f t="shared" si="7"/>
        <v/>
      </c>
      <c r="V16" s="436"/>
      <c r="W16" s="338" t="str">
        <f t="shared" si="8"/>
        <v/>
      </c>
      <c r="X16" s="342" t="str">
        <f t="shared" si="9"/>
        <v/>
      </c>
      <c r="Y16" s="341"/>
      <c r="Z16" s="338" t="str">
        <f t="shared" si="10"/>
        <v/>
      </c>
      <c r="AA16" s="342" t="str">
        <f t="shared" si="11"/>
        <v/>
      </c>
      <c r="AB16" s="341"/>
      <c r="AC16" s="338" t="str">
        <f t="shared" si="12"/>
        <v/>
      </c>
      <c r="AD16" s="342" t="str">
        <f t="shared" si="13"/>
        <v/>
      </c>
      <c r="AE16" s="436"/>
      <c r="AF16" s="338" t="str">
        <f t="shared" si="14"/>
        <v/>
      </c>
      <c r="AG16" s="342" t="str">
        <f t="shared" si="15"/>
        <v/>
      </c>
      <c r="AH16" s="350">
        <f t="shared" si="16"/>
        <v>0</v>
      </c>
      <c r="AJ16" s="359" t="e">
        <f>IF(#REF!="","",VLOOKUP(#REF!,$J$70:$L$84,3,FALSE))</f>
        <v>#REF!</v>
      </c>
      <c r="AK16" s="359" t="e">
        <f>IF(#REF!="","",ROUND(AJ16*#REF!,0))</f>
        <v>#REF!</v>
      </c>
      <c r="AL16" s="361" t="e">
        <f>IF(#REF!="","",ROUND((AJ16+AK16)*#REF!,0))</f>
        <v>#REF!</v>
      </c>
      <c r="AM16" s="364" t="e">
        <f>IF(#REF!="","",VLOOKUP(#REF!,$M$70:$O$84,3,FALSE))</f>
        <v>#REF!</v>
      </c>
      <c r="AN16" s="359" t="e">
        <f>IF(#REF!="","",ROUND(AM16*#REF!,0))</f>
        <v>#REF!</v>
      </c>
      <c r="AO16" s="365" t="e">
        <f>IF(#REF!="","",ROUND((AM16+AN16)*#REF!,0))</f>
        <v>#REF!</v>
      </c>
      <c r="AP16" s="364" t="e">
        <f>IF(#REF!="","",VLOOKUP(#REF!,$P$70:$R$84,3,FALSE))</f>
        <v>#REF!</v>
      </c>
      <c r="AQ16" s="359" t="e">
        <f>IF(#REF!="","",ROUND(AP16*#REF!,0))</f>
        <v>#REF!</v>
      </c>
      <c r="AR16" s="365" t="e">
        <f>IF(#REF!="","",ROUND((AP16+AQ16)*#REF!,0))</f>
        <v>#REF!</v>
      </c>
      <c r="AS16" s="364" t="e">
        <f>IF(#REF!="","",VLOOKUP(#REF!,$S$70:$U$84,3,FALSE))</f>
        <v>#REF!</v>
      </c>
      <c r="AT16" s="359" t="e">
        <f>IF(#REF!="","",ROUND(AS16*#REF!,0))</f>
        <v>#REF!</v>
      </c>
      <c r="AU16" s="365" t="e">
        <f>IF(#REF!="","",ROUND((AS16+AT16)*#REF!,0))</f>
        <v>#REF!</v>
      </c>
      <c r="AV16" s="364" t="e">
        <f>IF(#REF!="","",VLOOKUP(#REF!,$V$70:$X$84,3,FALSE))</f>
        <v>#REF!</v>
      </c>
      <c r="AW16" s="359" t="e">
        <f>IF(#REF!="","",ROUND(AV16*#REF!,0))</f>
        <v>#REF!</v>
      </c>
      <c r="AX16" s="365" t="e">
        <f>IF(#REF!="","",ROUND((AV16+AW16)*#REF!,0))</f>
        <v>#REF!</v>
      </c>
      <c r="AY16" s="364" t="e">
        <f>IF(#REF!="","",VLOOKUP(#REF!,$Y$70:$AA$84,3,FALSE))</f>
        <v>#REF!</v>
      </c>
      <c r="AZ16" s="359" t="e">
        <f>IF(#REF!="","",ROUND(AY16*#REF!,0))</f>
        <v>#REF!</v>
      </c>
      <c r="BA16" s="365" t="e">
        <f>IF(#REF!="","",ROUND((AY16+AZ16)*#REF!,0))</f>
        <v>#REF!</v>
      </c>
      <c r="BB16" s="364" t="e">
        <f>IF(#REF!="","",VLOOKUP(#REF!,$AB$70:$AD$84,3,FALSE))</f>
        <v>#REF!</v>
      </c>
      <c r="BC16" s="359" t="e">
        <f>IF(#REF!="","",ROUND(BB16*#REF!,0))</f>
        <v>#REF!</v>
      </c>
      <c r="BD16" s="365" t="e">
        <f>IF(#REF!="","",ROUND((BB16+BC16)*#REF!,0))</f>
        <v>#REF!</v>
      </c>
    </row>
    <row r="17" spans="1:56" ht="27.95" customHeight="1">
      <c r="A17" s="504"/>
      <c r="B17" s="452" t="str">
        <f>IF($A17="","",VLOOKUP($A17,従事者明細!$A$3:$L$52,2,FALSE))</f>
        <v/>
      </c>
      <c r="C17" s="598" t="str">
        <f>IF($A17="","",VLOOKUP($A17,従事者明細!$A$3:$L$52,3,FALSE))</f>
        <v/>
      </c>
      <c r="D17" s="453" t="str">
        <f>IF($A17="","",VLOOKUP($A17,従事者明細!$A$3:$L$52,6,FALSE))</f>
        <v/>
      </c>
      <c r="E17" s="452" t="str">
        <f>IF($A17="","",VLOOKUP($A17,従事者明細!$A$3:$L$52,10,FALSE))</f>
        <v/>
      </c>
      <c r="F17" s="454" t="str">
        <f t="shared" si="17"/>
        <v/>
      </c>
      <c r="G17" s="455" t="str">
        <f t="shared" si="18"/>
        <v/>
      </c>
      <c r="H17" s="456" t="str">
        <f>IF($A17="","",VLOOKUP($A17,従事者明細!$A$3:$F$52,4,FALSE))</f>
        <v/>
      </c>
      <c r="I17" s="676"/>
      <c r="J17" s="678"/>
      <c r="K17" s="338" t="str">
        <f t="shared" si="0"/>
        <v/>
      </c>
      <c r="L17" s="342" t="str">
        <f t="shared" si="1"/>
        <v/>
      </c>
      <c r="M17" s="436"/>
      <c r="N17" s="338" t="str">
        <f t="shared" si="2"/>
        <v/>
      </c>
      <c r="O17" s="342" t="str">
        <f t="shared" si="3"/>
        <v/>
      </c>
      <c r="P17" s="436"/>
      <c r="Q17" s="338" t="str">
        <f t="shared" si="4"/>
        <v/>
      </c>
      <c r="R17" s="342" t="str">
        <f t="shared" si="5"/>
        <v/>
      </c>
      <c r="S17" s="436"/>
      <c r="T17" s="338" t="str">
        <f t="shared" si="6"/>
        <v/>
      </c>
      <c r="U17" s="342" t="str">
        <f t="shared" si="7"/>
        <v/>
      </c>
      <c r="V17" s="436"/>
      <c r="W17" s="338" t="str">
        <f t="shared" si="8"/>
        <v/>
      </c>
      <c r="X17" s="342" t="str">
        <f t="shared" si="9"/>
        <v/>
      </c>
      <c r="Y17" s="341"/>
      <c r="Z17" s="338" t="str">
        <f t="shared" si="10"/>
        <v/>
      </c>
      <c r="AA17" s="342" t="str">
        <f t="shared" si="11"/>
        <v/>
      </c>
      <c r="AB17" s="341"/>
      <c r="AC17" s="338" t="str">
        <f t="shared" si="12"/>
        <v/>
      </c>
      <c r="AD17" s="342" t="str">
        <f t="shared" si="13"/>
        <v/>
      </c>
      <c r="AE17" s="436"/>
      <c r="AF17" s="338" t="str">
        <f t="shared" si="14"/>
        <v/>
      </c>
      <c r="AG17" s="342" t="str">
        <f t="shared" si="15"/>
        <v/>
      </c>
      <c r="AH17" s="350">
        <f t="shared" si="16"/>
        <v>0</v>
      </c>
      <c r="AJ17" s="359" t="e">
        <f>IF(#REF!="","",VLOOKUP(#REF!,$J$70:$L$84,3,FALSE))</f>
        <v>#REF!</v>
      </c>
      <c r="AK17" s="359" t="e">
        <f>IF(#REF!="","",ROUND(AJ17*#REF!,0))</f>
        <v>#REF!</v>
      </c>
      <c r="AL17" s="361" t="e">
        <f>IF(#REF!="","",ROUND((AJ17+AK17)*#REF!,0))</f>
        <v>#REF!</v>
      </c>
      <c r="AM17" s="364" t="e">
        <f>IF(#REF!="","",VLOOKUP(#REF!,$M$70:$O$84,3,FALSE))</f>
        <v>#REF!</v>
      </c>
      <c r="AN17" s="359" t="e">
        <f>IF(#REF!="","",ROUND(AM17*#REF!,0))</f>
        <v>#REF!</v>
      </c>
      <c r="AO17" s="365" t="e">
        <f>IF(#REF!="","",ROUND((AM17+AN17)*#REF!,0))</f>
        <v>#REF!</v>
      </c>
      <c r="AP17" s="364" t="e">
        <f>IF(#REF!="","",VLOOKUP(#REF!,$P$70:$R$84,3,FALSE))</f>
        <v>#REF!</v>
      </c>
      <c r="AQ17" s="359" t="e">
        <f>IF(#REF!="","",ROUND(AP17*#REF!,0))</f>
        <v>#REF!</v>
      </c>
      <c r="AR17" s="365" t="e">
        <f>IF(#REF!="","",ROUND((AP17+AQ17)*#REF!,0))</f>
        <v>#REF!</v>
      </c>
      <c r="AS17" s="364" t="e">
        <f>IF(#REF!="","",VLOOKUP(#REF!,$S$70:$U$84,3,FALSE))</f>
        <v>#REF!</v>
      </c>
      <c r="AT17" s="359" t="e">
        <f>IF(#REF!="","",ROUND(AS17*#REF!,0))</f>
        <v>#REF!</v>
      </c>
      <c r="AU17" s="365" t="e">
        <f>IF(#REF!="","",ROUND((AS17+AT17)*#REF!,0))</f>
        <v>#REF!</v>
      </c>
      <c r="AV17" s="364" t="e">
        <f>IF(#REF!="","",VLOOKUP(#REF!,$V$70:$X$84,3,FALSE))</f>
        <v>#REF!</v>
      </c>
      <c r="AW17" s="359" t="e">
        <f>IF(#REF!="","",ROUND(AV17*#REF!,0))</f>
        <v>#REF!</v>
      </c>
      <c r="AX17" s="365" t="e">
        <f>IF(#REF!="","",ROUND((AV17+AW17)*#REF!,0))</f>
        <v>#REF!</v>
      </c>
      <c r="AY17" s="364" t="e">
        <f>IF(#REF!="","",VLOOKUP(#REF!,$Y$70:$AA$84,3,FALSE))</f>
        <v>#REF!</v>
      </c>
      <c r="AZ17" s="359" t="e">
        <f>IF(#REF!="","",ROUND(AY17*#REF!,0))</f>
        <v>#REF!</v>
      </c>
      <c r="BA17" s="365" t="e">
        <f>IF(#REF!="","",ROUND((AY17+AZ17)*#REF!,0))</f>
        <v>#REF!</v>
      </c>
      <c r="BB17" s="364" t="e">
        <f>IF(#REF!="","",VLOOKUP(#REF!,$AB$70:$AD$84,3,FALSE))</f>
        <v>#REF!</v>
      </c>
      <c r="BC17" s="359" t="e">
        <f>IF(#REF!="","",ROUND(BB17*#REF!,0))</f>
        <v>#REF!</v>
      </c>
      <c r="BD17" s="365" t="e">
        <f>IF(#REF!="","",ROUND((BB17+BC17)*#REF!,0))</f>
        <v>#REF!</v>
      </c>
    </row>
    <row r="18" spans="1:56" ht="27.95" customHeight="1">
      <c r="A18" s="504"/>
      <c r="B18" s="452" t="str">
        <f>IF($A18="","",VLOOKUP($A18,従事者明細!$A$3:$L$52,2,FALSE))</f>
        <v/>
      </c>
      <c r="C18" s="598" t="str">
        <f>IF($A18="","",VLOOKUP($A18,従事者明細!$A$3:$L$52,3,FALSE))</f>
        <v/>
      </c>
      <c r="D18" s="453" t="str">
        <f>IF($A18="","",VLOOKUP($A18,従事者明細!$A$3:$L$52,6,FALSE))</f>
        <v/>
      </c>
      <c r="E18" s="452" t="str">
        <f>IF($A18="","",VLOOKUP($A18,従事者明細!$A$3:$L$52,10,FALSE))</f>
        <v/>
      </c>
      <c r="F18" s="454" t="str">
        <f t="shared" si="17"/>
        <v/>
      </c>
      <c r="G18" s="455" t="str">
        <f t="shared" si="18"/>
        <v/>
      </c>
      <c r="H18" s="456" t="str">
        <f>IF($A18="","",VLOOKUP($A18,従事者明細!$A$3:$F$52,4,FALSE))</f>
        <v/>
      </c>
      <c r="I18" s="676"/>
      <c r="J18" s="678"/>
      <c r="K18" s="338" t="str">
        <f t="shared" si="0"/>
        <v/>
      </c>
      <c r="L18" s="342" t="str">
        <f t="shared" si="1"/>
        <v/>
      </c>
      <c r="M18" s="436"/>
      <c r="N18" s="338" t="str">
        <f t="shared" si="2"/>
        <v/>
      </c>
      <c r="O18" s="342" t="str">
        <f t="shared" si="3"/>
        <v/>
      </c>
      <c r="P18" s="436"/>
      <c r="Q18" s="338" t="str">
        <f t="shared" si="4"/>
        <v/>
      </c>
      <c r="R18" s="342" t="str">
        <f t="shared" si="5"/>
        <v/>
      </c>
      <c r="S18" s="436"/>
      <c r="T18" s="338" t="str">
        <f t="shared" si="6"/>
        <v/>
      </c>
      <c r="U18" s="342" t="str">
        <f t="shared" si="7"/>
        <v/>
      </c>
      <c r="V18" s="436"/>
      <c r="W18" s="338" t="str">
        <f t="shared" si="8"/>
        <v/>
      </c>
      <c r="X18" s="342" t="str">
        <f t="shared" si="9"/>
        <v/>
      </c>
      <c r="Y18" s="341"/>
      <c r="Z18" s="338" t="str">
        <f t="shared" si="10"/>
        <v/>
      </c>
      <c r="AA18" s="342" t="str">
        <f t="shared" si="11"/>
        <v/>
      </c>
      <c r="AB18" s="341"/>
      <c r="AC18" s="338" t="str">
        <f t="shared" si="12"/>
        <v/>
      </c>
      <c r="AD18" s="342" t="str">
        <f t="shared" si="13"/>
        <v/>
      </c>
      <c r="AE18" s="436"/>
      <c r="AF18" s="338" t="str">
        <f t="shared" si="14"/>
        <v/>
      </c>
      <c r="AG18" s="342" t="str">
        <f t="shared" si="15"/>
        <v/>
      </c>
      <c r="AH18" s="350">
        <f t="shared" si="16"/>
        <v>0</v>
      </c>
      <c r="AJ18" s="359" t="e">
        <f>IF(#REF!="","",VLOOKUP(#REF!,$J$70:$L$84,3,FALSE))</f>
        <v>#REF!</v>
      </c>
      <c r="AK18" s="359" t="e">
        <f>IF(#REF!="","",ROUND(AJ18*#REF!,0))</f>
        <v>#REF!</v>
      </c>
      <c r="AL18" s="361" t="e">
        <f>IF(#REF!="","",ROUND((AJ18+AK18)*#REF!,0))</f>
        <v>#REF!</v>
      </c>
      <c r="AM18" s="364" t="e">
        <f>IF(#REF!="","",VLOOKUP(#REF!,$M$70:$O$84,3,FALSE))</f>
        <v>#REF!</v>
      </c>
      <c r="AN18" s="359" t="e">
        <f>IF(#REF!="","",ROUND(AM18*#REF!,0))</f>
        <v>#REF!</v>
      </c>
      <c r="AO18" s="365" t="e">
        <f>IF(#REF!="","",ROUND((AM18+AN18)*#REF!,0))</f>
        <v>#REF!</v>
      </c>
      <c r="AP18" s="364" t="e">
        <f>IF(#REF!="","",VLOOKUP(#REF!,$P$70:$R$84,3,FALSE))</f>
        <v>#REF!</v>
      </c>
      <c r="AQ18" s="359" t="e">
        <f>IF(#REF!="","",ROUND(AP18*#REF!,0))</f>
        <v>#REF!</v>
      </c>
      <c r="AR18" s="365" t="e">
        <f>IF(#REF!="","",ROUND((AP18+AQ18)*#REF!,0))</f>
        <v>#REF!</v>
      </c>
      <c r="AS18" s="364" t="e">
        <f>IF(#REF!="","",VLOOKUP(#REF!,$S$70:$U$84,3,FALSE))</f>
        <v>#REF!</v>
      </c>
      <c r="AT18" s="359" t="e">
        <f>IF(#REF!="","",ROUND(AS18*#REF!,0))</f>
        <v>#REF!</v>
      </c>
      <c r="AU18" s="365" t="e">
        <f>IF(#REF!="","",ROUND((AS18+AT18)*#REF!,0))</f>
        <v>#REF!</v>
      </c>
      <c r="AV18" s="364" t="e">
        <f>IF(#REF!="","",VLOOKUP(#REF!,$V$70:$X$84,3,FALSE))</f>
        <v>#REF!</v>
      </c>
      <c r="AW18" s="359" t="e">
        <f>IF(#REF!="","",ROUND(AV18*#REF!,0))</f>
        <v>#REF!</v>
      </c>
      <c r="AX18" s="365" t="e">
        <f>IF(#REF!="","",ROUND((AV18+AW18)*#REF!,0))</f>
        <v>#REF!</v>
      </c>
      <c r="AY18" s="364" t="e">
        <f>IF(#REF!="","",VLOOKUP(#REF!,$Y$70:$AA$84,3,FALSE))</f>
        <v>#REF!</v>
      </c>
      <c r="AZ18" s="359" t="e">
        <f>IF(#REF!="","",ROUND(AY18*#REF!,0))</f>
        <v>#REF!</v>
      </c>
      <c r="BA18" s="365" t="e">
        <f>IF(#REF!="","",ROUND((AY18+AZ18)*#REF!,0))</f>
        <v>#REF!</v>
      </c>
      <c r="BB18" s="364" t="e">
        <f>IF(#REF!="","",VLOOKUP(#REF!,$AB$70:$AD$84,3,FALSE))</f>
        <v>#REF!</v>
      </c>
      <c r="BC18" s="359" t="e">
        <f>IF(#REF!="","",ROUND(BB18*#REF!,0))</f>
        <v>#REF!</v>
      </c>
      <c r="BD18" s="365" t="e">
        <f>IF(#REF!="","",ROUND((BB18+BC18)*#REF!,0))</f>
        <v>#REF!</v>
      </c>
    </row>
    <row r="19" spans="1:56" ht="27.95" customHeight="1" thickBot="1">
      <c r="A19" s="504"/>
      <c r="B19" s="452" t="str">
        <f>IF($A19="","",VLOOKUP($A19,従事者明細!$A$3:$L$52,2,FALSE))</f>
        <v/>
      </c>
      <c r="C19" s="598" t="str">
        <f>IF($A19="","",VLOOKUP($A19,従事者明細!$A$3:$L$52,3,FALSE))</f>
        <v/>
      </c>
      <c r="D19" s="453" t="str">
        <f>IF($A19="","",VLOOKUP($A19,従事者明細!$A$3:$L$52,6,FALSE))</f>
        <v/>
      </c>
      <c r="E19" s="452" t="str">
        <f>IF($A19="","",VLOOKUP($A19,従事者明細!$A$3:$L$52,10,FALSE))</f>
        <v/>
      </c>
      <c r="F19" s="454" t="str">
        <f t="shared" si="17"/>
        <v/>
      </c>
      <c r="G19" s="455" t="str">
        <f t="shared" si="18"/>
        <v/>
      </c>
      <c r="H19" s="456" t="str">
        <f>IF($A19="","",VLOOKUP($A19,従事者明細!$A$3:$F$52,4,FALSE))</f>
        <v/>
      </c>
      <c r="I19" s="676"/>
      <c r="J19" s="678"/>
      <c r="K19" s="338" t="str">
        <f t="shared" si="0"/>
        <v/>
      </c>
      <c r="L19" s="342" t="str">
        <f t="shared" si="1"/>
        <v/>
      </c>
      <c r="M19" s="436"/>
      <c r="N19" s="338" t="str">
        <f t="shared" si="2"/>
        <v/>
      </c>
      <c r="O19" s="342" t="str">
        <f t="shared" si="3"/>
        <v/>
      </c>
      <c r="P19" s="436"/>
      <c r="Q19" s="338" t="str">
        <f t="shared" si="4"/>
        <v/>
      </c>
      <c r="R19" s="342" t="str">
        <f t="shared" si="5"/>
        <v/>
      </c>
      <c r="S19" s="436"/>
      <c r="T19" s="338" t="str">
        <f t="shared" si="6"/>
        <v/>
      </c>
      <c r="U19" s="342" t="str">
        <f t="shared" si="7"/>
        <v/>
      </c>
      <c r="V19" s="436"/>
      <c r="W19" s="338" t="str">
        <f t="shared" si="8"/>
        <v/>
      </c>
      <c r="X19" s="342" t="str">
        <f t="shared" si="9"/>
        <v/>
      </c>
      <c r="Y19" s="341"/>
      <c r="Z19" s="338" t="str">
        <f t="shared" si="10"/>
        <v/>
      </c>
      <c r="AA19" s="342" t="str">
        <f t="shared" si="11"/>
        <v/>
      </c>
      <c r="AB19" s="341"/>
      <c r="AC19" s="338" t="str">
        <f t="shared" si="12"/>
        <v/>
      </c>
      <c r="AD19" s="342" t="str">
        <f t="shared" si="13"/>
        <v/>
      </c>
      <c r="AE19" s="436"/>
      <c r="AF19" s="338" t="str">
        <f t="shared" si="14"/>
        <v/>
      </c>
      <c r="AG19" s="342" t="str">
        <f t="shared" si="15"/>
        <v/>
      </c>
      <c r="AH19" s="350">
        <f t="shared" si="16"/>
        <v>0</v>
      </c>
      <c r="AJ19" s="359" t="e">
        <f>IF(#REF!="","",VLOOKUP(#REF!,$J$70:$L$84,3,FALSE))</f>
        <v>#REF!</v>
      </c>
      <c r="AK19" s="359" t="e">
        <f>IF(#REF!="","",ROUND(AJ19*#REF!,0))</f>
        <v>#REF!</v>
      </c>
      <c r="AL19" s="361" t="e">
        <f>IF(#REF!="","",ROUND((AJ19+AK19)*#REF!,0))</f>
        <v>#REF!</v>
      </c>
      <c r="AM19" s="364" t="e">
        <f>IF(#REF!="","",VLOOKUP(#REF!,$M$70:$O$84,3,FALSE))</f>
        <v>#REF!</v>
      </c>
      <c r="AN19" s="359" t="e">
        <f>IF(#REF!="","",ROUND(AM19*#REF!,0))</f>
        <v>#REF!</v>
      </c>
      <c r="AO19" s="365" t="e">
        <f>IF(#REF!="","",ROUND((AM19+AN19)*#REF!,0))</f>
        <v>#REF!</v>
      </c>
      <c r="AP19" s="364" t="e">
        <f>IF(#REF!="","",VLOOKUP(#REF!,$P$70:$R$84,3,FALSE))</f>
        <v>#REF!</v>
      </c>
      <c r="AQ19" s="359" t="e">
        <f>IF(#REF!="","",ROUND(AP19*#REF!,0))</f>
        <v>#REF!</v>
      </c>
      <c r="AR19" s="365" t="e">
        <f>IF(#REF!="","",ROUND((AP19+AQ19)*#REF!,0))</f>
        <v>#REF!</v>
      </c>
      <c r="AS19" s="364" t="e">
        <f>IF(#REF!="","",VLOOKUP(#REF!,$S$70:$U$84,3,FALSE))</f>
        <v>#REF!</v>
      </c>
      <c r="AT19" s="359" t="e">
        <f>IF(#REF!="","",ROUND(AS19*#REF!,0))</f>
        <v>#REF!</v>
      </c>
      <c r="AU19" s="365" t="e">
        <f>IF(#REF!="","",ROUND((AS19+AT19)*#REF!,0))</f>
        <v>#REF!</v>
      </c>
      <c r="AV19" s="364" t="e">
        <f>IF(#REF!="","",VLOOKUP(#REF!,$V$70:$X$84,3,FALSE))</f>
        <v>#REF!</v>
      </c>
      <c r="AW19" s="359" t="e">
        <f>IF(#REF!="","",ROUND(AV19*#REF!,0))</f>
        <v>#REF!</v>
      </c>
      <c r="AX19" s="365" t="e">
        <f>IF(#REF!="","",ROUND((AV19+AW19)*#REF!,0))</f>
        <v>#REF!</v>
      </c>
      <c r="AY19" s="364" t="e">
        <f>IF(#REF!="","",VLOOKUP(#REF!,$Y$70:$AA$84,3,FALSE))</f>
        <v>#REF!</v>
      </c>
      <c r="AZ19" s="359" t="e">
        <f>IF(#REF!="","",ROUND(AY19*#REF!,0))</f>
        <v>#REF!</v>
      </c>
      <c r="BA19" s="365" t="e">
        <f>IF(#REF!="","",ROUND((AY19+AZ19)*#REF!,0))</f>
        <v>#REF!</v>
      </c>
      <c r="BB19" s="364" t="e">
        <f>IF(#REF!="","",VLOOKUP(#REF!,$AB$70:$AD$84,3,FALSE))</f>
        <v>#REF!</v>
      </c>
      <c r="BC19" s="359" t="e">
        <f>IF(#REF!="","",ROUND(BB19*#REF!,0))</f>
        <v>#REF!</v>
      </c>
      <c r="BD19" s="365" t="e">
        <f>IF(#REF!="","",ROUND((BB19+BC19)*#REF!,0))</f>
        <v>#REF!</v>
      </c>
    </row>
    <row r="20" spans="1:56" ht="27.95" hidden="1" customHeight="1">
      <c r="A20" s="504"/>
      <c r="B20" s="452" t="str">
        <f>IF($A20="","",VLOOKUP($A20,従事者明細!$A$3:$L$52,2,FALSE))</f>
        <v/>
      </c>
      <c r="C20" s="515" t="str">
        <f>IF($A20="","",VLOOKUP($A20,従事者明細!$A$3:$L$52,3,FALSE))</f>
        <v/>
      </c>
      <c r="D20" s="453" t="str">
        <f>IF($A20="","",VLOOKUP($A20,従事者明細!$A$3:$L$52,6,FALSE))</f>
        <v/>
      </c>
      <c r="E20" s="452" t="str">
        <f>IF($A20="","",VLOOKUP($A20,従事者明細!$A$3:$L$52,10,FALSE))</f>
        <v/>
      </c>
      <c r="F20" s="454" t="str">
        <f t="shared" si="17"/>
        <v/>
      </c>
      <c r="G20" s="455" t="str">
        <f t="shared" si="18"/>
        <v/>
      </c>
      <c r="H20" s="456" t="str">
        <f>IF($A20="","",VLOOKUP($A20,従事者明細!$A$3:$F$52,4,FALSE))</f>
        <v/>
      </c>
      <c r="I20" s="508"/>
      <c r="J20" s="436"/>
      <c r="K20" s="338" t="str">
        <f t="shared" si="0"/>
        <v/>
      </c>
      <c r="L20" s="342" t="str">
        <f t="shared" si="1"/>
        <v/>
      </c>
      <c r="M20" s="436"/>
      <c r="N20" s="338" t="str">
        <f t="shared" si="2"/>
        <v/>
      </c>
      <c r="O20" s="342" t="str">
        <f t="shared" si="3"/>
        <v/>
      </c>
      <c r="P20" s="436"/>
      <c r="Q20" s="338" t="str">
        <f t="shared" si="4"/>
        <v/>
      </c>
      <c r="R20" s="342" t="str">
        <f t="shared" si="5"/>
        <v/>
      </c>
      <c r="S20" s="436"/>
      <c r="T20" s="338" t="str">
        <f t="shared" si="6"/>
        <v/>
      </c>
      <c r="U20" s="342" t="str">
        <f t="shared" si="7"/>
        <v/>
      </c>
      <c r="V20" s="436"/>
      <c r="W20" s="338" t="str">
        <f t="shared" si="8"/>
        <v/>
      </c>
      <c r="X20" s="342" t="str">
        <f t="shared" si="9"/>
        <v/>
      </c>
      <c r="Y20" s="341"/>
      <c r="Z20" s="338" t="str">
        <f t="shared" si="10"/>
        <v/>
      </c>
      <c r="AA20" s="342" t="str">
        <f t="shared" si="11"/>
        <v/>
      </c>
      <c r="AB20" s="341"/>
      <c r="AC20" s="338" t="str">
        <f t="shared" si="12"/>
        <v/>
      </c>
      <c r="AD20" s="342" t="str">
        <f t="shared" si="13"/>
        <v/>
      </c>
      <c r="AE20" s="436"/>
      <c r="AF20" s="338" t="str">
        <f t="shared" si="14"/>
        <v/>
      </c>
      <c r="AG20" s="342" t="str">
        <f t="shared" si="15"/>
        <v/>
      </c>
      <c r="AH20" s="350">
        <f t="shared" si="16"/>
        <v>0</v>
      </c>
      <c r="AJ20" s="359" t="e">
        <f>IF(#REF!="","",VLOOKUP(#REF!,$J$70:$L$84,3,FALSE))</f>
        <v>#REF!</v>
      </c>
      <c r="AK20" s="359" t="e">
        <f>IF(#REF!="","",ROUND(AJ20*#REF!,0))</f>
        <v>#REF!</v>
      </c>
      <c r="AL20" s="361" t="e">
        <f>IF(#REF!="","",ROUND((AJ20+AK20)*#REF!,0))</f>
        <v>#REF!</v>
      </c>
      <c r="AM20" s="364" t="e">
        <f>IF(#REF!="","",VLOOKUP(#REF!,$M$70:$O$84,3,FALSE))</f>
        <v>#REF!</v>
      </c>
      <c r="AN20" s="359" t="e">
        <f>IF(#REF!="","",ROUND(AM20*#REF!,0))</f>
        <v>#REF!</v>
      </c>
      <c r="AO20" s="365" t="e">
        <f>IF(#REF!="","",ROUND((AM20+AN20)*#REF!,0))</f>
        <v>#REF!</v>
      </c>
      <c r="AP20" s="364" t="e">
        <f>IF(#REF!="","",VLOOKUP(#REF!,$P$70:$R$84,3,FALSE))</f>
        <v>#REF!</v>
      </c>
      <c r="AQ20" s="359" t="e">
        <f>IF(#REF!="","",ROUND(AP20*#REF!,0))</f>
        <v>#REF!</v>
      </c>
      <c r="AR20" s="365" t="e">
        <f>IF(#REF!="","",ROUND((AP20+AQ20)*#REF!,0))</f>
        <v>#REF!</v>
      </c>
      <c r="AS20" s="364" t="e">
        <f>IF(#REF!="","",VLOOKUP(#REF!,$S$70:$U$84,3,FALSE))</f>
        <v>#REF!</v>
      </c>
      <c r="AT20" s="359" t="e">
        <f>IF(#REF!="","",ROUND(AS20*#REF!,0))</f>
        <v>#REF!</v>
      </c>
      <c r="AU20" s="365" t="e">
        <f>IF(#REF!="","",ROUND((AS20+AT20)*#REF!,0))</f>
        <v>#REF!</v>
      </c>
      <c r="AV20" s="364" t="e">
        <f>IF(#REF!="","",VLOOKUP(#REF!,$V$70:$X$84,3,FALSE))</f>
        <v>#REF!</v>
      </c>
      <c r="AW20" s="359" t="e">
        <f>IF(#REF!="","",ROUND(AV20*#REF!,0))</f>
        <v>#REF!</v>
      </c>
      <c r="AX20" s="365" t="e">
        <f>IF(#REF!="","",ROUND((AV20+AW20)*#REF!,0))</f>
        <v>#REF!</v>
      </c>
      <c r="AY20" s="364" t="e">
        <f>IF(#REF!="","",VLOOKUP(#REF!,$Y$70:$AA$84,3,FALSE))</f>
        <v>#REF!</v>
      </c>
      <c r="AZ20" s="359" t="e">
        <f>IF(#REF!="","",ROUND(AY20*#REF!,0))</f>
        <v>#REF!</v>
      </c>
      <c r="BA20" s="365" t="e">
        <f>IF(#REF!="","",ROUND((AY20+AZ20)*#REF!,0))</f>
        <v>#REF!</v>
      </c>
      <c r="BB20" s="364" t="e">
        <f>IF(#REF!="","",VLOOKUP(#REF!,$AB$70:$AD$84,3,FALSE))</f>
        <v>#REF!</v>
      </c>
      <c r="BC20" s="359" t="e">
        <f>IF(#REF!="","",ROUND(BB20*#REF!,0))</f>
        <v>#REF!</v>
      </c>
      <c r="BD20" s="365" t="e">
        <f>IF(#REF!="","",ROUND((BB20+BC20)*#REF!,0))</f>
        <v>#REF!</v>
      </c>
    </row>
    <row r="21" spans="1:56" ht="27.95" hidden="1" customHeight="1">
      <c r="A21" s="504"/>
      <c r="B21" s="452" t="str">
        <f>IF($A21="","",VLOOKUP($A21,従事者明細!$A$3:$L$52,2,FALSE))</f>
        <v/>
      </c>
      <c r="C21" s="515" t="str">
        <f>IF($A21="","",VLOOKUP($A21,従事者明細!$A$3:$L$52,3,FALSE))</f>
        <v/>
      </c>
      <c r="D21" s="453" t="str">
        <f>IF($A21="","",VLOOKUP($A21,従事者明細!$A$3:$L$52,6,FALSE))</f>
        <v/>
      </c>
      <c r="E21" s="452" t="str">
        <f>IF($A21="","",VLOOKUP($A21,従事者明細!$A$3:$L$52,10,FALSE))</f>
        <v/>
      </c>
      <c r="F21" s="454" t="str">
        <f t="shared" si="17"/>
        <v/>
      </c>
      <c r="G21" s="455" t="str">
        <f t="shared" si="18"/>
        <v/>
      </c>
      <c r="H21" s="456" t="str">
        <f>IF($A21="","",VLOOKUP($A21,従事者明細!$A$3:$F$52,4,FALSE))</f>
        <v/>
      </c>
      <c r="I21" s="508"/>
      <c r="J21" s="436"/>
      <c r="K21" s="338" t="str">
        <f t="shared" si="0"/>
        <v/>
      </c>
      <c r="L21" s="342" t="str">
        <f t="shared" si="1"/>
        <v/>
      </c>
      <c r="M21" s="436"/>
      <c r="N21" s="338" t="str">
        <f t="shared" si="2"/>
        <v/>
      </c>
      <c r="O21" s="342" t="str">
        <f t="shared" si="3"/>
        <v/>
      </c>
      <c r="P21" s="436"/>
      <c r="Q21" s="338" t="str">
        <f t="shared" si="4"/>
        <v/>
      </c>
      <c r="R21" s="342" t="str">
        <f t="shared" si="5"/>
        <v/>
      </c>
      <c r="S21" s="436"/>
      <c r="T21" s="338" t="str">
        <f t="shared" si="6"/>
        <v/>
      </c>
      <c r="U21" s="342" t="str">
        <f t="shared" si="7"/>
        <v/>
      </c>
      <c r="V21" s="436"/>
      <c r="W21" s="338" t="str">
        <f t="shared" si="8"/>
        <v/>
      </c>
      <c r="X21" s="342" t="str">
        <f t="shared" si="9"/>
        <v/>
      </c>
      <c r="Y21" s="341"/>
      <c r="Z21" s="338" t="str">
        <f t="shared" si="10"/>
        <v/>
      </c>
      <c r="AA21" s="342" t="str">
        <f t="shared" si="11"/>
        <v/>
      </c>
      <c r="AB21" s="341"/>
      <c r="AC21" s="338" t="str">
        <f t="shared" si="12"/>
        <v/>
      </c>
      <c r="AD21" s="342" t="str">
        <f t="shared" si="13"/>
        <v/>
      </c>
      <c r="AE21" s="436"/>
      <c r="AF21" s="338" t="str">
        <f t="shared" si="14"/>
        <v/>
      </c>
      <c r="AG21" s="342" t="str">
        <f t="shared" si="15"/>
        <v/>
      </c>
      <c r="AH21" s="350">
        <f t="shared" si="16"/>
        <v>0</v>
      </c>
      <c r="AJ21" s="359" t="e">
        <f>IF(#REF!="","",VLOOKUP(#REF!,$J$70:$L$84,3,FALSE))</f>
        <v>#REF!</v>
      </c>
      <c r="AK21" s="359" t="e">
        <f>IF(#REF!="","",ROUND(AJ21*#REF!,0))</f>
        <v>#REF!</v>
      </c>
      <c r="AL21" s="361" t="e">
        <f>IF(#REF!="","",ROUND((AJ21+AK21)*#REF!,0))</f>
        <v>#REF!</v>
      </c>
      <c r="AM21" s="364" t="e">
        <f>IF(#REF!="","",VLOOKUP(#REF!,$M$70:$O$84,3,FALSE))</f>
        <v>#REF!</v>
      </c>
      <c r="AN21" s="359" t="e">
        <f>IF(#REF!="","",ROUND(AM21*#REF!,0))</f>
        <v>#REF!</v>
      </c>
      <c r="AO21" s="365" t="e">
        <f>IF(#REF!="","",ROUND((AM21+AN21)*#REF!,0))</f>
        <v>#REF!</v>
      </c>
      <c r="AP21" s="364" t="e">
        <f>IF(#REF!="","",VLOOKUP(#REF!,$P$70:$R$84,3,FALSE))</f>
        <v>#REF!</v>
      </c>
      <c r="AQ21" s="359" t="e">
        <f>IF(#REF!="","",ROUND(AP21*#REF!,0))</f>
        <v>#REF!</v>
      </c>
      <c r="AR21" s="365" t="e">
        <f>IF(#REF!="","",ROUND((AP21+AQ21)*#REF!,0))</f>
        <v>#REF!</v>
      </c>
      <c r="AS21" s="364" t="e">
        <f>IF(#REF!="","",VLOOKUP(#REF!,$S$70:$U$84,3,FALSE))</f>
        <v>#REF!</v>
      </c>
      <c r="AT21" s="359" t="e">
        <f>IF(#REF!="","",ROUND(AS21*#REF!,0))</f>
        <v>#REF!</v>
      </c>
      <c r="AU21" s="365" t="e">
        <f>IF(#REF!="","",ROUND((AS21+AT21)*#REF!,0))</f>
        <v>#REF!</v>
      </c>
      <c r="AV21" s="364" t="e">
        <f>IF(#REF!="","",VLOOKUP(#REF!,$V$70:$X$84,3,FALSE))</f>
        <v>#REF!</v>
      </c>
      <c r="AW21" s="359" t="e">
        <f>IF(#REF!="","",ROUND(AV21*#REF!,0))</f>
        <v>#REF!</v>
      </c>
      <c r="AX21" s="365" t="e">
        <f>IF(#REF!="","",ROUND((AV21+AW21)*#REF!,0))</f>
        <v>#REF!</v>
      </c>
      <c r="AY21" s="364" t="e">
        <f>IF(#REF!="","",VLOOKUP(#REF!,$Y$70:$AA$84,3,FALSE))</f>
        <v>#REF!</v>
      </c>
      <c r="AZ21" s="359" t="e">
        <f>IF(#REF!="","",ROUND(AY21*#REF!,0))</f>
        <v>#REF!</v>
      </c>
      <c r="BA21" s="365" t="e">
        <f>IF(#REF!="","",ROUND((AY21+AZ21)*#REF!,0))</f>
        <v>#REF!</v>
      </c>
      <c r="BB21" s="364" t="e">
        <f>IF(#REF!="","",VLOOKUP(#REF!,$AB$70:$AD$84,3,FALSE))</f>
        <v>#REF!</v>
      </c>
      <c r="BC21" s="359" t="e">
        <f>IF(#REF!="","",ROUND(BB21*#REF!,0))</f>
        <v>#REF!</v>
      </c>
      <c r="BD21" s="365" t="e">
        <f>IF(#REF!="","",ROUND((BB21+BC21)*#REF!,0))</f>
        <v>#REF!</v>
      </c>
    </row>
    <row r="22" spans="1:56" ht="27.95" hidden="1" customHeight="1">
      <c r="A22" s="504"/>
      <c r="B22" s="452" t="str">
        <f>IF($A22="","",VLOOKUP($A22,従事者明細!$A$3:$L$52,2,FALSE))</f>
        <v/>
      </c>
      <c r="C22" s="515" t="str">
        <f>IF($A22="","",VLOOKUP($A22,従事者明細!$A$3:$L$52,3,FALSE))</f>
        <v/>
      </c>
      <c r="D22" s="453" t="str">
        <f>IF($A22="","",VLOOKUP($A22,従事者明細!$A$3:$L$52,6,FALSE))</f>
        <v/>
      </c>
      <c r="E22" s="452" t="str">
        <f>IF($A22="","",VLOOKUP($A22,従事者明細!$A$3:$L$52,10,FALSE))</f>
        <v/>
      </c>
      <c r="F22" s="454" t="str">
        <f t="shared" si="17"/>
        <v/>
      </c>
      <c r="G22" s="455" t="str">
        <f t="shared" si="18"/>
        <v/>
      </c>
      <c r="H22" s="456" t="str">
        <f>IF($A22="","",VLOOKUP($A22,従事者明細!$A$3:$F$52,4,FALSE))</f>
        <v/>
      </c>
      <c r="I22" s="508"/>
      <c r="J22" s="436"/>
      <c r="K22" s="338" t="str">
        <f t="shared" si="0"/>
        <v/>
      </c>
      <c r="L22" s="342" t="str">
        <f t="shared" si="1"/>
        <v/>
      </c>
      <c r="M22" s="436"/>
      <c r="N22" s="338" t="str">
        <f t="shared" si="2"/>
        <v/>
      </c>
      <c r="O22" s="342" t="str">
        <f t="shared" si="3"/>
        <v/>
      </c>
      <c r="P22" s="436"/>
      <c r="Q22" s="338" t="str">
        <f t="shared" si="4"/>
        <v/>
      </c>
      <c r="R22" s="342" t="str">
        <f t="shared" si="5"/>
        <v/>
      </c>
      <c r="S22" s="436"/>
      <c r="T22" s="338" t="str">
        <f t="shared" si="6"/>
        <v/>
      </c>
      <c r="U22" s="342" t="str">
        <f t="shared" si="7"/>
        <v/>
      </c>
      <c r="V22" s="436"/>
      <c r="W22" s="338" t="str">
        <f t="shared" si="8"/>
        <v/>
      </c>
      <c r="X22" s="342" t="str">
        <f t="shared" si="9"/>
        <v/>
      </c>
      <c r="Y22" s="341"/>
      <c r="Z22" s="338" t="str">
        <f t="shared" si="10"/>
        <v/>
      </c>
      <c r="AA22" s="342" t="str">
        <f t="shared" si="11"/>
        <v/>
      </c>
      <c r="AB22" s="341"/>
      <c r="AC22" s="338" t="str">
        <f t="shared" si="12"/>
        <v/>
      </c>
      <c r="AD22" s="342" t="str">
        <f t="shared" si="13"/>
        <v/>
      </c>
      <c r="AE22" s="436"/>
      <c r="AF22" s="338" t="str">
        <f t="shared" si="14"/>
        <v/>
      </c>
      <c r="AG22" s="342" t="str">
        <f t="shared" si="15"/>
        <v/>
      </c>
      <c r="AH22" s="350">
        <f t="shared" si="16"/>
        <v>0</v>
      </c>
      <c r="AJ22" s="359" t="e">
        <f>IF(#REF!="","",VLOOKUP(#REF!,$J$70:$L$84,3,FALSE))</f>
        <v>#REF!</v>
      </c>
      <c r="AK22" s="359" t="e">
        <f>IF(#REF!="","",ROUND(AJ22*#REF!,0))</f>
        <v>#REF!</v>
      </c>
      <c r="AL22" s="361" t="e">
        <f>IF(#REF!="","",ROUND((AJ22+AK22)*#REF!,0))</f>
        <v>#REF!</v>
      </c>
      <c r="AM22" s="364" t="e">
        <f>IF(#REF!="","",VLOOKUP(#REF!,$M$70:$O$84,3,FALSE))</f>
        <v>#REF!</v>
      </c>
      <c r="AN22" s="359" t="e">
        <f>IF(#REF!="","",ROUND(AM22*#REF!,0))</f>
        <v>#REF!</v>
      </c>
      <c r="AO22" s="365" t="e">
        <f>IF(#REF!="","",ROUND((AM22+AN22)*#REF!,0))</f>
        <v>#REF!</v>
      </c>
      <c r="AP22" s="364" t="e">
        <f>IF(#REF!="","",VLOOKUP(#REF!,$P$70:$R$84,3,FALSE))</f>
        <v>#REF!</v>
      </c>
      <c r="AQ22" s="359" t="e">
        <f>IF(#REF!="","",ROUND(AP22*#REF!,0))</f>
        <v>#REF!</v>
      </c>
      <c r="AR22" s="365" t="e">
        <f>IF(#REF!="","",ROUND((AP22+AQ22)*#REF!,0))</f>
        <v>#REF!</v>
      </c>
      <c r="AS22" s="364" t="e">
        <f>IF(#REF!="","",VLOOKUP(#REF!,$S$70:$U$84,3,FALSE))</f>
        <v>#REF!</v>
      </c>
      <c r="AT22" s="359" t="e">
        <f>IF(#REF!="","",ROUND(AS22*#REF!,0))</f>
        <v>#REF!</v>
      </c>
      <c r="AU22" s="365" t="e">
        <f>IF(#REF!="","",ROUND((AS22+AT22)*#REF!,0))</f>
        <v>#REF!</v>
      </c>
      <c r="AV22" s="364" t="e">
        <f>IF(#REF!="","",VLOOKUP(#REF!,$V$70:$X$84,3,FALSE))</f>
        <v>#REF!</v>
      </c>
      <c r="AW22" s="359" t="e">
        <f>IF(#REF!="","",ROUND(AV22*#REF!,0))</f>
        <v>#REF!</v>
      </c>
      <c r="AX22" s="365" t="e">
        <f>IF(#REF!="","",ROUND((AV22+AW22)*#REF!,0))</f>
        <v>#REF!</v>
      </c>
      <c r="AY22" s="364" t="e">
        <f>IF(#REF!="","",VLOOKUP(#REF!,$Y$70:$AA$84,3,FALSE))</f>
        <v>#REF!</v>
      </c>
      <c r="AZ22" s="359" t="e">
        <f>IF(#REF!="","",ROUND(AY22*#REF!,0))</f>
        <v>#REF!</v>
      </c>
      <c r="BA22" s="365" t="e">
        <f>IF(#REF!="","",ROUND((AY22+AZ22)*#REF!,0))</f>
        <v>#REF!</v>
      </c>
      <c r="BB22" s="364" t="e">
        <f>IF(#REF!="","",VLOOKUP(#REF!,$AB$70:$AD$84,3,FALSE))</f>
        <v>#REF!</v>
      </c>
      <c r="BC22" s="359" t="e">
        <f>IF(#REF!="","",ROUND(BB22*#REF!,0))</f>
        <v>#REF!</v>
      </c>
      <c r="BD22" s="365" t="e">
        <f>IF(#REF!="","",ROUND((BB22+BC22)*#REF!,0))</f>
        <v>#REF!</v>
      </c>
    </row>
    <row r="23" spans="1:56" ht="27.95" hidden="1" customHeight="1">
      <c r="A23" s="503"/>
      <c r="B23" s="207" t="str">
        <f>IF($A23="","",VLOOKUP($A23,従事者明細!$A$3:$L$52,2,FALSE))</f>
        <v/>
      </c>
      <c r="C23" s="207" t="str">
        <f>IF($A23="","",VLOOKUP($A23,従事者明細!$A$3:$L$52,3,FALSE))</f>
        <v/>
      </c>
      <c r="D23" s="106" t="str">
        <f>IF($A23="","",VLOOKUP($A23,従事者明細!$A$3:$L$52,6,FALSE))</f>
        <v/>
      </c>
      <c r="E23" s="207" t="str">
        <f>IF($A23="","",VLOOKUP($A23,従事者明細!$A$3:$L$52,10,FALSE))</f>
        <v/>
      </c>
      <c r="F23" s="208" t="str">
        <f t="shared" si="17"/>
        <v/>
      </c>
      <c r="G23" s="209" t="str">
        <f t="shared" si="18"/>
        <v/>
      </c>
      <c r="H23" s="210" t="str">
        <f>IF($A23="","",VLOOKUP($A23,従事者明細!$A$3:$F$52,4,FALSE))</f>
        <v/>
      </c>
      <c r="I23" s="559"/>
      <c r="J23" s="436"/>
      <c r="K23" s="338" t="str">
        <f t="shared" si="0"/>
        <v/>
      </c>
      <c r="L23" s="342" t="str">
        <f t="shared" si="1"/>
        <v/>
      </c>
      <c r="M23" s="436"/>
      <c r="N23" s="338" t="str">
        <f t="shared" si="2"/>
        <v/>
      </c>
      <c r="O23" s="342" t="str">
        <f t="shared" si="3"/>
        <v/>
      </c>
      <c r="P23" s="436"/>
      <c r="Q23" s="338" t="str">
        <f t="shared" si="4"/>
        <v/>
      </c>
      <c r="R23" s="342" t="str">
        <f t="shared" si="5"/>
        <v/>
      </c>
      <c r="S23" s="436"/>
      <c r="T23" s="338" t="str">
        <f t="shared" si="6"/>
        <v/>
      </c>
      <c r="U23" s="342" t="str">
        <f t="shared" si="7"/>
        <v/>
      </c>
      <c r="V23" s="436"/>
      <c r="W23" s="338" t="str">
        <f t="shared" si="8"/>
        <v/>
      </c>
      <c r="X23" s="342" t="str">
        <f t="shared" si="9"/>
        <v/>
      </c>
      <c r="Y23" s="341"/>
      <c r="Z23" s="338" t="str">
        <f t="shared" si="10"/>
        <v/>
      </c>
      <c r="AA23" s="342" t="str">
        <f t="shared" si="11"/>
        <v/>
      </c>
      <c r="AB23" s="341"/>
      <c r="AC23" s="338" t="str">
        <f t="shared" si="12"/>
        <v/>
      </c>
      <c r="AD23" s="342" t="str">
        <f t="shared" si="13"/>
        <v/>
      </c>
      <c r="AE23" s="436"/>
      <c r="AF23" s="338" t="str">
        <f t="shared" si="14"/>
        <v/>
      </c>
      <c r="AG23" s="342" t="str">
        <f t="shared" si="15"/>
        <v/>
      </c>
      <c r="AH23" s="350">
        <f t="shared" si="16"/>
        <v>0</v>
      </c>
      <c r="AJ23" s="359" t="e">
        <f>IF(#REF!="","",VLOOKUP(#REF!,$J$70:$L$84,3,FALSE))</f>
        <v>#REF!</v>
      </c>
      <c r="AK23" s="359" t="e">
        <f>IF(#REF!="","",ROUND(AJ23*#REF!,0))</f>
        <v>#REF!</v>
      </c>
      <c r="AL23" s="361" t="e">
        <f>IF(#REF!="","",ROUND((AJ23+AK23)*#REF!,0))</f>
        <v>#REF!</v>
      </c>
      <c r="AM23" s="364" t="e">
        <f>IF(#REF!="","",VLOOKUP(#REF!,$M$70:$O$84,3,FALSE))</f>
        <v>#REF!</v>
      </c>
      <c r="AN23" s="359" t="e">
        <f>IF(#REF!="","",ROUND(AM23*#REF!,0))</f>
        <v>#REF!</v>
      </c>
      <c r="AO23" s="365" t="e">
        <f>IF(#REF!="","",ROUND((AM23+AN23)*#REF!,0))</f>
        <v>#REF!</v>
      </c>
      <c r="AP23" s="364" t="e">
        <f>IF(#REF!="","",VLOOKUP(#REF!,$P$70:$R$84,3,FALSE))</f>
        <v>#REF!</v>
      </c>
      <c r="AQ23" s="359" t="e">
        <f>IF(#REF!="","",ROUND(AP23*#REF!,0))</f>
        <v>#REF!</v>
      </c>
      <c r="AR23" s="365" t="e">
        <f>IF(#REF!="","",ROUND((AP23+AQ23)*#REF!,0))</f>
        <v>#REF!</v>
      </c>
      <c r="AS23" s="364" t="e">
        <f>IF(#REF!="","",VLOOKUP(#REF!,$S$70:$U$84,3,FALSE))</f>
        <v>#REF!</v>
      </c>
      <c r="AT23" s="359" t="e">
        <f>IF(#REF!="","",ROUND(AS23*#REF!,0))</f>
        <v>#REF!</v>
      </c>
      <c r="AU23" s="365" t="e">
        <f>IF(#REF!="","",ROUND((AS23+AT23)*#REF!,0))</f>
        <v>#REF!</v>
      </c>
      <c r="AV23" s="364" t="e">
        <f>IF(#REF!="","",VLOOKUP(#REF!,$V$70:$X$84,3,FALSE))</f>
        <v>#REF!</v>
      </c>
      <c r="AW23" s="359" t="e">
        <f>IF(#REF!="","",ROUND(AV23*#REF!,0))</f>
        <v>#REF!</v>
      </c>
      <c r="AX23" s="365" t="e">
        <f>IF(#REF!="","",ROUND((AV23+AW23)*#REF!,0))</f>
        <v>#REF!</v>
      </c>
      <c r="AY23" s="364" t="e">
        <f>IF(#REF!="","",VLOOKUP(#REF!,$Y$70:$AA$84,3,FALSE))</f>
        <v>#REF!</v>
      </c>
      <c r="AZ23" s="359" t="e">
        <f>IF(#REF!="","",ROUND(AY23*#REF!,0))</f>
        <v>#REF!</v>
      </c>
      <c r="BA23" s="365" t="e">
        <f>IF(#REF!="","",ROUND((AY23+AZ23)*#REF!,0))</f>
        <v>#REF!</v>
      </c>
      <c r="BB23" s="364" t="e">
        <f>IF(#REF!="","",VLOOKUP(#REF!,$AB$70:$AD$84,3,FALSE))</f>
        <v>#REF!</v>
      </c>
      <c r="BC23" s="359" t="e">
        <f>IF(#REF!="","",ROUND(BB23*#REF!,0))</f>
        <v>#REF!</v>
      </c>
      <c r="BD23" s="365" t="e">
        <f>IF(#REF!="","",ROUND((BB23+BC23)*#REF!,0))</f>
        <v>#REF!</v>
      </c>
    </row>
    <row r="24" spans="1:56" ht="27.95" hidden="1" customHeight="1">
      <c r="A24" s="503"/>
      <c r="B24" s="207" t="str">
        <f>IF($A24="","",VLOOKUP($A24,従事者明細!$A$3:$L$52,2,FALSE))</f>
        <v/>
      </c>
      <c r="C24" s="207" t="str">
        <f>IF($A24="","",VLOOKUP($A24,従事者明細!$A$3:$L$52,3,FALSE))</f>
        <v/>
      </c>
      <c r="D24" s="106" t="str">
        <f>IF($A24="","",VLOOKUP($A24,従事者明細!$A$3:$L$52,6,FALSE))</f>
        <v/>
      </c>
      <c r="E24" s="207" t="str">
        <f>IF($A24="","",VLOOKUP($A24,従事者明細!$A$3:$L$52,10,FALSE))</f>
        <v/>
      </c>
      <c r="F24" s="208" t="str">
        <f t="shared" si="17"/>
        <v/>
      </c>
      <c r="G24" s="209" t="str">
        <f t="shared" si="18"/>
        <v/>
      </c>
      <c r="H24" s="210" t="str">
        <f>IF($A24="","",VLOOKUP($A24,従事者明細!$A$3:$F$52,4,FALSE))</f>
        <v/>
      </c>
      <c r="I24" s="559"/>
      <c r="J24" s="436"/>
      <c r="K24" s="338" t="str">
        <f t="shared" si="0"/>
        <v/>
      </c>
      <c r="L24" s="342" t="str">
        <f t="shared" si="1"/>
        <v/>
      </c>
      <c r="M24" s="436"/>
      <c r="N24" s="338" t="str">
        <f t="shared" si="2"/>
        <v/>
      </c>
      <c r="O24" s="342" t="str">
        <f t="shared" si="3"/>
        <v/>
      </c>
      <c r="P24" s="436"/>
      <c r="Q24" s="338" t="str">
        <f t="shared" si="4"/>
        <v/>
      </c>
      <c r="R24" s="342" t="str">
        <f t="shared" si="5"/>
        <v/>
      </c>
      <c r="S24" s="436"/>
      <c r="T24" s="338" t="str">
        <f t="shared" si="6"/>
        <v/>
      </c>
      <c r="U24" s="342" t="str">
        <f t="shared" si="7"/>
        <v/>
      </c>
      <c r="V24" s="436"/>
      <c r="W24" s="338" t="str">
        <f t="shared" si="8"/>
        <v/>
      </c>
      <c r="X24" s="342" t="str">
        <f t="shared" si="9"/>
        <v/>
      </c>
      <c r="Y24" s="341"/>
      <c r="Z24" s="338" t="str">
        <f t="shared" si="10"/>
        <v/>
      </c>
      <c r="AA24" s="342" t="str">
        <f t="shared" si="11"/>
        <v/>
      </c>
      <c r="AB24" s="341"/>
      <c r="AC24" s="338" t="str">
        <f t="shared" si="12"/>
        <v/>
      </c>
      <c r="AD24" s="342" t="str">
        <f t="shared" si="13"/>
        <v/>
      </c>
      <c r="AE24" s="436"/>
      <c r="AF24" s="338" t="str">
        <f t="shared" si="14"/>
        <v/>
      </c>
      <c r="AG24" s="342" t="str">
        <f t="shared" si="15"/>
        <v/>
      </c>
      <c r="AH24" s="350">
        <f t="shared" si="16"/>
        <v>0</v>
      </c>
      <c r="AJ24" s="359" t="e">
        <f>IF(#REF!="","",VLOOKUP(#REF!,$J$70:$L$84,3,FALSE))</f>
        <v>#REF!</v>
      </c>
      <c r="AK24" s="359" t="e">
        <f>IF(#REF!="","",ROUND(AJ24*#REF!,0))</f>
        <v>#REF!</v>
      </c>
      <c r="AL24" s="361" t="e">
        <f>IF(#REF!="","",ROUND((AJ24+AK24)*#REF!,0))</f>
        <v>#REF!</v>
      </c>
      <c r="AM24" s="364" t="e">
        <f>IF(#REF!="","",VLOOKUP(#REF!,$M$70:$O$84,3,FALSE))</f>
        <v>#REF!</v>
      </c>
      <c r="AN24" s="359" t="e">
        <f>IF(#REF!="","",ROUND(AM24*#REF!,0))</f>
        <v>#REF!</v>
      </c>
      <c r="AO24" s="365" t="e">
        <f>IF(#REF!="","",ROUND((AM24+AN24)*#REF!,0))</f>
        <v>#REF!</v>
      </c>
      <c r="AP24" s="364" t="e">
        <f>IF(#REF!="","",VLOOKUP(#REF!,$P$70:$R$84,3,FALSE))</f>
        <v>#REF!</v>
      </c>
      <c r="AQ24" s="359" t="e">
        <f>IF(#REF!="","",ROUND(AP24*#REF!,0))</f>
        <v>#REF!</v>
      </c>
      <c r="AR24" s="365" t="e">
        <f>IF(#REF!="","",ROUND((AP24+AQ24)*#REF!,0))</f>
        <v>#REF!</v>
      </c>
      <c r="AS24" s="364" t="e">
        <f>IF(#REF!="","",VLOOKUP(#REF!,$S$70:$U$84,3,FALSE))</f>
        <v>#REF!</v>
      </c>
      <c r="AT24" s="359" t="e">
        <f>IF(#REF!="","",ROUND(AS24*#REF!,0))</f>
        <v>#REF!</v>
      </c>
      <c r="AU24" s="365" t="e">
        <f>IF(#REF!="","",ROUND((AS24+AT24)*#REF!,0))</f>
        <v>#REF!</v>
      </c>
      <c r="AV24" s="364" t="e">
        <f>IF(#REF!="","",VLOOKUP(#REF!,$V$70:$X$84,3,FALSE))</f>
        <v>#REF!</v>
      </c>
      <c r="AW24" s="359" t="e">
        <f>IF(#REF!="","",ROUND(AV24*#REF!,0))</f>
        <v>#REF!</v>
      </c>
      <c r="AX24" s="365" t="e">
        <f>IF(#REF!="","",ROUND((AV24+AW24)*#REF!,0))</f>
        <v>#REF!</v>
      </c>
      <c r="AY24" s="364" t="e">
        <f>IF(#REF!="","",VLOOKUP(#REF!,$Y$70:$AA$84,3,FALSE))</f>
        <v>#REF!</v>
      </c>
      <c r="AZ24" s="359" t="e">
        <f>IF(#REF!="","",ROUND(AY24*#REF!,0))</f>
        <v>#REF!</v>
      </c>
      <c r="BA24" s="365" t="e">
        <f>IF(#REF!="","",ROUND((AY24+AZ24)*#REF!,0))</f>
        <v>#REF!</v>
      </c>
      <c r="BB24" s="364" t="e">
        <f>IF(#REF!="","",VLOOKUP(#REF!,$AB$70:$AD$84,3,FALSE))</f>
        <v>#REF!</v>
      </c>
      <c r="BC24" s="359" t="e">
        <f>IF(#REF!="","",ROUND(BB24*#REF!,0))</f>
        <v>#REF!</v>
      </c>
      <c r="BD24" s="365" t="e">
        <f>IF(#REF!="","",ROUND((BB24+BC24)*#REF!,0))</f>
        <v>#REF!</v>
      </c>
    </row>
    <row r="25" spans="1:56" ht="27.95" hidden="1" customHeight="1">
      <c r="A25" s="503"/>
      <c r="B25" s="207" t="str">
        <f>IF($A25="","",VLOOKUP($A25,従事者明細!$A$3:$L$52,2,FALSE))</f>
        <v/>
      </c>
      <c r="C25" s="207" t="str">
        <f>IF($A25="","",VLOOKUP($A25,従事者明細!$A$3:$L$52,3,FALSE))</f>
        <v/>
      </c>
      <c r="D25" s="106" t="str">
        <f>IF($A25="","",VLOOKUP($A25,従事者明細!$A$3:$L$52,6,FALSE))</f>
        <v/>
      </c>
      <c r="E25" s="207" t="str">
        <f>IF($A25="","",VLOOKUP($A25,従事者明細!$A$3:$L$52,10,FALSE))</f>
        <v/>
      </c>
      <c r="F25" s="208" t="str">
        <f t="shared" si="17"/>
        <v/>
      </c>
      <c r="G25" s="209" t="str">
        <f t="shared" si="18"/>
        <v/>
      </c>
      <c r="H25" s="210" t="str">
        <f>IF($A25="","",VLOOKUP($A25,従事者明細!$A$3:$F$52,4,FALSE))</f>
        <v/>
      </c>
      <c r="I25" s="559"/>
      <c r="J25" s="436"/>
      <c r="K25" s="338" t="str">
        <f t="shared" si="0"/>
        <v/>
      </c>
      <c r="L25" s="342" t="str">
        <f t="shared" si="1"/>
        <v/>
      </c>
      <c r="M25" s="436"/>
      <c r="N25" s="338" t="str">
        <f t="shared" si="2"/>
        <v/>
      </c>
      <c r="O25" s="342" t="str">
        <f t="shared" si="3"/>
        <v/>
      </c>
      <c r="P25" s="436"/>
      <c r="Q25" s="338" t="str">
        <f t="shared" si="4"/>
        <v/>
      </c>
      <c r="R25" s="342" t="str">
        <f t="shared" si="5"/>
        <v/>
      </c>
      <c r="S25" s="436"/>
      <c r="T25" s="338" t="str">
        <f t="shared" si="6"/>
        <v/>
      </c>
      <c r="U25" s="342" t="str">
        <f t="shared" si="7"/>
        <v/>
      </c>
      <c r="V25" s="436"/>
      <c r="W25" s="338" t="str">
        <f t="shared" si="8"/>
        <v/>
      </c>
      <c r="X25" s="342" t="str">
        <f t="shared" si="9"/>
        <v/>
      </c>
      <c r="Y25" s="341"/>
      <c r="Z25" s="338" t="str">
        <f t="shared" si="10"/>
        <v/>
      </c>
      <c r="AA25" s="342" t="str">
        <f t="shared" si="11"/>
        <v/>
      </c>
      <c r="AB25" s="341"/>
      <c r="AC25" s="338" t="str">
        <f t="shared" si="12"/>
        <v/>
      </c>
      <c r="AD25" s="342" t="str">
        <f t="shared" si="13"/>
        <v/>
      </c>
      <c r="AE25" s="436"/>
      <c r="AF25" s="338" t="str">
        <f t="shared" si="14"/>
        <v/>
      </c>
      <c r="AG25" s="342" t="str">
        <f t="shared" si="15"/>
        <v/>
      </c>
      <c r="AH25" s="350">
        <f t="shared" si="16"/>
        <v>0</v>
      </c>
      <c r="AJ25" s="359" t="e">
        <f>IF(#REF!="","",VLOOKUP(#REF!,$J$70:$L$84,3,FALSE))</f>
        <v>#REF!</v>
      </c>
      <c r="AK25" s="359" t="e">
        <f>IF(#REF!="","",ROUND(AJ25*#REF!,0))</f>
        <v>#REF!</v>
      </c>
      <c r="AL25" s="361" t="e">
        <f>IF(#REF!="","",ROUND((AJ25+AK25)*#REF!,0))</f>
        <v>#REF!</v>
      </c>
      <c r="AM25" s="364" t="e">
        <f>IF(#REF!="","",VLOOKUP(#REF!,$M$70:$O$84,3,FALSE))</f>
        <v>#REF!</v>
      </c>
      <c r="AN25" s="359" t="e">
        <f>IF(#REF!="","",ROUND(AM25*#REF!,0))</f>
        <v>#REF!</v>
      </c>
      <c r="AO25" s="365" t="e">
        <f>IF(#REF!="","",ROUND((AM25+AN25)*#REF!,0))</f>
        <v>#REF!</v>
      </c>
      <c r="AP25" s="364" t="e">
        <f>IF(#REF!="","",VLOOKUP(#REF!,$P$70:$R$84,3,FALSE))</f>
        <v>#REF!</v>
      </c>
      <c r="AQ25" s="359" t="e">
        <f>IF(#REF!="","",ROUND(AP25*#REF!,0))</f>
        <v>#REF!</v>
      </c>
      <c r="AR25" s="365" t="e">
        <f>IF(#REF!="","",ROUND((AP25+AQ25)*#REF!,0))</f>
        <v>#REF!</v>
      </c>
      <c r="AS25" s="364" t="e">
        <f>IF(#REF!="","",VLOOKUP(#REF!,$S$70:$U$84,3,FALSE))</f>
        <v>#REF!</v>
      </c>
      <c r="AT25" s="359" t="e">
        <f>IF(#REF!="","",ROUND(AS25*#REF!,0))</f>
        <v>#REF!</v>
      </c>
      <c r="AU25" s="365" t="e">
        <f>IF(#REF!="","",ROUND((AS25+AT25)*#REF!,0))</f>
        <v>#REF!</v>
      </c>
      <c r="AV25" s="364" t="e">
        <f>IF(#REF!="","",VLOOKUP(#REF!,$V$70:$X$84,3,FALSE))</f>
        <v>#REF!</v>
      </c>
      <c r="AW25" s="359" t="e">
        <f>IF(#REF!="","",ROUND(AV25*#REF!,0))</f>
        <v>#REF!</v>
      </c>
      <c r="AX25" s="365" t="e">
        <f>IF(#REF!="","",ROUND((AV25+AW25)*#REF!,0))</f>
        <v>#REF!</v>
      </c>
      <c r="AY25" s="364" t="e">
        <f>IF(#REF!="","",VLOOKUP(#REF!,$Y$70:$AA$84,3,FALSE))</f>
        <v>#REF!</v>
      </c>
      <c r="AZ25" s="359" t="e">
        <f>IF(#REF!="","",ROUND(AY25*#REF!,0))</f>
        <v>#REF!</v>
      </c>
      <c r="BA25" s="365" t="e">
        <f>IF(#REF!="","",ROUND((AY25+AZ25)*#REF!,0))</f>
        <v>#REF!</v>
      </c>
      <c r="BB25" s="364" t="e">
        <f>IF(#REF!="","",VLOOKUP(#REF!,$AB$70:$AD$84,3,FALSE))</f>
        <v>#REF!</v>
      </c>
      <c r="BC25" s="359" t="e">
        <f>IF(#REF!="","",ROUND(BB25*#REF!,0))</f>
        <v>#REF!</v>
      </c>
      <c r="BD25" s="365" t="e">
        <f>IF(#REF!="","",ROUND((BB25+BC25)*#REF!,0))</f>
        <v>#REF!</v>
      </c>
    </row>
    <row r="26" spans="1:56" ht="27.95" hidden="1" customHeight="1">
      <c r="A26" s="503"/>
      <c r="B26" s="207" t="str">
        <f>IF($A26="","",VLOOKUP($A26,従事者明細!$A$3:$L$52,2,FALSE))</f>
        <v/>
      </c>
      <c r="C26" s="207" t="str">
        <f>IF($A26="","",VLOOKUP($A26,従事者明細!$A$3:$L$52,3,FALSE))</f>
        <v/>
      </c>
      <c r="D26" s="106" t="str">
        <f>IF($A26="","",VLOOKUP($A26,従事者明細!$A$3:$L$52,6,FALSE))</f>
        <v/>
      </c>
      <c r="E26" s="207" t="str">
        <f>IF($A26="","",VLOOKUP($A26,従事者明細!$A$3:$L$52,10,FALSE))</f>
        <v/>
      </c>
      <c r="F26" s="208" t="str">
        <f t="shared" si="17"/>
        <v/>
      </c>
      <c r="G26" s="209" t="str">
        <f t="shared" si="18"/>
        <v/>
      </c>
      <c r="H26" s="210" t="str">
        <f>IF($A26="","",VLOOKUP($A26,従事者明細!$A$3:$F$52,4,FALSE))</f>
        <v/>
      </c>
      <c r="I26" s="559"/>
      <c r="J26" s="436"/>
      <c r="K26" s="338" t="str">
        <f t="shared" si="0"/>
        <v/>
      </c>
      <c r="L26" s="342" t="str">
        <f t="shared" si="1"/>
        <v/>
      </c>
      <c r="M26" s="436"/>
      <c r="N26" s="338" t="str">
        <f t="shared" si="2"/>
        <v/>
      </c>
      <c r="O26" s="342" t="str">
        <f t="shared" si="3"/>
        <v/>
      </c>
      <c r="P26" s="436"/>
      <c r="Q26" s="338" t="str">
        <f t="shared" si="4"/>
        <v/>
      </c>
      <c r="R26" s="342" t="str">
        <f t="shared" si="5"/>
        <v/>
      </c>
      <c r="S26" s="436"/>
      <c r="T26" s="338" t="str">
        <f t="shared" si="6"/>
        <v/>
      </c>
      <c r="U26" s="342" t="str">
        <f t="shared" si="7"/>
        <v/>
      </c>
      <c r="V26" s="436"/>
      <c r="W26" s="338" t="str">
        <f t="shared" si="8"/>
        <v/>
      </c>
      <c r="X26" s="342" t="str">
        <f t="shared" si="9"/>
        <v/>
      </c>
      <c r="Y26" s="341"/>
      <c r="Z26" s="338" t="str">
        <f t="shared" si="10"/>
        <v/>
      </c>
      <c r="AA26" s="342" t="str">
        <f t="shared" si="11"/>
        <v/>
      </c>
      <c r="AB26" s="341"/>
      <c r="AC26" s="338" t="str">
        <f t="shared" si="12"/>
        <v/>
      </c>
      <c r="AD26" s="342" t="str">
        <f t="shared" si="13"/>
        <v/>
      </c>
      <c r="AE26" s="436"/>
      <c r="AF26" s="338" t="str">
        <f t="shared" si="14"/>
        <v/>
      </c>
      <c r="AG26" s="342" t="str">
        <f t="shared" si="15"/>
        <v/>
      </c>
      <c r="AH26" s="350">
        <f t="shared" si="16"/>
        <v>0</v>
      </c>
      <c r="AJ26" s="359" t="e">
        <f>IF(#REF!="","",VLOOKUP(#REF!,$J$70:$L$84,3,FALSE))</f>
        <v>#REF!</v>
      </c>
      <c r="AK26" s="359" t="e">
        <f>IF(#REF!="","",ROUND(AJ26*#REF!,0))</f>
        <v>#REF!</v>
      </c>
      <c r="AL26" s="361" t="e">
        <f>IF(#REF!="","",ROUND((AJ26+AK26)*#REF!,0))</f>
        <v>#REF!</v>
      </c>
      <c r="AM26" s="364" t="e">
        <f>IF(#REF!="","",VLOOKUP(#REF!,$M$70:$O$84,3,FALSE))</f>
        <v>#REF!</v>
      </c>
      <c r="AN26" s="359" t="e">
        <f>IF(#REF!="","",ROUND(AM26*#REF!,0))</f>
        <v>#REF!</v>
      </c>
      <c r="AO26" s="365" t="e">
        <f>IF(#REF!="","",ROUND((AM26+AN26)*#REF!,0))</f>
        <v>#REF!</v>
      </c>
      <c r="AP26" s="364" t="e">
        <f>IF(#REF!="","",VLOOKUP(#REF!,$P$70:$R$84,3,FALSE))</f>
        <v>#REF!</v>
      </c>
      <c r="AQ26" s="359" t="e">
        <f>IF(#REF!="","",ROUND(AP26*#REF!,0))</f>
        <v>#REF!</v>
      </c>
      <c r="AR26" s="365" t="e">
        <f>IF(#REF!="","",ROUND((AP26+AQ26)*#REF!,0))</f>
        <v>#REF!</v>
      </c>
      <c r="AS26" s="364" t="e">
        <f>IF(#REF!="","",VLOOKUP(#REF!,$S$70:$U$84,3,FALSE))</f>
        <v>#REF!</v>
      </c>
      <c r="AT26" s="359" t="e">
        <f>IF(#REF!="","",ROUND(AS26*#REF!,0))</f>
        <v>#REF!</v>
      </c>
      <c r="AU26" s="365" t="e">
        <f>IF(#REF!="","",ROUND((AS26+AT26)*#REF!,0))</f>
        <v>#REF!</v>
      </c>
      <c r="AV26" s="364" t="e">
        <f>IF(#REF!="","",VLOOKUP(#REF!,$V$70:$X$84,3,FALSE))</f>
        <v>#REF!</v>
      </c>
      <c r="AW26" s="359" t="e">
        <f>IF(#REF!="","",ROUND(AV26*#REF!,0))</f>
        <v>#REF!</v>
      </c>
      <c r="AX26" s="365" t="e">
        <f>IF(#REF!="","",ROUND((AV26+AW26)*#REF!,0))</f>
        <v>#REF!</v>
      </c>
      <c r="AY26" s="364" t="e">
        <f>IF(#REF!="","",VLOOKUP(#REF!,$Y$70:$AA$84,3,FALSE))</f>
        <v>#REF!</v>
      </c>
      <c r="AZ26" s="359" t="e">
        <f>IF(#REF!="","",ROUND(AY26*#REF!,0))</f>
        <v>#REF!</v>
      </c>
      <c r="BA26" s="365" t="e">
        <f>IF(#REF!="","",ROUND((AY26+AZ26)*#REF!,0))</f>
        <v>#REF!</v>
      </c>
      <c r="BB26" s="364" t="e">
        <f>IF(#REF!="","",VLOOKUP(#REF!,$AB$70:$AD$84,3,FALSE))</f>
        <v>#REF!</v>
      </c>
      <c r="BC26" s="359" t="e">
        <f>IF(#REF!="","",ROUND(BB26*#REF!,0))</f>
        <v>#REF!</v>
      </c>
      <c r="BD26" s="365" t="e">
        <f>IF(#REF!="","",ROUND((BB26+BC26)*#REF!,0))</f>
        <v>#REF!</v>
      </c>
    </row>
    <row r="27" spans="1:56" ht="27.95" hidden="1" customHeight="1" thickBot="1">
      <c r="A27" s="503"/>
      <c r="B27" s="207" t="str">
        <f>IF($A27="","",VLOOKUP($A27,従事者明細!$A$3:$L$52,2,FALSE))</f>
        <v/>
      </c>
      <c r="C27" s="207" t="str">
        <f>IF($A27="","",VLOOKUP($A27,従事者明細!$A$3:$L$52,3,FALSE))</f>
        <v/>
      </c>
      <c r="D27" s="106" t="str">
        <f>IF($A27="","",VLOOKUP($A27,従事者明細!$A$3:$L$52,6,FALSE))</f>
        <v/>
      </c>
      <c r="E27" s="207" t="str">
        <f>IF($A27="","",VLOOKUP($A27,従事者明細!$A$3:$L$52,10,FALSE))</f>
        <v/>
      </c>
      <c r="F27" s="208" t="str">
        <f t="shared" si="17"/>
        <v/>
      </c>
      <c r="G27" s="211" t="str">
        <f t="shared" si="18"/>
        <v/>
      </c>
      <c r="H27" s="210" t="str">
        <f>IF($A27="","",VLOOKUP($A27,従事者明細!$A$3:$F$52,4,FALSE))</f>
        <v/>
      </c>
      <c r="I27" s="509"/>
      <c r="J27" s="437"/>
      <c r="K27" s="347" t="str">
        <f t="shared" si="0"/>
        <v/>
      </c>
      <c r="L27" s="348" t="str">
        <f t="shared" si="1"/>
        <v/>
      </c>
      <c r="M27" s="437"/>
      <c r="N27" s="347" t="str">
        <f t="shared" si="2"/>
        <v/>
      </c>
      <c r="O27" s="348" t="str">
        <f t="shared" si="3"/>
        <v/>
      </c>
      <c r="P27" s="437"/>
      <c r="Q27" s="347" t="str">
        <f t="shared" si="4"/>
        <v/>
      </c>
      <c r="R27" s="348" t="str">
        <f t="shared" si="5"/>
        <v/>
      </c>
      <c r="S27" s="437"/>
      <c r="T27" s="347" t="str">
        <f t="shared" si="6"/>
        <v/>
      </c>
      <c r="U27" s="348" t="str">
        <f t="shared" si="7"/>
        <v/>
      </c>
      <c r="V27" s="437"/>
      <c r="W27" s="347" t="str">
        <f t="shared" si="8"/>
        <v/>
      </c>
      <c r="X27" s="348" t="str">
        <f t="shared" si="9"/>
        <v/>
      </c>
      <c r="Y27" s="346"/>
      <c r="Z27" s="347" t="str">
        <f t="shared" si="10"/>
        <v/>
      </c>
      <c r="AA27" s="348" t="str">
        <f t="shared" si="11"/>
        <v/>
      </c>
      <c r="AB27" s="346"/>
      <c r="AC27" s="347" t="str">
        <f t="shared" si="12"/>
        <v/>
      </c>
      <c r="AD27" s="348" t="str">
        <f t="shared" si="13"/>
        <v/>
      </c>
      <c r="AE27" s="437"/>
      <c r="AF27" s="347" t="str">
        <f t="shared" si="14"/>
        <v/>
      </c>
      <c r="AG27" s="348" t="str">
        <f t="shared" si="15"/>
        <v/>
      </c>
      <c r="AH27" s="351">
        <f>$I27-SUM(M27,J27,P27,S27,V27,Y27,AB27,AE27)</f>
        <v>0</v>
      </c>
      <c r="AJ27" s="359" t="e">
        <f>IF(#REF!="","",VLOOKUP(#REF!,$J$70:$L$84,3,FALSE))</f>
        <v>#REF!</v>
      </c>
      <c r="AK27" s="359" t="e">
        <f>IF(#REF!="","",ROUND(AJ27*#REF!,0))</f>
        <v>#REF!</v>
      </c>
      <c r="AL27" s="361" t="e">
        <f>IF(#REF!="","",ROUND((AJ27+AK27)*#REF!,0))</f>
        <v>#REF!</v>
      </c>
      <c r="AM27" s="364" t="e">
        <f>IF(#REF!="","",VLOOKUP(#REF!,$M$70:$O$84,3,FALSE))</f>
        <v>#REF!</v>
      </c>
      <c r="AN27" s="359" t="e">
        <f>IF(#REF!="","",ROUND(AM27*#REF!,0))</f>
        <v>#REF!</v>
      </c>
      <c r="AO27" s="365" t="e">
        <f>IF(#REF!="","",ROUND((AM27+AN27)*#REF!,0))</f>
        <v>#REF!</v>
      </c>
      <c r="AP27" s="364" t="e">
        <f>IF(#REF!="","",VLOOKUP(#REF!,$P$70:$R$84,3,FALSE))</f>
        <v>#REF!</v>
      </c>
      <c r="AQ27" s="359" t="e">
        <f>IF(#REF!="","",ROUND(AP27*#REF!,0))</f>
        <v>#REF!</v>
      </c>
      <c r="AR27" s="365" t="e">
        <f>IF(#REF!="","",ROUND((AP27+AQ27)*#REF!,0))</f>
        <v>#REF!</v>
      </c>
      <c r="AS27" s="364" t="e">
        <f>IF(#REF!="","",VLOOKUP(#REF!,$S$70:$U$84,3,FALSE))</f>
        <v>#REF!</v>
      </c>
      <c r="AT27" s="359" t="e">
        <f>IF(#REF!="","",ROUND(AS27*#REF!,0))</f>
        <v>#REF!</v>
      </c>
      <c r="AU27" s="365" t="e">
        <f>IF(#REF!="","",ROUND((AS27+AT27)*#REF!,0))</f>
        <v>#REF!</v>
      </c>
      <c r="AV27" s="364" t="e">
        <f>IF(#REF!="","",VLOOKUP(#REF!,$V$70:$X$84,3,FALSE))</f>
        <v>#REF!</v>
      </c>
      <c r="AW27" s="359" t="e">
        <f>IF(#REF!="","",ROUND(AV27*#REF!,0))</f>
        <v>#REF!</v>
      </c>
      <c r="AX27" s="365" t="e">
        <f>IF(#REF!="","",ROUND((AV27+AW27)*#REF!,0))</f>
        <v>#REF!</v>
      </c>
      <c r="AY27" s="364" t="e">
        <f>IF(#REF!="","",VLOOKUP(#REF!,$Y$70:$AA$84,3,FALSE))</f>
        <v>#REF!</v>
      </c>
      <c r="AZ27" s="359" t="e">
        <f>IF(#REF!="","",ROUND(AY27*#REF!,0))</f>
        <v>#REF!</v>
      </c>
      <c r="BA27" s="365" t="e">
        <f>IF(#REF!="","",ROUND((AY27+AZ27)*#REF!,0))</f>
        <v>#REF!</v>
      </c>
      <c r="BB27" s="364" t="e">
        <f>IF(#REF!="","",VLOOKUP(#REF!,$AB$70:$AD$84,3,FALSE))</f>
        <v>#REF!</v>
      </c>
      <c r="BC27" s="359" t="e">
        <f>IF(#REF!="","",ROUND(BB27*#REF!,0))</f>
        <v>#REF!</v>
      </c>
      <c r="BD27" s="365" t="e">
        <f>IF(#REF!="","",ROUND((BB27+BC27)*#REF!,0))</f>
        <v>#REF!</v>
      </c>
    </row>
    <row r="28" spans="1:56" ht="30" customHeight="1" thickBot="1">
      <c r="A28" s="253"/>
      <c r="E28" s="62" t="s">
        <v>164</v>
      </c>
      <c r="F28" s="289">
        <f>SUM(F13:F27)</f>
        <v>0</v>
      </c>
      <c r="G28" s="217">
        <f>SUM(G13:G27)</f>
        <v>0</v>
      </c>
      <c r="I28" s="510">
        <f t="shared" ref="I28:AG28" si="19">SUM(I13:I27)</f>
        <v>0</v>
      </c>
      <c r="J28" s="222">
        <f t="shared" si="19"/>
        <v>0</v>
      </c>
      <c r="K28" s="356">
        <f t="shared" si="19"/>
        <v>0</v>
      </c>
      <c r="L28" s="222">
        <f t="shared" si="19"/>
        <v>0</v>
      </c>
      <c r="M28" s="222">
        <f t="shared" si="19"/>
        <v>0</v>
      </c>
      <c r="N28" s="356">
        <f t="shared" si="19"/>
        <v>0</v>
      </c>
      <c r="O28" s="222">
        <f t="shared" si="19"/>
        <v>0</v>
      </c>
      <c r="P28" s="222">
        <f t="shared" si="19"/>
        <v>0</v>
      </c>
      <c r="Q28" s="356">
        <f t="shared" si="19"/>
        <v>0</v>
      </c>
      <c r="R28" s="222">
        <f t="shared" si="19"/>
        <v>0</v>
      </c>
      <c r="S28" s="222">
        <f t="shared" si="19"/>
        <v>0</v>
      </c>
      <c r="T28" s="356">
        <f t="shared" si="19"/>
        <v>0</v>
      </c>
      <c r="U28" s="222">
        <f t="shared" si="19"/>
        <v>0</v>
      </c>
      <c r="V28" s="222">
        <f t="shared" si="19"/>
        <v>0</v>
      </c>
      <c r="W28" s="356">
        <f t="shared" si="19"/>
        <v>0</v>
      </c>
      <c r="X28" s="222">
        <f t="shared" si="19"/>
        <v>0</v>
      </c>
      <c r="Y28" s="222">
        <f t="shared" si="19"/>
        <v>0</v>
      </c>
      <c r="Z28" s="356">
        <f t="shared" si="19"/>
        <v>0</v>
      </c>
      <c r="AA28" s="222">
        <f t="shared" si="19"/>
        <v>0</v>
      </c>
      <c r="AB28" s="222">
        <f t="shared" si="19"/>
        <v>0</v>
      </c>
      <c r="AC28" s="356">
        <f t="shared" si="19"/>
        <v>0</v>
      </c>
      <c r="AD28" s="222">
        <f t="shared" si="19"/>
        <v>0</v>
      </c>
      <c r="AE28" s="222">
        <f t="shared" si="19"/>
        <v>0</v>
      </c>
      <c r="AF28" s="356">
        <f t="shared" si="19"/>
        <v>0</v>
      </c>
      <c r="AG28" s="222">
        <f t="shared" si="19"/>
        <v>0</v>
      </c>
      <c r="AH28" s="265"/>
      <c r="AJ28" s="359" t="e">
        <f t="shared" ref="AJ28:BD28" si="20">SUM(AJ13:AJ27)</f>
        <v>#REF!</v>
      </c>
      <c r="AK28" s="359" t="e">
        <f t="shared" si="20"/>
        <v>#REF!</v>
      </c>
      <c r="AL28" s="361" t="e">
        <f t="shared" si="20"/>
        <v>#REF!</v>
      </c>
      <c r="AM28" s="359" t="e">
        <f t="shared" si="20"/>
        <v>#REF!</v>
      </c>
      <c r="AN28" s="359" t="e">
        <f t="shared" si="20"/>
        <v>#REF!</v>
      </c>
      <c r="AO28" s="361" t="e">
        <f t="shared" si="20"/>
        <v>#REF!</v>
      </c>
      <c r="AP28" s="359" t="e">
        <f t="shared" si="20"/>
        <v>#REF!</v>
      </c>
      <c r="AQ28" s="359" t="e">
        <f t="shared" si="20"/>
        <v>#REF!</v>
      </c>
      <c r="AR28" s="361" t="e">
        <f t="shared" si="20"/>
        <v>#REF!</v>
      </c>
      <c r="AS28" s="359" t="e">
        <f t="shared" si="20"/>
        <v>#REF!</v>
      </c>
      <c r="AT28" s="359" t="e">
        <f t="shared" si="20"/>
        <v>#REF!</v>
      </c>
      <c r="AU28" s="361" t="e">
        <f t="shared" si="20"/>
        <v>#REF!</v>
      </c>
      <c r="AV28" s="359" t="e">
        <f t="shared" si="20"/>
        <v>#REF!</v>
      </c>
      <c r="AW28" s="359" t="e">
        <f t="shared" si="20"/>
        <v>#REF!</v>
      </c>
      <c r="AX28" s="361" t="e">
        <f t="shared" si="20"/>
        <v>#REF!</v>
      </c>
      <c r="AY28" s="359" t="e">
        <f t="shared" si="20"/>
        <v>#REF!</v>
      </c>
      <c r="AZ28" s="359" t="e">
        <f t="shared" si="20"/>
        <v>#REF!</v>
      </c>
      <c r="BA28" s="361" t="e">
        <f t="shared" si="20"/>
        <v>#REF!</v>
      </c>
      <c r="BB28" s="359" t="e">
        <f t="shared" si="20"/>
        <v>#REF!</v>
      </c>
      <c r="BC28" s="359" t="e">
        <f t="shared" si="20"/>
        <v>#REF!</v>
      </c>
      <c r="BD28" s="361" t="e">
        <f t="shared" si="20"/>
        <v>#REF!</v>
      </c>
    </row>
    <row r="29" spans="1:56" s="73" customFormat="1" ht="15" customHeight="1">
      <c r="A29" s="178"/>
      <c r="D29" s="178"/>
      <c r="E29" s="312"/>
      <c r="F29" s="339"/>
      <c r="G29" s="265"/>
      <c r="I29" s="564"/>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359" t="e">
        <f t="shared" ref="AJ29:BD29" si="21">ROUNDDOWN(AJ28,-3)</f>
        <v>#REF!</v>
      </c>
      <c r="AK29" s="359" t="e">
        <f t="shared" si="21"/>
        <v>#REF!</v>
      </c>
      <c r="AL29" s="359" t="e">
        <f t="shared" si="21"/>
        <v>#REF!</v>
      </c>
      <c r="AM29" s="359" t="e">
        <f t="shared" si="21"/>
        <v>#REF!</v>
      </c>
      <c r="AN29" s="359" t="e">
        <f t="shared" si="21"/>
        <v>#REF!</v>
      </c>
      <c r="AO29" s="359" t="e">
        <f t="shared" si="21"/>
        <v>#REF!</v>
      </c>
      <c r="AP29" s="359" t="e">
        <f t="shared" si="21"/>
        <v>#REF!</v>
      </c>
      <c r="AQ29" s="359" t="e">
        <f t="shared" si="21"/>
        <v>#REF!</v>
      </c>
      <c r="AR29" s="359" t="e">
        <f t="shared" si="21"/>
        <v>#REF!</v>
      </c>
      <c r="AS29" s="359" t="e">
        <f t="shared" si="21"/>
        <v>#REF!</v>
      </c>
      <c r="AT29" s="359" t="e">
        <f t="shared" si="21"/>
        <v>#REF!</v>
      </c>
      <c r="AU29" s="359" t="e">
        <f t="shared" si="21"/>
        <v>#REF!</v>
      </c>
      <c r="AV29" s="359" t="e">
        <f t="shared" si="21"/>
        <v>#REF!</v>
      </c>
      <c r="AW29" s="359" t="e">
        <f t="shared" si="21"/>
        <v>#REF!</v>
      </c>
      <c r="AX29" s="359" t="e">
        <f t="shared" si="21"/>
        <v>#REF!</v>
      </c>
      <c r="AY29" s="359" t="e">
        <f t="shared" si="21"/>
        <v>#REF!</v>
      </c>
      <c r="AZ29" s="359" t="e">
        <f t="shared" si="21"/>
        <v>#REF!</v>
      </c>
      <c r="BA29" s="359" t="e">
        <f t="shared" si="21"/>
        <v>#REF!</v>
      </c>
      <c r="BB29" s="359" t="e">
        <f t="shared" si="21"/>
        <v>#REF!</v>
      </c>
      <c r="BC29" s="359" t="e">
        <f t="shared" si="21"/>
        <v>#REF!</v>
      </c>
      <c r="BD29" s="359" t="e">
        <f t="shared" si="21"/>
        <v>#REF!</v>
      </c>
    </row>
    <row r="30" spans="1:56" hidden="1">
      <c r="A30" s="178"/>
      <c r="B30" s="73"/>
      <c r="C30" s="73"/>
      <c r="D30" s="178"/>
      <c r="E30" s="312"/>
      <c r="F30" s="339"/>
      <c r="G30" s="265"/>
      <c r="H30" s="73"/>
      <c r="I30" s="564"/>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L30" s="359" t="e">
        <f>SUM(AJ29:AL29)</f>
        <v>#REF!</v>
      </c>
      <c r="AO30" s="359" t="e">
        <f>SUM(AM29:AO29)</f>
        <v>#REF!</v>
      </c>
      <c r="AR30" s="359" t="e">
        <f>SUM(AP29:AR29)</f>
        <v>#REF!</v>
      </c>
      <c r="AU30" s="359" t="e">
        <f>SUM(AS29:AU29)</f>
        <v>#REF!</v>
      </c>
      <c r="AX30" s="359" t="e">
        <f>SUM(AV29:AX29)</f>
        <v>#REF!</v>
      </c>
      <c r="BA30" s="359" t="e">
        <f>SUM(AY29:BA29)</f>
        <v>#REF!</v>
      </c>
      <c r="BD30" s="359" t="e">
        <f>SUM(BB29:BD29)</f>
        <v>#REF!</v>
      </c>
    </row>
    <row r="31" spans="1:56" hidden="1">
      <c r="A31" s="253"/>
      <c r="B31" s="65"/>
      <c r="C31" s="65"/>
      <c r="F31" s="710" t="s">
        <v>287</v>
      </c>
      <c r="G31" s="711"/>
      <c r="K31" s="710" t="str">
        <f>J11&amp;"回目部分払い金額
所属法人別"</f>
        <v>1回目部分払い金額
所属法人別</v>
      </c>
      <c r="L31" s="711"/>
      <c r="N31" s="710" t="str">
        <f>M11&amp;"回目部分払い金額
所属法人別"</f>
        <v>2回目部分払い金額
所属法人別</v>
      </c>
      <c r="O31" s="711"/>
      <c r="Q31" s="710" t="str">
        <f>P11&amp;"回目部分払い金額
所属法人別"</f>
        <v>3回目部分払い金額
所属法人別</v>
      </c>
      <c r="R31" s="711"/>
      <c r="T31" s="710" t="str">
        <f>S11&amp;"回目部分払い金額
所属法人別"</f>
        <v>4回目部分払い金額
所属法人別</v>
      </c>
      <c r="U31" s="711"/>
      <c r="W31" s="710" t="str">
        <f>V11&amp;"回目部分払い金額
所属法人別"</f>
        <v>5回目部分払い金額
所属法人別</v>
      </c>
      <c r="X31" s="711"/>
      <c r="Z31" s="710" t="str">
        <f>Y11&amp;"回目部分払い金額
所属法人別"</f>
        <v>6回目部分払い金額
所属法人別</v>
      </c>
      <c r="AA31" s="711"/>
      <c r="AC31" s="710" t="str">
        <f>AB11&amp;"回目部分払い金額
所属法人別"</f>
        <v>7回目部分払い金額
所属法人別</v>
      </c>
      <c r="AD31" s="711"/>
    </row>
    <row r="32" spans="1:56" hidden="1">
      <c r="A32" s="253"/>
      <c r="B32" s="65"/>
      <c r="C32" s="65"/>
      <c r="F32" s="91" t="s">
        <v>192</v>
      </c>
      <c r="G32" s="209">
        <f>SUMIF($H$13:$H$27,"A-1",$G$13:$G$27)</f>
        <v>0</v>
      </c>
      <c r="H32" s="118"/>
      <c r="K32" s="91" t="s">
        <v>192</v>
      </c>
      <c r="L32" s="209">
        <f>SUMIF($H$13:$H$27,K32,L$13:L$27)</f>
        <v>0</v>
      </c>
      <c r="N32" s="91" t="s">
        <v>192</v>
      </c>
      <c r="O32" s="209">
        <f t="shared" ref="O32:O46" si="22">SUMIF($H$13:$H$27,N32,O$13:O$27)</f>
        <v>0</v>
      </c>
      <c r="Q32" s="91" t="s">
        <v>192</v>
      </c>
      <c r="R32" s="209">
        <f t="shared" ref="R32:R46" si="23">SUMIF($H$13:$H$27,Q32,R$13:R$27)</f>
        <v>0</v>
      </c>
      <c r="T32" s="91" t="s">
        <v>192</v>
      </c>
      <c r="U32" s="209">
        <f t="shared" ref="U32:U46" si="24">SUMIF($H$13:$H$27,T32,U$13:U$27)</f>
        <v>0</v>
      </c>
      <c r="W32" s="91" t="s">
        <v>192</v>
      </c>
      <c r="X32" s="209">
        <f t="shared" ref="X32:X46" si="25">SUMIF($H$13:$H$27,W32,X$13:X$27)</f>
        <v>0</v>
      </c>
      <c r="Z32" s="91" t="s">
        <v>192</v>
      </c>
      <c r="AA32" s="209">
        <f t="shared" ref="AA32:AA46" si="26">SUMIF($H$13:$H$27,Z32,AA$13:AA$27)</f>
        <v>0</v>
      </c>
      <c r="AC32" s="91" t="s">
        <v>192</v>
      </c>
      <c r="AD32" s="209">
        <f t="shared" ref="AD32:AD46" si="27">SUMIF($H$13:$H$27,AC32,AD$13:AD$27)</f>
        <v>0</v>
      </c>
    </row>
    <row r="33" spans="1:34" hidden="1">
      <c r="A33" s="253"/>
      <c r="B33" s="65"/>
      <c r="C33" s="65"/>
      <c r="F33" s="91" t="s">
        <v>193</v>
      </c>
      <c r="G33" s="209">
        <f>SUMIF($H$13:$H$27,"A-2",$G$13:$G$27)</f>
        <v>0</v>
      </c>
      <c r="H33" s="118"/>
      <c r="K33" s="91" t="s">
        <v>193</v>
      </c>
      <c r="L33" s="209">
        <f t="shared" ref="L33:L46" si="28">SUMIF($H$13:$H$27,K33,L$13:L$27)</f>
        <v>0</v>
      </c>
      <c r="N33" s="91" t="s">
        <v>193</v>
      </c>
      <c r="O33" s="209">
        <f t="shared" si="22"/>
        <v>0</v>
      </c>
      <c r="Q33" s="91" t="s">
        <v>193</v>
      </c>
      <c r="R33" s="209">
        <f t="shared" si="23"/>
        <v>0</v>
      </c>
      <c r="T33" s="91" t="s">
        <v>193</v>
      </c>
      <c r="U33" s="209">
        <f t="shared" si="24"/>
        <v>0</v>
      </c>
      <c r="W33" s="91" t="s">
        <v>193</v>
      </c>
      <c r="X33" s="209">
        <f t="shared" si="25"/>
        <v>0</v>
      </c>
      <c r="Z33" s="91" t="s">
        <v>193</v>
      </c>
      <c r="AA33" s="209">
        <f t="shared" si="26"/>
        <v>0</v>
      </c>
      <c r="AC33" s="91" t="s">
        <v>193</v>
      </c>
      <c r="AD33" s="209">
        <f t="shared" si="27"/>
        <v>0</v>
      </c>
    </row>
    <row r="34" spans="1:34" hidden="1">
      <c r="A34" s="253"/>
      <c r="B34" s="65"/>
      <c r="C34" s="65"/>
      <c r="F34" s="91" t="s">
        <v>210</v>
      </c>
      <c r="G34" s="209">
        <f>SUMIF($H$13:$H$27,"A-3",$G$13:$G$27)</f>
        <v>0</v>
      </c>
      <c r="H34" s="118"/>
      <c r="K34" s="91" t="s">
        <v>210</v>
      </c>
      <c r="L34" s="209">
        <f t="shared" si="28"/>
        <v>0</v>
      </c>
      <c r="N34" s="91" t="s">
        <v>210</v>
      </c>
      <c r="O34" s="209">
        <f t="shared" si="22"/>
        <v>0</v>
      </c>
      <c r="Q34" s="91" t="s">
        <v>210</v>
      </c>
      <c r="R34" s="209">
        <f t="shared" si="23"/>
        <v>0</v>
      </c>
      <c r="T34" s="91" t="s">
        <v>210</v>
      </c>
      <c r="U34" s="209">
        <f t="shared" si="24"/>
        <v>0</v>
      </c>
      <c r="W34" s="91" t="s">
        <v>210</v>
      </c>
      <c r="X34" s="209">
        <f t="shared" si="25"/>
        <v>0</v>
      </c>
      <c r="Z34" s="91" t="s">
        <v>210</v>
      </c>
      <c r="AA34" s="209">
        <f t="shared" si="26"/>
        <v>0</v>
      </c>
      <c r="AC34" s="91" t="s">
        <v>210</v>
      </c>
      <c r="AD34" s="209">
        <f t="shared" si="27"/>
        <v>0</v>
      </c>
    </row>
    <row r="35" spans="1:34" hidden="1">
      <c r="A35" s="253"/>
      <c r="B35" s="65"/>
      <c r="C35" s="65"/>
      <c r="F35" s="91" t="s">
        <v>211</v>
      </c>
      <c r="G35" s="209">
        <f>SUMIF($H$13:$H$27,"A-4",$G$13:$G$27)</f>
        <v>0</v>
      </c>
      <c r="H35" s="118"/>
      <c r="K35" s="91" t="s">
        <v>211</v>
      </c>
      <c r="L35" s="209">
        <f t="shared" si="28"/>
        <v>0</v>
      </c>
      <c r="N35" s="91" t="s">
        <v>211</v>
      </c>
      <c r="O35" s="209">
        <f t="shared" si="22"/>
        <v>0</v>
      </c>
      <c r="Q35" s="91" t="s">
        <v>211</v>
      </c>
      <c r="R35" s="209">
        <f t="shared" si="23"/>
        <v>0</v>
      </c>
      <c r="T35" s="91" t="s">
        <v>211</v>
      </c>
      <c r="U35" s="209">
        <f t="shared" si="24"/>
        <v>0</v>
      </c>
      <c r="W35" s="91" t="s">
        <v>211</v>
      </c>
      <c r="X35" s="209">
        <f t="shared" si="25"/>
        <v>0</v>
      </c>
      <c r="Z35" s="91" t="s">
        <v>211</v>
      </c>
      <c r="AA35" s="209">
        <f t="shared" si="26"/>
        <v>0</v>
      </c>
      <c r="AC35" s="91" t="s">
        <v>211</v>
      </c>
      <c r="AD35" s="209">
        <f t="shared" si="27"/>
        <v>0</v>
      </c>
    </row>
    <row r="36" spans="1:34" hidden="1">
      <c r="A36" s="253"/>
      <c r="B36" s="65"/>
      <c r="C36" s="65"/>
      <c r="F36" s="91" t="s">
        <v>212</v>
      </c>
      <c r="G36" s="209">
        <f>SUMIF($H$13:$H$27,"A-5",$G$13:$G$27)</f>
        <v>0</v>
      </c>
      <c r="H36" s="118"/>
      <c r="K36" s="91" t="s">
        <v>212</v>
      </c>
      <c r="L36" s="209">
        <f t="shared" si="28"/>
        <v>0</v>
      </c>
      <c r="N36" s="91" t="s">
        <v>212</v>
      </c>
      <c r="O36" s="209">
        <f t="shared" si="22"/>
        <v>0</v>
      </c>
      <c r="Q36" s="91" t="s">
        <v>212</v>
      </c>
      <c r="R36" s="209">
        <f t="shared" si="23"/>
        <v>0</v>
      </c>
      <c r="T36" s="91" t="s">
        <v>212</v>
      </c>
      <c r="U36" s="209">
        <f t="shared" si="24"/>
        <v>0</v>
      </c>
      <c r="W36" s="91" t="s">
        <v>212</v>
      </c>
      <c r="X36" s="209">
        <f t="shared" si="25"/>
        <v>0</v>
      </c>
      <c r="Z36" s="91" t="s">
        <v>212</v>
      </c>
      <c r="AA36" s="209">
        <f t="shared" si="26"/>
        <v>0</v>
      </c>
      <c r="AC36" s="91" t="s">
        <v>212</v>
      </c>
      <c r="AD36" s="209">
        <f t="shared" si="27"/>
        <v>0</v>
      </c>
    </row>
    <row r="37" spans="1:34" hidden="1">
      <c r="A37" s="253"/>
      <c r="B37" s="65"/>
      <c r="C37" s="65"/>
      <c r="F37" s="91" t="s">
        <v>198</v>
      </c>
      <c r="G37" s="209">
        <f>SUMIF($H$13:$H$27,"B-1",$G$13:$G$27)</f>
        <v>0</v>
      </c>
      <c r="H37" s="118"/>
      <c r="K37" s="91" t="s">
        <v>198</v>
      </c>
      <c r="L37" s="209">
        <f t="shared" si="28"/>
        <v>0</v>
      </c>
      <c r="N37" s="91" t="s">
        <v>198</v>
      </c>
      <c r="O37" s="209">
        <f t="shared" si="22"/>
        <v>0</v>
      </c>
      <c r="Q37" s="91" t="s">
        <v>198</v>
      </c>
      <c r="R37" s="209">
        <f t="shared" si="23"/>
        <v>0</v>
      </c>
      <c r="T37" s="91" t="s">
        <v>198</v>
      </c>
      <c r="U37" s="209">
        <f t="shared" si="24"/>
        <v>0</v>
      </c>
      <c r="W37" s="91" t="s">
        <v>198</v>
      </c>
      <c r="X37" s="209">
        <f t="shared" si="25"/>
        <v>0</v>
      </c>
      <c r="Z37" s="91" t="s">
        <v>198</v>
      </c>
      <c r="AA37" s="209">
        <f t="shared" si="26"/>
        <v>0</v>
      </c>
      <c r="AC37" s="91" t="s">
        <v>198</v>
      </c>
      <c r="AD37" s="209">
        <f t="shared" si="27"/>
        <v>0</v>
      </c>
    </row>
    <row r="38" spans="1:34" hidden="1">
      <c r="A38" s="253"/>
      <c r="B38" s="65"/>
      <c r="C38" s="65"/>
      <c r="F38" s="91" t="s">
        <v>199</v>
      </c>
      <c r="G38" s="209">
        <f>SUMIF($H$13:$H$27,"B-2",$G$13:$G$27)</f>
        <v>0</v>
      </c>
      <c r="H38" s="118"/>
      <c r="K38" s="91" t="s">
        <v>199</v>
      </c>
      <c r="L38" s="209">
        <f t="shared" si="28"/>
        <v>0</v>
      </c>
      <c r="N38" s="91" t="s">
        <v>199</v>
      </c>
      <c r="O38" s="209">
        <f t="shared" si="22"/>
        <v>0</v>
      </c>
      <c r="Q38" s="91" t="s">
        <v>199</v>
      </c>
      <c r="R38" s="209">
        <f t="shared" si="23"/>
        <v>0</v>
      </c>
      <c r="T38" s="91" t="s">
        <v>199</v>
      </c>
      <c r="U38" s="209">
        <f t="shared" si="24"/>
        <v>0</v>
      </c>
      <c r="W38" s="91" t="s">
        <v>199</v>
      </c>
      <c r="X38" s="209">
        <f t="shared" si="25"/>
        <v>0</v>
      </c>
      <c r="Z38" s="91" t="s">
        <v>199</v>
      </c>
      <c r="AA38" s="209">
        <f t="shared" si="26"/>
        <v>0</v>
      </c>
      <c r="AC38" s="91" t="s">
        <v>199</v>
      </c>
      <c r="AD38" s="209">
        <f t="shared" si="27"/>
        <v>0</v>
      </c>
    </row>
    <row r="39" spans="1:34" hidden="1">
      <c r="A39" s="253"/>
      <c r="B39" s="65"/>
      <c r="C39" s="65"/>
      <c r="F39" s="91" t="s">
        <v>209</v>
      </c>
      <c r="G39" s="209">
        <f>SUMIF($H$13:$H$27,"B-3",$G$13:$G$27)</f>
        <v>0</v>
      </c>
      <c r="H39" s="118"/>
      <c r="K39" s="91" t="s">
        <v>209</v>
      </c>
      <c r="L39" s="209">
        <f>SUMIF($H$13:$H$27,K39,L$13:L$27)</f>
        <v>0</v>
      </c>
      <c r="N39" s="91" t="s">
        <v>209</v>
      </c>
      <c r="O39" s="209">
        <f t="shared" si="22"/>
        <v>0</v>
      </c>
      <c r="Q39" s="91" t="s">
        <v>209</v>
      </c>
      <c r="R39" s="209">
        <f t="shared" si="23"/>
        <v>0</v>
      </c>
      <c r="T39" s="91" t="s">
        <v>209</v>
      </c>
      <c r="U39" s="209">
        <f t="shared" si="24"/>
        <v>0</v>
      </c>
      <c r="W39" s="91" t="s">
        <v>209</v>
      </c>
      <c r="X39" s="209">
        <f t="shared" si="25"/>
        <v>0</v>
      </c>
      <c r="Z39" s="91" t="s">
        <v>209</v>
      </c>
      <c r="AA39" s="209">
        <f t="shared" si="26"/>
        <v>0</v>
      </c>
      <c r="AC39" s="91" t="s">
        <v>209</v>
      </c>
      <c r="AD39" s="209">
        <f t="shared" si="27"/>
        <v>0</v>
      </c>
    </row>
    <row r="40" spans="1:34" hidden="1">
      <c r="A40" s="253"/>
      <c r="B40" s="65"/>
      <c r="C40" s="65"/>
      <c r="F40" s="91" t="s">
        <v>213</v>
      </c>
      <c r="G40" s="209">
        <f>SUMIF($H$13:$H$27,"B-4",$G$13:$G$27)</f>
        <v>0</v>
      </c>
      <c r="H40" s="118"/>
      <c r="K40" s="91" t="s">
        <v>213</v>
      </c>
      <c r="L40" s="209">
        <f t="shared" si="28"/>
        <v>0</v>
      </c>
      <c r="N40" s="91" t="s">
        <v>213</v>
      </c>
      <c r="O40" s="209">
        <f t="shared" si="22"/>
        <v>0</v>
      </c>
      <c r="Q40" s="91" t="s">
        <v>213</v>
      </c>
      <c r="R40" s="209">
        <f t="shared" si="23"/>
        <v>0</v>
      </c>
      <c r="T40" s="91" t="s">
        <v>213</v>
      </c>
      <c r="U40" s="209">
        <f t="shared" si="24"/>
        <v>0</v>
      </c>
      <c r="W40" s="91" t="s">
        <v>213</v>
      </c>
      <c r="X40" s="209">
        <f t="shared" si="25"/>
        <v>0</v>
      </c>
      <c r="Z40" s="91" t="s">
        <v>213</v>
      </c>
      <c r="AA40" s="209">
        <f t="shared" si="26"/>
        <v>0</v>
      </c>
      <c r="AC40" s="91" t="s">
        <v>213</v>
      </c>
      <c r="AD40" s="209">
        <f t="shared" si="27"/>
        <v>0</v>
      </c>
    </row>
    <row r="41" spans="1:34" hidden="1">
      <c r="A41" s="253"/>
      <c r="B41" s="65"/>
      <c r="C41" s="65"/>
      <c r="F41" s="91" t="s">
        <v>214</v>
      </c>
      <c r="G41" s="209">
        <f>SUMIF($H$13:$H$27,"B-5",$G$13:$G$27)</f>
        <v>0</v>
      </c>
      <c r="H41" s="118"/>
      <c r="K41" s="91" t="s">
        <v>214</v>
      </c>
      <c r="L41" s="209">
        <f t="shared" si="28"/>
        <v>0</v>
      </c>
      <c r="N41" s="91" t="s">
        <v>214</v>
      </c>
      <c r="O41" s="209">
        <f t="shared" si="22"/>
        <v>0</v>
      </c>
      <c r="Q41" s="91" t="s">
        <v>214</v>
      </c>
      <c r="R41" s="209">
        <f t="shared" si="23"/>
        <v>0</v>
      </c>
      <c r="T41" s="91" t="s">
        <v>214</v>
      </c>
      <c r="U41" s="209">
        <f t="shared" si="24"/>
        <v>0</v>
      </c>
      <c r="W41" s="91" t="s">
        <v>214</v>
      </c>
      <c r="X41" s="209">
        <f t="shared" si="25"/>
        <v>0</v>
      </c>
      <c r="Z41" s="91" t="s">
        <v>214</v>
      </c>
      <c r="AA41" s="209">
        <f t="shared" si="26"/>
        <v>0</v>
      </c>
      <c r="AC41" s="91" t="s">
        <v>214</v>
      </c>
      <c r="AD41" s="209">
        <f t="shared" si="27"/>
        <v>0</v>
      </c>
    </row>
    <row r="42" spans="1:34" hidden="1">
      <c r="A42" s="253"/>
      <c r="B42" s="65"/>
      <c r="C42" s="65"/>
      <c r="F42" s="91" t="s">
        <v>203</v>
      </c>
      <c r="G42" s="209">
        <f>SUMIF($H$13:$H$27,"C-1",$G$13:$G$27)</f>
        <v>0</v>
      </c>
      <c r="H42" s="118"/>
      <c r="K42" s="91" t="s">
        <v>203</v>
      </c>
      <c r="L42" s="209">
        <f t="shared" si="28"/>
        <v>0</v>
      </c>
      <c r="N42" s="91" t="s">
        <v>203</v>
      </c>
      <c r="O42" s="209">
        <f t="shared" si="22"/>
        <v>0</v>
      </c>
      <c r="Q42" s="91" t="s">
        <v>203</v>
      </c>
      <c r="R42" s="209">
        <f t="shared" si="23"/>
        <v>0</v>
      </c>
      <c r="T42" s="91" t="s">
        <v>203</v>
      </c>
      <c r="U42" s="209">
        <f t="shared" si="24"/>
        <v>0</v>
      </c>
      <c r="W42" s="91" t="s">
        <v>203</v>
      </c>
      <c r="X42" s="209">
        <f t="shared" si="25"/>
        <v>0</v>
      </c>
      <c r="Z42" s="91" t="s">
        <v>203</v>
      </c>
      <c r="AA42" s="209">
        <f t="shared" si="26"/>
        <v>0</v>
      </c>
      <c r="AC42" s="91" t="s">
        <v>203</v>
      </c>
      <c r="AD42" s="209">
        <f t="shared" si="27"/>
        <v>0</v>
      </c>
    </row>
    <row r="43" spans="1:34" hidden="1">
      <c r="A43" s="253"/>
      <c r="B43" s="65"/>
      <c r="C43" s="65"/>
      <c r="F43" s="91" t="s">
        <v>204</v>
      </c>
      <c r="G43" s="209">
        <f>SUMIF($H$13:$H$27,"C-2",$G$13:$G$27)</f>
        <v>0</v>
      </c>
      <c r="H43" s="118"/>
      <c r="K43" s="91" t="s">
        <v>204</v>
      </c>
      <c r="L43" s="209">
        <f t="shared" si="28"/>
        <v>0</v>
      </c>
      <c r="N43" s="91" t="s">
        <v>204</v>
      </c>
      <c r="O43" s="209">
        <f t="shared" si="22"/>
        <v>0</v>
      </c>
      <c r="Q43" s="91" t="s">
        <v>204</v>
      </c>
      <c r="R43" s="209">
        <f t="shared" si="23"/>
        <v>0</v>
      </c>
      <c r="T43" s="91" t="s">
        <v>204</v>
      </c>
      <c r="U43" s="209">
        <f t="shared" si="24"/>
        <v>0</v>
      </c>
      <c r="W43" s="91" t="s">
        <v>204</v>
      </c>
      <c r="X43" s="209">
        <f t="shared" si="25"/>
        <v>0</v>
      </c>
      <c r="Z43" s="91" t="s">
        <v>204</v>
      </c>
      <c r="AA43" s="209">
        <f t="shared" si="26"/>
        <v>0</v>
      </c>
      <c r="AC43" s="91" t="s">
        <v>204</v>
      </c>
      <c r="AD43" s="209">
        <f t="shared" si="27"/>
        <v>0</v>
      </c>
    </row>
    <row r="44" spans="1:34" hidden="1">
      <c r="A44" s="253"/>
      <c r="B44" s="65"/>
      <c r="C44" s="65"/>
      <c r="F44" s="91" t="s">
        <v>215</v>
      </c>
      <c r="G44" s="209">
        <f>SUMIF($H$13:$H$27,"C-3",$G$13:$G$27)</f>
        <v>0</v>
      </c>
      <c r="H44" s="118"/>
      <c r="K44" s="91" t="s">
        <v>215</v>
      </c>
      <c r="L44" s="209">
        <f t="shared" si="28"/>
        <v>0</v>
      </c>
      <c r="N44" s="91" t="s">
        <v>215</v>
      </c>
      <c r="O44" s="209">
        <f t="shared" si="22"/>
        <v>0</v>
      </c>
      <c r="Q44" s="91" t="s">
        <v>215</v>
      </c>
      <c r="R44" s="209">
        <f t="shared" si="23"/>
        <v>0</v>
      </c>
      <c r="T44" s="91" t="s">
        <v>215</v>
      </c>
      <c r="U44" s="209">
        <f t="shared" si="24"/>
        <v>0</v>
      </c>
      <c r="W44" s="91" t="s">
        <v>215</v>
      </c>
      <c r="X44" s="209">
        <f t="shared" si="25"/>
        <v>0</v>
      </c>
      <c r="Z44" s="91" t="s">
        <v>215</v>
      </c>
      <c r="AA44" s="209">
        <f t="shared" si="26"/>
        <v>0</v>
      </c>
      <c r="AC44" s="91" t="s">
        <v>215</v>
      </c>
      <c r="AD44" s="209">
        <f t="shared" si="27"/>
        <v>0</v>
      </c>
    </row>
    <row r="45" spans="1:34" hidden="1">
      <c r="A45" s="253"/>
      <c r="B45" s="65"/>
      <c r="C45" s="65"/>
      <c r="F45" s="91" t="s">
        <v>216</v>
      </c>
      <c r="G45" s="209">
        <f>SUMIF($H$13:$H$27,"C-4",$G$13:$G$27)</f>
        <v>0</v>
      </c>
      <c r="H45" s="118"/>
      <c r="K45" s="91" t="s">
        <v>216</v>
      </c>
      <c r="L45" s="209">
        <f t="shared" si="28"/>
        <v>0</v>
      </c>
      <c r="N45" s="91" t="s">
        <v>216</v>
      </c>
      <c r="O45" s="209">
        <f t="shared" si="22"/>
        <v>0</v>
      </c>
      <c r="Q45" s="91" t="s">
        <v>216</v>
      </c>
      <c r="R45" s="209">
        <f t="shared" si="23"/>
        <v>0</v>
      </c>
      <c r="T45" s="91" t="s">
        <v>216</v>
      </c>
      <c r="U45" s="209">
        <f t="shared" si="24"/>
        <v>0</v>
      </c>
      <c r="W45" s="91" t="s">
        <v>216</v>
      </c>
      <c r="X45" s="209">
        <f t="shared" si="25"/>
        <v>0</v>
      </c>
      <c r="Z45" s="91" t="s">
        <v>216</v>
      </c>
      <c r="AA45" s="209">
        <f t="shared" si="26"/>
        <v>0</v>
      </c>
      <c r="AC45" s="91" t="s">
        <v>216</v>
      </c>
      <c r="AD45" s="209">
        <f t="shared" si="27"/>
        <v>0</v>
      </c>
    </row>
    <row r="46" spans="1:34" hidden="1">
      <c r="A46" s="253"/>
      <c r="B46" s="65"/>
      <c r="C46" s="65"/>
      <c r="F46" s="91" t="s">
        <v>217</v>
      </c>
      <c r="G46" s="209">
        <f>SUMIF($H$13:$H$27,"C-5",$G$13:$G$27)</f>
        <v>0</v>
      </c>
      <c r="H46" s="212"/>
      <c r="K46" s="91" t="s">
        <v>217</v>
      </c>
      <c r="L46" s="209">
        <f t="shared" si="28"/>
        <v>0</v>
      </c>
      <c r="N46" s="91" t="s">
        <v>217</v>
      </c>
      <c r="O46" s="209">
        <f t="shared" si="22"/>
        <v>0</v>
      </c>
      <c r="Q46" s="91" t="s">
        <v>217</v>
      </c>
      <c r="R46" s="209">
        <f t="shared" si="23"/>
        <v>0</v>
      </c>
      <c r="T46" s="91" t="s">
        <v>217</v>
      </c>
      <c r="U46" s="209">
        <f t="shared" si="24"/>
        <v>0</v>
      </c>
      <c r="W46" s="91" t="s">
        <v>217</v>
      </c>
      <c r="X46" s="209">
        <f t="shared" si="25"/>
        <v>0</v>
      </c>
      <c r="Z46" s="91" t="s">
        <v>217</v>
      </c>
      <c r="AA46" s="209">
        <f t="shared" si="26"/>
        <v>0</v>
      </c>
      <c r="AC46" s="91" t="s">
        <v>217</v>
      </c>
      <c r="AD46" s="209">
        <f t="shared" si="27"/>
        <v>0</v>
      </c>
    </row>
    <row r="47" spans="1:34" s="73" customFormat="1" hidden="1">
      <c r="A47" s="253"/>
      <c r="B47" s="65"/>
      <c r="C47" s="65"/>
      <c r="D47" s="253"/>
      <c r="E47" s="57"/>
      <c r="F47" s="91" t="s">
        <v>218</v>
      </c>
      <c r="G47" s="209">
        <f>SUM(G32:G46)</f>
        <v>0</v>
      </c>
      <c r="H47" s="212"/>
      <c r="I47" s="253"/>
      <c r="J47" s="57"/>
      <c r="K47" s="91" t="s">
        <v>26</v>
      </c>
      <c r="L47" s="209">
        <f>SUM(L32:L46)</f>
        <v>0</v>
      </c>
      <c r="M47" s="57"/>
      <c r="N47" s="91" t="s">
        <v>26</v>
      </c>
      <c r="O47" s="209">
        <f>SUM(O32:O46)</f>
        <v>0</v>
      </c>
      <c r="P47" s="57"/>
      <c r="Q47" s="91" t="s">
        <v>26</v>
      </c>
      <c r="R47" s="209">
        <f>SUM(R32:R46)</f>
        <v>0</v>
      </c>
      <c r="S47" s="57"/>
      <c r="T47" s="91" t="s">
        <v>26</v>
      </c>
      <c r="U47" s="209">
        <f>SUM(U32:U46)</f>
        <v>0</v>
      </c>
      <c r="V47" s="57"/>
      <c r="W47" s="91" t="s">
        <v>26</v>
      </c>
      <c r="X47" s="209">
        <f>SUM(X32:X46)</f>
        <v>0</v>
      </c>
      <c r="Y47" s="57"/>
      <c r="Z47" s="91" t="s">
        <v>26</v>
      </c>
      <c r="AA47" s="209">
        <f>SUM(AA32:AA46)</f>
        <v>0</v>
      </c>
      <c r="AB47" s="57"/>
      <c r="AC47" s="91" t="s">
        <v>26</v>
      </c>
      <c r="AD47" s="209">
        <f>SUM(AD32:AD46)</f>
        <v>0</v>
      </c>
      <c r="AE47" s="57"/>
      <c r="AF47" s="57"/>
      <c r="AG47" s="57"/>
      <c r="AH47" s="57"/>
    </row>
    <row r="48" spans="1:34" ht="15" customHeight="1" thickBot="1">
      <c r="A48" s="178"/>
      <c r="B48" s="353"/>
      <c r="C48" s="353"/>
      <c r="D48" s="178"/>
      <c r="E48" s="73"/>
      <c r="F48" s="352"/>
      <c r="G48" s="212"/>
      <c r="H48" s="212"/>
      <c r="I48" s="178"/>
      <c r="J48" s="371" t="s">
        <v>334</v>
      </c>
      <c r="K48" s="370"/>
      <c r="L48" s="370"/>
      <c r="M48" s="366"/>
      <c r="N48" s="366"/>
      <c r="O48" s="366"/>
      <c r="P48" s="366"/>
      <c r="Q48" s="366"/>
      <c r="R48" s="366"/>
      <c r="S48" s="366"/>
      <c r="T48" s="366"/>
      <c r="U48" s="366"/>
      <c r="V48" s="366"/>
      <c r="W48" s="366"/>
      <c r="X48" s="366"/>
      <c r="Y48" s="366"/>
      <c r="Z48" s="366"/>
      <c r="AA48" s="366"/>
      <c r="AB48" s="366"/>
      <c r="AC48" s="366"/>
      <c r="AD48" s="366"/>
      <c r="AE48" s="370"/>
      <c r="AF48" s="366"/>
      <c r="AG48" s="366"/>
      <c r="AH48" s="366"/>
    </row>
    <row r="49" spans="1:35" ht="15" customHeight="1" thickBot="1">
      <c r="A49" s="253"/>
      <c r="B49" s="57" t="s">
        <v>166</v>
      </c>
      <c r="J49" s="713">
        <v>1</v>
      </c>
      <c r="K49" s="714"/>
      <c r="L49" s="715"/>
      <c r="M49" s="713">
        <v>2</v>
      </c>
      <c r="N49" s="714"/>
      <c r="O49" s="715"/>
      <c r="P49" s="713">
        <v>3</v>
      </c>
      <c r="Q49" s="714"/>
      <c r="R49" s="715"/>
      <c r="S49" s="713">
        <v>4</v>
      </c>
      <c r="T49" s="714"/>
      <c r="U49" s="715"/>
      <c r="V49" s="713">
        <v>5</v>
      </c>
      <c r="W49" s="714"/>
      <c r="X49" s="715"/>
      <c r="Y49" s="713">
        <v>6</v>
      </c>
      <c r="Z49" s="714"/>
      <c r="AA49" s="715"/>
      <c r="AB49" s="713">
        <v>7</v>
      </c>
      <c r="AC49" s="714"/>
      <c r="AD49" s="715"/>
      <c r="AE49" s="713" t="s">
        <v>288</v>
      </c>
      <c r="AF49" s="714"/>
      <c r="AG49" s="715"/>
      <c r="AH49" s="349"/>
      <c r="AI49" s="263"/>
    </row>
    <row r="50" spans="1:35" ht="30" customHeight="1">
      <c r="A50" s="520" t="s">
        <v>349</v>
      </c>
      <c r="B50" s="60" t="s">
        <v>351</v>
      </c>
      <c r="C50" s="60" t="s">
        <v>71</v>
      </c>
      <c r="D50" s="514" t="s">
        <v>33</v>
      </c>
      <c r="E50" s="514" t="s">
        <v>34</v>
      </c>
      <c r="F50" s="514" t="s">
        <v>35</v>
      </c>
      <c r="G50" s="514" t="s">
        <v>36</v>
      </c>
      <c r="H50" s="514" t="s">
        <v>348</v>
      </c>
      <c r="I50" s="514" t="s">
        <v>354</v>
      </c>
      <c r="J50" s="677" t="str">
        <f>J49&amp;"回目部分払い対象日数"</f>
        <v>1回目部分払い対象日数</v>
      </c>
      <c r="K50" s="512" t="str">
        <f>J49&amp;"回目
部分払いM/M"</f>
        <v>1回目
部分払いM/M</v>
      </c>
      <c r="L50" s="513" t="str">
        <f>J49&amp;"回目部分払い金額"</f>
        <v>1回目部分払い金額</v>
      </c>
      <c r="M50" s="511" t="str">
        <f>M49&amp;"回目部分払い対象日数"</f>
        <v>2回目部分払い対象日数</v>
      </c>
      <c r="N50" s="512" t="str">
        <f>M49&amp;"回目
部分払いM/M"</f>
        <v>2回目
部分払いM/M</v>
      </c>
      <c r="O50" s="513" t="str">
        <f>M49&amp;"回目部分払い金額"</f>
        <v>2回目部分払い金額</v>
      </c>
      <c r="P50" s="511" t="str">
        <f>P49&amp;"回目部分払い対象日数"</f>
        <v>3回目部分払い対象日数</v>
      </c>
      <c r="Q50" s="512" t="str">
        <f>P49&amp;"回目
部分払いM/M"</f>
        <v>3回目
部分払いM/M</v>
      </c>
      <c r="R50" s="513" t="str">
        <f>P49&amp;"回目部分払い金額"</f>
        <v>3回目部分払い金額</v>
      </c>
      <c r="S50" s="511" t="str">
        <f>S49&amp;"回目部分払い対象日数"</f>
        <v>4回目部分払い対象日数</v>
      </c>
      <c r="T50" s="512" t="str">
        <f>S49&amp;"回目
部分払いM/M"</f>
        <v>4回目
部分払いM/M</v>
      </c>
      <c r="U50" s="513" t="str">
        <f>S49&amp;"回目部分払い金額"</f>
        <v>4回目部分払い金額</v>
      </c>
      <c r="V50" s="511" t="str">
        <f>V49&amp;"回目部分払い対象日数"</f>
        <v>5回目部分払い対象日数</v>
      </c>
      <c r="W50" s="512" t="str">
        <f>V49&amp;"回目
部分払いM/M"</f>
        <v>5回目
部分払いM/M</v>
      </c>
      <c r="X50" s="513" t="str">
        <f>V49&amp;"回目部分払い金額"</f>
        <v>5回目部分払い金額</v>
      </c>
      <c r="Y50" s="511" t="str">
        <f>Y49&amp;"回目部分払い対象日数"</f>
        <v>6回目部分払い対象日数</v>
      </c>
      <c r="Z50" s="512" t="str">
        <f>Y49&amp;"回目
部分払いM/M"</f>
        <v>6回目
部分払いM/M</v>
      </c>
      <c r="AA50" s="513" t="str">
        <f>Y49&amp;"回目部分払い金額"</f>
        <v>6回目部分払い金額</v>
      </c>
      <c r="AB50" s="511" t="str">
        <f>AB49&amp;"回目部分払い対象日数"</f>
        <v>7回目部分払い対象日数</v>
      </c>
      <c r="AC50" s="512" t="str">
        <f>AB49&amp;"回目
部分払いM/M"</f>
        <v>7回目
部分払いM/M</v>
      </c>
      <c r="AD50" s="513" t="str">
        <f>AB49&amp;"回目部分払い金額"</f>
        <v>7回目部分払い金額</v>
      </c>
      <c r="AE50" s="511" t="str">
        <f>AE49&amp;"対象日数"</f>
        <v>精算対象日数</v>
      </c>
      <c r="AF50" s="344" t="str">
        <f>AE49&amp;"時M/M"</f>
        <v>精算時M/M</v>
      </c>
      <c r="AG50" s="345" t="str">
        <f>AE49&amp;"金額"</f>
        <v>精算金額</v>
      </c>
      <c r="AH50" s="521" t="s">
        <v>352</v>
      </c>
      <c r="AI50" s="264"/>
    </row>
    <row r="51" spans="1:35" ht="27.95" customHeight="1">
      <c r="A51" s="503"/>
      <c r="B51" s="452" t="str">
        <f>IF($A51="","",VLOOKUP($A51,従事者明細!$A$3:$L$52,2,FALSE))</f>
        <v/>
      </c>
      <c r="C51" s="598" t="str">
        <f>IF($A51="","",VLOOKUP($A51,従事者明細!$A$3:$L$52,3,FALSE))</f>
        <v/>
      </c>
      <c r="D51" s="453" t="str">
        <f>IF($A51="","",VLOOKUP($A51,従事者明細!$A$3:$L$52,6,FALSE))</f>
        <v/>
      </c>
      <c r="E51" s="452" t="str">
        <f>IF($A51="","",VLOOKUP($A51,従事者明細!$A$3:$L$52,10,FALSE))</f>
        <v/>
      </c>
      <c r="F51" s="454" t="str">
        <f>IF(I51="","",ROUND(I51/20,2))</f>
        <v/>
      </c>
      <c r="G51" s="455" t="str">
        <f>IF(D51="","",E51*ROUND(F51,2))</f>
        <v/>
      </c>
      <c r="H51" s="456" t="str">
        <f>IF($A51="","",VLOOKUP($A51,従事者明細!$A$3:$F$52,4,FALSE))</f>
        <v/>
      </c>
      <c r="I51" s="505"/>
      <c r="J51" s="678"/>
      <c r="K51" s="338" t="str">
        <f>IF(J51="","",ROUND(J51/20,2))</f>
        <v/>
      </c>
      <c r="L51" s="342" t="str">
        <f>IF(J51="","",K51*$E51)</f>
        <v/>
      </c>
      <c r="M51" s="436"/>
      <c r="N51" s="338" t="str">
        <f>IF(M51="","",ROUND(M51/20,2))</f>
        <v/>
      </c>
      <c r="O51" s="342" t="str">
        <f>IF(M51="","",N51*$E51)</f>
        <v/>
      </c>
      <c r="P51" s="436"/>
      <c r="Q51" s="338" t="str">
        <f>IF(P51="","",ROUND(P51/20,2))</f>
        <v/>
      </c>
      <c r="R51" s="342" t="str">
        <f>IF(P51="","",Q51*$E51)</f>
        <v/>
      </c>
      <c r="S51" s="436"/>
      <c r="T51" s="338" t="str">
        <f>IF(S51="","",ROUND(S51/20,2))</f>
        <v/>
      </c>
      <c r="U51" s="342" t="str">
        <f>IF(S51="","",T51*$E51)</f>
        <v/>
      </c>
      <c r="V51" s="436"/>
      <c r="W51" s="338" t="str">
        <f>IF(V51="","",ROUND(V51/20,2))</f>
        <v/>
      </c>
      <c r="X51" s="342" t="str">
        <f>IF(V51="","",W51*$E51)</f>
        <v/>
      </c>
      <c r="Y51" s="341"/>
      <c r="Z51" s="338" t="str">
        <f>IF(Y51="","",ROUND(Y51/20,2))</f>
        <v/>
      </c>
      <c r="AA51" s="342" t="str">
        <f>IF(Y51="","",Z51*$E51)</f>
        <v/>
      </c>
      <c r="AB51" s="341"/>
      <c r="AC51" s="338" t="str">
        <f>IF(AB51="","",ROUND(AB51/20,2))</f>
        <v/>
      </c>
      <c r="AD51" s="342" t="str">
        <f>IF(AB51="","",AC51*$E51)</f>
        <v/>
      </c>
      <c r="AE51" s="436"/>
      <c r="AF51" s="338" t="str">
        <f>IF(AE51="","",ROUND(AE51/20,2))</f>
        <v/>
      </c>
      <c r="AG51" s="342" t="str">
        <f>IF(AE51="","",AF51*$E51)</f>
        <v/>
      </c>
      <c r="AH51" s="350">
        <f>$I51-SUM(M51,J51,P51,S51,V51,Y51,AB51,AE51)</f>
        <v>0</v>
      </c>
      <c r="AI51" s="264"/>
    </row>
    <row r="52" spans="1:35" ht="27.95" customHeight="1">
      <c r="A52" s="503"/>
      <c r="B52" s="452" t="str">
        <f>IF($A52="","",VLOOKUP($A52,従事者明細!$A$3:$L$52,2,FALSE))</f>
        <v/>
      </c>
      <c r="C52" s="598" t="str">
        <f>IF($A52="","",VLOOKUP($A52,従事者明細!$A$3:$L$52,3,FALSE))</f>
        <v/>
      </c>
      <c r="D52" s="453" t="str">
        <f>IF($A52="","",VLOOKUP($A52,従事者明細!$A$3:$L$52,6,FALSE))</f>
        <v/>
      </c>
      <c r="E52" s="452" t="str">
        <f>IF($A52="","",VLOOKUP($A52,従事者明細!$A$3:$L$52,10,FALSE))</f>
        <v/>
      </c>
      <c r="F52" s="454" t="str">
        <f t="shared" ref="F52:F65" si="29">IF(I52="","",ROUND(I52/20,2))</f>
        <v/>
      </c>
      <c r="G52" s="455" t="str">
        <f t="shared" ref="G52:G65" si="30">IF(D52="","",E52*ROUND(F52,2))</f>
        <v/>
      </c>
      <c r="H52" s="456" t="str">
        <f>IF($A52="","",VLOOKUP($A52,従事者明細!$A$3:$F$52,4,FALSE))</f>
        <v/>
      </c>
      <c r="I52" s="505"/>
      <c r="J52" s="678"/>
      <c r="K52" s="338" t="str">
        <f>IF(J52="","",ROUND(J52/20,2))</f>
        <v/>
      </c>
      <c r="L52" s="342" t="str">
        <f t="shared" ref="L52:L65" si="31">IF(J52="","",K52*$E52)</f>
        <v/>
      </c>
      <c r="M52" s="436"/>
      <c r="N52" s="338" t="str">
        <f>IF(M52="","",ROUND(M52/20,2))</f>
        <v/>
      </c>
      <c r="O52" s="342" t="str">
        <f t="shared" ref="O52:O65" si="32">IF(M52="","",N52*$E52)</f>
        <v/>
      </c>
      <c r="P52" s="436"/>
      <c r="Q52" s="338" t="str">
        <f>IF(P52="","",ROUND(P52/20,2))</f>
        <v/>
      </c>
      <c r="R52" s="342" t="str">
        <f t="shared" ref="R52:R65" si="33">IF(P52="","",Q52*$E52)</f>
        <v/>
      </c>
      <c r="S52" s="436"/>
      <c r="T52" s="338" t="str">
        <f>IF(S52="","",ROUND(S52/20,2))</f>
        <v/>
      </c>
      <c r="U52" s="342" t="str">
        <f t="shared" ref="U52:U65" si="34">IF(S52="","",T52*$E52)</f>
        <v/>
      </c>
      <c r="V52" s="436"/>
      <c r="W52" s="338" t="str">
        <f>IF(V52="","",ROUND(V52/20,2))</f>
        <v/>
      </c>
      <c r="X52" s="342" t="str">
        <f t="shared" ref="X52:X65" si="35">IF(V52="","",W52*$E52)</f>
        <v/>
      </c>
      <c r="Y52" s="341"/>
      <c r="Z52" s="338" t="str">
        <f>IF(Y52="","",ROUND(Y52/20,2))</f>
        <v/>
      </c>
      <c r="AA52" s="342" t="str">
        <f t="shared" ref="AA52:AA65" si="36">IF(Y52="","",Z52*$E52)</f>
        <v/>
      </c>
      <c r="AB52" s="341"/>
      <c r="AC52" s="338" t="str">
        <f>IF(AB52="","",ROUND(AB52/20,2))</f>
        <v/>
      </c>
      <c r="AD52" s="342" t="str">
        <f t="shared" ref="AD52:AD65" si="37">IF(AB52="","",AC52*$E52)</f>
        <v/>
      </c>
      <c r="AE52" s="436"/>
      <c r="AF52" s="338" t="str">
        <f>IF(AE52="","",ROUND(AE52/20,2))</f>
        <v/>
      </c>
      <c r="AG52" s="342" t="str">
        <f t="shared" ref="AG52:AG65" si="38">IF(AE52="","",AF52*$E52)</f>
        <v/>
      </c>
      <c r="AH52" s="350">
        <f t="shared" ref="AH52:AH64" si="39">$I52-SUM(M52,J52,P52,S52,V52,Y52,AB52,AE52)</f>
        <v>0</v>
      </c>
      <c r="AI52" s="264"/>
    </row>
    <row r="53" spans="1:35" ht="27.95" customHeight="1">
      <c r="A53" s="503"/>
      <c r="B53" s="452" t="str">
        <f>IF($A53="","",VLOOKUP($A53,従事者明細!$A$3:$L$52,2,FALSE))</f>
        <v/>
      </c>
      <c r="C53" s="598" t="str">
        <f>IF($A53="","",VLOOKUP($A53,従事者明細!$A$3:$L$52,3,FALSE))</f>
        <v/>
      </c>
      <c r="D53" s="453" t="str">
        <f>IF($A53="","",VLOOKUP($A53,従事者明細!$A$3:$L$52,6,FALSE))</f>
        <v/>
      </c>
      <c r="E53" s="452" t="str">
        <f>IF($A53="","",VLOOKUP($A53,従事者明細!$A$3:$L$52,10,FALSE))</f>
        <v/>
      </c>
      <c r="F53" s="454" t="str">
        <f t="shared" si="29"/>
        <v/>
      </c>
      <c r="G53" s="455" t="str">
        <f t="shared" si="30"/>
        <v/>
      </c>
      <c r="H53" s="456" t="str">
        <f>IF($A53="","",VLOOKUP($A53,従事者明細!$A$3:$F$52,4,FALSE))</f>
        <v/>
      </c>
      <c r="I53" s="505"/>
      <c r="J53" s="678"/>
      <c r="K53" s="338" t="str">
        <f t="shared" ref="K53:K65" si="40">IF(J53="","",ROUND(J53/20,2))</f>
        <v/>
      </c>
      <c r="L53" s="342" t="str">
        <f t="shared" si="31"/>
        <v/>
      </c>
      <c r="M53" s="436"/>
      <c r="N53" s="338" t="str">
        <f t="shared" ref="N53:N65" si="41">IF(M53="","",ROUND(M53/20,2))</f>
        <v/>
      </c>
      <c r="O53" s="342" t="str">
        <f t="shared" si="32"/>
        <v/>
      </c>
      <c r="P53" s="436"/>
      <c r="Q53" s="338" t="str">
        <f t="shared" ref="Q53:Q65" si="42">IF(P53="","",ROUND(P53/20,2))</f>
        <v/>
      </c>
      <c r="R53" s="342" t="str">
        <f t="shared" si="33"/>
        <v/>
      </c>
      <c r="S53" s="436"/>
      <c r="T53" s="338" t="str">
        <f t="shared" ref="T53:T65" si="43">IF(S53="","",ROUND(S53/20,2))</f>
        <v/>
      </c>
      <c r="U53" s="342" t="str">
        <f t="shared" si="34"/>
        <v/>
      </c>
      <c r="V53" s="436"/>
      <c r="W53" s="338" t="str">
        <f t="shared" ref="W53:W65" si="44">IF(V53="","",ROUND(V53/20,2))</f>
        <v/>
      </c>
      <c r="X53" s="342" t="str">
        <f t="shared" si="35"/>
        <v/>
      </c>
      <c r="Y53" s="341"/>
      <c r="Z53" s="338" t="str">
        <f t="shared" ref="Z53:Z65" si="45">IF(Y53="","",ROUND(Y53/20,2))</f>
        <v/>
      </c>
      <c r="AA53" s="342" t="str">
        <f t="shared" si="36"/>
        <v/>
      </c>
      <c r="AB53" s="341"/>
      <c r="AC53" s="338" t="str">
        <f t="shared" ref="AC53:AC65" si="46">IF(AB53="","",ROUND(AB53/20,2))</f>
        <v/>
      </c>
      <c r="AD53" s="342" t="str">
        <f t="shared" si="37"/>
        <v/>
      </c>
      <c r="AE53" s="436"/>
      <c r="AF53" s="338" t="str">
        <f t="shared" ref="AF53:AF65" si="47">IF(AE53="","",ROUND(AE53/20,2))</f>
        <v/>
      </c>
      <c r="AG53" s="342" t="str">
        <f t="shared" si="38"/>
        <v/>
      </c>
      <c r="AH53" s="350">
        <f t="shared" si="39"/>
        <v>0</v>
      </c>
      <c r="AI53" s="264"/>
    </row>
    <row r="54" spans="1:35" ht="27.95" customHeight="1">
      <c r="A54" s="503"/>
      <c r="B54" s="452" t="str">
        <f>IF($A54="","",VLOOKUP($A54,従事者明細!$A$3:$L$52,2,FALSE))</f>
        <v/>
      </c>
      <c r="C54" s="598" t="str">
        <f>IF($A54="","",VLOOKUP($A54,従事者明細!$A$3:$L$52,3,FALSE))</f>
        <v/>
      </c>
      <c r="D54" s="453" t="str">
        <f>IF($A54="","",VLOOKUP($A54,従事者明細!$A$3:$L$52,6,FALSE))</f>
        <v/>
      </c>
      <c r="E54" s="452" t="str">
        <f>IF($A54="","",VLOOKUP($A54,従事者明細!$A$3:$L$52,10,FALSE))</f>
        <v/>
      </c>
      <c r="F54" s="454" t="str">
        <f t="shared" si="29"/>
        <v/>
      </c>
      <c r="G54" s="455" t="str">
        <f t="shared" si="30"/>
        <v/>
      </c>
      <c r="H54" s="456" t="str">
        <f>IF($A54="","",VLOOKUP($A54,従事者明細!$A$3:$F$52,4,FALSE))</f>
        <v/>
      </c>
      <c r="I54" s="505"/>
      <c r="J54" s="678"/>
      <c r="K54" s="338" t="str">
        <f t="shared" si="40"/>
        <v/>
      </c>
      <c r="L54" s="342" t="str">
        <f t="shared" si="31"/>
        <v/>
      </c>
      <c r="M54" s="436"/>
      <c r="N54" s="338" t="str">
        <f t="shared" si="41"/>
        <v/>
      </c>
      <c r="O54" s="342" t="str">
        <f t="shared" si="32"/>
        <v/>
      </c>
      <c r="P54" s="436"/>
      <c r="Q54" s="338" t="str">
        <f t="shared" si="42"/>
        <v/>
      </c>
      <c r="R54" s="342" t="str">
        <f t="shared" si="33"/>
        <v/>
      </c>
      <c r="S54" s="436"/>
      <c r="T54" s="338" t="str">
        <f t="shared" si="43"/>
        <v/>
      </c>
      <c r="U54" s="342" t="str">
        <f t="shared" si="34"/>
        <v/>
      </c>
      <c r="V54" s="436"/>
      <c r="W54" s="338" t="str">
        <f t="shared" si="44"/>
        <v/>
      </c>
      <c r="X54" s="342" t="str">
        <f t="shared" si="35"/>
        <v/>
      </c>
      <c r="Y54" s="341"/>
      <c r="Z54" s="338" t="str">
        <f t="shared" si="45"/>
        <v/>
      </c>
      <c r="AA54" s="342" t="str">
        <f t="shared" si="36"/>
        <v/>
      </c>
      <c r="AB54" s="341"/>
      <c r="AC54" s="338" t="str">
        <f t="shared" si="46"/>
        <v/>
      </c>
      <c r="AD54" s="342" t="str">
        <f t="shared" si="37"/>
        <v/>
      </c>
      <c r="AE54" s="436"/>
      <c r="AF54" s="338" t="str">
        <f t="shared" si="47"/>
        <v/>
      </c>
      <c r="AG54" s="342" t="str">
        <f t="shared" si="38"/>
        <v/>
      </c>
      <c r="AH54" s="350">
        <f t="shared" si="39"/>
        <v>0</v>
      </c>
      <c r="AI54" s="264"/>
    </row>
    <row r="55" spans="1:35" ht="27.95" customHeight="1">
      <c r="A55" s="504"/>
      <c r="B55" s="452" t="str">
        <f>IF($A55="","",VLOOKUP($A55,従事者明細!$A$3:$L$52,2,FALSE))</f>
        <v/>
      </c>
      <c r="C55" s="598" t="str">
        <f>IF($A55="","",VLOOKUP($A55,従事者明細!$A$3:$L$52,3,FALSE))</f>
        <v/>
      </c>
      <c r="D55" s="453" t="str">
        <f>IF($A55="","",VLOOKUP($A55,従事者明細!$A$3:$L$52,6,FALSE))</f>
        <v/>
      </c>
      <c r="E55" s="452" t="str">
        <f>IF($A55="","",VLOOKUP($A55,従事者明細!$A$3:$L$52,10,FALSE))</f>
        <v/>
      </c>
      <c r="F55" s="454" t="str">
        <f t="shared" si="29"/>
        <v/>
      </c>
      <c r="G55" s="455" t="str">
        <f t="shared" si="30"/>
        <v/>
      </c>
      <c r="H55" s="456" t="str">
        <f>IF($A55="","",VLOOKUP($A55,従事者明細!$A$3:$F$52,4,FALSE))</f>
        <v/>
      </c>
      <c r="I55" s="505"/>
      <c r="J55" s="678"/>
      <c r="K55" s="338" t="str">
        <f t="shared" si="40"/>
        <v/>
      </c>
      <c r="L55" s="342" t="str">
        <f t="shared" si="31"/>
        <v/>
      </c>
      <c r="M55" s="436"/>
      <c r="N55" s="338" t="str">
        <f t="shared" si="41"/>
        <v/>
      </c>
      <c r="O55" s="342" t="str">
        <f t="shared" si="32"/>
        <v/>
      </c>
      <c r="P55" s="436"/>
      <c r="Q55" s="338" t="str">
        <f t="shared" si="42"/>
        <v/>
      </c>
      <c r="R55" s="342" t="str">
        <f t="shared" si="33"/>
        <v/>
      </c>
      <c r="S55" s="436"/>
      <c r="T55" s="338" t="str">
        <f t="shared" si="43"/>
        <v/>
      </c>
      <c r="U55" s="342" t="str">
        <f t="shared" si="34"/>
        <v/>
      </c>
      <c r="V55" s="436"/>
      <c r="W55" s="338" t="str">
        <f t="shared" si="44"/>
        <v/>
      </c>
      <c r="X55" s="342" t="str">
        <f t="shared" si="35"/>
        <v/>
      </c>
      <c r="Y55" s="341"/>
      <c r="Z55" s="338" t="str">
        <f t="shared" si="45"/>
        <v/>
      </c>
      <c r="AA55" s="342" t="str">
        <f t="shared" si="36"/>
        <v/>
      </c>
      <c r="AB55" s="341"/>
      <c r="AC55" s="338" t="str">
        <f t="shared" si="46"/>
        <v/>
      </c>
      <c r="AD55" s="342" t="str">
        <f t="shared" si="37"/>
        <v/>
      </c>
      <c r="AE55" s="436"/>
      <c r="AF55" s="338" t="str">
        <f t="shared" si="47"/>
        <v/>
      </c>
      <c r="AG55" s="342" t="str">
        <f t="shared" si="38"/>
        <v/>
      </c>
      <c r="AH55" s="350">
        <f t="shared" si="39"/>
        <v>0</v>
      </c>
      <c r="AI55" s="264"/>
    </row>
    <row r="56" spans="1:35" ht="27.95" customHeight="1">
      <c r="A56" s="504"/>
      <c r="B56" s="452" t="str">
        <f>IF($A56="","",VLOOKUP($A56,従事者明細!$A$3:$L$52,2,FALSE))</f>
        <v/>
      </c>
      <c r="C56" s="598" t="str">
        <f>IF($A56="","",VLOOKUP($A56,従事者明細!$A$3:$L$52,3,FALSE))</f>
        <v/>
      </c>
      <c r="D56" s="453" t="str">
        <f>IF($A56="","",VLOOKUP($A56,従事者明細!$A$3:$L$52,6,FALSE))</f>
        <v/>
      </c>
      <c r="E56" s="452" t="str">
        <f>IF($A56="","",VLOOKUP($A56,従事者明細!$A$3:$L$52,10,FALSE))</f>
        <v/>
      </c>
      <c r="F56" s="454" t="str">
        <f t="shared" si="29"/>
        <v/>
      </c>
      <c r="G56" s="455" t="str">
        <f t="shared" si="30"/>
        <v/>
      </c>
      <c r="H56" s="456" t="str">
        <f>IF($A56="","",VLOOKUP($A56,従事者明細!$A$3:$F$52,4,FALSE))</f>
        <v/>
      </c>
      <c r="I56" s="505"/>
      <c r="J56" s="678"/>
      <c r="K56" s="338" t="str">
        <f t="shared" si="40"/>
        <v/>
      </c>
      <c r="L56" s="342" t="str">
        <f t="shared" si="31"/>
        <v/>
      </c>
      <c r="M56" s="436"/>
      <c r="N56" s="338" t="str">
        <f t="shared" si="41"/>
        <v/>
      </c>
      <c r="O56" s="342" t="str">
        <f t="shared" si="32"/>
        <v/>
      </c>
      <c r="P56" s="436"/>
      <c r="Q56" s="338" t="str">
        <f t="shared" si="42"/>
        <v/>
      </c>
      <c r="R56" s="342" t="str">
        <f t="shared" si="33"/>
        <v/>
      </c>
      <c r="S56" s="436"/>
      <c r="T56" s="338" t="str">
        <f t="shared" si="43"/>
        <v/>
      </c>
      <c r="U56" s="342" t="str">
        <f t="shared" si="34"/>
        <v/>
      </c>
      <c r="V56" s="436"/>
      <c r="W56" s="338" t="str">
        <f t="shared" si="44"/>
        <v/>
      </c>
      <c r="X56" s="342" t="str">
        <f t="shared" si="35"/>
        <v/>
      </c>
      <c r="Y56" s="341"/>
      <c r="Z56" s="338" t="str">
        <f t="shared" si="45"/>
        <v/>
      </c>
      <c r="AA56" s="342" t="str">
        <f t="shared" si="36"/>
        <v/>
      </c>
      <c r="AB56" s="341"/>
      <c r="AC56" s="338" t="str">
        <f t="shared" si="46"/>
        <v/>
      </c>
      <c r="AD56" s="342" t="str">
        <f t="shared" si="37"/>
        <v/>
      </c>
      <c r="AE56" s="436"/>
      <c r="AF56" s="338" t="str">
        <f t="shared" si="47"/>
        <v/>
      </c>
      <c r="AG56" s="342" t="str">
        <f t="shared" si="38"/>
        <v/>
      </c>
      <c r="AH56" s="350">
        <f t="shared" si="39"/>
        <v>0</v>
      </c>
      <c r="AI56" s="264"/>
    </row>
    <row r="57" spans="1:35" ht="27.95" customHeight="1" thickBot="1">
      <c r="A57" s="504"/>
      <c r="B57" s="452" t="str">
        <f>IF($A57="","",VLOOKUP($A57,従事者明細!$A$3:$L$52,2,FALSE))</f>
        <v/>
      </c>
      <c r="C57" s="598" t="str">
        <f>IF($A57="","",VLOOKUP($A57,従事者明細!$A$3:$L$52,3,FALSE))</f>
        <v/>
      </c>
      <c r="D57" s="453" t="str">
        <f>IF($A57="","",VLOOKUP($A57,従事者明細!$A$3:$L$52,6,FALSE))</f>
        <v/>
      </c>
      <c r="E57" s="452" t="str">
        <f>IF($A57="","",VLOOKUP($A57,従事者明細!$A$3:$L$52,10,FALSE))</f>
        <v/>
      </c>
      <c r="F57" s="454" t="str">
        <f t="shared" si="29"/>
        <v/>
      </c>
      <c r="G57" s="455" t="str">
        <f t="shared" si="30"/>
        <v/>
      </c>
      <c r="H57" s="456" t="str">
        <f>IF($A57="","",VLOOKUP($A57,従事者明細!$A$3:$F$52,4,FALSE))</f>
        <v/>
      </c>
      <c r="I57" s="505"/>
      <c r="J57" s="678"/>
      <c r="K57" s="338" t="str">
        <f t="shared" si="40"/>
        <v/>
      </c>
      <c r="L57" s="342" t="str">
        <f t="shared" si="31"/>
        <v/>
      </c>
      <c r="M57" s="436"/>
      <c r="N57" s="338" t="str">
        <f t="shared" si="41"/>
        <v/>
      </c>
      <c r="O57" s="342" t="str">
        <f t="shared" si="32"/>
        <v/>
      </c>
      <c r="P57" s="436"/>
      <c r="Q57" s="338" t="str">
        <f t="shared" si="42"/>
        <v/>
      </c>
      <c r="R57" s="342" t="str">
        <f t="shared" si="33"/>
        <v/>
      </c>
      <c r="S57" s="436"/>
      <c r="T57" s="338" t="str">
        <f t="shared" si="43"/>
        <v/>
      </c>
      <c r="U57" s="342" t="str">
        <f t="shared" si="34"/>
        <v/>
      </c>
      <c r="V57" s="436"/>
      <c r="W57" s="338" t="str">
        <f t="shared" si="44"/>
        <v/>
      </c>
      <c r="X57" s="342" t="str">
        <f t="shared" si="35"/>
        <v/>
      </c>
      <c r="Y57" s="341"/>
      <c r="Z57" s="338" t="str">
        <f t="shared" si="45"/>
        <v/>
      </c>
      <c r="AA57" s="342" t="str">
        <f t="shared" si="36"/>
        <v/>
      </c>
      <c r="AB57" s="341"/>
      <c r="AC57" s="338" t="str">
        <f t="shared" si="46"/>
        <v/>
      </c>
      <c r="AD57" s="342" t="str">
        <f t="shared" si="37"/>
        <v/>
      </c>
      <c r="AE57" s="436"/>
      <c r="AF57" s="338" t="str">
        <f t="shared" si="47"/>
        <v/>
      </c>
      <c r="AG57" s="342" t="str">
        <f t="shared" si="38"/>
        <v/>
      </c>
      <c r="AH57" s="350">
        <f t="shared" si="39"/>
        <v>0</v>
      </c>
      <c r="AI57" s="264"/>
    </row>
    <row r="58" spans="1:35" ht="27.95" hidden="1" customHeight="1">
      <c r="A58" s="504"/>
      <c r="B58" s="452" t="str">
        <f>IF($A58="","",VLOOKUP($A58,従事者明細!$A$3:$L$52,2,FALSE))</f>
        <v/>
      </c>
      <c r="C58" s="515" t="str">
        <f>IF($A58="","",VLOOKUP($A58,従事者明細!$A$3:$L$52,3,FALSE))</f>
        <v/>
      </c>
      <c r="D58" s="453" t="str">
        <f>IF($A58="","",VLOOKUP($A58,従事者明細!$A$3:$L$52,6,FALSE))</f>
        <v/>
      </c>
      <c r="E58" s="452" t="str">
        <f>IF($A58="","",VLOOKUP($A58,従事者明細!$A$3:$L$52,10,FALSE))</f>
        <v/>
      </c>
      <c r="F58" s="454" t="str">
        <f t="shared" si="29"/>
        <v/>
      </c>
      <c r="G58" s="455" t="str">
        <f t="shared" si="30"/>
        <v/>
      </c>
      <c r="H58" s="456" t="str">
        <f>IF($A58="","",VLOOKUP($A58,従事者明細!$A$3:$F$52,4,FALSE))</f>
        <v/>
      </c>
      <c r="I58" s="505"/>
      <c r="J58" s="436"/>
      <c r="K58" s="338" t="str">
        <f t="shared" si="40"/>
        <v/>
      </c>
      <c r="L58" s="342" t="str">
        <f t="shared" si="31"/>
        <v/>
      </c>
      <c r="M58" s="436"/>
      <c r="N58" s="338" t="str">
        <f t="shared" si="41"/>
        <v/>
      </c>
      <c r="O58" s="342" t="str">
        <f t="shared" si="32"/>
        <v/>
      </c>
      <c r="P58" s="436"/>
      <c r="Q58" s="338" t="str">
        <f t="shared" si="42"/>
        <v/>
      </c>
      <c r="R58" s="342" t="str">
        <f t="shared" si="33"/>
        <v/>
      </c>
      <c r="S58" s="436"/>
      <c r="T58" s="338" t="str">
        <f t="shared" si="43"/>
        <v/>
      </c>
      <c r="U58" s="342" t="str">
        <f t="shared" si="34"/>
        <v/>
      </c>
      <c r="V58" s="436"/>
      <c r="W58" s="338" t="str">
        <f t="shared" si="44"/>
        <v/>
      </c>
      <c r="X58" s="342" t="str">
        <f t="shared" si="35"/>
        <v/>
      </c>
      <c r="Y58" s="341"/>
      <c r="Z58" s="338" t="str">
        <f t="shared" si="45"/>
        <v/>
      </c>
      <c r="AA58" s="342" t="str">
        <f t="shared" si="36"/>
        <v/>
      </c>
      <c r="AB58" s="341"/>
      <c r="AC58" s="338" t="str">
        <f t="shared" si="46"/>
        <v/>
      </c>
      <c r="AD58" s="342" t="str">
        <f t="shared" si="37"/>
        <v/>
      </c>
      <c r="AE58" s="436"/>
      <c r="AF58" s="338" t="str">
        <f t="shared" si="47"/>
        <v/>
      </c>
      <c r="AG58" s="342" t="str">
        <f t="shared" si="38"/>
        <v/>
      </c>
      <c r="AH58" s="350">
        <f t="shared" si="39"/>
        <v>0</v>
      </c>
      <c r="AI58" s="264"/>
    </row>
    <row r="59" spans="1:35" ht="27.95" hidden="1" customHeight="1">
      <c r="A59" s="504"/>
      <c r="B59" s="452" t="str">
        <f>IF($A59="","",VLOOKUP($A59,従事者明細!$A$3:$L$52,2,FALSE))</f>
        <v/>
      </c>
      <c r="C59" s="515" t="str">
        <f>IF($A59="","",VLOOKUP($A59,従事者明細!$A$3:$L$52,3,FALSE))</f>
        <v/>
      </c>
      <c r="D59" s="453" t="str">
        <f>IF($A59="","",VLOOKUP($A59,従事者明細!$A$3:$L$52,6,FALSE))</f>
        <v/>
      </c>
      <c r="E59" s="452" t="str">
        <f>IF($A59="","",VLOOKUP($A59,従事者明細!$A$3:$L$52,10,FALSE))</f>
        <v/>
      </c>
      <c r="F59" s="454" t="str">
        <f t="shared" si="29"/>
        <v/>
      </c>
      <c r="G59" s="455" t="str">
        <f t="shared" si="30"/>
        <v/>
      </c>
      <c r="H59" s="456" t="str">
        <f>IF($A59="","",VLOOKUP($A59,従事者明細!$A$3:$F$52,4,FALSE))</f>
        <v/>
      </c>
      <c r="I59" s="505"/>
      <c r="J59" s="436"/>
      <c r="K59" s="338" t="str">
        <f t="shared" si="40"/>
        <v/>
      </c>
      <c r="L59" s="342" t="str">
        <f t="shared" si="31"/>
        <v/>
      </c>
      <c r="M59" s="436"/>
      <c r="N59" s="338" t="str">
        <f t="shared" si="41"/>
        <v/>
      </c>
      <c r="O59" s="342" t="str">
        <f t="shared" si="32"/>
        <v/>
      </c>
      <c r="P59" s="436"/>
      <c r="Q59" s="338" t="str">
        <f t="shared" si="42"/>
        <v/>
      </c>
      <c r="R59" s="342" t="str">
        <f t="shared" si="33"/>
        <v/>
      </c>
      <c r="S59" s="436"/>
      <c r="T59" s="338" t="str">
        <f t="shared" si="43"/>
        <v/>
      </c>
      <c r="U59" s="342" t="str">
        <f t="shared" si="34"/>
        <v/>
      </c>
      <c r="V59" s="436"/>
      <c r="W59" s="338" t="str">
        <f t="shared" si="44"/>
        <v/>
      </c>
      <c r="X59" s="342" t="str">
        <f t="shared" si="35"/>
        <v/>
      </c>
      <c r="Y59" s="341"/>
      <c r="Z59" s="338" t="str">
        <f t="shared" si="45"/>
        <v/>
      </c>
      <c r="AA59" s="342" t="str">
        <f t="shared" si="36"/>
        <v/>
      </c>
      <c r="AB59" s="341"/>
      <c r="AC59" s="338" t="str">
        <f t="shared" si="46"/>
        <v/>
      </c>
      <c r="AD59" s="342" t="str">
        <f t="shared" si="37"/>
        <v/>
      </c>
      <c r="AE59" s="436"/>
      <c r="AF59" s="338" t="str">
        <f t="shared" si="47"/>
        <v/>
      </c>
      <c r="AG59" s="342" t="str">
        <f t="shared" si="38"/>
        <v/>
      </c>
      <c r="AH59" s="350">
        <f t="shared" si="39"/>
        <v>0</v>
      </c>
      <c r="AI59" s="264"/>
    </row>
    <row r="60" spans="1:35" ht="27.95" hidden="1" customHeight="1" thickBot="1">
      <c r="A60" s="504"/>
      <c r="B60" s="452" t="str">
        <f>IF($A60="","",VLOOKUP($A60,従事者明細!$A$3:$L$52,2,FALSE))</f>
        <v/>
      </c>
      <c r="C60" s="515" t="str">
        <f>IF($A60="","",VLOOKUP($A60,従事者明細!$A$3:$L$52,3,FALSE))</f>
        <v/>
      </c>
      <c r="D60" s="453" t="str">
        <f>IF($A60="","",VLOOKUP($A60,従事者明細!$A$3:$L$52,6,FALSE))</f>
        <v/>
      </c>
      <c r="E60" s="452" t="str">
        <f>IF($A60="","",VLOOKUP($A60,従事者明細!$A$3:$L$52,10,FALSE))</f>
        <v/>
      </c>
      <c r="F60" s="454" t="str">
        <f t="shared" si="29"/>
        <v/>
      </c>
      <c r="G60" s="455" t="str">
        <f t="shared" si="30"/>
        <v/>
      </c>
      <c r="H60" s="456" t="str">
        <f>IF($A60="","",VLOOKUP($A60,従事者明細!$A$3:$F$52,4,FALSE))</f>
        <v/>
      </c>
      <c r="I60" s="505"/>
      <c r="J60" s="436"/>
      <c r="K60" s="338" t="str">
        <f t="shared" si="40"/>
        <v/>
      </c>
      <c r="L60" s="342" t="str">
        <f t="shared" si="31"/>
        <v/>
      </c>
      <c r="M60" s="436"/>
      <c r="N60" s="338" t="str">
        <f t="shared" si="41"/>
        <v/>
      </c>
      <c r="O60" s="342" t="str">
        <f t="shared" si="32"/>
        <v/>
      </c>
      <c r="P60" s="436"/>
      <c r="Q60" s="338" t="str">
        <f t="shared" si="42"/>
        <v/>
      </c>
      <c r="R60" s="342" t="str">
        <f t="shared" si="33"/>
        <v/>
      </c>
      <c r="S60" s="436"/>
      <c r="T60" s="338" t="str">
        <f t="shared" si="43"/>
        <v/>
      </c>
      <c r="U60" s="342" t="str">
        <f t="shared" si="34"/>
        <v/>
      </c>
      <c r="V60" s="436"/>
      <c r="W60" s="338" t="str">
        <f t="shared" si="44"/>
        <v/>
      </c>
      <c r="X60" s="342" t="str">
        <f t="shared" si="35"/>
        <v/>
      </c>
      <c r="Y60" s="341"/>
      <c r="Z60" s="338" t="str">
        <f t="shared" si="45"/>
        <v/>
      </c>
      <c r="AA60" s="342" t="str">
        <f t="shared" si="36"/>
        <v/>
      </c>
      <c r="AB60" s="341"/>
      <c r="AC60" s="338" t="str">
        <f t="shared" si="46"/>
        <v/>
      </c>
      <c r="AD60" s="342" t="str">
        <f t="shared" si="37"/>
        <v/>
      </c>
      <c r="AE60" s="436"/>
      <c r="AF60" s="338" t="str">
        <f t="shared" si="47"/>
        <v/>
      </c>
      <c r="AG60" s="342" t="str">
        <f t="shared" si="38"/>
        <v/>
      </c>
      <c r="AH60" s="350">
        <f t="shared" si="39"/>
        <v>0</v>
      </c>
      <c r="AI60" s="264"/>
    </row>
    <row r="61" spans="1:35" ht="30" hidden="1" customHeight="1">
      <c r="A61" s="273"/>
      <c r="B61" s="207" t="str">
        <f>IF($A61="","",VLOOKUP($A61,従事者明細!$A$3:$L$52,2,FALSE))</f>
        <v/>
      </c>
      <c r="C61" s="207" t="str">
        <f>IF($A61="","",VLOOKUP($A61,従事者明細!$A$3:$L$52,3,FALSE))</f>
        <v/>
      </c>
      <c r="D61" s="106" t="str">
        <f>IF($A61="","",VLOOKUP($A61,従事者明細!$A$3:$L$52,6,FALSE))</f>
        <v/>
      </c>
      <c r="E61" s="207" t="str">
        <f>IF($A61="","",VLOOKUP($A61,従事者明細!$A$3:$L$52,10,FALSE))</f>
        <v/>
      </c>
      <c r="F61" s="208" t="str">
        <f t="shared" si="29"/>
        <v/>
      </c>
      <c r="G61" s="209" t="str">
        <f t="shared" si="30"/>
        <v/>
      </c>
      <c r="H61" s="210" t="str">
        <f>IF($A61="","",VLOOKUP($A61,従事者明細!$A$3:$F$52,4,FALSE))</f>
        <v/>
      </c>
      <c r="I61" s="505"/>
      <c r="J61" s="341"/>
      <c r="K61" s="338" t="str">
        <f t="shared" si="40"/>
        <v/>
      </c>
      <c r="L61" s="342" t="str">
        <f t="shared" si="31"/>
        <v/>
      </c>
      <c r="M61" s="341"/>
      <c r="N61" s="338" t="str">
        <f t="shared" si="41"/>
        <v/>
      </c>
      <c r="O61" s="342" t="str">
        <f t="shared" si="32"/>
        <v/>
      </c>
      <c r="P61" s="341"/>
      <c r="Q61" s="338" t="str">
        <f t="shared" si="42"/>
        <v/>
      </c>
      <c r="R61" s="342" t="str">
        <f t="shared" si="33"/>
        <v/>
      </c>
      <c r="S61" s="341"/>
      <c r="T61" s="338" t="str">
        <f t="shared" si="43"/>
        <v/>
      </c>
      <c r="U61" s="342" t="str">
        <f t="shared" si="34"/>
        <v/>
      </c>
      <c r="V61" s="341"/>
      <c r="W61" s="338" t="str">
        <f t="shared" si="44"/>
        <v/>
      </c>
      <c r="X61" s="342" t="str">
        <f t="shared" si="35"/>
        <v/>
      </c>
      <c r="Y61" s="341"/>
      <c r="Z61" s="338" t="str">
        <f t="shared" si="45"/>
        <v/>
      </c>
      <c r="AA61" s="342" t="str">
        <f t="shared" si="36"/>
        <v/>
      </c>
      <c r="AB61" s="341"/>
      <c r="AC61" s="338" t="str">
        <f t="shared" si="46"/>
        <v/>
      </c>
      <c r="AD61" s="342" t="str">
        <f t="shared" si="37"/>
        <v/>
      </c>
      <c r="AE61" s="341"/>
      <c r="AF61" s="338" t="str">
        <f t="shared" si="47"/>
        <v/>
      </c>
      <c r="AG61" s="342" t="str">
        <f t="shared" si="38"/>
        <v/>
      </c>
      <c r="AH61" s="350">
        <f t="shared" si="39"/>
        <v>0</v>
      </c>
      <c r="AI61" s="264"/>
    </row>
    <row r="62" spans="1:35" ht="30" hidden="1" customHeight="1">
      <c r="A62" s="273"/>
      <c r="B62" s="207" t="str">
        <f>IF($A62="","",VLOOKUP($A62,従事者明細!$A$3:$L$52,2,FALSE))</f>
        <v/>
      </c>
      <c r="C62" s="207" t="str">
        <f>IF($A62="","",VLOOKUP($A62,従事者明細!$A$3:$L$52,3,FALSE))</f>
        <v/>
      </c>
      <c r="D62" s="106" t="str">
        <f>IF($A62="","",VLOOKUP($A62,従事者明細!$A$3:$L$52,6,FALSE))</f>
        <v/>
      </c>
      <c r="E62" s="207" t="str">
        <f>IF($A62="","",VLOOKUP($A62,従事者明細!$A$3:$L$52,10,FALSE))</f>
        <v/>
      </c>
      <c r="F62" s="208" t="str">
        <f t="shared" si="29"/>
        <v/>
      </c>
      <c r="G62" s="209" t="str">
        <f t="shared" si="30"/>
        <v/>
      </c>
      <c r="H62" s="210" t="str">
        <f>IF($A62="","",VLOOKUP($A62,従事者明細!$A$3:$F$52,4,FALSE))</f>
        <v/>
      </c>
      <c r="I62" s="505"/>
      <c r="J62" s="341"/>
      <c r="K62" s="338" t="str">
        <f t="shared" si="40"/>
        <v/>
      </c>
      <c r="L62" s="342" t="str">
        <f t="shared" si="31"/>
        <v/>
      </c>
      <c r="M62" s="341"/>
      <c r="N62" s="338" t="str">
        <f t="shared" si="41"/>
        <v/>
      </c>
      <c r="O62" s="342" t="str">
        <f t="shared" si="32"/>
        <v/>
      </c>
      <c r="P62" s="341"/>
      <c r="Q62" s="338" t="str">
        <f t="shared" si="42"/>
        <v/>
      </c>
      <c r="R62" s="342" t="str">
        <f t="shared" si="33"/>
        <v/>
      </c>
      <c r="S62" s="341"/>
      <c r="T62" s="338" t="str">
        <f t="shared" si="43"/>
        <v/>
      </c>
      <c r="U62" s="342" t="str">
        <f t="shared" si="34"/>
        <v/>
      </c>
      <c r="V62" s="341"/>
      <c r="W62" s="338" t="str">
        <f t="shared" si="44"/>
        <v/>
      </c>
      <c r="X62" s="342" t="str">
        <f t="shared" si="35"/>
        <v/>
      </c>
      <c r="Y62" s="341"/>
      <c r="Z62" s="338" t="str">
        <f t="shared" si="45"/>
        <v/>
      </c>
      <c r="AA62" s="342" t="str">
        <f t="shared" si="36"/>
        <v/>
      </c>
      <c r="AB62" s="341"/>
      <c r="AC62" s="338" t="str">
        <f t="shared" si="46"/>
        <v/>
      </c>
      <c r="AD62" s="342" t="str">
        <f t="shared" si="37"/>
        <v/>
      </c>
      <c r="AE62" s="341"/>
      <c r="AF62" s="338" t="str">
        <f t="shared" si="47"/>
        <v/>
      </c>
      <c r="AG62" s="342" t="str">
        <f t="shared" si="38"/>
        <v/>
      </c>
      <c r="AH62" s="350">
        <f t="shared" si="39"/>
        <v>0</v>
      </c>
      <c r="AI62" s="264"/>
    </row>
    <row r="63" spans="1:35" ht="30" hidden="1" customHeight="1">
      <c r="A63" s="273"/>
      <c r="B63" s="207" t="str">
        <f>IF($A63="","",VLOOKUP($A63,従事者明細!$A$3:$L$52,2,FALSE))</f>
        <v/>
      </c>
      <c r="C63" s="207" t="str">
        <f>IF($A63="","",VLOOKUP($A63,従事者明細!$A$3:$L$52,3,FALSE))</f>
        <v/>
      </c>
      <c r="D63" s="106" t="str">
        <f>IF($A63="","",VLOOKUP($A63,従事者明細!$A$3:$L$52,6,FALSE))</f>
        <v/>
      </c>
      <c r="E63" s="207" t="str">
        <f>IF($A63="","",VLOOKUP($A63,従事者明細!$A$3:$L$52,10,FALSE))</f>
        <v/>
      </c>
      <c r="F63" s="208" t="str">
        <f t="shared" si="29"/>
        <v/>
      </c>
      <c r="G63" s="209" t="str">
        <f t="shared" si="30"/>
        <v/>
      </c>
      <c r="H63" s="210" t="str">
        <f>IF($A63="","",VLOOKUP($A63,従事者明細!$A$3:$F$52,4,FALSE))</f>
        <v/>
      </c>
      <c r="I63" s="505"/>
      <c r="J63" s="341"/>
      <c r="K63" s="338" t="str">
        <f t="shared" si="40"/>
        <v/>
      </c>
      <c r="L63" s="342" t="str">
        <f t="shared" si="31"/>
        <v/>
      </c>
      <c r="M63" s="341"/>
      <c r="N63" s="338" t="str">
        <f t="shared" si="41"/>
        <v/>
      </c>
      <c r="O63" s="342" t="str">
        <f t="shared" si="32"/>
        <v/>
      </c>
      <c r="P63" s="341"/>
      <c r="Q63" s="338" t="str">
        <f t="shared" si="42"/>
        <v/>
      </c>
      <c r="R63" s="342" t="str">
        <f t="shared" si="33"/>
        <v/>
      </c>
      <c r="S63" s="341"/>
      <c r="T63" s="338" t="str">
        <f t="shared" si="43"/>
        <v/>
      </c>
      <c r="U63" s="342" t="str">
        <f t="shared" si="34"/>
        <v/>
      </c>
      <c r="V63" s="341"/>
      <c r="W63" s="338" t="str">
        <f t="shared" si="44"/>
        <v/>
      </c>
      <c r="X63" s="342" t="str">
        <f t="shared" si="35"/>
        <v/>
      </c>
      <c r="Y63" s="341"/>
      <c r="Z63" s="338" t="str">
        <f t="shared" si="45"/>
        <v/>
      </c>
      <c r="AA63" s="342" t="str">
        <f t="shared" si="36"/>
        <v/>
      </c>
      <c r="AB63" s="341"/>
      <c r="AC63" s="338" t="str">
        <f t="shared" si="46"/>
        <v/>
      </c>
      <c r="AD63" s="342" t="str">
        <f t="shared" si="37"/>
        <v/>
      </c>
      <c r="AE63" s="341"/>
      <c r="AF63" s="338" t="str">
        <f t="shared" si="47"/>
        <v/>
      </c>
      <c r="AG63" s="342" t="str">
        <f t="shared" si="38"/>
        <v/>
      </c>
      <c r="AH63" s="350">
        <f t="shared" si="39"/>
        <v>0</v>
      </c>
      <c r="AI63" s="264"/>
    </row>
    <row r="64" spans="1:35" ht="30" hidden="1" customHeight="1">
      <c r="A64" s="273"/>
      <c r="B64" s="207" t="str">
        <f>IF($A64="","",VLOOKUP($A64,従事者明細!$A$3:$L$52,2,FALSE))</f>
        <v/>
      </c>
      <c r="C64" s="207" t="str">
        <f>IF($A64="","",VLOOKUP($A64,従事者明細!$A$3:$L$52,3,FALSE))</f>
        <v/>
      </c>
      <c r="D64" s="106" t="str">
        <f>IF($A64="","",VLOOKUP($A64,従事者明細!$A$3:$L$52,6,FALSE))</f>
        <v/>
      </c>
      <c r="E64" s="207" t="str">
        <f>IF($A64="","",VLOOKUP($A64,従事者明細!$A$3:$L$52,10,FALSE))</f>
        <v/>
      </c>
      <c r="F64" s="208" t="str">
        <f t="shared" si="29"/>
        <v/>
      </c>
      <c r="G64" s="209" t="str">
        <f t="shared" si="30"/>
        <v/>
      </c>
      <c r="H64" s="210" t="str">
        <f>IF($A64="","",VLOOKUP($A64,従事者明細!$A$3:$F$52,4,FALSE))</f>
        <v/>
      </c>
      <c r="I64" s="505"/>
      <c r="J64" s="341"/>
      <c r="K64" s="338" t="str">
        <f t="shared" si="40"/>
        <v/>
      </c>
      <c r="L64" s="342" t="str">
        <f t="shared" si="31"/>
        <v/>
      </c>
      <c r="M64" s="341"/>
      <c r="N64" s="338" t="str">
        <f t="shared" si="41"/>
        <v/>
      </c>
      <c r="O64" s="342" t="str">
        <f t="shared" si="32"/>
        <v/>
      </c>
      <c r="P64" s="341"/>
      <c r="Q64" s="338" t="str">
        <f t="shared" si="42"/>
        <v/>
      </c>
      <c r="R64" s="342" t="str">
        <f t="shared" si="33"/>
        <v/>
      </c>
      <c r="S64" s="341"/>
      <c r="T64" s="338" t="str">
        <f t="shared" si="43"/>
        <v/>
      </c>
      <c r="U64" s="342" t="str">
        <f t="shared" si="34"/>
        <v/>
      </c>
      <c r="V64" s="341"/>
      <c r="W64" s="338" t="str">
        <f t="shared" si="44"/>
        <v/>
      </c>
      <c r="X64" s="342" t="str">
        <f t="shared" si="35"/>
        <v/>
      </c>
      <c r="Y64" s="341"/>
      <c r="Z64" s="338" t="str">
        <f t="shared" si="45"/>
        <v/>
      </c>
      <c r="AA64" s="342" t="str">
        <f t="shared" si="36"/>
        <v/>
      </c>
      <c r="AB64" s="341"/>
      <c r="AC64" s="338" t="str">
        <f t="shared" si="46"/>
        <v/>
      </c>
      <c r="AD64" s="342" t="str">
        <f t="shared" si="37"/>
        <v/>
      </c>
      <c r="AE64" s="341"/>
      <c r="AF64" s="338" t="str">
        <f t="shared" si="47"/>
        <v/>
      </c>
      <c r="AG64" s="342" t="str">
        <f t="shared" si="38"/>
        <v/>
      </c>
      <c r="AH64" s="350">
        <f t="shared" si="39"/>
        <v>0</v>
      </c>
      <c r="AI64" s="264"/>
    </row>
    <row r="65" spans="1:35" ht="30" hidden="1" customHeight="1" thickBot="1">
      <c r="A65" s="273"/>
      <c r="B65" s="207" t="str">
        <f>IF($A65="","",VLOOKUP($A65,従事者明細!$A$3:$L$52,2,FALSE))</f>
        <v/>
      </c>
      <c r="C65" s="207" t="str">
        <f>IF($A65="","",VLOOKUP($A65,従事者明細!$A$3:$L$52,3,FALSE))</f>
        <v/>
      </c>
      <c r="D65" s="106" t="str">
        <f>IF($A65="","",VLOOKUP($A65,従事者明細!$A$3:$L$52,6,FALSE))</f>
        <v/>
      </c>
      <c r="E65" s="207" t="str">
        <f>IF($A65="","",VLOOKUP($A65,従事者明細!$A$3:$L$52,10,FALSE))</f>
        <v/>
      </c>
      <c r="F65" s="208" t="str">
        <f t="shared" si="29"/>
        <v/>
      </c>
      <c r="G65" s="209" t="str">
        <f t="shared" si="30"/>
        <v/>
      </c>
      <c r="H65" s="210" t="str">
        <f>IF($A65="","",VLOOKUP($A65,従事者明細!$A$3:$F$52,4,FALSE))</f>
        <v/>
      </c>
      <c r="I65" s="506"/>
      <c r="J65" s="343"/>
      <c r="K65" s="354" t="str">
        <f t="shared" si="40"/>
        <v/>
      </c>
      <c r="L65" s="355" t="str">
        <f t="shared" si="31"/>
        <v/>
      </c>
      <c r="M65" s="343"/>
      <c r="N65" s="354" t="str">
        <f t="shared" si="41"/>
        <v/>
      </c>
      <c r="O65" s="355" t="str">
        <f t="shared" si="32"/>
        <v/>
      </c>
      <c r="P65" s="343"/>
      <c r="Q65" s="354" t="str">
        <f t="shared" si="42"/>
        <v/>
      </c>
      <c r="R65" s="355" t="str">
        <f t="shared" si="33"/>
        <v/>
      </c>
      <c r="S65" s="343"/>
      <c r="T65" s="354" t="str">
        <f t="shared" si="43"/>
        <v/>
      </c>
      <c r="U65" s="355" t="str">
        <f t="shared" si="34"/>
        <v/>
      </c>
      <c r="V65" s="343"/>
      <c r="W65" s="354" t="str">
        <f t="shared" si="44"/>
        <v/>
      </c>
      <c r="X65" s="355" t="str">
        <f t="shared" si="35"/>
        <v/>
      </c>
      <c r="Y65" s="343"/>
      <c r="Z65" s="354" t="str">
        <f t="shared" si="45"/>
        <v/>
      </c>
      <c r="AA65" s="355" t="str">
        <f t="shared" si="36"/>
        <v/>
      </c>
      <c r="AB65" s="343"/>
      <c r="AC65" s="354" t="str">
        <f t="shared" si="46"/>
        <v/>
      </c>
      <c r="AD65" s="355" t="str">
        <f t="shared" si="37"/>
        <v/>
      </c>
      <c r="AE65" s="343"/>
      <c r="AF65" s="354" t="str">
        <f t="shared" si="47"/>
        <v/>
      </c>
      <c r="AG65" s="355" t="str">
        <f t="shared" si="38"/>
        <v/>
      </c>
      <c r="AH65" s="351">
        <f>$I65-SUM(M65,J65,P65,S65,V65,Y65,AB65,AE65)</f>
        <v>0</v>
      </c>
      <c r="AI65" s="71"/>
    </row>
    <row r="66" spans="1:35" ht="30" customHeight="1" thickBot="1">
      <c r="E66" s="62" t="s">
        <v>164</v>
      </c>
      <c r="F66" s="289">
        <f>SUM(F51:F65)</f>
        <v>0</v>
      </c>
      <c r="G66" s="63">
        <f>SUM(G51:G65)</f>
        <v>0</v>
      </c>
      <c r="I66" s="507">
        <f t="shared" ref="I66:AG66" si="48">SUM(I51:I65)</f>
        <v>0</v>
      </c>
      <c r="J66" s="222">
        <f t="shared" si="48"/>
        <v>0</v>
      </c>
      <c r="K66" s="356">
        <f t="shared" si="48"/>
        <v>0</v>
      </c>
      <c r="L66" s="222">
        <f t="shared" si="48"/>
        <v>0</v>
      </c>
      <c r="M66" s="222">
        <f t="shared" si="48"/>
        <v>0</v>
      </c>
      <c r="N66" s="356">
        <f t="shared" si="48"/>
        <v>0</v>
      </c>
      <c r="O66" s="222">
        <f t="shared" si="48"/>
        <v>0</v>
      </c>
      <c r="P66" s="222">
        <f t="shared" si="48"/>
        <v>0</v>
      </c>
      <c r="Q66" s="356">
        <f t="shared" si="48"/>
        <v>0</v>
      </c>
      <c r="R66" s="222">
        <f t="shared" si="48"/>
        <v>0</v>
      </c>
      <c r="S66" s="222">
        <f t="shared" si="48"/>
        <v>0</v>
      </c>
      <c r="T66" s="356">
        <f t="shared" si="48"/>
        <v>0</v>
      </c>
      <c r="U66" s="222">
        <f t="shared" si="48"/>
        <v>0</v>
      </c>
      <c r="V66" s="222">
        <f t="shared" si="48"/>
        <v>0</v>
      </c>
      <c r="W66" s="356">
        <f t="shared" si="48"/>
        <v>0</v>
      </c>
      <c r="X66" s="222">
        <f t="shared" si="48"/>
        <v>0</v>
      </c>
      <c r="Y66" s="222">
        <f t="shared" si="48"/>
        <v>0</v>
      </c>
      <c r="Z66" s="356">
        <f t="shared" si="48"/>
        <v>0</v>
      </c>
      <c r="AA66" s="222">
        <f t="shared" si="48"/>
        <v>0</v>
      </c>
      <c r="AB66" s="222">
        <f t="shared" si="48"/>
        <v>0</v>
      </c>
      <c r="AC66" s="356">
        <f t="shared" si="48"/>
        <v>0</v>
      </c>
      <c r="AD66" s="222">
        <f t="shared" si="48"/>
        <v>0</v>
      </c>
      <c r="AE66" s="222">
        <f t="shared" si="48"/>
        <v>0</v>
      </c>
      <c r="AF66" s="356">
        <f t="shared" si="48"/>
        <v>0</v>
      </c>
      <c r="AG66" s="222">
        <f t="shared" si="48"/>
        <v>0</v>
      </c>
      <c r="AH66" s="265"/>
      <c r="AI66" s="73"/>
    </row>
    <row r="67" spans="1:35" ht="12" hidden="1" customHeight="1">
      <c r="B67" s="64"/>
      <c r="C67" s="64"/>
      <c r="F67" s="62"/>
      <c r="G67" s="117"/>
      <c r="H67" s="73"/>
      <c r="AH67" s="73"/>
      <c r="AI67" s="73"/>
    </row>
    <row r="68" spans="1:35" ht="12" hidden="1" customHeight="1">
      <c r="B68" s="64"/>
      <c r="C68" s="64"/>
      <c r="F68" s="62"/>
      <c r="G68" s="117"/>
      <c r="H68" s="73"/>
      <c r="K68" s="710" t="str">
        <f>J49&amp;"回目部分払い金額
所属法人別"</f>
        <v>1回目部分払い金額
所属法人別</v>
      </c>
      <c r="L68" s="711"/>
      <c r="N68" s="710" t="str">
        <f>M49&amp;"回目部分払い金額
所属法人別"</f>
        <v>2回目部分払い金額
所属法人別</v>
      </c>
      <c r="O68" s="711"/>
      <c r="Q68" s="710" t="str">
        <f>P49&amp;"回目部分払い金額
所属法人別"</f>
        <v>3回目部分払い金額
所属法人別</v>
      </c>
      <c r="R68" s="711"/>
      <c r="T68" s="710" t="str">
        <f>S49&amp;"回目部分払い金額
所属法人別"</f>
        <v>4回目部分払い金額
所属法人別</v>
      </c>
      <c r="U68" s="711"/>
      <c r="W68" s="710" t="str">
        <f>V49&amp;"回目部分払い金額
所属法人別"</f>
        <v>5回目部分払い金額
所属法人別</v>
      </c>
      <c r="X68" s="711"/>
      <c r="Z68" s="710" t="str">
        <f>Y49&amp;"回目部分払い金額
所属法人別"</f>
        <v>6回目部分払い金額
所属法人別</v>
      </c>
      <c r="AA68" s="711"/>
      <c r="AC68" s="710" t="str">
        <f>AB49&amp;"回目部分払い金額
所属法人別"</f>
        <v>7回目部分払い金額
所属法人別</v>
      </c>
      <c r="AD68" s="711"/>
      <c r="AH68" s="73"/>
      <c r="AI68" s="73"/>
    </row>
    <row r="69" spans="1:35" ht="12" hidden="1" customHeight="1">
      <c r="B69" s="65"/>
      <c r="C69" s="65"/>
      <c r="H69" s="183" t="s">
        <v>103</v>
      </c>
      <c r="K69" s="337" t="s">
        <v>289</v>
      </c>
      <c r="L69" s="337" t="s">
        <v>103</v>
      </c>
      <c r="N69" s="337" t="s">
        <v>289</v>
      </c>
      <c r="O69" s="337" t="s">
        <v>103</v>
      </c>
      <c r="Q69" s="337" t="s">
        <v>289</v>
      </c>
      <c r="R69" s="337" t="s">
        <v>103</v>
      </c>
      <c r="T69" s="337" t="s">
        <v>289</v>
      </c>
      <c r="U69" s="337" t="s">
        <v>103</v>
      </c>
      <c r="W69" s="337" t="s">
        <v>289</v>
      </c>
      <c r="X69" s="337" t="s">
        <v>103</v>
      </c>
      <c r="Z69" s="337" t="s">
        <v>289</v>
      </c>
      <c r="AA69" s="337" t="s">
        <v>103</v>
      </c>
      <c r="AC69" s="337" t="s">
        <v>289</v>
      </c>
      <c r="AD69" s="337" t="s">
        <v>103</v>
      </c>
      <c r="AH69" s="73"/>
      <c r="AI69" s="212"/>
    </row>
    <row r="70" spans="1:35" ht="12" hidden="1" customHeight="1">
      <c r="B70" s="65"/>
      <c r="C70" s="65"/>
      <c r="F70" s="91" t="s">
        <v>192</v>
      </c>
      <c r="G70" s="209">
        <f>SUMIF($H$51:$H$65,"A-1",$G$51:$G$65)</f>
        <v>0</v>
      </c>
      <c r="H70" s="116">
        <f t="shared" ref="H70:H84" si="49">G32+G70</f>
        <v>0</v>
      </c>
      <c r="I70" s="565"/>
      <c r="J70" s="91" t="s">
        <v>192</v>
      </c>
      <c r="K70" s="209">
        <f t="shared" ref="K70:K84" si="50">SUMIF($H$51:$H$65,J70,L$51:L$65)</f>
        <v>0</v>
      </c>
      <c r="L70" s="116">
        <f t="shared" ref="L70:L84" si="51">L32+K70</f>
        <v>0</v>
      </c>
      <c r="M70" s="91" t="s">
        <v>192</v>
      </c>
      <c r="N70" s="209">
        <f t="shared" ref="N70:N84" si="52">SUMIF($H$51:$H$65,M70,O$51:O$65)</f>
        <v>0</v>
      </c>
      <c r="O70" s="116">
        <f t="shared" ref="O70:O84" si="53">O32+N70</f>
        <v>0</v>
      </c>
      <c r="P70" s="91" t="s">
        <v>192</v>
      </c>
      <c r="Q70" s="209">
        <f t="shared" ref="Q70:Q84" si="54">SUMIF($H$51:$H$65,P70,R$51:R$65)</f>
        <v>0</v>
      </c>
      <c r="R70" s="116">
        <f t="shared" ref="R70:R84" si="55">R32+Q70</f>
        <v>0</v>
      </c>
      <c r="S70" s="91" t="s">
        <v>192</v>
      </c>
      <c r="T70" s="209">
        <f t="shared" ref="T70:T84" si="56">SUMIF($H$51:$H$65,S70,U$51:U$65)</f>
        <v>0</v>
      </c>
      <c r="U70" s="116">
        <f t="shared" ref="U70:U84" si="57">U32+T70</f>
        <v>0</v>
      </c>
      <c r="V70" s="91" t="s">
        <v>192</v>
      </c>
      <c r="W70" s="209">
        <f t="shared" ref="W70:W84" si="58">SUMIF($H$51:$H$65,V70,X$51:X$65)</f>
        <v>0</v>
      </c>
      <c r="X70" s="116">
        <f t="shared" ref="X70:X84" si="59">X32+W70</f>
        <v>0</v>
      </c>
      <c r="Y70" s="91" t="s">
        <v>192</v>
      </c>
      <c r="Z70" s="209">
        <f t="shared" ref="Z70:Z84" si="60">SUMIF($H$51:$H$65,Y70,AA$51:AA$65)</f>
        <v>0</v>
      </c>
      <c r="AA70" s="116">
        <f t="shared" ref="AA70:AA84" si="61">AA32+Z70</f>
        <v>0</v>
      </c>
      <c r="AB70" s="91" t="s">
        <v>192</v>
      </c>
      <c r="AC70" s="209">
        <f t="shared" ref="AC70:AC84" si="62">SUMIF($H$51:$H$65,AB70,AD$51:AD$65)</f>
        <v>0</v>
      </c>
      <c r="AD70" s="116">
        <f t="shared" ref="AD70:AD84" si="63">AD32+AC70</f>
        <v>0</v>
      </c>
      <c r="AE70" s="212"/>
      <c r="AF70" s="212"/>
      <c r="AG70" s="212"/>
      <c r="AH70" s="212"/>
      <c r="AI70" s="212"/>
    </row>
    <row r="71" spans="1:35" ht="12" hidden="1" customHeight="1">
      <c r="B71" s="65"/>
      <c r="C71" s="65"/>
      <c r="F71" s="91" t="s">
        <v>193</v>
      </c>
      <c r="G71" s="209">
        <f>SUMIF($H$51:$H$65,"A-2",$G$51:$G$65)</f>
        <v>0</v>
      </c>
      <c r="H71" s="116">
        <f t="shared" si="49"/>
        <v>0</v>
      </c>
      <c r="I71" s="565"/>
      <c r="J71" s="91" t="s">
        <v>193</v>
      </c>
      <c r="K71" s="209">
        <f t="shared" si="50"/>
        <v>0</v>
      </c>
      <c r="L71" s="116">
        <f t="shared" si="51"/>
        <v>0</v>
      </c>
      <c r="M71" s="91" t="s">
        <v>193</v>
      </c>
      <c r="N71" s="209">
        <f t="shared" si="52"/>
        <v>0</v>
      </c>
      <c r="O71" s="116">
        <f t="shared" si="53"/>
        <v>0</v>
      </c>
      <c r="P71" s="91" t="s">
        <v>193</v>
      </c>
      <c r="Q71" s="209">
        <f t="shared" si="54"/>
        <v>0</v>
      </c>
      <c r="R71" s="116">
        <f t="shared" si="55"/>
        <v>0</v>
      </c>
      <c r="S71" s="91" t="s">
        <v>193</v>
      </c>
      <c r="T71" s="209">
        <f t="shared" si="56"/>
        <v>0</v>
      </c>
      <c r="U71" s="116">
        <f t="shared" si="57"/>
        <v>0</v>
      </c>
      <c r="V71" s="91" t="s">
        <v>193</v>
      </c>
      <c r="W71" s="209">
        <f t="shared" si="58"/>
        <v>0</v>
      </c>
      <c r="X71" s="116">
        <f t="shared" si="59"/>
        <v>0</v>
      </c>
      <c r="Y71" s="91" t="s">
        <v>193</v>
      </c>
      <c r="Z71" s="209">
        <f t="shared" si="60"/>
        <v>0</v>
      </c>
      <c r="AA71" s="116">
        <f t="shared" si="61"/>
        <v>0</v>
      </c>
      <c r="AB71" s="91" t="s">
        <v>193</v>
      </c>
      <c r="AC71" s="209">
        <f t="shared" si="62"/>
        <v>0</v>
      </c>
      <c r="AD71" s="116">
        <f t="shared" si="63"/>
        <v>0</v>
      </c>
      <c r="AE71" s="212"/>
      <c r="AF71" s="212"/>
      <c r="AG71" s="212"/>
      <c r="AH71" s="212"/>
      <c r="AI71" s="212"/>
    </row>
    <row r="72" spans="1:35" ht="12" hidden="1" customHeight="1">
      <c r="B72" s="65"/>
      <c r="C72" s="65"/>
      <c r="F72" s="91" t="s">
        <v>210</v>
      </c>
      <c r="G72" s="209">
        <f>SUMIF($H$51:$H$65,"A-3",$G$51:$G$65)</f>
        <v>0</v>
      </c>
      <c r="H72" s="116">
        <f t="shared" si="49"/>
        <v>0</v>
      </c>
      <c r="I72" s="565"/>
      <c r="J72" s="91" t="s">
        <v>210</v>
      </c>
      <c r="K72" s="209">
        <f t="shared" si="50"/>
        <v>0</v>
      </c>
      <c r="L72" s="116">
        <f t="shared" si="51"/>
        <v>0</v>
      </c>
      <c r="M72" s="91" t="s">
        <v>210</v>
      </c>
      <c r="N72" s="209">
        <f t="shared" si="52"/>
        <v>0</v>
      </c>
      <c r="O72" s="116">
        <f t="shared" si="53"/>
        <v>0</v>
      </c>
      <c r="P72" s="91" t="s">
        <v>210</v>
      </c>
      <c r="Q72" s="209">
        <f t="shared" si="54"/>
        <v>0</v>
      </c>
      <c r="R72" s="116">
        <f t="shared" si="55"/>
        <v>0</v>
      </c>
      <c r="S72" s="91" t="s">
        <v>210</v>
      </c>
      <c r="T72" s="209">
        <f t="shared" si="56"/>
        <v>0</v>
      </c>
      <c r="U72" s="116">
        <f t="shared" si="57"/>
        <v>0</v>
      </c>
      <c r="V72" s="91" t="s">
        <v>210</v>
      </c>
      <c r="W72" s="209">
        <f t="shared" si="58"/>
        <v>0</v>
      </c>
      <c r="X72" s="116">
        <f t="shared" si="59"/>
        <v>0</v>
      </c>
      <c r="Y72" s="91" t="s">
        <v>210</v>
      </c>
      <c r="Z72" s="209">
        <f t="shared" si="60"/>
        <v>0</v>
      </c>
      <c r="AA72" s="116">
        <f t="shared" si="61"/>
        <v>0</v>
      </c>
      <c r="AB72" s="91" t="s">
        <v>210</v>
      </c>
      <c r="AC72" s="209">
        <f t="shared" si="62"/>
        <v>0</v>
      </c>
      <c r="AD72" s="116">
        <f t="shared" si="63"/>
        <v>0</v>
      </c>
      <c r="AE72" s="212"/>
      <c r="AF72" s="212"/>
      <c r="AG72" s="212"/>
      <c r="AH72" s="212"/>
      <c r="AI72" s="212"/>
    </row>
    <row r="73" spans="1:35" ht="12" hidden="1" customHeight="1">
      <c r="B73" s="65"/>
      <c r="C73" s="65"/>
      <c r="F73" s="266" t="s">
        <v>211</v>
      </c>
      <c r="G73" s="209">
        <f>SUMIF($H$51:$H$65,"A-4",$G$51:$G$65)</f>
        <v>0</v>
      </c>
      <c r="H73" s="116">
        <f t="shared" si="49"/>
        <v>0</v>
      </c>
      <c r="I73" s="565"/>
      <c r="J73" s="266" t="s">
        <v>211</v>
      </c>
      <c r="K73" s="209">
        <f t="shared" si="50"/>
        <v>0</v>
      </c>
      <c r="L73" s="116">
        <f t="shared" si="51"/>
        <v>0</v>
      </c>
      <c r="M73" s="266" t="s">
        <v>211</v>
      </c>
      <c r="N73" s="209">
        <f t="shared" si="52"/>
        <v>0</v>
      </c>
      <c r="O73" s="116">
        <f t="shared" si="53"/>
        <v>0</v>
      </c>
      <c r="P73" s="266" t="s">
        <v>211</v>
      </c>
      <c r="Q73" s="209">
        <f t="shared" si="54"/>
        <v>0</v>
      </c>
      <c r="R73" s="116">
        <f t="shared" si="55"/>
        <v>0</v>
      </c>
      <c r="S73" s="266" t="s">
        <v>211</v>
      </c>
      <c r="T73" s="209">
        <f t="shared" si="56"/>
        <v>0</v>
      </c>
      <c r="U73" s="116">
        <f t="shared" si="57"/>
        <v>0</v>
      </c>
      <c r="V73" s="266" t="s">
        <v>211</v>
      </c>
      <c r="W73" s="209">
        <f t="shared" si="58"/>
        <v>0</v>
      </c>
      <c r="X73" s="116">
        <f t="shared" si="59"/>
        <v>0</v>
      </c>
      <c r="Y73" s="266" t="s">
        <v>211</v>
      </c>
      <c r="Z73" s="209">
        <f t="shared" si="60"/>
        <v>0</v>
      </c>
      <c r="AA73" s="116">
        <f t="shared" si="61"/>
        <v>0</v>
      </c>
      <c r="AB73" s="266" t="s">
        <v>211</v>
      </c>
      <c r="AC73" s="209">
        <f t="shared" si="62"/>
        <v>0</v>
      </c>
      <c r="AD73" s="116">
        <f t="shared" si="63"/>
        <v>0</v>
      </c>
      <c r="AE73" s="212"/>
      <c r="AF73" s="212"/>
      <c r="AG73" s="212"/>
      <c r="AH73" s="212"/>
      <c r="AI73" s="212"/>
    </row>
    <row r="74" spans="1:35" ht="12" hidden="1" customHeight="1">
      <c r="B74" s="65"/>
      <c r="C74" s="65"/>
      <c r="F74" s="266" t="s">
        <v>212</v>
      </c>
      <c r="G74" s="209">
        <f>SUMIF($H$51:$H$65,"A-5",$G$51:$G$65)</f>
        <v>0</v>
      </c>
      <c r="H74" s="116">
        <f t="shared" si="49"/>
        <v>0</v>
      </c>
      <c r="I74" s="565"/>
      <c r="J74" s="266" t="s">
        <v>212</v>
      </c>
      <c r="K74" s="209">
        <f t="shared" si="50"/>
        <v>0</v>
      </c>
      <c r="L74" s="116">
        <f t="shared" si="51"/>
        <v>0</v>
      </c>
      <c r="M74" s="266" t="s">
        <v>212</v>
      </c>
      <c r="N74" s="209">
        <f t="shared" si="52"/>
        <v>0</v>
      </c>
      <c r="O74" s="116">
        <f t="shared" si="53"/>
        <v>0</v>
      </c>
      <c r="P74" s="266" t="s">
        <v>212</v>
      </c>
      <c r="Q74" s="209">
        <f t="shared" si="54"/>
        <v>0</v>
      </c>
      <c r="R74" s="116">
        <f t="shared" si="55"/>
        <v>0</v>
      </c>
      <c r="S74" s="266" t="s">
        <v>212</v>
      </c>
      <c r="T74" s="209">
        <f t="shared" si="56"/>
        <v>0</v>
      </c>
      <c r="U74" s="116">
        <f t="shared" si="57"/>
        <v>0</v>
      </c>
      <c r="V74" s="266" t="s">
        <v>212</v>
      </c>
      <c r="W74" s="209">
        <f t="shared" si="58"/>
        <v>0</v>
      </c>
      <c r="X74" s="116">
        <f t="shared" si="59"/>
        <v>0</v>
      </c>
      <c r="Y74" s="266" t="s">
        <v>212</v>
      </c>
      <c r="Z74" s="209">
        <f t="shared" si="60"/>
        <v>0</v>
      </c>
      <c r="AA74" s="116">
        <f t="shared" si="61"/>
        <v>0</v>
      </c>
      <c r="AB74" s="266" t="s">
        <v>212</v>
      </c>
      <c r="AC74" s="209">
        <f t="shared" si="62"/>
        <v>0</v>
      </c>
      <c r="AD74" s="116">
        <f t="shared" si="63"/>
        <v>0</v>
      </c>
      <c r="AE74" s="212"/>
      <c r="AF74" s="212"/>
      <c r="AG74" s="212"/>
      <c r="AH74" s="212"/>
      <c r="AI74" s="212"/>
    </row>
    <row r="75" spans="1:35" ht="12" hidden="1" customHeight="1">
      <c r="B75" s="65"/>
      <c r="C75" s="65"/>
      <c r="F75" s="266" t="s">
        <v>198</v>
      </c>
      <c r="G75" s="209">
        <f>SUMIF($H$51:$H$65,"B-1",$G$51:$G$65)</f>
        <v>0</v>
      </c>
      <c r="H75" s="116">
        <f t="shared" si="49"/>
        <v>0</v>
      </c>
      <c r="I75" s="565"/>
      <c r="J75" s="266" t="s">
        <v>198</v>
      </c>
      <c r="K75" s="209">
        <f t="shared" si="50"/>
        <v>0</v>
      </c>
      <c r="L75" s="116">
        <f t="shared" si="51"/>
        <v>0</v>
      </c>
      <c r="M75" s="266" t="s">
        <v>198</v>
      </c>
      <c r="N75" s="209">
        <f t="shared" si="52"/>
        <v>0</v>
      </c>
      <c r="O75" s="116">
        <f t="shared" si="53"/>
        <v>0</v>
      </c>
      <c r="P75" s="266" t="s">
        <v>198</v>
      </c>
      <c r="Q75" s="209">
        <f t="shared" si="54"/>
        <v>0</v>
      </c>
      <c r="R75" s="116">
        <f t="shared" si="55"/>
        <v>0</v>
      </c>
      <c r="S75" s="266" t="s">
        <v>198</v>
      </c>
      <c r="T75" s="209">
        <f t="shared" si="56"/>
        <v>0</v>
      </c>
      <c r="U75" s="116">
        <f t="shared" si="57"/>
        <v>0</v>
      </c>
      <c r="V75" s="266" t="s">
        <v>198</v>
      </c>
      <c r="W75" s="209">
        <f t="shared" si="58"/>
        <v>0</v>
      </c>
      <c r="X75" s="116">
        <f t="shared" si="59"/>
        <v>0</v>
      </c>
      <c r="Y75" s="266" t="s">
        <v>198</v>
      </c>
      <c r="Z75" s="209">
        <f t="shared" si="60"/>
        <v>0</v>
      </c>
      <c r="AA75" s="116">
        <f t="shared" si="61"/>
        <v>0</v>
      </c>
      <c r="AB75" s="266" t="s">
        <v>198</v>
      </c>
      <c r="AC75" s="209">
        <f t="shared" si="62"/>
        <v>0</v>
      </c>
      <c r="AD75" s="116">
        <f t="shared" si="63"/>
        <v>0</v>
      </c>
      <c r="AE75" s="212"/>
      <c r="AF75" s="212"/>
      <c r="AG75" s="212"/>
      <c r="AH75" s="212"/>
      <c r="AI75" s="212"/>
    </row>
    <row r="76" spans="1:35" ht="12" hidden="1" customHeight="1">
      <c r="B76" s="65"/>
      <c r="C76" s="65"/>
      <c r="F76" s="266" t="s">
        <v>199</v>
      </c>
      <c r="G76" s="209">
        <f>SUMIF($H$51:$H$65,"B-2",$G$51:$G$65)</f>
        <v>0</v>
      </c>
      <c r="H76" s="116">
        <f t="shared" si="49"/>
        <v>0</v>
      </c>
      <c r="I76" s="565"/>
      <c r="J76" s="266" t="s">
        <v>199</v>
      </c>
      <c r="K76" s="209">
        <f t="shared" si="50"/>
        <v>0</v>
      </c>
      <c r="L76" s="116">
        <f t="shared" si="51"/>
        <v>0</v>
      </c>
      <c r="M76" s="266" t="s">
        <v>199</v>
      </c>
      <c r="N76" s="209">
        <f t="shared" si="52"/>
        <v>0</v>
      </c>
      <c r="O76" s="116">
        <f t="shared" si="53"/>
        <v>0</v>
      </c>
      <c r="P76" s="266" t="s">
        <v>199</v>
      </c>
      <c r="Q76" s="209">
        <f t="shared" si="54"/>
        <v>0</v>
      </c>
      <c r="R76" s="116">
        <f t="shared" si="55"/>
        <v>0</v>
      </c>
      <c r="S76" s="266" t="s">
        <v>199</v>
      </c>
      <c r="T76" s="209">
        <f t="shared" si="56"/>
        <v>0</v>
      </c>
      <c r="U76" s="116">
        <f t="shared" si="57"/>
        <v>0</v>
      </c>
      <c r="V76" s="266" t="s">
        <v>199</v>
      </c>
      <c r="W76" s="209">
        <f t="shared" si="58"/>
        <v>0</v>
      </c>
      <c r="X76" s="116">
        <f t="shared" si="59"/>
        <v>0</v>
      </c>
      <c r="Y76" s="266" t="s">
        <v>199</v>
      </c>
      <c r="Z76" s="209">
        <f t="shared" si="60"/>
        <v>0</v>
      </c>
      <c r="AA76" s="116">
        <f t="shared" si="61"/>
        <v>0</v>
      </c>
      <c r="AB76" s="266" t="s">
        <v>199</v>
      </c>
      <c r="AC76" s="209">
        <f t="shared" si="62"/>
        <v>0</v>
      </c>
      <c r="AD76" s="116">
        <f t="shared" si="63"/>
        <v>0</v>
      </c>
      <c r="AE76" s="212"/>
      <c r="AF76" s="212"/>
      <c r="AG76" s="212"/>
      <c r="AH76" s="212"/>
      <c r="AI76" s="212"/>
    </row>
    <row r="77" spans="1:35" ht="12" hidden="1" customHeight="1">
      <c r="B77" s="65"/>
      <c r="C77" s="65"/>
      <c r="F77" s="266" t="s">
        <v>209</v>
      </c>
      <c r="G77" s="209">
        <f>SUMIF($H$51:$H$65,"B-3",$G$51:$G$65)</f>
        <v>0</v>
      </c>
      <c r="H77" s="116">
        <f t="shared" si="49"/>
        <v>0</v>
      </c>
      <c r="I77" s="565"/>
      <c r="J77" s="266" t="s">
        <v>209</v>
      </c>
      <c r="K77" s="209">
        <f t="shared" si="50"/>
        <v>0</v>
      </c>
      <c r="L77" s="116">
        <f t="shared" si="51"/>
        <v>0</v>
      </c>
      <c r="M77" s="266" t="s">
        <v>209</v>
      </c>
      <c r="N77" s="209">
        <f t="shared" si="52"/>
        <v>0</v>
      </c>
      <c r="O77" s="116">
        <f t="shared" si="53"/>
        <v>0</v>
      </c>
      <c r="P77" s="266" t="s">
        <v>209</v>
      </c>
      <c r="Q77" s="209">
        <f t="shared" si="54"/>
        <v>0</v>
      </c>
      <c r="R77" s="116">
        <f t="shared" si="55"/>
        <v>0</v>
      </c>
      <c r="S77" s="266" t="s">
        <v>209</v>
      </c>
      <c r="T77" s="209">
        <f t="shared" si="56"/>
        <v>0</v>
      </c>
      <c r="U77" s="116">
        <f t="shared" si="57"/>
        <v>0</v>
      </c>
      <c r="V77" s="266" t="s">
        <v>209</v>
      </c>
      <c r="W77" s="209">
        <f t="shared" si="58"/>
        <v>0</v>
      </c>
      <c r="X77" s="116">
        <f t="shared" si="59"/>
        <v>0</v>
      </c>
      <c r="Y77" s="266" t="s">
        <v>209</v>
      </c>
      <c r="Z77" s="209">
        <f t="shared" si="60"/>
        <v>0</v>
      </c>
      <c r="AA77" s="116">
        <f t="shared" si="61"/>
        <v>0</v>
      </c>
      <c r="AB77" s="266" t="s">
        <v>209</v>
      </c>
      <c r="AC77" s="209">
        <f t="shared" si="62"/>
        <v>0</v>
      </c>
      <c r="AD77" s="116">
        <f t="shared" si="63"/>
        <v>0</v>
      </c>
      <c r="AE77" s="212"/>
      <c r="AF77" s="212"/>
      <c r="AG77" s="212"/>
      <c r="AH77" s="212"/>
      <c r="AI77" s="212"/>
    </row>
    <row r="78" spans="1:35" ht="12" hidden="1" customHeight="1">
      <c r="B78" s="65"/>
      <c r="C78" s="65"/>
      <c r="F78" s="266" t="s">
        <v>213</v>
      </c>
      <c r="G78" s="209">
        <f>SUMIF($H$51:$H$65,"B-4",$G$51:$G$65)</f>
        <v>0</v>
      </c>
      <c r="H78" s="116">
        <f t="shared" si="49"/>
        <v>0</v>
      </c>
      <c r="I78" s="565"/>
      <c r="J78" s="266" t="s">
        <v>213</v>
      </c>
      <c r="K78" s="209">
        <f t="shared" si="50"/>
        <v>0</v>
      </c>
      <c r="L78" s="116">
        <f t="shared" si="51"/>
        <v>0</v>
      </c>
      <c r="M78" s="266" t="s">
        <v>213</v>
      </c>
      <c r="N78" s="209">
        <f t="shared" si="52"/>
        <v>0</v>
      </c>
      <c r="O78" s="116">
        <f t="shared" si="53"/>
        <v>0</v>
      </c>
      <c r="P78" s="266" t="s">
        <v>213</v>
      </c>
      <c r="Q78" s="209">
        <f t="shared" si="54"/>
        <v>0</v>
      </c>
      <c r="R78" s="116">
        <f t="shared" si="55"/>
        <v>0</v>
      </c>
      <c r="S78" s="266" t="s">
        <v>213</v>
      </c>
      <c r="T78" s="209">
        <f t="shared" si="56"/>
        <v>0</v>
      </c>
      <c r="U78" s="116">
        <f t="shared" si="57"/>
        <v>0</v>
      </c>
      <c r="V78" s="266" t="s">
        <v>213</v>
      </c>
      <c r="W78" s="209">
        <f t="shared" si="58"/>
        <v>0</v>
      </c>
      <c r="X78" s="116">
        <f t="shared" si="59"/>
        <v>0</v>
      </c>
      <c r="Y78" s="266" t="s">
        <v>213</v>
      </c>
      <c r="Z78" s="209">
        <f t="shared" si="60"/>
        <v>0</v>
      </c>
      <c r="AA78" s="116">
        <f t="shared" si="61"/>
        <v>0</v>
      </c>
      <c r="AB78" s="266" t="s">
        <v>213</v>
      </c>
      <c r="AC78" s="209">
        <f t="shared" si="62"/>
        <v>0</v>
      </c>
      <c r="AD78" s="116">
        <f t="shared" si="63"/>
        <v>0</v>
      </c>
      <c r="AE78" s="212"/>
      <c r="AF78" s="212"/>
      <c r="AG78" s="212"/>
      <c r="AH78" s="212"/>
      <c r="AI78" s="212"/>
    </row>
    <row r="79" spans="1:35" ht="12" hidden="1" customHeight="1">
      <c r="B79" s="65"/>
      <c r="C79" s="65"/>
      <c r="F79" s="266" t="s">
        <v>214</v>
      </c>
      <c r="G79" s="209">
        <f>SUMIF($H$51:$H$65,"B-5",$G$51:$G$65)</f>
        <v>0</v>
      </c>
      <c r="H79" s="116">
        <f t="shared" si="49"/>
        <v>0</v>
      </c>
      <c r="I79" s="565"/>
      <c r="J79" s="266" t="s">
        <v>214</v>
      </c>
      <c r="K79" s="209">
        <f t="shared" si="50"/>
        <v>0</v>
      </c>
      <c r="L79" s="116">
        <f t="shared" si="51"/>
        <v>0</v>
      </c>
      <c r="M79" s="266" t="s">
        <v>214</v>
      </c>
      <c r="N79" s="209">
        <f t="shared" si="52"/>
        <v>0</v>
      </c>
      <c r="O79" s="116">
        <f t="shared" si="53"/>
        <v>0</v>
      </c>
      <c r="P79" s="266" t="s">
        <v>214</v>
      </c>
      <c r="Q79" s="209">
        <f t="shared" si="54"/>
        <v>0</v>
      </c>
      <c r="R79" s="116">
        <f t="shared" si="55"/>
        <v>0</v>
      </c>
      <c r="S79" s="266" t="s">
        <v>214</v>
      </c>
      <c r="T79" s="209">
        <f t="shared" si="56"/>
        <v>0</v>
      </c>
      <c r="U79" s="116">
        <f t="shared" si="57"/>
        <v>0</v>
      </c>
      <c r="V79" s="266" t="s">
        <v>214</v>
      </c>
      <c r="W79" s="209">
        <f t="shared" si="58"/>
        <v>0</v>
      </c>
      <c r="X79" s="116">
        <f t="shared" si="59"/>
        <v>0</v>
      </c>
      <c r="Y79" s="266" t="s">
        <v>214</v>
      </c>
      <c r="Z79" s="209">
        <f t="shared" si="60"/>
        <v>0</v>
      </c>
      <c r="AA79" s="116">
        <f t="shared" si="61"/>
        <v>0</v>
      </c>
      <c r="AB79" s="266" t="s">
        <v>214</v>
      </c>
      <c r="AC79" s="209">
        <f t="shared" si="62"/>
        <v>0</v>
      </c>
      <c r="AD79" s="116">
        <f t="shared" si="63"/>
        <v>0</v>
      </c>
      <c r="AE79" s="212"/>
      <c r="AF79" s="212"/>
      <c r="AG79" s="212"/>
      <c r="AH79" s="212"/>
      <c r="AI79" s="212"/>
    </row>
    <row r="80" spans="1:35" ht="12" hidden="1" customHeight="1">
      <c r="B80" s="65"/>
      <c r="C80" s="65"/>
      <c r="F80" s="266" t="s">
        <v>203</v>
      </c>
      <c r="G80" s="209">
        <f>SUMIF($H$51:$H$65,"C-1",$G$51:$G$65)</f>
        <v>0</v>
      </c>
      <c r="H80" s="116">
        <f t="shared" si="49"/>
        <v>0</v>
      </c>
      <c r="I80" s="565"/>
      <c r="J80" s="266" t="s">
        <v>203</v>
      </c>
      <c r="K80" s="209">
        <f t="shared" si="50"/>
        <v>0</v>
      </c>
      <c r="L80" s="116">
        <f t="shared" si="51"/>
        <v>0</v>
      </c>
      <c r="M80" s="266" t="s">
        <v>203</v>
      </c>
      <c r="N80" s="209">
        <f t="shared" si="52"/>
        <v>0</v>
      </c>
      <c r="O80" s="116">
        <f t="shared" si="53"/>
        <v>0</v>
      </c>
      <c r="P80" s="266" t="s">
        <v>203</v>
      </c>
      <c r="Q80" s="209">
        <f t="shared" si="54"/>
        <v>0</v>
      </c>
      <c r="R80" s="116">
        <f t="shared" si="55"/>
        <v>0</v>
      </c>
      <c r="S80" s="266" t="s">
        <v>203</v>
      </c>
      <c r="T80" s="209">
        <f t="shared" si="56"/>
        <v>0</v>
      </c>
      <c r="U80" s="116">
        <f t="shared" si="57"/>
        <v>0</v>
      </c>
      <c r="V80" s="266" t="s">
        <v>203</v>
      </c>
      <c r="W80" s="209">
        <f t="shared" si="58"/>
        <v>0</v>
      </c>
      <c r="X80" s="116">
        <f t="shared" si="59"/>
        <v>0</v>
      </c>
      <c r="Y80" s="266" t="s">
        <v>203</v>
      </c>
      <c r="Z80" s="209">
        <f t="shared" si="60"/>
        <v>0</v>
      </c>
      <c r="AA80" s="116">
        <f t="shared" si="61"/>
        <v>0</v>
      </c>
      <c r="AB80" s="266" t="s">
        <v>203</v>
      </c>
      <c r="AC80" s="209">
        <f t="shared" si="62"/>
        <v>0</v>
      </c>
      <c r="AD80" s="116">
        <f t="shared" si="63"/>
        <v>0</v>
      </c>
      <c r="AE80" s="212"/>
      <c r="AF80" s="212"/>
      <c r="AG80" s="212"/>
      <c r="AH80" s="212"/>
      <c r="AI80" s="212"/>
    </row>
    <row r="81" spans="1:35" ht="12" hidden="1" customHeight="1">
      <c r="B81" s="65"/>
      <c r="C81" s="65"/>
      <c r="F81" s="266" t="s">
        <v>204</v>
      </c>
      <c r="G81" s="209">
        <f>SUMIF($H$51:$H$65,"C-2",$G$51:$G$65)</f>
        <v>0</v>
      </c>
      <c r="H81" s="116">
        <f t="shared" si="49"/>
        <v>0</v>
      </c>
      <c r="I81" s="565"/>
      <c r="J81" s="266" t="s">
        <v>204</v>
      </c>
      <c r="K81" s="209">
        <f t="shared" si="50"/>
        <v>0</v>
      </c>
      <c r="L81" s="116">
        <f t="shared" si="51"/>
        <v>0</v>
      </c>
      <c r="M81" s="266" t="s">
        <v>204</v>
      </c>
      <c r="N81" s="209">
        <f t="shared" si="52"/>
        <v>0</v>
      </c>
      <c r="O81" s="116">
        <f t="shared" si="53"/>
        <v>0</v>
      </c>
      <c r="P81" s="266" t="s">
        <v>204</v>
      </c>
      <c r="Q81" s="209">
        <f t="shared" si="54"/>
        <v>0</v>
      </c>
      <c r="R81" s="116">
        <f t="shared" si="55"/>
        <v>0</v>
      </c>
      <c r="S81" s="266" t="s">
        <v>204</v>
      </c>
      <c r="T81" s="209">
        <f t="shared" si="56"/>
        <v>0</v>
      </c>
      <c r="U81" s="116">
        <f t="shared" si="57"/>
        <v>0</v>
      </c>
      <c r="V81" s="266" t="s">
        <v>204</v>
      </c>
      <c r="W81" s="209">
        <f t="shared" si="58"/>
        <v>0</v>
      </c>
      <c r="X81" s="116">
        <f t="shared" si="59"/>
        <v>0</v>
      </c>
      <c r="Y81" s="266" t="s">
        <v>204</v>
      </c>
      <c r="Z81" s="209">
        <f t="shared" si="60"/>
        <v>0</v>
      </c>
      <c r="AA81" s="116">
        <f t="shared" si="61"/>
        <v>0</v>
      </c>
      <c r="AB81" s="266" t="s">
        <v>204</v>
      </c>
      <c r="AC81" s="209">
        <f t="shared" si="62"/>
        <v>0</v>
      </c>
      <c r="AD81" s="116">
        <f t="shared" si="63"/>
        <v>0</v>
      </c>
      <c r="AE81" s="212"/>
      <c r="AF81" s="212"/>
      <c r="AG81" s="212"/>
      <c r="AH81" s="212"/>
      <c r="AI81" s="212"/>
    </row>
    <row r="82" spans="1:35" ht="12" hidden="1" customHeight="1">
      <c r="B82" s="65"/>
      <c r="C82" s="65"/>
      <c r="F82" s="266" t="s">
        <v>215</v>
      </c>
      <c r="G82" s="209">
        <f>SUMIF($H$51:$H$65,"C-3",$G$51:$G$65)</f>
        <v>0</v>
      </c>
      <c r="H82" s="116">
        <f t="shared" si="49"/>
        <v>0</v>
      </c>
      <c r="I82" s="565"/>
      <c r="J82" s="266" t="s">
        <v>215</v>
      </c>
      <c r="K82" s="209">
        <f t="shared" si="50"/>
        <v>0</v>
      </c>
      <c r="L82" s="116">
        <f t="shared" si="51"/>
        <v>0</v>
      </c>
      <c r="M82" s="266" t="s">
        <v>215</v>
      </c>
      <c r="N82" s="209">
        <f t="shared" si="52"/>
        <v>0</v>
      </c>
      <c r="O82" s="116">
        <f t="shared" si="53"/>
        <v>0</v>
      </c>
      <c r="P82" s="266" t="s">
        <v>215</v>
      </c>
      <c r="Q82" s="209">
        <f t="shared" si="54"/>
        <v>0</v>
      </c>
      <c r="R82" s="116">
        <f t="shared" si="55"/>
        <v>0</v>
      </c>
      <c r="S82" s="266" t="s">
        <v>215</v>
      </c>
      <c r="T82" s="209">
        <f t="shared" si="56"/>
        <v>0</v>
      </c>
      <c r="U82" s="116">
        <f t="shared" si="57"/>
        <v>0</v>
      </c>
      <c r="V82" s="266" t="s">
        <v>215</v>
      </c>
      <c r="W82" s="209">
        <f t="shared" si="58"/>
        <v>0</v>
      </c>
      <c r="X82" s="116">
        <f t="shared" si="59"/>
        <v>0</v>
      </c>
      <c r="Y82" s="266" t="s">
        <v>215</v>
      </c>
      <c r="Z82" s="209">
        <f t="shared" si="60"/>
        <v>0</v>
      </c>
      <c r="AA82" s="116">
        <f t="shared" si="61"/>
        <v>0</v>
      </c>
      <c r="AB82" s="266" t="s">
        <v>215</v>
      </c>
      <c r="AC82" s="209">
        <f t="shared" si="62"/>
        <v>0</v>
      </c>
      <c r="AD82" s="116">
        <f t="shared" si="63"/>
        <v>0</v>
      </c>
      <c r="AE82" s="212"/>
      <c r="AF82" s="212"/>
      <c r="AG82" s="212"/>
      <c r="AH82" s="212"/>
      <c r="AI82" s="212"/>
    </row>
    <row r="83" spans="1:35" ht="12" hidden="1" customHeight="1">
      <c r="B83" s="65"/>
      <c r="C83" s="65"/>
      <c r="F83" s="266" t="s">
        <v>216</v>
      </c>
      <c r="G83" s="209">
        <f>SUMIF($H$51:$H$65,"C-4",$G$51:$G$65)</f>
        <v>0</v>
      </c>
      <c r="H83" s="116">
        <f t="shared" si="49"/>
        <v>0</v>
      </c>
      <c r="I83" s="565"/>
      <c r="J83" s="266" t="s">
        <v>216</v>
      </c>
      <c r="K83" s="209">
        <f t="shared" si="50"/>
        <v>0</v>
      </c>
      <c r="L83" s="116">
        <f t="shared" si="51"/>
        <v>0</v>
      </c>
      <c r="M83" s="266" t="s">
        <v>216</v>
      </c>
      <c r="N83" s="209">
        <f t="shared" si="52"/>
        <v>0</v>
      </c>
      <c r="O83" s="116">
        <f t="shared" si="53"/>
        <v>0</v>
      </c>
      <c r="P83" s="266" t="s">
        <v>216</v>
      </c>
      <c r="Q83" s="209">
        <f t="shared" si="54"/>
        <v>0</v>
      </c>
      <c r="R83" s="116">
        <f t="shared" si="55"/>
        <v>0</v>
      </c>
      <c r="S83" s="266" t="s">
        <v>216</v>
      </c>
      <c r="T83" s="209">
        <f t="shared" si="56"/>
        <v>0</v>
      </c>
      <c r="U83" s="116">
        <f t="shared" si="57"/>
        <v>0</v>
      </c>
      <c r="V83" s="266" t="s">
        <v>216</v>
      </c>
      <c r="W83" s="209">
        <f t="shared" si="58"/>
        <v>0</v>
      </c>
      <c r="X83" s="116">
        <f t="shared" si="59"/>
        <v>0</v>
      </c>
      <c r="Y83" s="266" t="s">
        <v>216</v>
      </c>
      <c r="Z83" s="209">
        <f t="shared" si="60"/>
        <v>0</v>
      </c>
      <c r="AA83" s="116">
        <f t="shared" si="61"/>
        <v>0</v>
      </c>
      <c r="AB83" s="266" t="s">
        <v>216</v>
      </c>
      <c r="AC83" s="209">
        <f t="shared" si="62"/>
        <v>0</v>
      </c>
      <c r="AD83" s="116">
        <f t="shared" si="63"/>
        <v>0</v>
      </c>
      <c r="AE83" s="212"/>
      <c r="AF83" s="212"/>
      <c r="AG83" s="212"/>
      <c r="AH83" s="212"/>
      <c r="AI83" s="212"/>
    </row>
    <row r="84" spans="1:35" ht="12" hidden="1" customHeight="1">
      <c r="B84" s="65"/>
      <c r="C84" s="65"/>
      <c r="F84" s="266" t="s">
        <v>217</v>
      </c>
      <c r="G84" s="209">
        <f>SUMIF($H$51:$H$65,"C-5",$G$51:$G$65)</f>
        <v>0</v>
      </c>
      <c r="H84" s="116">
        <f t="shared" si="49"/>
        <v>0</v>
      </c>
      <c r="I84" s="565"/>
      <c r="J84" s="266" t="s">
        <v>217</v>
      </c>
      <c r="K84" s="209">
        <f t="shared" si="50"/>
        <v>0</v>
      </c>
      <c r="L84" s="116">
        <f t="shared" si="51"/>
        <v>0</v>
      </c>
      <c r="M84" s="266" t="s">
        <v>217</v>
      </c>
      <c r="N84" s="209">
        <f t="shared" si="52"/>
        <v>0</v>
      </c>
      <c r="O84" s="116">
        <f t="shared" si="53"/>
        <v>0</v>
      </c>
      <c r="P84" s="266" t="s">
        <v>217</v>
      </c>
      <c r="Q84" s="209">
        <f t="shared" si="54"/>
        <v>0</v>
      </c>
      <c r="R84" s="116">
        <f t="shared" si="55"/>
        <v>0</v>
      </c>
      <c r="S84" s="266" t="s">
        <v>217</v>
      </c>
      <c r="T84" s="209">
        <f t="shared" si="56"/>
        <v>0</v>
      </c>
      <c r="U84" s="116">
        <f t="shared" si="57"/>
        <v>0</v>
      </c>
      <c r="V84" s="266" t="s">
        <v>217</v>
      </c>
      <c r="W84" s="209">
        <f t="shared" si="58"/>
        <v>0</v>
      </c>
      <c r="X84" s="116">
        <f t="shared" si="59"/>
        <v>0</v>
      </c>
      <c r="Y84" s="266" t="s">
        <v>217</v>
      </c>
      <c r="Z84" s="209">
        <f t="shared" si="60"/>
        <v>0</v>
      </c>
      <c r="AA84" s="116">
        <f t="shared" si="61"/>
        <v>0</v>
      </c>
      <c r="AB84" s="266" t="s">
        <v>217</v>
      </c>
      <c r="AC84" s="209">
        <f t="shared" si="62"/>
        <v>0</v>
      </c>
      <c r="AD84" s="116">
        <f t="shared" si="63"/>
        <v>0</v>
      </c>
      <c r="AE84" s="212"/>
      <c r="AF84" s="212"/>
      <c r="AG84" s="212"/>
      <c r="AH84" s="212"/>
      <c r="AI84" s="212"/>
    </row>
    <row r="85" spans="1:35" ht="12" hidden="1" customHeight="1">
      <c r="B85" s="65"/>
      <c r="C85" s="65"/>
      <c r="F85" s="91" t="s">
        <v>218</v>
      </c>
      <c r="G85" s="213">
        <f>SUM(G70:G84)</f>
        <v>0</v>
      </c>
      <c r="H85" s="209">
        <f>SUM(H70:H84)</f>
        <v>0</v>
      </c>
      <c r="I85" s="565"/>
      <c r="J85" s="91" t="s">
        <v>26</v>
      </c>
      <c r="K85" s="213">
        <f>SUM(K70:K84)</f>
        <v>0</v>
      </c>
      <c r="L85" s="209">
        <f>SUM(L70:L84)</f>
        <v>0</v>
      </c>
      <c r="M85" s="91" t="s">
        <v>26</v>
      </c>
      <c r="N85" s="213">
        <f>SUM(N70:N84)</f>
        <v>0</v>
      </c>
      <c r="O85" s="209">
        <f>SUM(O70:O84)</f>
        <v>0</v>
      </c>
      <c r="P85" s="91" t="s">
        <v>26</v>
      </c>
      <c r="Q85" s="213">
        <f>SUM(Q70:Q84)</f>
        <v>0</v>
      </c>
      <c r="R85" s="209">
        <f>SUM(R70:R84)</f>
        <v>0</v>
      </c>
      <c r="S85" s="91" t="s">
        <v>26</v>
      </c>
      <c r="T85" s="213">
        <f>SUM(T70:T84)</f>
        <v>0</v>
      </c>
      <c r="U85" s="209">
        <f>SUM(U70:U84)</f>
        <v>0</v>
      </c>
      <c r="V85" s="91" t="s">
        <v>26</v>
      </c>
      <c r="W85" s="213">
        <f>SUM(W70:W84)</f>
        <v>0</v>
      </c>
      <c r="X85" s="209">
        <f>SUM(X70:X84)</f>
        <v>0</v>
      </c>
      <c r="Y85" s="91" t="s">
        <v>26</v>
      </c>
      <c r="Z85" s="213">
        <f>SUM(Z70:Z84)</f>
        <v>0</v>
      </c>
      <c r="AA85" s="209">
        <f>SUM(AA70:AA84)</f>
        <v>0</v>
      </c>
      <c r="AB85" s="91" t="s">
        <v>26</v>
      </c>
      <c r="AC85" s="213">
        <f>SUM(AC70:AC84)</f>
        <v>0</v>
      </c>
      <c r="AD85" s="209">
        <f>SUM(AD70:AD84)</f>
        <v>0</v>
      </c>
      <c r="AE85" s="212"/>
      <c r="AF85" s="212"/>
      <c r="AG85" s="212"/>
      <c r="AH85" s="212"/>
    </row>
    <row r="86" spans="1:35" ht="12" customHeight="1" thickBot="1"/>
    <row r="87" spans="1:35" ht="30" customHeight="1" thickBot="1">
      <c r="A87" s="214"/>
      <c r="B87" s="57" t="s">
        <v>115</v>
      </c>
      <c r="C87" s="214"/>
      <c r="D87" s="280"/>
      <c r="E87" s="19"/>
      <c r="F87" s="516" t="s">
        <v>35</v>
      </c>
      <c r="G87" s="517" t="s">
        <v>224</v>
      </c>
      <c r="J87" s="385"/>
      <c r="K87" s="131" t="s">
        <v>35</v>
      </c>
      <c r="L87" s="290" t="s">
        <v>224</v>
      </c>
      <c r="M87" s="385"/>
      <c r="N87" s="131" t="s">
        <v>35</v>
      </c>
      <c r="O87" s="290" t="s">
        <v>224</v>
      </c>
      <c r="P87" s="385"/>
      <c r="Q87" s="131" t="s">
        <v>35</v>
      </c>
      <c r="R87" s="290" t="s">
        <v>224</v>
      </c>
      <c r="S87" s="385"/>
      <c r="T87" s="131" t="s">
        <v>35</v>
      </c>
      <c r="U87" s="290" t="s">
        <v>224</v>
      </c>
      <c r="V87" s="385"/>
      <c r="W87" s="131" t="s">
        <v>35</v>
      </c>
      <c r="X87" s="290" t="s">
        <v>224</v>
      </c>
      <c r="Y87" s="385"/>
      <c r="Z87" s="131" t="s">
        <v>35</v>
      </c>
      <c r="AA87" s="290" t="s">
        <v>224</v>
      </c>
      <c r="AB87" s="385"/>
      <c r="AC87" s="131" t="s">
        <v>35</v>
      </c>
      <c r="AD87" s="290" t="s">
        <v>224</v>
      </c>
    </row>
    <row r="88" spans="1:35" ht="30" customHeight="1">
      <c r="A88" s="214"/>
      <c r="B88" s="214"/>
      <c r="C88" s="214"/>
      <c r="D88" s="705" t="s">
        <v>350</v>
      </c>
      <c r="E88" s="706"/>
      <c r="F88" s="132">
        <f>SUM(F28+F66)</f>
        <v>0</v>
      </c>
      <c r="G88" s="133">
        <f>SUM(G28+G66)</f>
        <v>0</v>
      </c>
      <c r="J88" s="386"/>
      <c r="K88" s="387">
        <f>SUM(K28+K66)</f>
        <v>0</v>
      </c>
      <c r="L88" s="133">
        <f>SUM(L28+L66)</f>
        <v>0</v>
      </c>
      <c r="M88" s="386"/>
      <c r="N88" s="387">
        <f>SUM(N28+N66)</f>
        <v>0</v>
      </c>
      <c r="O88" s="133">
        <f>SUM(O28+O66)</f>
        <v>0</v>
      </c>
      <c r="P88" s="386"/>
      <c r="Q88" s="387">
        <f>SUM(Q28+Q66)</f>
        <v>0</v>
      </c>
      <c r="R88" s="133">
        <f>SUM(R28+R66)</f>
        <v>0</v>
      </c>
      <c r="S88" s="386"/>
      <c r="T88" s="387">
        <f>SUM(T28+T66)</f>
        <v>0</v>
      </c>
      <c r="U88" s="133">
        <f>SUM(U28+U66)</f>
        <v>0</v>
      </c>
      <c r="V88" s="386"/>
      <c r="W88" s="387">
        <f>SUM(W28+W66)</f>
        <v>0</v>
      </c>
      <c r="X88" s="133">
        <f>SUM(X28+X66)</f>
        <v>0</v>
      </c>
      <c r="Y88" s="386"/>
      <c r="Z88" s="387">
        <f>SUM(Z28+Z66)</f>
        <v>0</v>
      </c>
      <c r="AA88" s="133">
        <f>SUM(AA28+AA66)</f>
        <v>0</v>
      </c>
      <c r="AB88" s="386"/>
      <c r="AC88" s="387">
        <f>SUM(AC28+AC66)</f>
        <v>0</v>
      </c>
      <c r="AD88" s="133">
        <f>SUM(AD28+AD66)</f>
        <v>0</v>
      </c>
    </row>
    <row r="89" spans="1:35" ht="30" customHeight="1" thickBot="1">
      <c r="A89" s="214"/>
      <c r="B89" s="214"/>
      <c r="C89" s="214"/>
      <c r="D89" s="518"/>
      <c r="E89" s="519" t="s">
        <v>104</v>
      </c>
      <c r="F89" s="134"/>
      <c r="G89" s="135">
        <f>ROUNDDOWN(G88,-3)</f>
        <v>0</v>
      </c>
      <c r="J89" s="386"/>
      <c r="K89" s="388"/>
      <c r="L89" s="135">
        <f>ROUNDDOWN(L88,-3)</f>
        <v>0</v>
      </c>
      <c r="M89" s="386"/>
      <c r="N89" s="388"/>
      <c r="O89" s="135">
        <f>ROUNDDOWN(O88,-3)</f>
        <v>0</v>
      </c>
      <c r="P89" s="386"/>
      <c r="Q89" s="388"/>
      <c r="R89" s="135">
        <f>ROUNDDOWN(R88,-3)</f>
        <v>0</v>
      </c>
      <c r="S89" s="386"/>
      <c r="T89" s="388"/>
      <c r="U89" s="135">
        <f>ROUNDDOWN(U88,-3)</f>
        <v>0</v>
      </c>
      <c r="V89" s="386"/>
      <c r="W89" s="388"/>
      <c r="X89" s="135">
        <f>ROUNDDOWN(X88,-3)</f>
        <v>0</v>
      </c>
      <c r="Y89" s="386"/>
      <c r="Z89" s="388"/>
      <c r="AA89" s="135">
        <f>ROUNDDOWN(AA88,-3)</f>
        <v>0</v>
      </c>
      <c r="AB89" s="386"/>
      <c r="AC89" s="388"/>
      <c r="AD89" s="135">
        <f>ROUNDDOWN(AD88,-3)</f>
        <v>0</v>
      </c>
    </row>
    <row r="90" spans="1:35">
      <c r="C90" s="69"/>
    </row>
    <row r="91" spans="1:35">
      <c r="C91" s="69"/>
    </row>
    <row r="92" spans="1:35">
      <c r="C92" s="69"/>
    </row>
    <row r="93" spans="1:35">
      <c r="B93" s="253"/>
      <c r="D93" s="57"/>
    </row>
    <row r="94" spans="1:35">
      <c r="B94" s="253"/>
      <c r="D94" s="57"/>
    </row>
    <row r="95" spans="1:35">
      <c r="B95" s="253"/>
      <c r="D95" s="57"/>
    </row>
  </sheetData>
  <mergeCells count="42">
    <mergeCell ref="E8:F8"/>
    <mergeCell ref="E6:F6"/>
    <mergeCell ref="K31:L31"/>
    <mergeCell ref="J11:L11"/>
    <mergeCell ref="A2:I2"/>
    <mergeCell ref="AE11:AG11"/>
    <mergeCell ref="J49:L49"/>
    <mergeCell ref="M49:O49"/>
    <mergeCell ref="P49:R49"/>
    <mergeCell ref="S49:U49"/>
    <mergeCell ref="V49:X49"/>
    <mergeCell ref="N31:O31"/>
    <mergeCell ref="Q31:R31"/>
    <mergeCell ref="T31:U31"/>
    <mergeCell ref="W31:X31"/>
    <mergeCell ref="Z31:AA31"/>
    <mergeCell ref="M11:O11"/>
    <mergeCell ref="P11:R11"/>
    <mergeCell ref="S11:U11"/>
    <mergeCell ref="V11:X11"/>
    <mergeCell ref="Y11:AA11"/>
    <mergeCell ref="Q68:R68"/>
    <mergeCell ref="T68:U68"/>
    <mergeCell ref="W68:X68"/>
    <mergeCell ref="AB11:AD11"/>
    <mergeCell ref="F31:G31"/>
    <mergeCell ref="D88:E88"/>
    <mergeCell ref="BB11:BD11"/>
    <mergeCell ref="AM11:AO11"/>
    <mergeCell ref="AP11:AR11"/>
    <mergeCell ref="AS11:AU11"/>
    <mergeCell ref="AV11:AX11"/>
    <mergeCell ref="AY11:BA11"/>
    <mergeCell ref="Z68:AA68"/>
    <mergeCell ref="AC68:AD68"/>
    <mergeCell ref="AJ11:AL11"/>
    <mergeCell ref="AC31:AD31"/>
    <mergeCell ref="Y49:AA49"/>
    <mergeCell ref="AB49:AD49"/>
    <mergeCell ref="AE49:AG49"/>
    <mergeCell ref="K68:L68"/>
    <mergeCell ref="N68:O68"/>
  </mergeCells>
  <phoneticPr fontId="2"/>
  <printOptions horizontalCentered="1"/>
  <pageMargins left="0.39370078740157483" right="0.19685039370078741" top="0.43307086614173229" bottom="0.35433070866141736" header="0.31496062992125984" footer="0.31496062992125984"/>
  <pageSetup paperSize="9" orientation="portrait" cellComments="asDisplayed" r:id="rId1"/>
  <colBreaks count="1" manualBreakCount="1">
    <brk id="9" min="1" max="88" man="1"/>
  </colBreaks>
  <ignoredErrors>
    <ignoredError sqref="F13:H13 B13:E13 B14:C1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2:AD89"/>
  <sheetViews>
    <sheetView showGridLines="0" view="pageBreakPreview" zoomScaleNormal="100" zoomScaleSheetLayoutView="100" workbookViewId="0">
      <selection activeCell="B23" sqref="B23"/>
    </sheetView>
  </sheetViews>
  <sheetFormatPr defaultColWidth="9" defaultRowHeight="14.25"/>
  <cols>
    <col min="1" max="1" width="0.75" style="57" customWidth="1"/>
    <col min="2" max="2" width="5.625" style="253" customWidth="1"/>
    <col min="3" max="3" width="26.625" style="57" customWidth="1"/>
    <col min="4" max="4" width="14.625" style="57" customWidth="1"/>
    <col min="5" max="5" width="5.625" style="57" customWidth="1"/>
    <col min="6" max="6" width="14.625" style="57" customWidth="1"/>
    <col min="7" max="7" width="5.625" style="57" customWidth="1"/>
    <col min="8" max="8" width="14.625" style="57" customWidth="1"/>
    <col min="9" max="9" width="13.375" style="57" hidden="1" customWidth="1"/>
    <col min="10" max="10" width="23.75" style="57" hidden="1" customWidth="1"/>
    <col min="11" max="29" width="13.375" style="57" hidden="1" customWidth="1"/>
    <col min="30" max="30" width="19.625" style="57" customWidth="1"/>
    <col min="31" max="16384" width="9" style="57"/>
  </cols>
  <sheetData>
    <row r="2" spans="1:30" ht="24.75" customHeight="1">
      <c r="A2" s="476"/>
      <c r="J2" s="57" t="s">
        <v>79</v>
      </c>
    </row>
    <row r="3" spans="1:30">
      <c r="A3" s="253"/>
      <c r="J3" s="57" t="s">
        <v>94</v>
      </c>
    </row>
    <row r="4" spans="1:30">
      <c r="B4" s="295" t="s">
        <v>229</v>
      </c>
      <c r="C4" s="295"/>
      <c r="D4" s="295"/>
      <c r="E4" s="296"/>
      <c r="F4" s="296"/>
      <c r="J4" s="57" t="s">
        <v>95</v>
      </c>
    </row>
    <row r="6" spans="1:30" ht="20.100000000000001" customHeight="1" thickBot="1">
      <c r="B6" s="57" t="s">
        <v>60</v>
      </c>
      <c r="D6" s="271">
        <f>F30</f>
        <v>0</v>
      </c>
      <c r="E6" s="57" t="s">
        <v>1</v>
      </c>
    </row>
    <row r="7" spans="1:30" ht="20.100000000000001" customHeight="1" thickTop="1">
      <c r="C7" s="73"/>
      <c r="D7" s="292"/>
      <c r="E7" s="293"/>
    </row>
    <row r="8" spans="1:30" ht="20.100000000000001" customHeight="1" thickBot="1">
      <c r="B8" s="57" t="s">
        <v>37</v>
      </c>
      <c r="D8" s="271">
        <f>H30</f>
        <v>0</v>
      </c>
      <c r="E8" s="57" t="s">
        <v>1</v>
      </c>
      <c r="F8" s="73"/>
    </row>
    <row r="9" spans="1:30" ht="20.100000000000001" customHeight="1" thickTop="1">
      <c r="B9" s="57"/>
      <c r="D9" s="294"/>
    </row>
    <row r="10" spans="1:30" ht="21" customHeight="1">
      <c r="C10" s="75"/>
      <c r="D10" s="477"/>
      <c r="E10" s="722"/>
      <c r="F10" s="722"/>
      <c r="G10" s="722"/>
      <c r="H10" s="722"/>
      <c r="I10" s="367" t="s">
        <v>290</v>
      </c>
      <c r="J10" s="368"/>
      <c r="K10" s="368"/>
      <c r="L10" s="369"/>
      <c r="M10" s="369"/>
      <c r="N10" s="369"/>
      <c r="O10" s="369"/>
      <c r="P10" s="369"/>
      <c r="Q10" s="369"/>
      <c r="R10" s="369"/>
      <c r="S10" s="369"/>
      <c r="T10" s="369"/>
      <c r="U10" s="369"/>
      <c r="V10" s="369"/>
      <c r="W10" s="369"/>
      <c r="X10" s="369"/>
      <c r="Y10" s="369"/>
      <c r="Z10" s="369"/>
      <c r="AA10" s="369"/>
      <c r="AB10" s="369"/>
      <c r="AC10" s="369"/>
    </row>
    <row r="11" spans="1:30" ht="21.95" customHeight="1">
      <c r="C11" s="75"/>
      <c r="D11" s="60" t="s">
        <v>226</v>
      </c>
      <c r="E11" s="724" t="s">
        <v>56</v>
      </c>
      <c r="F11" s="725"/>
      <c r="G11" s="725" t="s">
        <v>9</v>
      </c>
      <c r="H11" s="725"/>
      <c r="I11" s="712">
        <v>1</v>
      </c>
      <c r="J11" s="708"/>
      <c r="K11" s="709"/>
      <c r="L11" s="707">
        <v>2</v>
      </c>
      <c r="M11" s="708"/>
      <c r="N11" s="709"/>
      <c r="O11" s="707">
        <v>3</v>
      </c>
      <c r="P11" s="708"/>
      <c r="Q11" s="709"/>
      <c r="R11" s="707">
        <v>4</v>
      </c>
      <c r="S11" s="708"/>
      <c r="T11" s="709"/>
      <c r="U11" s="707">
        <v>5</v>
      </c>
      <c r="V11" s="708"/>
      <c r="W11" s="709"/>
      <c r="X11" s="707">
        <v>6</v>
      </c>
      <c r="Y11" s="708"/>
      <c r="Z11" s="709"/>
      <c r="AA11" s="707">
        <v>7</v>
      </c>
      <c r="AB11" s="708"/>
      <c r="AC11" s="723"/>
      <c r="AD11" s="61" t="s">
        <v>371</v>
      </c>
    </row>
    <row r="12" spans="1:30" ht="69.95" customHeight="1">
      <c r="B12" s="522" t="s">
        <v>348</v>
      </c>
      <c r="C12" s="60" t="s">
        <v>113</v>
      </c>
      <c r="D12" s="522" t="s">
        <v>227</v>
      </c>
      <c r="E12" s="60" t="s">
        <v>228</v>
      </c>
      <c r="F12" s="514" t="s">
        <v>356</v>
      </c>
      <c r="G12" s="60" t="s">
        <v>228</v>
      </c>
      <c r="H12" s="514" t="s">
        <v>355</v>
      </c>
      <c r="I12" s="358" t="str">
        <f>I11&amp;"回目直接人件費"</f>
        <v>1回目直接人件費</v>
      </c>
      <c r="J12" s="358" t="str">
        <f>I11&amp;"回目その他原価金額"</f>
        <v>1回目その他原価金額</v>
      </c>
      <c r="K12" s="360" t="str">
        <f>I11&amp;"一般管理費金額"</f>
        <v>1一般管理費金額</v>
      </c>
      <c r="L12" s="362" t="str">
        <f>L11&amp;"回目直接人件費"</f>
        <v>2回目直接人件費</v>
      </c>
      <c r="M12" s="358" t="str">
        <f>L11&amp;"回目その他原価金額"</f>
        <v>2回目その他原価金額</v>
      </c>
      <c r="N12" s="363" t="str">
        <f>L11&amp;"一般管理費金額"</f>
        <v>2一般管理費金額</v>
      </c>
      <c r="O12" s="362" t="str">
        <f>O11&amp;"回目直接人件費"</f>
        <v>3回目直接人件費</v>
      </c>
      <c r="P12" s="358" t="str">
        <f>O11&amp;"回目その他原価金額"</f>
        <v>3回目その他原価金額</v>
      </c>
      <c r="Q12" s="363" t="str">
        <f>O11&amp;"一般管理費金額"</f>
        <v>3一般管理費金額</v>
      </c>
      <c r="R12" s="362" t="str">
        <f>R11&amp;"回目直接人件費"</f>
        <v>4回目直接人件費</v>
      </c>
      <c r="S12" s="358" t="str">
        <f>R11&amp;"回目その他原価金額"</f>
        <v>4回目その他原価金額</v>
      </c>
      <c r="T12" s="363" t="str">
        <f>R11&amp;"一般管理費金額"</f>
        <v>4一般管理費金額</v>
      </c>
      <c r="U12" s="362" t="str">
        <f>U11&amp;"回目直接人件費"</f>
        <v>5回目直接人件費</v>
      </c>
      <c r="V12" s="358" t="str">
        <f>U11&amp;"回目その他原価金額"</f>
        <v>5回目その他原価金額</v>
      </c>
      <c r="W12" s="363" t="str">
        <f>U11&amp;"一般管理費金額"</f>
        <v>5一般管理費金額</v>
      </c>
      <c r="X12" s="362" t="str">
        <f>X11&amp;"回目直接人件費"</f>
        <v>6回目直接人件費</v>
      </c>
      <c r="Y12" s="358" t="str">
        <f>X11&amp;"回目その他原価金額"</f>
        <v>6回目その他原価金額</v>
      </c>
      <c r="Z12" s="363" t="str">
        <f>X11&amp;"一般管理費金額"</f>
        <v>6一般管理費金額</v>
      </c>
      <c r="AA12" s="362" t="str">
        <f>AA11&amp;"回目直接人件費"</f>
        <v>7回目直接人件費</v>
      </c>
      <c r="AB12" s="358" t="str">
        <f>AA11&amp;"回目その他原価金額"</f>
        <v>7回目その他原価金額</v>
      </c>
      <c r="AC12" s="360" t="str">
        <f>AA11&amp;"一般管理費金額"</f>
        <v>7一般管理費金額</v>
      </c>
      <c r="AD12" s="61"/>
    </row>
    <row r="13" spans="1:30" ht="27.95" customHeight="1">
      <c r="B13" s="457"/>
      <c r="C13" s="459" t="str">
        <f>IF($B13="","",VLOOKUP($B13,従事者明細!$D$3:$L$52,2,FALSE))</f>
        <v/>
      </c>
      <c r="D13" s="459" t="str">
        <f>IF($B13="","",VLOOKUP($B13,様式2_1人件費!$F$70:$H$85,3,FALSE))</f>
        <v/>
      </c>
      <c r="E13" s="254"/>
      <c r="F13" s="255" t="str">
        <f t="shared" ref="F13:F22" si="0">IF($B13="","",ROUND(D13*E13,0))</f>
        <v/>
      </c>
      <c r="G13" s="254"/>
      <c r="H13" s="255" t="str">
        <f>IF($B13="","",ROUND((D13+F13)*G13,0))</f>
        <v/>
      </c>
      <c r="I13" s="359" t="str">
        <f>IF($B13="","",VLOOKUP($B13,様式2_1人件費!$J$70:$L$85,3,FALSE))</f>
        <v/>
      </c>
      <c r="J13" s="359" t="str">
        <f>IF($B13="","",ROUND(I13*E13,0))</f>
        <v/>
      </c>
      <c r="K13" s="361" t="str">
        <f>IF($B13="","",ROUND((I13+J13)*G13,0))</f>
        <v/>
      </c>
      <c r="L13" s="364" t="str">
        <f>IF($B13="","",VLOOKUP($B13,様式2_1人件費!$M$70:$O$84,3,FALSE))</f>
        <v/>
      </c>
      <c r="M13" s="384" t="str">
        <f>IF($B13="","",ROUND(L13*E13,0))</f>
        <v/>
      </c>
      <c r="N13" s="342" t="str">
        <f>IF($B13="","",ROUND((L13+M13)*G13,0))</f>
        <v/>
      </c>
      <c r="O13" s="364" t="str">
        <f>IF($B13="","",VLOOKUP($B13,様式2_1人件費!$P$70:$R$84,3,FALSE))</f>
        <v/>
      </c>
      <c r="P13" s="359" t="str">
        <f>IF($B13="","",ROUND(O13*E13,0))</f>
        <v/>
      </c>
      <c r="Q13" s="365" t="str">
        <f>IF($B13="","",ROUND((O13+P13)*G13,0))</f>
        <v/>
      </c>
      <c r="R13" s="364" t="str">
        <f>IF($B13="","",VLOOKUP($B13,様式2_1人件費!$S$70:$U$84,3,FALSE))</f>
        <v/>
      </c>
      <c r="S13" s="359" t="str">
        <f>IF($B13="","",ROUND(R13*E13,0))</f>
        <v/>
      </c>
      <c r="T13" s="365" t="str">
        <f>IF($B13="","",ROUND((R13+S13)*G13,0))</f>
        <v/>
      </c>
      <c r="U13" s="364" t="str">
        <f>IF($B13="","",VLOOKUP($B13,様式2_1人件費!$V$70:$X$84,3,FALSE))</f>
        <v/>
      </c>
      <c r="V13" s="359" t="str">
        <f>IF($B13="","",ROUND(U13*E13,0))</f>
        <v/>
      </c>
      <c r="W13" s="365" t="str">
        <f>IF($B13="","",ROUND((U13+V13)*G13,0))</f>
        <v/>
      </c>
      <c r="X13" s="364" t="str">
        <f>IF($B13="","",VLOOKUP($B13,様式2_1人件費!$Y$70:$AA$84,3,FALSE))</f>
        <v/>
      </c>
      <c r="Y13" s="359" t="str">
        <f>IF($B13="","",ROUND(X13*E13,0))</f>
        <v/>
      </c>
      <c r="Z13" s="365" t="str">
        <f>IF($B13="","",ROUND((X13+Y13)*G13,0))</f>
        <v/>
      </c>
      <c r="AA13" s="364" t="str">
        <f>IF($B13="","",VLOOKUP($B13,様式2_1人件費!$AB$70:$AD$84,3,FALSE))</f>
        <v/>
      </c>
      <c r="AB13" s="359" t="str">
        <f>IF($B13="","",ROUND(AA13*E13,0))</f>
        <v/>
      </c>
      <c r="AC13" s="361" t="str">
        <f>IF($B13="","",ROUND((AA13+AB13)*G13,0))</f>
        <v/>
      </c>
      <c r="AD13" s="597" t="str">
        <f>IFERROR(D13+F13+H13,"")</f>
        <v/>
      </c>
    </row>
    <row r="14" spans="1:30" ht="27.95" customHeight="1">
      <c r="B14" s="457"/>
      <c r="C14" s="459" t="str">
        <f>IF($B14="","",VLOOKUP($B14,従事者明細!$D$3:$L$52,2,FALSE))</f>
        <v/>
      </c>
      <c r="D14" s="459" t="str">
        <f>IF($B14="","",VLOOKUP($B14,様式2_1人件費!$F$70:$H$85,3,FALSE))</f>
        <v/>
      </c>
      <c r="E14" s="254"/>
      <c r="F14" s="255" t="str">
        <f t="shared" si="0"/>
        <v/>
      </c>
      <c r="G14" s="254"/>
      <c r="H14" s="255" t="str">
        <f t="shared" ref="H14:H22" si="1">IF($B14="","",ROUND((D14+F14)*G14,0))</f>
        <v/>
      </c>
      <c r="I14" s="359" t="str">
        <f>IF($B14="","",VLOOKUP($B14,様式2_1人件費!$J$70:$L$85,3,FALSE))</f>
        <v/>
      </c>
      <c r="J14" s="359" t="str">
        <f t="shared" ref="J14:J19" si="2">IF($B14="","",ROUND(I14*E14,0))</f>
        <v/>
      </c>
      <c r="K14" s="361" t="str">
        <f t="shared" ref="K14:K19" si="3">IF($B14="","",ROUND((I14+J14)*G14,0))</f>
        <v/>
      </c>
      <c r="L14" s="364" t="str">
        <f>IF($B14="","",VLOOKUP($B14,様式2_1人件費!$M$70:$O$84,3,FALSE))</f>
        <v/>
      </c>
      <c r="M14" s="359" t="str">
        <f t="shared" ref="M14:M19" si="4">IF($B14="","",ROUND(L14*E14,0))</f>
        <v/>
      </c>
      <c r="N14" s="365" t="str">
        <f t="shared" ref="N14:N19" si="5">IF($B14="","",ROUND((L14+M14)*G14,0))</f>
        <v/>
      </c>
      <c r="O14" s="364" t="str">
        <f>IF($B14="","",VLOOKUP($B14,様式2_1人件費!$P$70:$R$84,3,FALSE))</f>
        <v/>
      </c>
      <c r="P14" s="359" t="str">
        <f t="shared" ref="P14:P19" si="6">IF($B14="","",ROUND(O14*E14,0))</f>
        <v/>
      </c>
      <c r="Q14" s="365" t="str">
        <f t="shared" ref="Q14:Q19" si="7">IF($B14="","",ROUND((O14+P14)*G14,0))</f>
        <v/>
      </c>
      <c r="R14" s="364" t="str">
        <f>IF($B14="","",VLOOKUP($B14,様式2_1人件費!$S$70:$U$84,3,FALSE))</f>
        <v/>
      </c>
      <c r="S14" s="359" t="str">
        <f t="shared" ref="S14:S19" si="8">IF($B14="","",ROUND(R14*E14,0))</f>
        <v/>
      </c>
      <c r="T14" s="365" t="str">
        <f t="shared" ref="T14:T19" si="9">IF($B14="","",ROUND((R14+S14)*G14,0))</f>
        <v/>
      </c>
      <c r="U14" s="364" t="str">
        <f>IF($B14="","",VLOOKUP($B14,様式2_1人件費!$V$70:$X$84,3,FALSE))</f>
        <v/>
      </c>
      <c r="V14" s="359" t="str">
        <f t="shared" ref="V14:V19" si="10">IF($B14="","",ROUND(U14*E14,0))</f>
        <v/>
      </c>
      <c r="W14" s="365" t="str">
        <f t="shared" ref="W14:W19" si="11">IF($B14="","",ROUND((U14+V14)*G14,0))</f>
        <v/>
      </c>
      <c r="X14" s="364" t="str">
        <f>IF($B14="","",VLOOKUP($B14,様式2_1人件費!$Y$70:$AA$84,3,FALSE))</f>
        <v/>
      </c>
      <c r="Y14" s="359" t="str">
        <f t="shared" ref="Y14:Y19" si="12">IF($B14="","",ROUND(X14*E14,0))</f>
        <v/>
      </c>
      <c r="Z14" s="365" t="str">
        <f t="shared" ref="Z14:Z19" si="13">IF($B14="","",ROUND((X14+Y14)*G14,0))</f>
        <v/>
      </c>
      <c r="AA14" s="364" t="str">
        <f>IF($B14="","",VLOOKUP($B14,様式2_1人件費!$AB$70:$AD$84,3,FALSE))</f>
        <v/>
      </c>
      <c r="AB14" s="359" t="str">
        <f t="shared" ref="AB14:AB19" si="14">IF($B14="","",ROUND(AA14*E14,0))</f>
        <v/>
      </c>
      <c r="AC14" s="361" t="str">
        <f t="shared" ref="AC14:AC19" si="15">IF($B14="","",ROUND((AA14+AB14)*G14,0))</f>
        <v/>
      </c>
      <c r="AD14" s="597" t="str">
        <f t="shared" ref="AD14:AD28" si="16">IFERROR(D14+F14+H14,"")</f>
        <v/>
      </c>
    </row>
    <row r="15" spans="1:30" ht="27.95" customHeight="1">
      <c r="B15" s="457"/>
      <c r="C15" s="459" t="str">
        <f>IF($B15="","",VLOOKUP($B15,従事者明細!$D$3:$L$52,2,FALSE))</f>
        <v/>
      </c>
      <c r="D15" s="459" t="str">
        <f>IF($B15="","",VLOOKUP($B15,様式2_1人件費!$F$70:$H$85,3,FALSE))</f>
        <v/>
      </c>
      <c r="E15" s="254"/>
      <c r="F15" s="255" t="str">
        <f t="shared" si="0"/>
        <v/>
      </c>
      <c r="G15" s="254"/>
      <c r="H15" s="255" t="str">
        <f t="shared" si="1"/>
        <v/>
      </c>
      <c r="I15" s="359" t="str">
        <f>IF($B15="","",VLOOKUP($B15,様式2_1人件費!$J$70:$L$85,3,FALSE))</f>
        <v/>
      </c>
      <c r="J15" s="359" t="str">
        <f t="shared" si="2"/>
        <v/>
      </c>
      <c r="K15" s="361" t="str">
        <f t="shared" si="3"/>
        <v/>
      </c>
      <c r="L15" s="364" t="str">
        <f>IF($B15="","",VLOOKUP($B15,様式2_1人件費!$M$70:$O$84,3,FALSE))</f>
        <v/>
      </c>
      <c r="M15" s="359" t="str">
        <f t="shared" si="4"/>
        <v/>
      </c>
      <c r="N15" s="365" t="str">
        <f t="shared" si="5"/>
        <v/>
      </c>
      <c r="O15" s="364" t="str">
        <f>IF($B15="","",VLOOKUP($B15,様式2_1人件費!$P$70:$R$84,3,FALSE))</f>
        <v/>
      </c>
      <c r="P15" s="359" t="str">
        <f t="shared" si="6"/>
        <v/>
      </c>
      <c r="Q15" s="365" t="str">
        <f t="shared" si="7"/>
        <v/>
      </c>
      <c r="R15" s="364" t="str">
        <f>IF($B15="","",VLOOKUP($B15,様式2_1人件費!$S$70:$U$84,3,FALSE))</f>
        <v/>
      </c>
      <c r="S15" s="359" t="str">
        <f t="shared" si="8"/>
        <v/>
      </c>
      <c r="T15" s="365" t="str">
        <f t="shared" si="9"/>
        <v/>
      </c>
      <c r="U15" s="364" t="str">
        <f>IF($B15="","",VLOOKUP($B15,様式2_1人件費!$V$70:$X$84,3,FALSE))</f>
        <v/>
      </c>
      <c r="V15" s="359" t="str">
        <f t="shared" si="10"/>
        <v/>
      </c>
      <c r="W15" s="365" t="str">
        <f t="shared" si="11"/>
        <v/>
      </c>
      <c r="X15" s="364" t="str">
        <f>IF($B15="","",VLOOKUP($B15,様式2_1人件費!$Y$70:$AA$84,3,FALSE))</f>
        <v/>
      </c>
      <c r="Y15" s="359" t="str">
        <f t="shared" si="12"/>
        <v/>
      </c>
      <c r="Z15" s="365" t="str">
        <f t="shared" si="13"/>
        <v/>
      </c>
      <c r="AA15" s="364" t="str">
        <f>IF($B15="","",VLOOKUP($B15,様式2_1人件費!$AB$70:$AD$84,3,FALSE))</f>
        <v/>
      </c>
      <c r="AB15" s="359" t="str">
        <f t="shared" si="14"/>
        <v/>
      </c>
      <c r="AC15" s="361" t="str">
        <f t="shared" si="15"/>
        <v/>
      </c>
      <c r="AD15" s="597" t="str">
        <f t="shared" si="16"/>
        <v/>
      </c>
    </row>
    <row r="16" spans="1:30" ht="27.95" customHeight="1">
      <c r="B16" s="457"/>
      <c r="C16" s="459" t="str">
        <f>IF($B16="","",VLOOKUP($B16,従事者明細!$D$3:$L$52,2,FALSE))</f>
        <v/>
      </c>
      <c r="D16" s="459" t="str">
        <f>IF($B16="","",VLOOKUP($B16,様式2_1人件費!$F$70:$H$85,3,FALSE))</f>
        <v/>
      </c>
      <c r="E16" s="254"/>
      <c r="F16" s="255" t="str">
        <f t="shared" si="0"/>
        <v/>
      </c>
      <c r="G16" s="458"/>
      <c r="H16" s="255" t="str">
        <f t="shared" si="1"/>
        <v/>
      </c>
      <c r="I16" s="359" t="str">
        <f>IF($B16="","",VLOOKUP($B16,様式2_1人件費!$J$70:$L$85,3,FALSE))</f>
        <v/>
      </c>
      <c r="J16" s="359" t="str">
        <f t="shared" si="2"/>
        <v/>
      </c>
      <c r="K16" s="361" t="str">
        <f t="shared" si="3"/>
        <v/>
      </c>
      <c r="L16" s="364" t="str">
        <f>IF($B16="","",VLOOKUP($B16,様式2_1人件費!$M$70:$O$84,3,FALSE))</f>
        <v/>
      </c>
      <c r="M16" s="359" t="str">
        <f t="shared" si="4"/>
        <v/>
      </c>
      <c r="N16" s="365" t="str">
        <f t="shared" si="5"/>
        <v/>
      </c>
      <c r="O16" s="364" t="str">
        <f>IF($B16="","",VLOOKUP($B16,様式2_1人件費!$P$70:$R$84,3,FALSE))</f>
        <v/>
      </c>
      <c r="P16" s="359" t="str">
        <f t="shared" si="6"/>
        <v/>
      </c>
      <c r="Q16" s="365" t="str">
        <f t="shared" si="7"/>
        <v/>
      </c>
      <c r="R16" s="364" t="str">
        <f>IF($B16="","",VLOOKUP($B16,様式2_1人件費!$S$70:$U$84,3,FALSE))</f>
        <v/>
      </c>
      <c r="S16" s="359" t="str">
        <f t="shared" si="8"/>
        <v/>
      </c>
      <c r="T16" s="365" t="str">
        <f t="shared" si="9"/>
        <v/>
      </c>
      <c r="U16" s="364" t="str">
        <f>IF($B16="","",VLOOKUP($B16,様式2_1人件費!$V$70:$X$84,3,FALSE))</f>
        <v/>
      </c>
      <c r="V16" s="359" t="str">
        <f t="shared" si="10"/>
        <v/>
      </c>
      <c r="W16" s="365" t="str">
        <f t="shared" si="11"/>
        <v/>
      </c>
      <c r="X16" s="364" t="str">
        <f>IF($B16="","",VLOOKUP($B16,様式2_1人件費!$Y$70:$AA$84,3,FALSE))</f>
        <v/>
      </c>
      <c r="Y16" s="359" t="str">
        <f t="shared" si="12"/>
        <v/>
      </c>
      <c r="Z16" s="365" t="str">
        <f t="shared" si="13"/>
        <v/>
      </c>
      <c r="AA16" s="364" t="str">
        <f>IF($B16="","",VLOOKUP($B16,様式2_1人件費!$AB$70:$AD$84,3,FALSE))</f>
        <v/>
      </c>
      <c r="AB16" s="359" t="str">
        <f t="shared" si="14"/>
        <v/>
      </c>
      <c r="AC16" s="361" t="str">
        <f t="shared" si="15"/>
        <v/>
      </c>
      <c r="AD16" s="597" t="str">
        <f t="shared" si="16"/>
        <v/>
      </c>
    </row>
    <row r="17" spans="1:30" ht="27.95" customHeight="1">
      <c r="B17" s="457"/>
      <c r="C17" s="459" t="str">
        <f>IF($B17="","",VLOOKUP($B17,従事者明細!$D$3:$L$52,2,FALSE))</f>
        <v/>
      </c>
      <c r="D17" s="459" t="str">
        <f>IF($B17="","",VLOOKUP($B17,様式2_1人件費!$F$70:$H$85,3,FALSE))</f>
        <v/>
      </c>
      <c r="E17" s="254"/>
      <c r="F17" s="255" t="str">
        <f t="shared" si="0"/>
        <v/>
      </c>
      <c r="G17" s="458"/>
      <c r="H17" s="255" t="str">
        <f t="shared" si="1"/>
        <v/>
      </c>
      <c r="I17" s="359" t="str">
        <f>IF($B17="","",VLOOKUP($B17,様式2_1人件費!$J$70:$L$85,3,FALSE))</f>
        <v/>
      </c>
      <c r="J17" s="359" t="str">
        <f t="shared" si="2"/>
        <v/>
      </c>
      <c r="K17" s="361" t="str">
        <f t="shared" si="3"/>
        <v/>
      </c>
      <c r="L17" s="364" t="str">
        <f>IF($B17="","",VLOOKUP($B17,様式2_1人件費!$M$70:$O$84,3,FALSE))</f>
        <v/>
      </c>
      <c r="M17" s="359" t="str">
        <f t="shared" si="4"/>
        <v/>
      </c>
      <c r="N17" s="365" t="str">
        <f t="shared" si="5"/>
        <v/>
      </c>
      <c r="O17" s="364" t="str">
        <f>IF($B17="","",VLOOKUP($B17,様式2_1人件費!$P$70:$R$84,3,FALSE))</f>
        <v/>
      </c>
      <c r="P17" s="359" t="str">
        <f t="shared" si="6"/>
        <v/>
      </c>
      <c r="Q17" s="365" t="str">
        <f t="shared" si="7"/>
        <v/>
      </c>
      <c r="R17" s="364" t="str">
        <f>IF($B17="","",VLOOKUP($B17,様式2_1人件費!$S$70:$U$84,3,FALSE))</f>
        <v/>
      </c>
      <c r="S17" s="359" t="str">
        <f t="shared" si="8"/>
        <v/>
      </c>
      <c r="T17" s="365" t="str">
        <f t="shared" si="9"/>
        <v/>
      </c>
      <c r="U17" s="364" t="str">
        <f>IF($B17="","",VLOOKUP($B17,様式2_1人件費!$V$70:$X$84,3,FALSE))</f>
        <v/>
      </c>
      <c r="V17" s="359" t="str">
        <f t="shared" si="10"/>
        <v/>
      </c>
      <c r="W17" s="365" t="str">
        <f t="shared" si="11"/>
        <v/>
      </c>
      <c r="X17" s="364" t="str">
        <f>IF($B17="","",VLOOKUP($B17,様式2_1人件費!$Y$70:$AA$84,3,FALSE))</f>
        <v/>
      </c>
      <c r="Y17" s="359" t="str">
        <f t="shared" si="12"/>
        <v/>
      </c>
      <c r="Z17" s="365" t="str">
        <f t="shared" si="13"/>
        <v/>
      </c>
      <c r="AA17" s="364" t="str">
        <f>IF($B17="","",VLOOKUP($B17,様式2_1人件費!$AB$70:$AD$84,3,FALSE))</f>
        <v/>
      </c>
      <c r="AB17" s="359" t="str">
        <f t="shared" si="14"/>
        <v/>
      </c>
      <c r="AC17" s="361" t="str">
        <f t="shared" si="15"/>
        <v/>
      </c>
      <c r="AD17" s="597" t="str">
        <f t="shared" si="16"/>
        <v/>
      </c>
    </row>
    <row r="18" spans="1:30" ht="27.95" customHeight="1">
      <c r="B18" s="457"/>
      <c r="C18" s="459" t="str">
        <f>IF($B18="","",VLOOKUP($B18,従事者明細!$D$3:$L$52,2,FALSE))</f>
        <v/>
      </c>
      <c r="D18" s="459" t="str">
        <f>IF($B18="","",VLOOKUP($B18,様式2_1人件費!$F$70:$H$85,3,FALSE))</f>
        <v/>
      </c>
      <c r="E18" s="458"/>
      <c r="F18" s="255" t="str">
        <f t="shared" si="0"/>
        <v/>
      </c>
      <c r="G18" s="458"/>
      <c r="H18" s="255" t="str">
        <f t="shared" si="1"/>
        <v/>
      </c>
      <c r="I18" s="359" t="str">
        <f>IF($B18="","",VLOOKUP($B18,様式2_1人件費!$J$70:$L$85,3,FALSE))</f>
        <v/>
      </c>
      <c r="J18" s="359" t="str">
        <f t="shared" si="2"/>
        <v/>
      </c>
      <c r="K18" s="361" t="str">
        <f t="shared" si="3"/>
        <v/>
      </c>
      <c r="L18" s="364" t="str">
        <f>IF($B18="","",VLOOKUP($B18,様式2_1人件費!$M$70:$O$84,3,FALSE))</f>
        <v/>
      </c>
      <c r="M18" s="359" t="str">
        <f t="shared" si="4"/>
        <v/>
      </c>
      <c r="N18" s="365" t="str">
        <f t="shared" si="5"/>
        <v/>
      </c>
      <c r="O18" s="364" t="str">
        <f>IF($B18="","",VLOOKUP($B18,様式2_1人件費!$P$70:$R$84,3,FALSE))</f>
        <v/>
      </c>
      <c r="P18" s="359" t="str">
        <f t="shared" si="6"/>
        <v/>
      </c>
      <c r="Q18" s="365" t="str">
        <f t="shared" si="7"/>
        <v/>
      </c>
      <c r="R18" s="364" t="str">
        <f>IF($B18="","",VLOOKUP($B18,様式2_1人件費!$S$70:$U$84,3,FALSE))</f>
        <v/>
      </c>
      <c r="S18" s="359" t="str">
        <f t="shared" si="8"/>
        <v/>
      </c>
      <c r="T18" s="365" t="str">
        <f t="shared" si="9"/>
        <v/>
      </c>
      <c r="U18" s="364" t="str">
        <f>IF($B18="","",VLOOKUP($B18,様式2_1人件費!$V$70:$X$84,3,FALSE))</f>
        <v/>
      </c>
      <c r="V18" s="359" t="str">
        <f t="shared" si="10"/>
        <v/>
      </c>
      <c r="W18" s="365" t="str">
        <f t="shared" si="11"/>
        <v/>
      </c>
      <c r="X18" s="364" t="str">
        <f>IF($B18="","",VLOOKUP($B18,様式2_1人件費!$Y$70:$AA$84,3,FALSE))</f>
        <v/>
      </c>
      <c r="Y18" s="359" t="str">
        <f t="shared" si="12"/>
        <v/>
      </c>
      <c r="Z18" s="365" t="str">
        <f t="shared" si="13"/>
        <v/>
      </c>
      <c r="AA18" s="364" t="str">
        <f>IF($B18="","",VLOOKUP($B18,様式2_1人件費!$AB$70:$AD$84,3,FALSE))</f>
        <v/>
      </c>
      <c r="AB18" s="359" t="str">
        <f t="shared" si="14"/>
        <v/>
      </c>
      <c r="AC18" s="361" t="str">
        <f t="shared" si="15"/>
        <v/>
      </c>
      <c r="AD18" s="597" t="str">
        <f t="shared" si="16"/>
        <v/>
      </c>
    </row>
    <row r="19" spans="1:30" ht="27.95" customHeight="1">
      <c r="B19" s="457"/>
      <c r="C19" s="459" t="str">
        <f>IF($B19="","",VLOOKUP($B19,従事者明細!$D$3:$L$52,2,FALSE))</f>
        <v/>
      </c>
      <c r="D19" s="459" t="str">
        <f>IF($B19="","",VLOOKUP($B19,様式2_1人件費!$F$70:$H$85,3,FALSE))</f>
        <v/>
      </c>
      <c r="E19" s="458"/>
      <c r="F19" s="255" t="str">
        <f t="shared" si="0"/>
        <v/>
      </c>
      <c r="G19" s="458"/>
      <c r="H19" s="255" t="str">
        <f t="shared" si="1"/>
        <v/>
      </c>
      <c r="I19" s="359" t="str">
        <f>IF($B19="","",VLOOKUP($B19,様式2_1人件費!$J$70:$L$85,3,FALSE))</f>
        <v/>
      </c>
      <c r="J19" s="359" t="str">
        <f t="shared" si="2"/>
        <v/>
      </c>
      <c r="K19" s="365" t="str">
        <f t="shared" si="3"/>
        <v/>
      </c>
      <c r="L19" s="364" t="str">
        <f>IF($B19="","",VLOOKUP($B19,様式2_1人件費!$M$70:$O$84,3,FALSE))</f>
        <v/>
      </c>
      <c r="M19" s="359" t="str">
        <f t="shared" si="4"/>
        <v/>
      </c>
      <c r="N19" s="365" t="str">
        <f t="shared" si="5"/>
        <v/>
      </c>
      <c r="O19" s="364" t="str">
        <f>IF($B19="","",VLOOKUP($B19,様式2_1人件費!$P$70:$R$84,3,FALSE))</f>
        <v/>
      </c>
      <c r="P19" s="359" t="str">
        <f t="shared" si="6"/>
        <v/>
      </c>
      <c r="Q19" s="365" t="str">
        <f t="shared" si="7"/>
        <v/>
      </c>
      <c r="R19" s="364" t="str">
        <f>IF($B19="","",VLOOKUP($B19,様式2_1人件費!$S$70:$U$84,3,FALSE))</f>
        <v/>
      </c>
      <c r="S19" s="359" t="str">
        <f t="shared" si="8"/>
        <v/>
      </c>
      <c r="T19" s="365" t="str">
        <f t="shared" si="9"/>
        <v/>
      </c>
      <c r="U19" s="364" t="str">
        <f>IF($B19="","",VLOOKUP($B19,様式2_1人件費!$V$70:$X$84,3,FALSE))</f>
        <v/>
      </c>
      <c r="V19" s="359" t="str">
        <f t="shared" si="10"/>
        <v/>
      </c>
      <c r="W19" s="365" t="str">
        <f t="shared" si="11"/>
        <v/>
      </c>
      <c r="X19" s="364" t="str">
        <f>IF($B19="","",VLOOKUP($B19,様式2_1人件費!$Y$70:$AA$84,3,FALSE))</f>
        <v/>
      </c>
      <c r="Y19" s="359" t="str">
        <f t="shared" si="12"/>
        <v/>
      </c>
      <c r="Z19" s="365" t="str">
        <f t="shared" si="13"/>
        <v/>
      </c>
      <c r="AA19" s="364" t="str">
        <f>IF($B19="","",VLOOKUP($B19,様式2_1人件費!$AB$70:$AD$84,3,FALSE))</f>
        <v/>
      </c>
      <c r="AB19" s="359" t="str">
        <f t="shared" si="14"/>
        <v/>
      </c>
      <c r="AC19" s="361" t="str">
        <f t="shared" si="15"/>
        <v/>
      </c>
      <c r="AD19" s="597" t="str">
        <f t="shared" si="16"/>
        <v/>
      </c>
    </row>
    <row r="20" spans="1:30" ht="27.95" customHeight="1">
      <c r="B20" s="457"/>
      <c r="C20" s="459" t="str">
        <f>IF($B20="","",VLOOKUP($B20,従事者明細!$D$3:$L$52,2,FALSE))</f>
        <v/>
      </c>
      <c r="D20" s="459" t="str">
        <f>IF($B20="","",VLOOKUP($B20,様式2_1人件費!$F$70:$H$85,3,FALSE))</f>
        <v/>
      </c>
      <c r="E20" s="458"/>
      <c r="F20" s="255" t="str">
        <f t="shared" si="0"/>
        <v/>
      </c>
      <c r="G20" s="458"/>
      <c r="H20" s="255" t="str">
        <f t="shared" si="1"/>
        <v/>
      </c>
      <c r="I20" s="359" t="str">
        <f>IF($B20="","",VLOOKUP($B20,様式2_1人件費!$J$70:$L$85,3,FALSE))</f>
        <v/>
      </c>
      <c r="J20" s="359" t="str">
        <f t="shared" ref="J20:J27" si="17">IF($B20="","",ROUND(I20*E20,0))</f>
        <v/>
      </c>
      <c r="K20" s="365" t="str">
        <f t="shared" ref="K20:K27" si="18">IF($B20="","",ROUND((I20+J20)*G20,0))</f>
        <v/>
      </c>
      <c r="L20" s="364" t="str">
        <f>IF($B20="","",VLOOKUP($B20,様式2_1人件費!$M$70:$O$84,3,FALSE))</f>
        <v/>
      </c>
      <c r="M20" s="359" t="str">
        <f t="shared" ref="M20:M27" si="19">IF($B20="","",ROUND(L20*E20,0))</f>
        <v/>
      </c>
      <c r="N20" s="365" t="str">
        <f t="shared" ref="N20:N27" si="20">IF($B20="","",ROUND((L20+M20)*G20,0))</f>
        <v/>
      </c>
      <c r="O20" s="364" t="str">
        <f>IF($B20="","",VLOOKUP($B20,様式2_1人件費!$P$70:$R$84,3,FALSE))</f>
        <v/>
      </c>
      <c r="P20" s="359" t="str">
        <f t="shared" ref="P20:P27" si="21">IF($B20="","",ROUND(O20*E20,0))</f>
        <v/>
      </c>
      <c r="Q20" s="365" t="str">
        <f t="shared" ref="Q20:Q27" si="22">IF($B20="","",ROUND((O20+P20)*G20,0))</f>
        <v/>
      </c>
      <c r="R20" s="364" t="str">
        <f>IF($B20="","",VLOOKUP($B20,様式2_1人件費!$S$70:$U$84,3,FALSE))</f>
        <v/>
      </c>
      <c r="S20" s="359" t="str">
        <f t="shared" ref="S20:S27" si="23">IF($B20="","",ROUND(R20*E20,0))</f>
        <v/>
      </c>
      <c r="T20" s="365" t="str">
        <f t="shared" ref="T20:T27" si="24">IF($B20="","",ROUND((R20+S20)*G20,0))</f>
        <v/>
      </c>
      <c r="U20" s="364" t="str">
        <f>IF($B20="","",VLOOKUP($B20,様式2_1人件費!$V$70:$X$84,3,FALSE))</f>
        <v/>
      </c>
      <c r="V20" s="359" t="str">
        <f t="shared" ref="V20:V27" si="25">IF($B20="","",ROUND(U20*E20,0))</f>
        <v/>
      </c>
      <c r="W20" s="365" t="str">
        <f t="shared" ref="W20:W27" si="26">IF($B20="","",ROUND((U20+V20)*G20,0))</f>
        <v/>
      </c>
      <c r="X20" s="364" t="str">
        <f>IF($B20="","",VLOOKUP($B20,様式2_1人件費!$Y$70:$AA$84,3,FALSE))</f>
        <v/>
      </c>
      <c r="Y20" s="359" t="str">
        <f t="shared" ref="Y20:Y27" si="27">IF($B20="","",ROUND(X20*E20,0))</f>
        <v/>
      </c>
      <c r="Z20" s="365" t="str">
        <f t="shared" ref="Z20:Z27" si="28">IF($B20="","",ROUND((X20+Y20)*G20,0))</f>
        <v/>
      </c>
      <c r="AA20" s="364" t="str">
        <f>IF($B20="","",VLOOKUP($B20,様式2_1人件費!$AB$70:$AD$84,3,FALSE))</f>
        <v/>
      </c>
      <c r="AB20" s="359" t="str">
        <f t="shared" ref="AB20:AB27" si="29">IF($B20="","",ROUND(AA20*E20,0))</f>
        <v/>
      </c>
      <c r="AC20" s="361" t="str">
        <f t="shared" ref="AC20:AC27" si="30">IF($B20="","",ROUND((AA20+AB20)*G20,0))</f>
        <v/>
      </c>
      <c r="AD20" s="597" t="str">
        <f t="shared" ref="AD20:AD27" si="31">IFERROR(D20+F20+H20,"")</f>
        <v/>
      </c>
    </row>
    <row r="21" spans="1:30" ht="27.95" customHeight="1">
      <c r="B21" s="457"/>
      <c r="C21" s="459" t="str">
        <f>IF($B21="","",VLOOKUP($B21,従事者明細!$D$3:$L$52,2,FALSE))</f>
        <v/>
      </c>
      <c r="D21" s="459" t="str">
        <f>IF($B21="","",VLOOKUP($B21,様式2_1人件費!$F$70:$H$85,3,FALSE))</f>
        <v/>
      </c>
      <c r="E21" s="458"/>
      <c r="F21" s="255" t="str">
        <f t="shared" si="0"/>
        <v/>
      </c>
      <c r="G21" s="458"/>
      <c r="H21" s="255" t="str">
        <f t="shared" si="1"/>
        <v/>
      </c>
      <c r="I21" s="359" t="str">
        <f>IF($B21="","",VLOOKUP($B21,様式2_1人件費!$J$70:$L$85,3,FALSE))</f>
        <v/>
      </c>
      <c r="J21" s="359" t="str">
        <f t="shared" si="17"/>
        <v/>
      </c>
      <c r="K21" s="365" t="str">
        <f t="shared" si="18"/>
        <v/>
      </c>
      <c r="L21" s="364" t="str">
        <f>IF($B21="","",VLOOKUP($B21,様式2_1人件費!$M$70:$O$84,3,FALSE))</f>
        <v/>
      </c>
      <c r="M21" s="359" t="str">
        <f t="shared" si="19"/>
        <v/>
      </c>
      <c r="N21" s="365" t="str">
        <f t="shared" si="20"/>
        <v/>
      </c>
      <c r="O21" s="364" t="str">
        <f>IF($B21="","",VLOOKUP($B21,様式2_1人件費!$P$70:$R$84,3,FALSE))</f>
        <v/>
      </c>
      <c r="P21" s="359" t="str">
        <f t="shared" si="21"/>
        <v/>
      </c>
      <c r="Q21" s="365" t="str">
        <f t="shared" si="22"/>
        <v/>
      </c>
      <c r="R21" s="364" t="str">
        <f>IF($B21="","",VLOOKUP($B21,様式2_1人件費!$S$70:$U$84,3,FALSE))</f>
        <v/>
      </c>
      <c r="S21" s="359" t="str">
        <f t="shared" si="23"/>
        <v/>
      </c>
      <c r="T21" s="365" t="str">
        <f t="shared" si="24"/>
        <v/>
      </c>
      <c r="U21" s="364" t="str">
        <f>IF($B21="","",VLOOKUP($B21,様式2_1人件費!$V$70:$X$84,3,FALSE))</f>
        <v/>
      </c>
      <c r="V21" s="359" t="str">
        <f t="shared" si="25"/>
        <v/>
      </c>
      <c r="W21" s="365" t="str">
        <f t="shared" si="26"/>
        <v/>
      </c>
      <c r="X21" s="364" t="str">
        <f>IF($B21="","",VLOOKUP($B21,様式2_1人件費!$Y$70:$AA$84,3,FALSE))</f>
        <v/>
      </c>
      <c r="Y21" s="359" t="str">
        <f t="shared" si="27"/>
        <v/>
      </c>
      <c r="Z21" s="365" t="str">
        <f t="shared" si="28"/>
        <v/>
      </c>
      <c r="AA21" s="364" t="str">
        <f>IF($B21="","",VLOOKUP($B21,様式2_1人件費!$AB$70:$AD$84,3,FALSE))</f>
        <v/>
      </c>
      <c r="AB21" s="359" t="str">
        <f t="shared" si="29"/>
        <v/>
      </c>
      <c r="AC21" s="361" t="str">
        <f t="shared" si="30"/>
        <v/>
      </c>
      <c r="AD21" s="597" t="str">
        <f t="shared" si="31"/>
        <v/>
      </c>
    </row>
    <row r="22" spans="1:30" ht="27.95" customHeight="1">
      <c r="B22" s="457"/>
      <c r="C22" s="459" t="str">
        <f>IF($B22="","",VLOOKUP($B22,従事者明細!$D$3:$L$52,2,FALSE))</f>
        <v/>
      </c>
      <c r="D22" s="459" t="str">
        <f>IF($B22="","",VLOOKUP($B22,様式2_1人件費!$F$70:$H$85,3,FALSE))</f>
        <v/>
      </c>
      <c r="E22" s="458"/>
      <c r="F22" s="255" t="str">
        <f t="shared" si="0"/>
        <v/>
      </c>
      <c r="G22" s="458"/>
      <c r="H22" s="255" t="str">
        <f t="shared" si="1"/>
        <v/>
      </c>
      <c r="I22" s="359" t="str">
        <f>IF($B22="","",VLOOKUP($B22,様式2_1人件費!$J$70:$L$85,3,FALSE))</f>
        <v/>
      </c>
      <c r="J22" s="359" t="str">
        <f t="shared" si="17"/>
        <v/>
      </c>
      <c r="K22" s="365" t="str">
        <f t="shared" si="18"/>
        <v/>
      </c>
      <c r="L22" s="364" t="str">
        <f>IF($B22="","",VLOOKUP($B22,様式2_1人件費!$M$70:$O$84,3,FALSE))</f>
        <v/>
      </c>
      <c r="M22" s="359" t="str">
        <f t="shared" si="19"/>
        <v/>
      </c>
      <c r="N22" s="365" t="str">
        <f t="shared" si="20"/>
        <v/>
      </c>
      <c r="O22" s="364" t="str">
        <f>IF($B22="","",VLOOKUP($B22,様式2_1人件費!$P$70:$R$84,3,FALSE))</f>
        <v/>
      </c>
      <c r="P22" s="359" t="str">
        <f t="shared" si="21"/>
        <v/>
      </c>
      <c r="Q22" s="365" t="str">
        <f t="shared" si="22"/>
        <v/>
      </c>
      <c r="R22" s="364" t="str">
        <f>IF($B22="","",VLOOKUP($B22,様式2_1人件費!$S$70:$U$84,3,FALSE))</f>
        <v/>
      </c>
      <c r="S22" s="359" t="str">
        <f t="shared" si="23"/>
        <v/>
      </c>
      <c r="T22" s="365" t="str">
        <f t="shared" si="24"/>
        <v/>
      </c>
      <c r="U22" s="364" t="str">
        <f>IF($B22="","",VLOOKUP($B22,様式2_1人件費!$V$70:$X$84,3,FALSE))</f>
        <v/>
      </c>
      <c r="V22" s="359" t="str">
        <f t="shared" si="25"/>
        <v/>
      </c>
      <c r="W22" s="365" t="str">
        <f t="shared" si="26"/>
        <v/>
      </c>
      <c r="X22" s="364" t="str">
        <f>IF($B22="","",VLOOKUP($B22,様式2_1人件費!$Y$70:$AA$84,3,FALSE))</f>
        <v/>
      </c>
      <c r="Y22" s="359" t="str">
        <f t="shared" si="27"/>
        <v/>
      </c>
      <c r="Z22" s="365" t="str">
        <f t="shared" si="28"/>
        <v/>
      </c>
      <c r="AA22" s="364" t="str">
        <f>IF($B22="","",VLOOKUP($B22,様式2_1人件費!$AB$70:$AD$84,3,FALSE))</f>
        <v/>
      </c>
      <c r="AB22" s="359" t="str">
        <f t="shared" si="29"/>
        <v/>
      </c>
      <c r="AC22" s="361" t="str">
        <f t="shared" si="30"/>
        <v/>
      </c>
      <c r="AD22" s="597" t="str">
        <f t="shared" si="31"/>
        <v/>
      </c>
    </row>
    <row r="23" spans="1:30" ht="27.95" customHeight="1">
      <c r="B23" s="272"/>
      <c r="C23" s="459" t="str">
        <f>IF($B23="","",VLOOKUP($B23,従事者明細!$D$3:$L$52,2,FALSE))</f>
        <v/>
      </c>
      <c r="D23" s="459" t="str">
        <f>IF($B23="","",VLOOKUP($B23,#REF!,3,FALSE))</f>
        <v/>
      </c>
      <c r="E23" s="254"/>
      <c r="F23" s="255" t="str">
        <f>IF($B23="","",ROUND(D23*E23,0))</f>
        <v/>
      </c>
      <c r="G23" s="254"/>
      <c r="H23" s="255" t="str">
        <f>IF($B23="","",ROUND((D23+F23)*G23,0))</f>
        <v/>
      </c>
      <c r="I23" s="359" t="str">
        <f>IF($B23="","",VLOOKUP($B23,様式2_1人件費!$J$70:$L$85,3,FALSE))</f>
        <v/>
      </c>
      <c r="J23" s="359" t="str">
        <f t="shared" si="17"/>
        <v/>
      </c>
      <c r="K23" s="365" t="str">
        <f t="shared" si="18"/>
        <v/>
      </c>
      <c r="L23" s="364" t="str">
        <f>IF($B23="","",VLOOKUP($B23,様式2_1人件費!$M$70:$O$84,3,FALSE))</f>
        <v/>
      </c>
      <c r="M23" s="359" t="str">
        <f t="shared" si="19"/>
        <v/>
      </c>
      <c r="N23" s="365" t="str">
        <f t="shared" si="20"/>
        <v/>
      </c>
      <c r="O23" s="364" t="str">
        <f>IF($B23="","",VLOOKUP($B23,様式2_1人件費!$P$70:$R$84,3,FALSE))</f>
        <v/>
      </c>
      <c r="P23" s="359" t="str">
        <f t="shared" si="21"/>
        <v/>
      </c>
      <c r="Q23" s="365" t="str">
        <f t="shared" si="22"/>
        <v/>
      </c>
      <c r="R23" s="364" t="str">
        <f>IF($B23="","",VLOOKUP($B23,様式2_1人件費!$S$70:$U$84,3,FALSE))</f>
        <v/>
      </c>
      <c r="S23" s="359" t="str">
        <f t="shared" si="23"/>
        <v/>
      </c>
      <c r="T23" s="365" t="str">
        <f t="shared" si="24"/>
        <v/>
      </c>
      <c r="U23" s="364" t="str">
        <f>IF($B23="","",VLOOKUP($B23,様式2_1人件費!$V$70:$X$84,3,FALSE))</f>
        <v/>
      </c>
      <c r="V23" s="359" t="str">
        <f t="shared" si="25"/>
        <v/>
      </c>
      <c r="W23" s="365" t="str">
        <f t="shared" si="26"/>
        <v/>
      </c>
      <c r="X23" s="364" t="str">
        <f>IF($B23="","",VLOOKUP($B23,様式2_1人件費!$Y$70:$AA$84,3,FALSE))</f>
        <v/>
      </c>
      <c r="Y23" s="359" t="str">
        <f t="shared" si="27"/>
        <v/>
      </c>
      <c r="Z23" s="365" t="str">
        <f t="shared" si="28"/>
        <v/>
      </c>
      <c r="AA23" s="364" t="str">
        <f>IF($B23="","",VLOOKUP($B23,様式2_1人件費!$AB$70:$AD$84,3,FALSE))</f>
        <v/>
      </c>
      <c r="AB23" s="359" t="str">
        <f t="shared" si="29"/>
        <v/>
      </c>
      <c r="AC23" s="361" t="str">
        <f t="shared" si="30"/>
        <v/>
      </c>
      <c r="AD23" s="597" t="str">
        <f t="shared" si="31"/>
        <v/>
      </c>
    </row>
    <row r="24" spans="1:30" ht="27.95" customHeight="1">
      <c r="B24" s="272"/>
      <c r="C24" s="459" t="str">
        <f>IF($B24="","",VLOOKUP($B24,従事者明細!$D$3:$L$52,2,FALSE))</f>
        <v/>
      </c>
      <c r="D24" s="459" t="str">
        <f>IF($B24="","",VLOOKUP($B24,#REF!,3,FALSE))</f>
        <v/>
      </c>
      <c r="E24" s="254"/>
      <c r="F24" s="255" t="str">
        <f>IF($B24="","",ROUND(D24*E24,0))</f>
        <v/>
      </c>
      <c r="G24" s="254"/>
      <c r="H24" s="255" t="str">
        <f>IF($B24="","",ROUND((D24+F24)*G24,0))</f>
        <v/>
      </c>
      <c r="I24" s="359" t="str">
        <f>IF($B24="","",VLOOKUP($B24,様式2_1人件費!$J$70:$L$85,3,FALSE))</f>
        <v/>
      </c>
      <c r="J24" s="359" t="str">
        <f t="shared" si="17"/>
        <v/>
      </c>
      <c r="K24" s="365" t="str">
        <f t="shared" si="18"/>
        <v/>
      </c>
      <c r="L24" s="364" t="str">
        <f>IF($B24="","",VLOOKUP($B24,様式2_1人件費!$M$70:$O$84,3,FALSE))</f>
        <v/>
      </c>
      <c r="M24" s="359" t="str">
        <f t="shared" si="19"/>
        <v/>
      </c>
      <c r="N24" s="365" t="str">
        <f t="shared" si="20"/>
        <v/>
      </c>
      <c r="O24" s="364" t="str">
        <f>IF($B24="","",VLOOKUP($B24,様式2_1人件費!$P$70:$R$84,3,FALSE))</f>
        <v/>
      </c>
      <c r="P24" s="359" t="str">
        <f t="shared" si="21"/>
        <v/>
      </c>
      <c r="Q24" s="365" t="str">
        <f t="shared" si="22"/>
        <v/>
      </c>
      <c r="R24" s="364" t="str">
        <f>IF($B24="","",VLOOKUP($B24,様式2_1人件費!$S$70:$U$84,3,FALSE))</f>
        <v/>
      </c>
      <c r="S24" s="359" t="str">
        <f t="shared" si="23"/>
        <v/>
      </c>
      <c r="T24" s="365" t="str">
        <f t="shared" si="24"/>
        <v/>
      </c>
      <c r="U24" s="364" t="str">
        <f>IF($B24="","",VLOOKUP($B24,様式2_1人件費!$V$70:$X$84,3,FALSE))</f>
        <v/>
      </c>
      <c r="V24" s="359" t="str">
        <f t="shared" si="25"/>
        <v/>
      </c>
      <c r="W24" s="365" t="str">
        <f t="shared" si="26"/>
        <v/>
      </c>
      <c r="X24" s="364" t="str">
        <f>IF($B24="","",VLOOKUP($B24,様式2_1人件費!$Y$70:$AA$84,3,FALSE))</f>
        <v/>
      </c>
      <c r="Y24" s="359" t="str">
        <f t="shared" si="27"/>
        <v/>
      </c>
      <c r="Z24" s="365" t="str">
        <f t="shared" si="28"/>
        <v/>
      </c>
      <c r="AA24" s="364" t="str">
        <f>IF($B24="","",VLOOKUP($B24,様式2_1人件費!$AB$70:$AD$84,3,FALSE))</f>
        <v/>
      </c>
      <c r="AB24" s="359" t="str">
        <f t="shared" si="29"/>
        <v/>
      </c>
      <c r="AC24" s="361" t="str">
        <f t="shared" si="30"/>
        <v/>
      </c>
      <c r="AD24" s="597" t="str">
        <f t="shared" si="31"/>
        <v/>
      </c>
    </row>
    <row r="25" spans="1:30" ht="27.95" customHeight="1">
      <c r="B25" s="272"/>
      <c r="C25" s="459" t="str">
        <f>IF($B25="","",VLOOKUP($B25,従事者明細!$D$3:$L$52,2,FALSE))</f>
        <v/>
      </c>
      <c r="D25" s="459" t="str">
        <f>IF($B25="","",VLOOKUP($B25,#REF!,3,FALSE))</f>
        <v/>
      </c>
      <c r="E25" s="254"/>
      <c r="F25" s="255" t="str">
        <f>IF($B25="","",ROUND(D25*E25,0))</f>
        <v/>
      </c>
      <c r="G25" s="254"/>
      <c r="H25" s="255" t="str">
        <f>IF($B25="","",ROUND((D25+F25)*G25,0))</f>
        <v/>
      </c>
      <c r="I25" s="359" t="str">
        <f>IF($B25="","",VLOOKUP($B25,様式2_1人件費!$J$70:$L$85,3,FALSE))</f>
        <v/>
      </c>
      <c r="J25" s="359" t="str">
        <f t="shared" si="17"/>
        <v/>
      </c>
      <c r="K25" s="365" t="str">
        <f t="shared" si="18"/>
        <v/>
      </c>
      <c r="L25" s="364" t="str">
        <f>IF($B25="","",VLOOKUP($B25,様式2_1人件費!$M$70:$O$84,3,FALSE))</f>
        <v/>
      </c>
      <c r="M25" s="359" t="str">
        <f t="shared" si="19"/>
        <v/>
      </c>
      <c r="N25" s="365" t="str">
        <f t="shared" si="20"/>
        <v/>
      </c>
      <c r="O25" s="364" t="str">
        <f>IF($B25="","",VLOOKUP($B25,様式2_1人件費!$P$70:$R$84,3,FALSE))</f>
        <v/>
      </c>
      <c r="P25" s="359" t="str">
        <f t="shared" si="21"/>
        <v/>
      </c>
      <c r="Q25" s="365" t="str">
        <f t="shared" si="22"/>
        <v/>
      </c>
      <c r="R25" s="364" t="str">
        <f>IF($B25="","",VLOOKUP($B25,様式2_1人件費!$S$70:$U$84,3,FALSE))</f>
        <v/>
      </c>
      <c r="S25" s="359" t="str">
        <f t="shared" si="23"/>
        <v/>
      </c>
      <c r="T25" s="365" t="str">
        <f t="shared" si="24"/>
        <v/>
      </c>
      <c r="U25" s="364" t="str">
        <f>IF($B25="","",VLOOKUP($B25,様式2_1人件費!$V$70:$X$84,3,FALSE))</f>
        <v/>
      </c>
      <c r="V25" s="359" t="str">
        <f t="shared" si="25"/>
        <v/>
      </c>
      <c r="W25" s="365" t="str">
        <f t="shared" si="26"/>
        <v/>
      </c>
      <c r="X25" s="364" t="str">
        <f>IF($B25="","",VLOOKUP($B25,様式2_1人件費!$Y$70:$AA$84,3,FALSE))</f>
        <v/>
      </c>
      <c r="Y25" s="359" t="str">
        <f t="shared" si="27"/>
        <v/>
      </c>
      <c r="Z25" s="365" t="str">
        <f t="shared" si="28"/>
        <v/>
      </c>
      <c r="AA25" s="364" t="str">
        <f>IF($B25="","",VLOOKUP($B25,様式2_1人件費!$AB$70:$AD$84,3,FALSE))</f>
        <v/>
      </c>
      <c r="AB25" s="359" t="str">
        <f t="shared" si="29"/>
        <v/>
      </c>
      <c r="AC25" s="361" t="str">
        <f t="shared" si="30"/>
        <v/>
      </c>
      <c r="AD25" s="597" t="str">
        <f t="shared" si="31"/>
        <v/>
      </c>
    </row>
    <row r="26" spans="1:30" ht="27.95" customHeight="1">
      <c r="B26" s="272"/>
      <c r="C26" s="459" t="str">
        <f>IF($B26="","",VLOOKUP($B26,従事者明細!$D$3:$L$52,2,FALSE))</f>
        <v/>
      </c>
      <c r="D26" s="459" t="str">
        <f>IF($B26="","",VLOOKUP($B26,#REF!,3,FALSE))</f>
        <v/>
      </c>
      <c r="E26" s="254"/>
      <c r="F26" s="255" t="str">
        <f>IF($B26="","",ROUND(D26*E26,0))</f>
        <v/>
      </c>
      <c r="G26" s="254"/>
      <c r="H26" s="255" t="str">
        <f>IF($B26="","",ROUND((D26+F26)*G26,0))</f>
        <v/>
      </c>
      <c r="I26" s="359" t="str">
        <f>IF($B26="","",VLOOKUP($B26,様式2_1人件費!$J$70:$L$85,3,FALSE))</f>
        <v/>
      </c>
      <c r="J26" s="359" t="str">
        <f t="shared" si="17"/>
        <v/>
      </c>
      <c r="K26" s="365" t="str">
        <f t="shared" si="18"/>
        <v/>
      </c>
      <c r="L26" s="364" t="str">
        <f>IF($B26="","",VLOOKUP($B26,様式2_1人件費!$M$70:$O$84,3,FALSE))</f>
        <v/>
      </c>
      <c r="M26" s="359" t="str">
        <f t="shared" si="19"/>
        <v/>
      </c>
      <c r="N26" s="365" t="str">
        <f t="shared" si="20"/>
        <v/>
      </c>
      <c r="O26" s="364" t="str">
        <f>IF($B26="","",VLOOKUP($B26,様式2_1人件費!$P$70:$R$84,3,FALSE))</f>
        <v/>
      </c>
      <c r="P26" s="359" t="str">
        <f t="shared" si="21"/>
        <v/>
      </c>
      <c r="Q26" s="365" t="str">
        <f t="shared" si="22"/>
        <v/>
      </c>
      <c r="R26" s="364" t="str">
        <f>IF($B26="","",VLOOKUP($B26,様式2_1人件費!$S$70:$U$84,3,FALSE))</f>
        <v/>
      </c>
      <c r="S26" s="359" t="str">
        <f t="shared" si="23"/>
        <v/>
      </c>
      <c r="T26" s="365" t="str">
        <f t="shared" si="24"/>
        <v/>
      </c>
      <c r="U26" s="364" t="str">
        <f>IF($B26="","",VLOOKUP($B26,様式2_1人件費!$V$70:$X$84,3,FALSE))</f>
        <v/>
      </c>
      <c r="V26" s="359" t="str">
        <f t="shared" si="25"/>
        <v/>
      </c>
      <c r="W26" s="365" t="str">
        <f t="shared" si="26"/>
        <v/>
      </c>
      <c r="X26" s="364" t="str">
        <f>IF($B26="","",VLOOKUP($B26,様式2_1人件費!$Y$70:$AA$84,3,FALSE))</f>
        <v/>
      </c>
      <c r="Y26" s="359" t="str">
        <f t="shared" si="27"/>
        <v/>
      </c>
      <c r="Z26" s="365" t="str">
        <f t="shared" si="28"/>
        <v/>
      </c>
      <c r="AA26" s="364" t="str">
        <f>IF($B26="","",VLOOKUP($B26,様式2_1人件費!$AB$70:$AD$84,3,FALSE))</f>
        <v/>
      </c>
      <c r="AB26" s="359" t="str">
        <f t="shared" si="29"/>
        <v/>
      </c>
      <c r="AC26" s="361" t="str">
        <f t="shared" si="30"/>
        <v/>
      </c>
      <c r="AD26" s="597" t="str">
        <f t="shared" si="31"/>
        <v/>
      </c>
    </row>
    <row r="27" spans="1:30" ht="27.95" customHeight="1">
      <c r="B27" s="272"/>
      <c r="C27" s="459" t="str">
        <f>IF($B27="","",VLOOKUP($B27,従事者明細!$D$3:$L$52,2,FALSE))</f>
        <v/>
      </c>
      <c r="D27" s="459" t="str">
        <f>IF($B27="","",VLOOKUP($B27,#REF!,3,FALSE))</f>
        <v/>
      </c>
      <c r="E27" s="254"/>
      <c r="F27" s="255" t="str">
        <f>IF($B27="","",ROUND(D27*E27,0))</f>
        <v/>
      </c>
      <c r="G27" s="254"/>
      <c r="H27" s="255" t="str">
        <f>IF($B27="","",ROUND((D27+F27)*G27,0))</f>
        <v/>
      </c>
      <c r="I27" s="359" t="str">
        <f>IF($B27="","",VLOOKUP($B27,様式2_1人件費!$J$70:$L$85,3,FALSE))</f>
        <v/>
      </c>
      <c r="J27" s="359" t="str">
        <f t="shared" si="17"/>
        <v/>
      </c>
      <c r="K27" s="365" t="str">
        <f t="shared" si="18"/>
        <v/>
      </c>
      <c r="L27" s="364" t="str">
        <f>IF($B27="","",VLOOKUP($B27,様式2_1人件費!$M$70:$O$84,3,FALSE))</f>
        <v/>
      </c>
      <c r="M27" s="359" t="str">
        <f t="shared" si="19"/>
        <v/>
      </c>
      <c r="N27" s="365" t="str">
        <f t="shared" si="20"/>
        <v/>
      </c>
      <c r="O27" s="364" t="str">
        <f>IF($B27="","",VLOOKUP($B27,様式2_1人件費!$P$70:$R$84,3,FALSE))</f>
        <v/>
      </c>
      <c r="P27" s="359" t="str">
        <f t="shared" si="21"/>
        <v/>
      </c>
      <c r="Q27" s="365" t="str">
        <f t="shared" si="22"/>
        <v/>
      </c>
      <c r="R27" s="364" t="str">
        <f>IF($B27="","",VLOOKUP($B27,様式2_1人件費!$S$70:$U$84,3,FALSE))</f>
        <v/>
      </c>
      <c r="S27" s="359" t="str">
        <f t="shared" si="23"/>
        <v/>
      </c>
      <c r="T27" s="365" t="str">
        <f t="shared" si="24"/>
        <v/>
      </c>
      <c r="U27" s="364" t="str">
        <f>IF($B27="","",VLOOKUP($B27,様式2_1人件費!$V$70:$X$84,3,FALSE))</f>
        <v/>
      </c>
      <c r="V27" s="359" t="str">
        <f t="shared" si="25"/>
        <v/>
      </c>
      <c r="W27" s="365" t="str">
        <f t="shared" si="26"/>
        <v/>
      </c>
      <c r="X27" s="364" t="str">
        <f>IF($B27="","",VLOOKUP($B27,様式2_1人件費!$Y$70:$AA$84,3,FALSE))</f>
        <v/>
      </c>
      <c r="Y27" s="359" t="str">
        <f t="shared" si="27"/>
        <v/>
      </c>
      <c r="Z27" s="365" t="str">
        <f t="shared" si="28"/>
        <v/>
      </c>
      <c r="AA27" s="364" t="str">
        <f>IF($B27="","",VLOOKUP($B27,様式2_1人件費!$AB$70:$AD$84,3,FALSE))</f>
        <v/>
      </c>
      <c r="AB27" s="359" t="str">
        <f t="shared" si="29"/>
        <v/>
      </c>
      <c r="AC27" s="361" t="str">
        <f t="shared" si="30"/>
        <v/>
      </c>
      <c r="AD27" s="597" t="str">
        <f t="shared" si="31"/>
        <v/>
      </c>
    </row>
    <row r="28" spans="1:30" ht="27.95" customHeight="1">
      <c r="C28" s="62" t="s">
        <v>164</v>
      </c>
      <c r="D28" s="116">
        <f>SUM(D13:D27)</f>
        <v>0</v>
      </c>
      <c r="E28" s="357"/>
      <c r="F28" s="116">
        <f>SUM(F13:F27)</f>
        <v>0</v>
      </c>
      <c r="G28" s="340"/>
      <c r="H28" s="116">
        <f>SUM(H13:H27)</f>
        <v>0</v>
      </c>
      <c r="I28" s="615">
        <f>SUM(I13:I27)</f>
        <v>0</v>
      </c>
      <c r="J28" s="615">
        <f>SUM(J13:J27)</f>
        <v>0</v>
      </c>
      <c r="K28" s="616">
        <f t="shared" ref="K28" si="32">SUM(K13:K27)</f>
        <v>0</v>
      </c>
      <c r="L28" s="359">
        <f>SUM(L13:L27)</f>
        <v>0</v>
      </c>
      <c r="M28" s="359">
        <f>SUM(M13:M27)</f>
        <v>0</v>
      </c>
      <c r="N28" s="361">
        <f t="shared" ref="N28" si="33">SUM(N13:N27)</f>
        <v>0</v>
      </c>
      <c r="O28" s="359">
        <f t="shared" ref="O28:AC28" si="34">SUM(O13:O27)</f>
        <v>0</v>
      </c>
      <c r="P28" s="359">
        <f t="shared" si="34"/>
        <v>0</v>
      </c>
      <c r="Q28" s="361">
        <f t="shared" si="34"/>
        <v>0</v>
      </c>
      <c r="R28" s="359">
        <f t="shared" si="34"/>
        <v>0</v>
      </c>
      <c r="S28" s="359">
        <f t="shared" si="34"/>
        <v>0</v>
      </c>
      <c r="T28" s="361">
        <f t="shared" si="34"/>
        <v>0</v>
      </c>
      <c r="U28" s="359">
        <f t="shared" si="34"/>
        <v>0</v>
      </c>
      <c r="V28" s="359">
        <f t="shared" si="34"/>
        <v>0</v>
      </c>
      <c r="W28" s="361">
        <f t="shared" si="34"/>
        <v>0</v>
      </c>
      <c r="X28" s="359">
        <f t="shared" si="34"/>
        <v>0</v>
      </c>
      <c r="Y28" s="359">
        <f t="shared" si="34"/>
        <v>0</v>
      </c>
      <c r="Z28" s="361">
        <f t="shared" si="34"/>
        <v>0</v>
      </c>
      <c r="AA28" s="359">
        <f t="shared" si="34"/>
        <v>0</v>
      </c>
      <c r="AB28" s="359">
        <f t="shared" si="34"/>
        <v>0</v>
      </c>
      <c r="AC28" s="361">
        <f t="shared" si="34"/>
        <v>0</v>
      </c>
      <c r="AD28" s="597">
        <f t="shared" si="16"/>
        <v>0</v>
      </c>
    </row>
    <row r="29" spans="1:30" s="73" customFormat="1" ht="12" customHeight="1" thickBot="1">
      <c r="A29" s="265"/>
      <c r="B29" s="178"/>
      <c r="C29" s="312"/>
      <c r="D29" s="118"/>
      <c r="F29" s="118"/>
      <c r="H29" s="118"/>
      <c r="I29" s="359">
        <f>ROUNDDOWN(I28,-3)</f>
        <v>0</v>
      </c>
      <c r="J29" s="359">
        <f>ROUNDDOWN(J28,-3)</f>
        <v>0</v>
      </c>
      <c r="K29" s="359">
        <f t="shared" ref="K29" si="35">ROUNDDOWN(K28,-3)</f>
        <v>0</v>
      </c>
      <c r="L29" s="359">
        <f>ROUNDDOWN(L28,-3)</f>
        <v>0</v>
      </c>
      <c r="M29" s="359">
        <f>ROUNDDOWN(M28,-3)</f>
        <v>0</v>
      </c>
      <c r="N29" s="359">
        <f t="shared" ref="N29" si="36">ROUNDDOWN(N28,-3)</f>
        <v>0</v>
      </c>
      <c r="O29" s="359">
        <f t="shared" ref="O29:AC29" si="37">ROUNDDOWN(O28,-3)</f>
        <v>0</v>
      </c>
      <c r="P29" s="359">
        <f t="shared" si="37"/>
        <v>0</v>
      </c>
      <c r="Q29" s="359">
        <f t="shared" si="37"/>
        <v>0</v>
      </c>
      <c r="R29" s="359">
        <f t="shared" si="37"/>
        <v>0</v>
      </c>
      <c r="S29" s="359">
        <f t="shared" si="37"/>
        <v>0</v>
      </c>
      <c r="T29" s="359">
        <f t="shared" si="37"/>
        <v>0</v>
      </c>
      <c r="U29" s="359">
        <f t="shared" si="37"/>
        <v>0</v>
      </c>
      <c r="V29" s="359">
        <f t="shared" si="37"/>
        <v>0</v>
      </c>
      <c r="W29" s="359">
        <f t="shared" si="37"/>
        <v>0</v>
      </c>
      <c r="X29" s="359">
        <f t="shared" si="37"/>
        <v>0</v>
      </c>
      <c r="Y29" s="359">
        <f t="shared" si="37"/>
        <v>0</v>
      </c>
      <c r="Z29" s="359">
        <f t="shared" si="37"/>
        <v>0</v>
      </c>
      <c r="AA29" s="359">
        <f t="shared" si="37"/>
        <v>0</v>
      </c>
      <c r="AB29" s="359">
        <f t="shared" si="37"/>
        <v>0</v>
      </c>
      <c r="AC29" s="359">
        <f t="shared" si="37"/>
        <v>0</v>
      </c>
    </row>
    <row r="30" spans="1:30" ht="33" customHeight="1" thickBot="1">
      <c r="C30" s="57" t="s">
        <v>219</v>
      </c>
      <c r="D30" s="291">
        <f>ROUNDDOWN(D28,-3)</f>
        <v>0</v>
      </c>
      <c r="F30" s="291">
        <f>ROUNDDOWN(F28,-3)</f>
        <v>0</v>
      </c>
      <c r="H30" s="291">
        <f>ROUNDDOWN(H28,-3)</f>
        <v>0</v>
      </c>
      <c r="K30" s="359">
        <f>SUM(I29:K29)</f>
        <v>0</v>
      </c>
      <c r="N30" s="359">
        <f>SUM(L29:N29)</f>
        <v>0</v>
      </c>
      <c r="Q30" s="359">
        <f>SUM(O29:Q29)</f>
        <v>0</v>
      </c>
      <c r="T30" s="359">
        <f>SUM(R29:T29)</f>
        <v>0</v>
      </c>
      <c r="W30" s="359">
        <f>SUM(U29:W29)</f>
        <v>0</v>
      </c>
      <c r="Z30" s="359">
        <f>SUM(X29:Z29)</f>
        <v>0</v>
      </c>
      <c r="AC30" s="359">
        <f>SUM(AA29:AC29)</f>
        <v>0</v>
      </c>
    </row>
    <row r="31" spans="1:30" ht="21.75" customHeight="1"/>
    <row r="32" spans="1:30" ht="12" customHeight="1"/>
    <row r="33" spans="2:2" ht="12" customHeight="1"/>
    <row r="34" spans="2:2" ht="12" customHeight="1"/>
    <row r="35" spans="2:2" ht="12" customHeight="1"/>
    <row r="36" spans="2:2" ht="12" customHeight="1"/>
    <row r="37" spans="2:2" ht="12" customHeight="1"/>
    <row r="38" spans="2:2" ht="12" customHeight="1"/>
    <row r="39" spans="2:2" ht="12" customHeight="1"/>
    <row r="40" spans="2:2" ht="12" customHeight="1"/>
    <row r="41" spans="2:2" ht="12" customHeight="1"/>
    <row r="42" spans="2:2" ht="12" customHeight="1"/>
    <row r="43" spans="2:2" ht="12" customHeight="1"/>
    <row r="44" spans="2:2" ht="12" customHeight="1"/>
    <row r="45" spans="2:2" ht="12" customHeight="1"/>
    <row r="46" spans="2:2" ht="12" customHeight="1"/>
    <row r="47" spans="2:2" s="73" customFormat="1" ht="12" customHeight="1">
      <c r="B47" s="178"/>
    </row>
    <row r="48" spans="2:2" ht="12" customHeight="1"/>
    <row r="49" spans="1:8" ht="24" customHeight="1">
      <c r="A49" s="263"/>
      <c r="C49" s="45"/>
      <c r="D49" s="45"/>
      <c r="E49" s="45"/>
      <c r="F49" s="45"/>
      <c r="G49" s="45"/>
      <c r="H49" s="45"/>
    </row>
    <row r="50" spans="1:8" ht="62.1" customHeight="1">
      <c r="A50" s="264"/>
      <c r="B50" s="267"/>
      <c r="C50" s="726"/>
      <c r="D50" s="726"/>
      <c r="E50" s="726"/>
      <c r="F50" s="726"/>
      <c r="G50" s="726"/>
      <c r="H50" s="726"/>
    </row>
    <row r="51" spans="1:8" ht="30" customHeight="1">
      <c r="A51" s="264"/>
      <c r="B51" s="277"/>
      <c r="C51" s="286"/>
      <c r="D51" s="287"/>
      <c r="E51" s="286"/>
      <c r="F51" s="284"/>
      <c r="G51" s="286"/>
      <c r="H51" s="284"/>
    </row>
    <row r="52" spans="1:8" ht="30" customHeight="1">
      <c r="A52" s="264"/>
      <c r="B52" s="277"/>
      <c r="C52" s="286"/>
      <c r="D52" s="287"/>
      <c r="E52" s="286"/>
      <c r="F52" s="284"/>
      <c r="G52" s="286"/>
      <c r="H52" s="284"/>
    </row>
    <row r="53" spans="1:8" ht="30" customHeight="1">
      <c r="A53" s="264"/>
      <c r="B53" s="277"/>
      <c r="C53" s="286"/>
      <c r="D53" s="287"/>
      <c r="E53" s="286"/>
      <c r="F53" s="284"/>
      <c r="G53" s="286"/>
      <c r="H53" s="284"/>
    </row>
    <row r="54" spans="1:8" ht="30" customHeight="1">
      <c r="A54" s="264"/>
      <c r="B54" s="277"/>
      <c r="C54" s="286"/>
      <c r="D54" s="287"/>
      <c r="E54" s="286"/>
      <c r="F54" s="284"/>
      <c r="G54" s="286"/>
      <c r="H54" s="284"/>
    </row>
    <row r="55" spans="1:8" ht="30" customHeight="1">
      <c r="A55" s="264"/>
      <c r="B55" s="277"/>
      <c r="C55" s="286"/>
      <c r="D55" s="287"/>
      <c r="E55" s="286"/>
      <c r="F55" s="284"/>
      <c r="G55" s="286"/>
      <c r="H55" s="284"/>
    </row>
    <row r="56" spans="1:8" ht="30" customHeight="1">
      <c r="A56" s="264"/>
      <c r="B56" s="275"/>
      <c r="C56" s="281"/>
      <c r="D56" s="282"/>
      <c r="E56" s="283"/>
      <c r="F56" s="284"/>
      <c r="G56" s="285"/>
      <c r="H56" s="284"/>
    </row>
    <row r="57" spans="1:8" ht="30" customHeight="1">
      <c r="A57" s="264"/>
      <c r="B57" s="275"/>
      <c r="C57" s="281"/>
      <c r="D57" s="282"/>
      <c r="E57" s="283"/>
      <c r="F57" s="284"/>
      <c r="G57" s="283"/>
      <c r="H57" s="284"/>
    </row>
    <row r="58" spans="1:8" ht="30" customHeight="1">
      <c r="A58" s="264"/>
      <c r="B58" s="275"/>
      <c r="C58" s="276"/>
      <c r="D58" s="268"/>
      <c r="E58" s="269"/>
      <c r="F58" s="270"/>
      <c r="G58" s="269"/>
      <c r="H58" s="270"/>
    </row>
    <row r="59" spans="1:8" ht="30" customHeight="1">
      <c r="A59" s="264"/>
      <c r="B59" s="275"/>
      <c r="C59" s="276"/>
      <c r="D59" s="268"/>
      <c r="E59" s="269"/>
      <c r="F59" s="270"/>
      <c r="G59" s="269"/>
      <c r="H59" s="270"/>
    </row>
    <row r="60" spans="1:8" ht="30" customHeight="1">
      <c r="A60" s="264"/>
      <c r="B60" s="275"/>
      <c r="C60" s="276"/>
      <c r="D60" s="268"/>
      <c r="E60" s="269"/>
      <c r="F60" s="270"/>
      <c r="G60" s="269"/>
      <c r="H60" s="270"/>
    </row>
    <row r="61" spans="1:8" ht="30" hidden="1" customHeight="1">
      <c r="A61" s="264"/>
      <c r="B61" s="275"/>
      <c r="C61" s="276"/>
      <c r="D61" s="268"/>
      <c r="E61" s="269"/>
      <c r="F61" s="270"/>
      <c r="G61" s="269"/>
      <c r="H61" s="270"/>
    </row>
    <row r="62" spans="1:8" ht="30" hidden="1" customHeight="1">
      <c r="A62" s="264"/>
      <c r="B62" s="275"/>
      <c r="C62" s="276"/>
      <c r="D62" s="268"/>
      <c r="E62" s="269"/>
      <c r="F62" s="270"/>
      <c r="G62" s="269"/>
      <c r="H62" s="270"/>
    </row>
    <row r="63" spans="1:8" ht="30" hidden="1" customHeight="1">
      <c r="A63" s="264"/>
      <c r="B63" s="275"/>
      <c r="C63" s="276"/>
      <c r="D63" s="268"/>
      <c r="E63" s="269"/>
      <c r="F63" s="270"/>
      <c r="G63" s="269"/>
      <c r="H63" s="270"/>
    </row>
    <row r="64" spans="1:8" ht="30" hidden="1" customHeight="1">
      <c r="A64" s="264"/>
      <c r="B64" s="275"/>
      <c r="C64" s="276"/>
      <c r="D64" s="268"/>
      <c r="E64" s="269"/>
      <c r="F64" s="270"/>
      <c r="G64" s="269"/>
      <c r="H64" s="270"/>
    </row>
    <row r="65" spans="1:8" ht="30" hidden="1" customHeight="1" thickBot="1">
      <c r="A65" s="71"/>
      <c r="B65" s="275"/>
      <c r="C65" s="276"/>
      <c r="D65" s="268"/>
      <c r="E65" s="269"/>
      <c r="F65" s="270"/>
      <c r="G65" s="269"/>
      <c r="H65" s="270"/>
    </row>
    <row r="66" spans="1:8" ht="37.5" customHeight="1">
      <c r="A66" s="73"/>
      <c r="B66" s="275"/>
      <c r="C66" s="276"/>
      <c r="D66" s="71"/>
      <c r="E66" s="71"/>
      <c r="F66" s="118"/>
      <c r="G66" s="71"/>
      <c r="H66" s="118"/>
    </row>
    <row r="67" spans="1:8" ht="26.45" customHeight="1">
      <c r="A67" s="73"/>
      <c r="B67" s="275"/>
      <c r="C67" s="276"/>
      <c r="D67" s="71"/>
      <c r="E67" s="71"/>
      <c r="F67" s="118"/>
      <c r="G67" s="71"/>
      <c r="H67" s="118"/>
    </row>
    <row r="68" spans="1:8" ht="15" hidden="1" customHeight="1" thickBot="1">
      <c r="A68" s="73"/>
      <c r="B68" s="293"/>
      <c r="C68" s="71"/>
      <c r="D68" s="71"/>
      <c r="E68" s="71"/>
      <c r="F68" s="71"/>
      <c r="G68" s="71"/>
      <c r="H68" s="71"/>
    </row>
    <row r="69" spans="1:8" hidden="1">
      <c r="A69" s="212"/>
      <c r="B69" s="293"/>
      <c r="C69" s="71"/>
      <c r="D69" s="71"/>
      <c r="E69" s="71"/>
      <c r="F69" s="71"/>
      <c r="G69" s="71"/>
      <c r="H69" s="71"/>
    </row>
    <row r="70" spans="1:8" hidden="1">
      <c r="A70" s="212"/>
    </row>
    <row r="71" spans="1:8" hidden="1">
      <c r="A71" s="212"/>
    </row>
    <row r="72" spans="1:8" hidden="1">
      <c r="A72" s="212"/>
    </row>
    <row r="73" spans="1:8" hidden="1">
      <c r="A73" s="212"/>
    </row>
    <row r="74" spans="1:8" hidden="1">
      <c r="A74" s="212"/>
    </row>
    <row r="75" spans="1:8" hidden="1">
      <c r="A75" s="212"/>
    </row>
    <row r="76" spans="1:8" hidden="1">
      <c r="A76" s="212"/>
    </row>
    <row r="77" spans="1:8" hidden="1">
      <c r="A77" s="212"/>
    </row>
    <row r="78" spans="1:8" hidden="1">
      <c r="A78" s="212"/>
    </row>
    <row r="79" spans="1:8" hidden="1">
      <c r="A79" s="212"/>
    </row>
    <row r="80" spans="1:8" hidden="1">
      <c r="A80" s="212"/>
    </row>
    <row r="81" spans="1:1" hidden="1">
      <c r="A81" s="212"/>
    </row>
    <row r="82" spans="1:1" hidden="1">
      <c r="A82" s="212"/>
    </row>
    <row r="83" spans="1:1" hidden="1">
      <c r="A83" s="212"/>
    </row>
    <row r="84" spans="1:1" hidden="1">
      <c r="A84" s="212"/>
    </row>
    <row r="85" spans="1:1" hidden="1"/>
    <row r="86" spans="1:1" ht="30" hidden="1" customHeight="1" thickBot="1"/>
    <row r="87" spans="1:1" ht="30" customHeight="1"/>
    <row r="88" spans="1:1" ht="30" customHeight="1"/>
    <row r="89" spans="1:1" ht="32.25" customHeight="1"/>
  </sheetData>
  <mergeCells count="12">
    <mergeCell ref="C50:H50"/>
    <mergeCell ref="L11:N11"/>
    <mergeCell ref="O11:Q11"/>
    <mergeCell ref="R11:T11"/>
    <mergeCell ref="U11:W11"/>
    <mergeCell ref="E10:F10"/>
    <mergeCell ref="G10:H10"/>
    <mergeCell ref="X11:Z11"/>
    <mergeCell ref="AA11:AC11"/>
    <mergeCell ref="E11:F11"/>
    <mergeCell ref="G11:H11"/>
    <mergeCell ref="I11:K11"/>
  </mergeCells>
  <phoneticPr fontId="2"/>
  <dataValidations count="1">
    <dataValidation type="list" allowBlank="1" showInputMessage="1" showErrorMessage="1" sqref="B13:B27">
      <formula1>分類</formula1>
    </dataValidation>
  </dataValidations>
  <printOptions horizontalCentered="1"/>
  <pageMargins left="0.39370078740157483" right="0.23622047244094491" top="0.43307086614173229" bottom="0.35433070866141736" header="0.31496062992125984" footer="0.31496062992125984"/>
  <pageSetup paperSize="9"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pageSetUpPr fitToPage="1"/>
  </sheetPr>
  <dimension ref="A1:I62"/>
  <sheetViews>
    <sheetView showGridLines="0" view="pageBreakPreview" topLeftCell="A20" zoomScaleNormal="80" zoomScaleSheetLayoutView="100" workbookViewId="0">
      <selection activeCell="B23" sqref="B23"/>
    </sheetView>
  </sheetViews>
  <sheetFormatPr defaultColWidth="9" defaultRowHeight="14.25"/>
  <cols>
    <col min="1" max="1" width="6.625" style="57" customWidth="1"/>
    <col min="2" max="2" width="16.625" style="57" customWidth="1"/>
    <col min="3" max="3" width="8.625" style="69" customWidth="1"/>
    <col min="4" max="4" width="14.625" style="57" customWidth="1"/>
    <col min="5" max="5" width="8.625" style="69" customWidth="1"/>
    <col min="6" max="6" width="13.625" style="57" customWidth="1"/>
    <col min="7" max="7" width="18.625" style="57" customWidth="1"/>
    <col min="8" max="8" width="9.125" style="57" customWidth="1"/>
    <col min="9" max="16384" width="9" style="57"/>
  </cols>
  <sheetData>
    <row r="1" spans="1:9" ht="18" hidden="1" customHeight="1">
      <c r="A1" s="759"/>
      <c r="B1" s="759"/>
      <c r="C1" s="759"/>
      <c r="D1" s="759"/>
      <c r="E1" s="759"/>
      <c r="F1" s="759"/>
      <c r="G1" s="759"/>
    </row>
    <row r="2" spans="1:9" ht="12" customHeight="1" thickBot="1">
      <c r="A2" s="66"/>
      <c r="B2" s="66"/>
      <c r="C2" s="34"/>
      <c r="D2" s="45"/>
      <c r="E2" s="67"/>
      <c r="F2" s="68"/>
      <c r="G2" s="45"/>
    </row>
    <row r="3" spans="1:9" ht="20.100000000000001" customHeight="1" thickBot="1">
      <c r="A3" s="48" t="s">
        <v>51</v>
      </c>
      <c r="B3" s="48" t="s">
        <v>19</v>
      </c>
      <c r="C3" s="34"/>
      <c r="E3" s="45"/>
      <c r="F3" s="98">
        <f>F5+様式2_4旅費!F4+様式2_4旅費!F6+様式2_5現地活動費!E3+'様式2_6本邦受入活動費&amp;管理費'!E4</f>
        <v>0</v>
      </c>
      <c r="G3" s="45" t="s">
        <v>1</v>
      </c>
    </row>
    <row r="4" spans="1:9" ht="20.100000000000001" customHeight="1">
      <c r="A4" s="35"/>
      <c r="B4" s="36"/>
      <c r="C4" s="34"/>
      <c r="E4" s="45"/>
      <c r="F4" s="46"/>
      <c r="G4" s="191"/>
    </row>
    <row r="5" spans="1:9" ht="20.100000000000001" customHeight="1" thickBot="1">
      <c r="A5" s="49" t="s">
        <v>2</v>
      </c>
      <c r="B5" s="36" t="s">
        <v>128</v>
      </c>
      <c r="C5" s="34"/>
      <c r="E5" s="68"/>
      <c r="F5" s="97">
        <f>F42</f>
        <v>0</v>
      </c>
      <c r="G5" s="45" t="s">
        <v>1</v>
      </c>
    </row>
    <row r="6" spans="1:9" ht="12" customHeight="1" thickTop="1">
      <c r="A6" s="45"/>
      <c r="B6" s="45"/>
      <c r="C6" s="46"/>
      <c r="D6" s="45"/>
      <c r="E6" s="46"/>
      <c r="F6" s="45"/>
      <c r="G6" s="45"/>
    </row>
    <row r="7" spans="1:9" s="18" customFormat="1" ht="20.100000000000001" customHeight="1" thickBot="1">
      <c r="A7" s="523" t="s">
        <v>154</v>
      </c>
      <c r="B7" s="524"/>
      <c r="C7" s="524"/>
      <c r="D7" s="525">
        <f>F22</f>
        <v>0</v>
      </c>
      <c r="E7" s="523" t="s">
        <v>11</v>
      </c>
      <c r="F7" s="523"/>
      <c r="G7" s="523"/>
    </row>
    <row r="8" spans="1:9" s="18" customFormat="1" ht="20.100000000000001" customHeight="1">
      <c r="A8" s="740" t="s">
        <v>171</v>
      </c>
      <c r="B8" s="741"/>
      <c r="C8" s="741"/>
      <c r="D8" s="748"/>
      <c r="E8" s="749"/>
      <c r="F8" s="526" t="s">
        <v>133</v>
      </c>
      <c r="G8" s="527" t="s">
        <v>176</v>
      </c>
      <c r="H8" s="595" t="s">
        <v>131</v>
      </c>
      <c r="I8" s="596" t="s">
        <v>317</v>
      </c>
    </row>
    <row r="9" spans="1:9" s="18" customFormat="1" ht="20.100000000000001" customHeight="1">
      <c r="A9" s="745" t="s">
        <v>358</v>
      </c>
      <c r="B9" s="750"/>
      <c r="C9" s="751"/>
      <c r="D9" s="752"/>
      <c r="E9" s="753"/>
      <c r="F9" s="528">
        <f>'機材様式（別紙明細）'!C4</f>
        <v>0</v>
      </c>
      <c r="G9" s="551" t="s">
        <v>360</v>
      </c>
      <c r="H9" s="170"/>
      <c r="I9" s="378"/>
    </row>
    <row r="10" spans="1:9" s="18" customFormat="1" ht="20.100000000000001" customHeight="1">
      <c r="A10" s="760"/>
      <c r="B10" s="730"/>
      <c r="C10" s="731"/>
      <c r="D10" s="612"/>
      <c r="E10" s="613"/>
      <c r="F10" s="614"/>
      <c r="G10" s="551"/>
      <c r="H10" s="170"/>
      <c r="I10" s="378"/>
    </row>
    <row r="11" spans="1:9" s="18" customFormat="1" ht="20.100000000000001" customHeight="1">
      <c r="A11" s="761"/>
      <c r="B11" s="730"/>
      <c r="C11" s="731"/>
      <c r="D11" s="612"/>
      <c r="E11" s="613"/>
      <c r="F11" s="614"/>
      <c r="G11" s="551"/>
      <c r="H11" s="170"/>
      <c r="I11" s="378"/>
    </row>
    <row r="12" spans="1:9" s="18" customFormat="1" ht="20.100000000000001" customHeight="1">
      <c r="A12" s="754" t="s">
        <v>173</v>
      </c>
      <c r="B12" s="755"/>
      <c r="C12" s="755"/>
      <c r="D12" s="755"/>
      <c r="E12" s="756"/>
      <c r="F12" s="529">
        <f>SUM(F9:F11)</f>
        <v>0</v>
      </c>
      <c r="G12" s="552"/>
      <c r="H12" s="331"/>
      <c r="I12" s="177"/>
    </row>
    <row r="13" spans="1:9" s="18" customFormat="1" ht="20.100000000000001" customHeight="1">
      <c r="A13" s="745" t="s">
        <v>359</v>
      </c>
      <c r="B13" s="750"/>
      <c r="C13" s="751"/>
      <c r="D13" s="752"/>
      <c r="E13" s="753"/>
      <c r="F13" s="530">
        <f>'機材様式（別紙明細）'!C17</f>
        <v>0</v>
      </c>
      <c r="G13" s="553" t="s">
        <v>361</v>
      </c>
      <c r="H13" s="170"/>
      <c r="I13" s="378"/>
    </row>
    <row r="14" spans="1:9" s="18" customFormat="1" ht="20.100000000000001" customHeight="1">
      <c r="A14" s="746"/>
      <c r="B14" s="730"/>
      <c r="C14" s="731"/>
      <c r="D14" s="612"/>
      <c r="E14" s="613"/>
      <c r="F14" s="614"/>
      <c r="G14" s="553"/>
      <c r="H14" s="170"/>
      <c r="I14" s="378"/>
    </row>
    <row r="15" spans="1:9" s="18" customFormat="1" ht="20.100000000000001" customHeight="1">
      <c r="A15" s="747"/>
      <c r="B15" s="730"/>
      <c r="C15" s="731"/>
      <c r="D15" s="612"/>
      <c r="E15" s="613"/>
      <c r="F15" s="614"/>
      <c r="G15" s="553"/>
      <c r="H15" s="170"/>
      <c r="I15" s="378"/>
    </row>
    <row r="16" spans="1:9" s="18" customFormat="1" ht="20.100000000000001" customHeight="1">
      <c r="A16" s="754" t="s">
        <v>173</v>
      </c>
      <c r="B16" s="755"/>
      <c r="C16" s="755"/>
      <c r="D16" s="755"/>
      <c r="E16" s="756"/>
      <c r="F16" s="529">
        <f>SUM(F13:F15)</f>
        <v>0</v>
      </c>
      <c r="G16" s="554"/>
      <c r="H16" s="331"/>
    </row>
    <row r="17" spans="1:9" s="18" customFormat="1" ht="20.100000000000001" customHeight="1">
      <c r="A17" s="757" t="s">
        <v>357</v>
      </c>
      <c r="B17" s="750"/>
      <c r="C17" s="751"/>
      <c r="D17" s="752"/>
      <c r="E17" s="753"/>
      <c r="F17" s="531">
        <f>'機材様式（別紙明細）'!C28</f>
        <v>0</v>
      </c>
      <c r="G17" s="555" t="s">
        <v>362</v>
      </c>
      <c r="H17" s="170"/>
      <c r="I17" s="378"/>
    </row>
    <row r="18" spans="1:9" s="18" customFormat="1" ht="20.100000000000001" customHeight="1">
      <c r="A18" s="758"/>
      <c r="B18" s="730"/>
      <c r="C18" s="731"/>
      <c r="D18" s="612"/>
      <c r="E18" s="613"/>
      <c r="F18" s="614"/>
      <c r="G18" s="556"/>
      <c r="H18" s="170"/>
      <c r="I18" s="378"/>
    </row>
    <row r="19" spans="1:9" s="18" customFormat="1" ht="20.100000000000001" customHeight="1">
      <c r="A19" s="758"/>
      <c r="B19" s="730"/>
      <c r="C19" s="731"/>
      <c r="D19" s="612"/>
      <c r="E19" s="613"/>
      <c r="F19" s="614"/>
      <c r="G19" s="556"/>
      <c r="H19" s="170"/>
      <c r="I19" s="378"/>
    </row>
    <row r="20" spans="1:9" s="18" customFormat="1" ht="20.100000000000001" customHeight="1">
      <c r="A20" s="738" t="s">
        <v>173</v>
      </c>
      <c r="B20" s="731"/>
      <c r="C20" s="731"/>
      <c r="D20" s="731"/>
      <c r="E20" s="739"/>
      <c r="F20" s="529">
        <f>SUM(F17:F19)</f>
        <v>0</v>
      </c>
      <c r="G20" s="557"/>
    </row>
    <row r="21" spans="1:9" s="18" customFormat="1" ht="20.100000000000001" customHeight="1" thickBot="1">
      <c r="A21" s="743" t="s">
        <v>174</v>
      </c>
      <c r="B21" s="744"/>
      <c r="C21" s="744"/>
      <c r="D21" s="744"/>
      <c r="E21" s="744"/>
      <c r="F21" s="532">
        <f>F12+F16+F20</f>
        <v>0</v>
      </c>
      <c r="G21" s="533"/>
    </row>
    <row r="22" spans="1:9" s="18" customFormat="1" ht="20.100000000000001" customHeight="1" thickBot="1">
      <c r="A22" s="523"/>
      <c r="B22" s="523"/>
      <c r="C22" s="523"/>
      <c r="D22" s="523"/>
      <c r="E22" s="136" t="s">
        <v>80</v>
      </c>
      <c r="F22" s="534">
        <f>ROUNDDOWN(F21,-3)</f>
        <v>0</v>
      </c>
      <c r="G22" s="523"/>
      <c r="H22" s="37"/>
    </row>
    <row r="23" spans="1:9" s="18" customFormat="1" ht="20.100000000000001" customHeight="1">
      <c r="A23" s="523"/>
      <c r="B23" s="523"/>
      <c r="C23" s="523"/>
      <c r="D23" s="523"/>
      <c r="E23" s="535"/>
      <c r="F23" s="536"/>
      <c r="G23" s="523"/>
    </row>
    <row r="24" spans="1:9" s="18" customFormat="1" ht="21.95" customHeight="1" thickBot="1">
      <c r="A24" s="537" t="s">
        <v>155</v>
      </c>
      <c r="B24" s="537"/>
      <c r="C24" s="537"/>
      <c r="D24" s="525">
        <f>F32</f>
        <v>0</v>
      </c>
      <c r="E24" s="523" t="s">
        <v>11</v>
      </c>
      <c r="F24" s="523"/>
      <c r="G24" s="523"/>
    </row>
    <row r="25" spans="1:9" s="18" customFormat="1" ht="20.100000000000001" customHeight="1">
      <c r="A25" s="740" t="s">
        <v>171</v>
      </c>
      <c r="B25" s="741"/>
      <c r="C25" s="742"/>
      <c r="D25" s="526" t="s">
        <v>132</v>
      </c>
      <c r="E25" s="526" t="s">
        <v>172</v>
      </c>
      <c r="F25" s="526" t="s">
        <v>133</v>
      </c>
      <c r="G25" s="527" t="s">
        <v>176</v>
      </c>
      <c r="H25" s="595" t="s">
        <v>131</v>
      </c>
      <c r="I25" s="596" t="s">
        <v>317</v>
      </c>
    </row>
    <row r="26" spans="1:9" s="18" customFormat="1" ht="20.100000000000001" customHeight="1">
      <c r="A26" s="732"/>
      <c r="B26" s="733"/>
      <c r="C26" s="734"/>
      <c r="D26" s="566"/>
      <c r="E26" s="43"/>
      <c r="F26" s="528">
        <f>D26*E26</f>
        <v>0</v>
      </c>
      <c r="G26" s="573"/>
      <c r="H26" s="170"/>
      <c r="I26" s="393"/>
    </row>
    <row r="27" spans="1:9" s="18" customFormat="1" ht="20.100000000000001" customHeight="1">
      <c r="A27" s="735"/>
      <c r="B27" s="736"/>
      <c r="C27" s="737"/>
      <c r="D27" s="538"/>
      <c r="E27" s="539"/>
      <c r="F27" s="528">
        <f>D27*E27</f>
        <v>0</v>
      </c>
      <c r="G27" s="570"/>
      <c r="H27" s="170"/>
      <c r="I27" s="393"/>
    </row>
    <row r="28" spans="1:9" s="18" customFormat="1" ht="20.100000000000001" customHeight="1">
      <c r="A28" s="735"/>
      <c r="B28" s="736"/>
      <c r="C28" s="737"/>
      <c r="D28" s="538"/>
      <c r="E28" s="539"/>
      <c r="F28" s="528">
        <f>D28*E28</f>
        <v>0</v>
      </c>
      <c r="G28" s="570"/>
      <c r="H28" s="170"/>
      <c r="I28" s="393"/>
    </row>
    <row r="29" spans="1:9" s="18" customFormat="1" ht="20.100000000000001" customHeight="1">
      <c r="A29" s="735"/>
      <c r="B29" s="736"/>
      <c r="C29" s="737"/>
      <c r="D29" s="538"/>
      <c r="E29" s="539"/>
      <c r="F29" s="528">
        <f>D29*E29</f>
        <v>0</v>
      </c>
      <c r="G29" s="570"/>
      <c r="H29" s="170"/>
      <c r="I29" s="393"/>
    </row>
    <row r="30" spans="1:9" s="18" customFormat="1" ht="20.100000000000001" customHeight="1">
      <c r="A30" s="735"/>
      <c r="B30" s="736"/>
      <c r="C30" s="737"/>
      <c r="D30" s="540"/>
      <c r="E30" s="541"/>
      <c r="F30" s="528">
        <f>D30*E30</f>
        <v>0</v>
      </c>
      <c r="G30" s="571"/>
      <c r="H30" s="170"/>
      <c r="I30" s="393"/>
    </row>
    <row r="31" spans="1:9" s="18" customFormat="1" ht="20.100000000000001" customHeight="1" thickBot="1">
      <c r="A31" s="727" t="s">
        <v>175</v>
      </c>
      <c r="B31" s="728"/>
      <c r="C31" s="728"/>
      <c r="D31" s="728"/>
      <c r="E31" s="729"/>
      <c r="F31" s="532">
        <f>SUM(F26:F30)</f>
        <v>0</v>
      </c>
      <c r="G31" s="572"/>
    </row>
    <row r="32" spans="1:9" s="18" customFormat="1" ht="20.100000000000001" customHeight="1" thickBot="1">
      <c r="A32" s="537"/>
      <c r="B32" s="537"/>
      <c r="C32" s="523"/>
      <c r="D32" s="523"/>
      <c r="E32" s="136" t="s">
        <v>80</v>
      </c>
      <c r="F32" s="534">
        <f>ROUNDDOWN(F31,-3)</f>
        <v>0</v>
      </c>
      <c r="G32" s="568"/>
    </row>
    <row r="33" spans="1:9" s="18" customFormat="1" ht="20.100000000000001" customHeight="1">
      <c r="A33" s="537"/>
      <c r="B33" s="537"/>
      <c r="C33" s="523"/>
      <c r="D33" s="523"/>
      <c r="E33" s="535"/>
      <c r="F33" s="542"/>
      <c r="G33" s="568"/>
    </row>
    <row r="34" spans="1:9" s="18" customFormat="1" ht="20.100000000000001" customHeight="1" thickBot="1">
      <c r="A34" s="543" t="s">
        <v>156</v>
      </c>
      <c r="B34" s="543"/>
      <c r="C34" s="537"/>
      <c r="D34" s="525">
        <f>F40</f>
        <v>0</v>
      </c>
      <c r="E34" s="523" t="s">
        <v>11</v>
      </c>
      <c r="F34" s="523"/>
      <c r="G34" s="568"/>
    </row>
    <row r="35" spans="1:9" s="18" customFormat="1" ht="20.100000000000001" customHeight="1">
      <c r="A35" s="740" t="s">
        <v>171</v>
      </c>
      <c r="B35" s="741"/>
      <c r="C35" s="742"/>
      <c r="D35" s="526" t="s">
        <v>132</v>
      </c>
      <c r="E35" s="526" t="s">
        <v>172</v>
      </c>
      <c r="F35" s="526" t="s">
        <v>133</v>
      </c>
      <c r="G35" s="569" t="s">
        <v>176</v>
      </c>
      <c r="H35" s="595" t="s">
        <v>131</v>
      </c>
      <c r="I35" s="596" t="s">
        <v>317</v>
      </c>
    </row>
    <row r="36" spans="1:9" ht="20.100000000000001" customHeight="1">
      <c r="A36" s="732"/>
      <c r="B36" s="733"/>
      <c r="C36" s="734"/>
      <c r="D36" s="566"/>
      <c r="E36" s="567"/>
      <c r="F36" s="528">
        <f>D36*E36</f>
        <v>0</v>
      </c>
      <c r="G36" s="574"/>
      <c r="H36" s="61"/>
      <c r="I36" s="393"/>
    </row>
    <row r="37" spans="1:9" ht="20.100000000000001" customHeight="1">
      <c r="A37" s="732"/>
      <c r="B37" s="733"/>
      <c r="C37" s="734"/>
      <c r="D37" s="566"/>
      <c r="E37" s="567"/>
      <c r="F37" s="528">
        <f>D37*E37</f>
        <v>0</v>
      </c>
      <c r="G37" s="574"/>
      <c r="H37" s="61"/>
      <c r="I37" s="393"/>
    </row>
    <row r="38" spans="1:9" ht="20.100000000000001" customHeight="1">
      <c r="A38" s="735"/>
      <c r="B38" s="736"/>
      <c r="C38" s="737"/>
      <c r="D38" s="540"/>
      <c r="E38" s="544"/>
      <c r="F38" s="528">
        <f>D38*E38</f>
        <v>0</v>
      </c>
      <c r="G38" s="575"/>
      <c r="H38" s="61"/>
      <c r="I38" s="393"/>
    </row>
    <row r="39" spans="1:9" ht="20.100000000000001" customHeight="1" thickBot="1">
      <c r="A39" s="727" t="s">
        <v>175</v>
      </c>
      <c r="B39" s="728"/>
      <c r="C39" s="728"/>
      <c r="D39" s="728"/>
      <c r="E39" s="729"/>
      <c r="F39" s="532">
        <f>SUM(F36:F38)</f>
        <v>0</v>
      </c>
      <c r="G39" s="576"/>
    </row>
    <row r="40" spans="1:9" ht="20.100000000000001" customHeight="1" thickBot="1">
      <c r="A40" s="537"/>
      <c r="B40" s="537"/>
      <c r="C40" s="523"/>
      <c r="D40" s="523"/>
      <c r="E40" s="136" t="s">
        <v>80</v>
      </c>
      <c r="F40" s="534">
        <f>ROUNDDOWN(F39,-3)</f>
        <v>0</v>
      </c>
      <c r="G40" s="523"/>
    </row>
    <row r="41" spans="1:9" ht="20.100000000000001" customHeight="1">
      <c r="A41" s="537"/>
      <c r="B41" s="537"/>
      <c r="C41" s="523"/>
      <c r="D41" s="523"/>
      <c r="E41" s="535"/>
      <c r="F41" s="542"/>
      <c r="G41" s="523"/>
    </row>
    <row r="42" spans="1:9" ht="20.100000000000001" customHeight="1">
      <c r="A42" s="537" t="s">
        <v>191</v>
      </c>
      <c r="B42" s="537"/>
      <c r="C42" s="523"/>
      <c r="D42" s="428"/>
      <c r="E42" s="545"/>
      <c r="F42" s="546">
        <f>D7+D24+D34</f>
        <v>0</v>
      </c>
      <c r="G42" s="547" t="s">
        <v>11</v>
      </c>
    </row>
    <row r="43" spans="1:9" ht="20.100000000000001" customHeight="1">
      <c r="A43" s="523"/>
      <c r="B43" s="523"/>
      <c r="C43" s="523"/>
      <c r="D43" s="523"/>
      <c r="E43" s="537"/>
      <c r="F43" s="523"/>
      <c r="G43" s="523"/>
    </row>
    <row r="44" spans="1:9" ht="20.100000000000001" customHeight="1">
      <c r="A44" s="548"/>
      <c r="B44" s="548"/>
      <c r="C44" s="549"/>
      <c r="D44" s="548"/>
      <c r="E44" s="550"/>
      <c r="F44" s="548"/>
      <c r="G44" s="548"/>
    </row>
    <row r="45" spans="1:9">
      <c r="A45" s="47"/>
      <c r="B45" s="45"/>
      <c r="C45" s="46"/>
      <c r="D45" s="45"/>
      <c r="E45" s="67"/>
      <c r="F45" s="45"/>
      <c r="G45" s="45"/>
    </row>
    <row r="49" spans="1:4">
      <c r="D49" s="69"/>
    </row>
    <row r="50" spans="1:4">
      <c r="D50" s="69"/>
    </row>
    <row r="52" spans="1:4">
      <c r="A52" s="330" t="s">
        <v>285</v>
      </c>
      <c r="B52" s="330"/>
      <c r="C52" s="330"/>
    </row>
    <row r="53" spans="1:4" hidden="1">
      <c r="A53" s="5"/>
      <c r="B53" s="5" t="s">
        <v>316</v>
      </c>
      <c r="C53" s="5"/>
    </row>
    <row r="54" spans="1:4" hidden="1">
      <c r="A54" s="5"/>
      <c r="B54" s="121">
        <v>1</v>
      </c>
      <c r="C54" s="332">
        <f>ROUNDDOWN(SUMIF($I$26:$I$48,B54,$F$26:$F$48),-3)</f>
        <v>0</v>
      </c>
    </row>
    <row r="55" spans="1:4" hidden="1">
      <c r="A55" s="5"/>
      <c r="B55" s="121">
        <v>2</v>
      </c>
      <c r="C55" s="332">
        <f t="shared" ref="C55:C60" si="0">ROUNDDOWN(SUMIF($I$26:$I$48,B55,$F$26:$F$48),-3)</f>
        <v>0</v>
      </c>
    </row>
    <row r="56" spans="1:4" hidden="1">
      <c r="A56" s="5"/>
      <c r="B56" s="121">
        <v>3</v>
      </c>
      <c r="C56" s="332">
        <f t="shared" si="0"/>
        <v>0</v>
      </c>
    </row>
    <row r="57" spans="1:4" hidden="1">
      <c r="A57" s="5"/>
      <c r="B57" s="121">
        <v>4</v>
      </c>
      <c r="C57" s="332">
        <f t="shared" si="0"/>
        <v>0</v>
      </c>
    </row>
    <row r="58" spans="1:4" hidden="1">
      <c r="A58" s="5"/>
      <c r="B58" s="121">
        <v>5</v>
      </c>
      <c r="C58" s="332">
        <f t="shared" si="0"/>
        <v>0</v>
      </c>
    </row>
    <row r="59" spans="1:4" hidden="1">
      <c r="A59" s="5"/>
      <c r="B59" s="121">
        <v>6</v>
      </c>
      <c r="C59" s="332">
        <f t="shared" si="0"/>
        <v>0</v>
      </c>
    </row>
    <row r="60" spans="1:4" hidden="1">
      <c r="A60" s="5"/>
      <c r="B60" s="121">
        <v>7</v>
      </c>
      <c r="C60" s="332">
        <f t="shared" si="0"/>
        <v>0</v>
      </c>
    </row>
    <row r="61" spans="1:4" hidden="1"/>
    <row r="62" spans="1:4" hidden="1"/>
  </sheetData>
  <mergeCells count="30">
    <mergeCell ref="A1:G1"/>
    <mergeCell ref="A9:A11"/>
    <mergeCell ref="B10:C10"/>
    <mergeCell ref="B11:C11"/>
    <mergeCell ref="A12:E12"/>
    <mergeCell ref="B18:C18"/>
    <mergeCell ref="A13:A15"/>
    <mergeCell ref="B15:C15"/>
    <mergeCell ref="A35:C35"/>
    <mergeCell ref="A8:E8"/>
    <mergeCell ref="B9:E9"/>
    <mergeCell ref="B13:E13"/>
    <mergeCell ref="B17:E17"/>
    <mergeCell ref="A16:E16"/>
    <mergeCell ref="B14:C14"/>
    <mergeCell ref="A17:A19"/>
    <mergeCell ref="A39:E39"/>
    <mergeCell ref="B19:C19"/>
    <mergeCell ref="A26:C26"/>
    <mergeCell ref="A29:C29"/>
    <mergeCell ref="A30:C30"/>
    <mergeCell ref="A36:C36"/>
    <mergeCell ref="A37:C37"/>
    <mergeCell ref="A38:C38"/>
    <mergeCell ref="A27:C27"/>
    <mergeCell ref="A28:C28"/>
    <mergeCell ref="A31:E31"/>
    <mergeCell ref="A20:E20"/>
    <mergeCell ref="A25:C25"/>
    <mergeCell ref="A21:E21"/>
  </mergeCells>
  <phoneticPr fontId="2"/>
  <dataValidations count="2">
    <dataValidation type="list" operator="greaterThanOrEqual" allowBlank="1" showInputMessage="1" showErrorMessage="1" sqref="I9:I11 I13:I15 I17:I19">
      <formula1>"選択不可"</formula1>
    </dataValidation>
    <dataValidation type="list" operator="greaterThanOrEqual" allowBlank="1" showInputMessage="1" showErrorMessage="1" sqref="I26:I30 I36:I38">
      <formula1>"1,2,3,4,5,6,7,精算"</formula1>
    </dataValidation>
  </dataValidations>
  <printOptions horizontalCentered="1"/>
  <pageMargins left="0.43307086614173229" right="0.23622047244094491" top="0.43307086614173229" bottom="0.35433070866141736" header="0.31496062992125984" footer="0.31496062992125984"/>
  <pageSetup paperSize="9"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CFF"/>
    <pageSetUpPr fitToPage="1"/>
  </sheetPr>
  <dimension ref="A1:AD66"/>
  <sheetViews>
    <sheetView showGridLines="0" view="pageBreakPreview" topLeftCell="A9" zoomScaleNormal="75" zoomScaleSheetLayoutView="100" workbookViewId="0">
      <selection activeCell="B23" sqref="B23"/>
    </sheetView>
  </sheetViews>
  <sheetFormatPr defaultColWidth="10.625" defaultRowHeight="14.25"/>
  <cols>
    <col min="1" max="1" width="4.125" style="143" customWidth="1"/>
    <col min="2" max="2" width="14.875" style="5" customWidth="1"/>
    <col min="3" max="3" width="16.625" style="5" customWidth="1"/>
    <col min="4" max="4" width="9.625" style="5" customWidth="1"/>
    <col min="5" max="5" width="18.25" style="5" customWidth="1"/>
    <col min="6" max="6" width="7.125" style="5" customWidth="1"/>
    <col min="7" max="7" width="10" style="5" customWidth="1"/>
    <col min="8" max="8" width="4.375" style="5" customWidth="1"/>
    <col min="9" max="9" width="11.625" style="5" customWidth="1"/>
    <col min="10" max="10" width="3" style="5" customWidth="1"/>
    <col min="11" max="11" width="6.625" style="5" customWidth="1"/>
    <col min="12" max="12" width="5.125" style="5" customWidth="1"/>
    <col min="13" max="13" width="3.625" style="5" customWidth="1"/>
    <col min="14" max="14" width="12.625" style="5" customWidth="1"/>
    <col min="15" max="15" width="10" style="5" customWidth="1"/>
    <col min="16" max="16" width="3.125" style="5" customWidth="1"/>
    <col min="17" max="17" width="6.125" style="5" customWidth="1"/>
    <col min="18" max="18" width="3.625" style="5" customWidth="1"/>
    <col min="19" max="19" width="2.625" style="5" customWidth="1"/>
    <col min="20" max="20" width="12.625" style="5" customWidth="1"/>
    <col min="21" max="21" width="11.375" style="5" customWidth="1"/>
    <col min="22" max="22" width="16.625" style="5" customWidth="1"/>
    <col min="23" max="23" width="14.125" style="5" customWidth="1"/>
    <col min="24" max="24" width="8.875" style="5" customWidth="1"/>
    <col min="25" max="25" width="7.125" style="5" customWidth="1"/>
    <col min="26" max="16384" width="10.625" style="5"/>
  </cols>
  <sheetData>
    <row r="1" spans="1:30" ht="14.25" customHeight="1">
      <c r="AC1" s="143" t="s">
        <v>125</v>
      </c>
      <c r="AD1" s="143" t="s">
        <v>126</v>
      </c>
    </row>
    <row r="2" spans="1:30" ht="18" customHeight="1">
      <c r="A2" s="670" t="s">
        <v>378</v>
      </c>
      <c r="B2" s="48" t="s">
        <v>379</v>
      </c>
      <c r="C2" s="658"/>
      <c r="AC2" s="142">
        <v>3800</v>
      </c>
      <c r="AD2" s="142">
        <v>11600</v>
      </c>
    </row>
    <row r="3" spans="1:30">
      <c r="A3" s="560" t="s">
        <v>30</v>
      </c>
      <c r="B3" s="5" t="s">
        <v>50</v>
      </c>
      <c r="AC3" s="142">
        <v>3420</v>
      </c>
      <c r="AD3" s="142">
        <v>10440</v>
      </c>
    </row>
    <row r="4" spans="1:30" ht="30" customHeight="1" thickBot="1">
      <c r="B4" s="6"/>
      <c r="C4" s="6"/>
      <c r="D4" s="657" t="s">
        <v>61</v>
      </c>
      <c r="E4" s="6"/>
      <c r="F4" s="765">
        <f>E43</f>
        <v>0</v>
      </c>
      <c r="G4" s="765"/>
      <c r="H4" s="6" t="s">
        <v>62</v>
      </c>
      <c r="I4" s="11"/>
      <c r="J4" s="11"/>
      <c r="K4" s="11"/>
      <c r="L4" s="11"/>
      <c r="M4" s="11"/>
      <c r="N4" s="12"/>
      <c r="O4" s="11"/>
      <c r="P4" s="11"/>
      <c r="Q4" s="11"/>
      <c r="R4" s="11"/>
      <c r="S4" s="11"/>
      <c r="T4" s="12"/>
      <c r="U4" s="13"/>
      <c r="V4" s="77"/>
      <c r="W4" s="77"/>
      <c r="X4" s="77"/>
      <c r="AC4" s="142">
        <v>3040</v>
      </c>
      <c r="AD4" s="142">
        <v>9280</v>
      </c>
    </row>
    <row r="5" spans="1:30" ht="12" customHeight="1" thickTop="1">
      <c r="B5" s="657"/>
      <c r="C5" s="657"/>
      <c r="D5" s="657"/>
      <c r="E5" s="657"/>
      <c r="F5" s="42"/>
      <c r="G5" s="42"/>
      <c r="H5" s="6"/>
      <c r="I5" s="11"/>
      <c r="J5" s="11"/>
      <c r="K5" s="11"/>
      <c r="L5" s="11"/>
      <c r="M5" s="11"/>
      <c r="N5" s="12"/>
      <c r="O5" s="11"/>
      <c r="P5" s="11"/>
      <c r="Q5" s="11"/>
      <c r="R5" s="11"/>
      <c r="S5" s="11"/>
      <c r="T5" s="12"/>
      <c r="U5" s="13"/>
      <c r="V5" s="77"/>
      <c r="W5" s="77"/>
      <c r="X5" s="77"/>
    </row>
    <row r="6" spans="1:30" ht="30" customHeight="1" thickBot="1">
      <c r="B6" s="772" t="s">
        <v>127</v>
      </c>
      <c r="C6" s="772"/>
      <c r="D6" s="772"/>
      <c r="E6" s="772"/>
      <c r="F6" s="765">
        <f>V43</f>
        <v>0</v>
      </c>
      <c r="G6" s="765"/>
      <c r="H6" s="6" t="s">
        <v>62</v>
      </c>
      <c r="I6" s="11"/>
      <c r="J6" s="11"/>
      <c r="K6" s="11"/>
      <c r="L6" s="11"/>
      <c r="M6" s="11"/>
      <c r="N6" s="12"/>
      <c r="O6" s="11"/>
      <c r="P6" s="11"/>
      <c r="Q6" s="11"/>
      <c r="R6" s="11"/>
      <c r="S6" s="11"/>
      <c r="T6" s="12"/>
      <c r="U6" s="13"/>
      <c r="V6" s="77"/>
      <c r="W6" s="77"/>
      <c r="X6" s="77"/>
    </row>
    <row r="7" spans="1:30" ht="27" customHeight="1" thickTop="1">
      <c r="G7" s="6"/>
      <c r="H7" s="6"/>
    </row>
    <row r="8" spans="1:30" ht="52.5" customHeight="1">
      <c r="A8" s="561" t="s">
        <v>366</v>
      </c>
      <c r="B8" s="656" t="s">
        <v>368</v>
      </c>
      <c r="C8" s="656" t="s">
        <v>71</v>
      </c>
      <c r="D8" s="7" t="s">
        <v>367</v>
      </c>
      <c r="E8" s="7" t="s">
        <v>369</v>
      </c>
      <c r="F8" s="7" t="s">
        <v>106</v>
      </c>
      <c r="G8" s="7" t="s">
        <v>39</v>
      </c>
      <c r="H8" s="8"/>
      <c r="I8" s="769" t="s">
        <v>12</v>
      </c>
      <c r="J8" s="770"/>
      <c r="K8" s="770"/>
      <c r="L8" s="770"/>
      <c r="M8" s="770"/>
      <c r="N8" s="771"/>
      <c r="O8" s="769" t="s">
        <v>13</v>
      </c>
      <c r="P8" s="770"/>
      <c r="Q8" s="770"/>
      <c r="R8" s="770"/>
      <c r="S8" s="770"/>
      <c r="T8" s="771"/>
      <c r="U8" s="7" t="s">
        <v>370</v>
      </c>
      <c r="V8" s="7" t="s">
        <v>18</v>
      </c>
      <c r="W8" s="7" t="s">
        <v>298</v>
      </c>
      <c r="X8" s="399" t="s">
        <v>317</v>
      </c>
    </row>
    <row r="9" spans="1:30" ht="30" customHeight="1">
      <c r="A9" s="562"/>
      <c r="B9" s="413" t="str">
        <f>IF($A9="","",VLOOKUP($A9,従事者明細!$A$3:$F$52,2,FALSE))</f>
        <v/>
      </c>
      <c r="C9" s="659" t="str">
        <f>IF($A9="","",VLOOKUP($A9,従事者明細!$A$3:$F$52,3,FALSE))</f>
        <v/>
      </c>
      <c r="D9" s="1"/>
      <c r="E9" s="129" t="str">
        <f t="shared" ref="E9:E41" si="0">IF($F9="","",VLOOKUP($F9,$D$46:$F$51,2,FALSE))</f>
        <v/>
      </c>
      <c r="F9" s="672"/>
      <c r="G9" s="220" t="str">
        <f t="shared" ref="G9:G41" si="1">IF($F9="","",VLOOKUP($F9,$D$46:$F$51,3,FALSE))</f>
        <v/>
      </c>
      <c r="H9" s="9"/>
      <c r="I9" s="461">
        <v>3800</v>
      </c>
      <c r="J9" s="10" t="s">
        <v>14</v>
      </c>
      <c r="K9" s="462" t="str">
        <f>IF(D9="","",D9)</f>
        <v/>
      </c>
      <c r="L9" s="10" t="s">
        <v>15</v>
      </c>
      <c r="M9" s="10" t="s">
        <v>16</v>
      </c>
      <c r="N9" s="192" t="str">
        <f t="shared" ref="N9:N23" si="2">IF(K9="","",SUM(I9*K9))</f>
        <v/>
      </c>
      <c r="O9" s="463">
        <f>IF(I9=3800,11600,IF(I9=3420,10440,9280))</f>
        <v>11600</v>
      </c>
      <c r="P9" s="10" t="s">
        <v>14</v>
      </c>
      <c r="Q9" s="462" t="str">
        <f>IF(K9="","",K9-2)</f>
        <v/>
      </c>
      <c r="R9" s="10" t="s">
        <v>17</v>
      </c>
      <c r="S9" s="10" t="s">
        <v>16</v>
      </c>
      <c r="T9" s="192" t="str">
        <f t="shared" ref="T9:T23" si="3">IF(Q9="","",SUM(O9*Q9))</f>
        <v/>
      </c>
      <c r="U9" s="16"/>
      <c r="V9" s="193" t="str">
        <f>IF(D9="","",SUM(N9+T9+U9))</f>
        <v/>
      </c>
      <c r="W9" s="193" t="str">
        <f>IF(A9="","",IF(E9="",V9,E9+V9))</f>
        <v/>
      </c>
      <c r="X9" s="380"/>
      <c r="Z9" s="5" t="s">
        <v>38</v>
      </c>
    </row>
    <row r="10" spans="1:30" ht="30" customHeight="1">
      <c r="A10" s="562"/>
      <c r="B10" s="413" t="str">
        <f>IF($A10="","",VLOOKUP($A10,従事者明細!$A$3:$F$52,2,FALSE))</f>
        <v/>
      </c>
      <c r="C10" s="659" t="str">
        <f>IF($A10="","",VLOOKUP($A10,従事者明細!$A$3:$F$52,3,FALSE))</f>
        <v/>
      </c>
      <c r="D10" s="1"/>
      <c r="E10" s="129" t="str">
        <f t="shared" si="0"/>
        <v/>
      </c>
      <c r="F10" s="672"/>
      <c r="G10" s="220" t="str">
        <f t="shared" si="1"/>
        <v/>
      </c>
      <c r="H10" s="6"/>
      <c r="I10" s="461">
        <v>3800</v>
      </c>
      <c r="J10" s="10" t="s">
        <v>14</v>
      </c>
      <c r="K10" s="462" t="str">
        <f t="shared" ref="K10:K41" si="4">IF(D10="","",D10)</f>
        <v/>
      </c>
      <c r="L10" s="10" t="s">
        <v>15</v>
      </c>
      <c r="M10" s="10" t="s">
        <v>16</v>
      </c>
      <c r="N10" s="192" t="str">
        <f t="shared" si="2"/>
        <v/>
      </c>
      <c r="O10" s="463">
        <f t="shared" ref="O10:O25" si="5">IF(I10=3800,11600,IF(I10=3420,10440,9280))</f>
        <v>11600</v>
      </c>
      <c r="P10" s="10" t="s">
        <v>14</v>
      </c>
      <c r="Q10" s="462" t="str">
        <f t="shared" ref="Q10:Q41" si="6">IF(K10="","",K10-2)</f>
        <v/>
      </c>
      <c r="R10" s="10" t="s">
        <v>17</v>
      </c>
      <c r="S10" s="10" t="s">
        <v>16</v>
      </c>
      <c r="T10" s="192" t="str">
        <f t="shared" si="3"/>
        <v/>
      </c>
      <c r="U10" s="16"/>
      <c r="V10" s="193" t="str">
        <f t="shared" ref="V10:V23" si="7">IF(D10="","",SUM(N10+T10+U10))</f>
        <v/>
      </c>
      <c r="W10" s="193" t="str">
        <f>IF(A10="","",IF(E10="",V10,E10+V10))</f>
        <v/>
      </c>
      <c r="X10" s="380"/>
      <c r="Z10" s="5" t="s">
        <v>40</v>
      </c>
    </row>
    <row r="11" spans="1:30" ht="30" customHeight="1">
      <c r="A11" s="562"/>
      <c r="B11" s="413" t="str">
        <f>IF($A11="","",VLOOKUP($A11,従事者明細!$A$3:$F$52,2,FALSE))</f>
        <v/>
      </c>
      <c r="C11" s="659" t="str">
        <f>IF($A11="","",VLOOKUP($A11,従事者明細!$A$3:$F$52,3,FALSE))</f>
        <v/>
      </c>
      <c r="D11" s="1"/>
      <c r="E11" s="129" t="str">
        <f t="shared" si="0"/>
        <v/>
      </c>
      <c r="F11" s="672"/>
      <c r="G11" s="220" t="str">
        <f t="shared" si="1"/>
        <v/>
      </c>
      <c r="H11" s="6"/>
      <c r="I11" s="461">
        <v>3800</v>
      </c>
      <c r="J11" s="10" t="s">
        <v>14</v>
      </c>
      <c r="K11" s="462" t="str">
        <f t="shared" si="4"/>
        <v/>
      </c>
      <c r="L11" s="10" t="s">
        <v>15</v>
      </c>
      <c r="M11" s="10" t="s">
        <v>16</v>
      </c>
      <c r="N11" s="192" t="str">
        <f t="shared" si="2"/>
        <v/>
      </c>
      <c r="O11" s="463">
        <f t="shared" si="5"/>
        <v>11600</v>
      </c>
      <c r="P11" s="10" t="s">
        <v>14</v>
      </c>
      <c r="Q11" s="462" t="str">
        <f t="shared" si="6"/>
        <v/>
      </c>
      <c r="R11" s="10" t="s">
        <v>17</v>
      </c>
      <c r="S11" s="10" t="s">
        <v>16</v>
      </c>
      <c r="T11" s="192" t="str">
        <f t="shared" si="3"/>
        <v/>
      </c>
      <c r="U11" s="16"/>
      <c r="V11" s="193" t="str">
        <f t="shared" si="7"/>
        <v/>
      </c>
      <c r="W11" s="193" t="str">
        <f t="shared" ref="W11:W41" si="8">IF(A11="","",IF(E11="",V11,E11+V11))</f>
        <v/>
      </c>
      <c r="X11" s="380"/>
      <c r="Z11" s="5" t="s">
        <v>170</v>
      </c>
    </row>
    <row r="12" spans="1:30" ht="30" customHeight="1">
      <c r="A12" s="562"/>
      <c r="B12" s="413" t="str">
        <f>IF($A12="","",VLOOKUP($A12,従事者明細!$A$3:$F$52,2,FALSE))</f>
        <v/>
      </c>
      <c r="C12" s="659" t="str">
        <f>IF($A12="","",VLOOKUP($A12,従事者明細!$A$3:$F$52,3,FALSE))</f>
        <v/>
      </c>
      <c r="D12" s="1"/>
      <c r="E12" s="129" t="str">
        <f t="shared" si="0"/>
        <v/>
      </c>
      <c r="F12" s="672"/>
      <c r="G12" s="220" t="str">
        <f t="shared" si="1"/>
        <v/>
      </c>
      <c r="H12" s="6"/>
      <c r="I12" s="461">
        <v>3800</v>
      </c>
      <c r="J12" s="10" t="s">
        <v>14</v>
      </c>
      <c r="K12" s="462" t="str">
        <f t="shared" si="4"/>
        <v/>
      </c>
      <c r="L12" s="10" t="s">
        <v>15</v>
      </c>
      <c r="M12" s="10" t="s">
        <v>16</v>
      </c>
      <c r="N12" s="192" t="str">
        <f t="shared" si="2"/>
        <v/>
      </c>
      <c r="O12" s="463">
        <f t="shared" si="5"/>
        <v>11600</v>
      </c>
      <c r="P12" s="10" t="s">
        <v>14</v>
      </c>
      <c r="Q12" s="462" t="str">
        <f t="shared" si="6"/>
        <v/>
      </c>
      <c r="R12" s="10" t="s">
        <v>17</v>
      </c>
      <c r="S12" s="10" t="s">
        <v>16</v>
      </c>
      <c r="T12" s="192" t="str">
        <f t="shared" si="3"/>
        <v/>
      </c>
      <c r="U12" s="16"/>
      <c r="V12" s="193" t="str">
        <f t="shared" si="7"/>
        <v/>
      </c>
      <c r="W12" s="193" t="str">
        <f t="shared" si="8"/>
        <v/>
      </c>
      <c r="X12" s="380"/>
    </row>
    <row r="13" spans="1:30" ht="30" customHeight="1">
      <c r="A13" s="562"/>
      <c r="B13" s="413" t="str">
        <f>IF($A13="","",VLOOKUP($A13,従事者明細!$A$3:$F$52,2,FALSE))</f>
        <v/>
      </c>
      <c r="C13" s="659" t="str">
        <f>IF($A13="","",VLOOKUP($A13,従事者明細!$A$3:$F$52,3,FALSE))</f>
        <v/>
      </c>
      <c r="D13" s="1"/>
      <c r="E13" s="129" t="str">
        <f t="shared" si="0"/>
        <v/>
      </c>
      <c r="F13" s="672"/>
      <c r="G13" s="220" t="str">
        <f t="shared" si="1"/>
        <v/>
      </c>
      <c r="H13" s="6"/>
      <c r="I13" s="461">
        <v>3800</v>
      </c>
      <c r="J13" s="10" t="s">
        <v>14</v>
      </c>
      <c r="K13" s="462" t="str">
        <f>IF(D13="","",D13)</f>
        <v/>
      </c>
      <c r="L13" s="10" t="s">
        <v>15</v>
      </c>
      <c r="M13" s="10" t="s">
        <v>16</v>
      </c>
      <c r="N13" s="192" t="str">
        <f t="shared" si="2"/>
        <v/>
      </c>
      <c r="O13" s="463">
        <f t="shared" si="5"/>
        <v>11600</v>
      </c>
      <c r="P13" s="10" t="s">
        <v>14</v>
      </c>
      <c r="Q13" s="462" t="str">
        <f t="shared" si="6"/>
        <v/>
      </c>
      <c r="R13" s="10" t="s">
        <v>17</v>
      </c>
      <c r="S13" s="10" t="s">
        <v>16</v>
      </c>
      <c r="T13" s="192" t="str">
        <f t="shared" si="3"/>
        <v/>
      </c>
      <c r="U13" s="16"/>
      <c r="V13" s="193" t="str">
        <f t="shared" si="7"/>
        <v/>
      </c>
      <c r="W13" s="193" t="str">
        <f t="shared" si="8"/>
        <v/>
      </c>
      <c r="X13" s="380"/>
    </row>
    <row r="14" spans="1:30" ht="30" customHeight="1">
      <c r="A14" s="562"/>
      <c r="B14" s="413" t="str">
        <f>IF($A14="","",VLOOKUP($A14,従事者明細!$A$3:$F$52,2,FALSE))</f>
        <v/>
      </c>
      <c r="C14" s="659" t="str">
        <f>IF($A14="","",VLOOKUP($A14,従事者明細!$A$3:$F$52,3,FALSE))</f>
        <v/>
      </c>
      <c r="D14" s="1"/>
      <c r="E14" s="129" t="str">
        <f t="shared" si="0"/>
        <v/>
      </c>
      <c r="F14" s="672"/>
      <c r="G14" s="220" t="str">
        <f t="shared" si="1"/>
        <v/>
      </c>
      <c r="H14" s="6"/>
      <c r="I14" s="461">
        <v>3800</v>
      </c>
      <c r="J14" s="10" t="s">
        <v>14</v>
      </c>
      <c r="K14" s="462" t="str">
        <f>IF(D14="","",D14)</f>
        <v/>
      </c>
      <c r="L14" s="10" t="s">
        <v>15</v>
      </c>
      <c r="M14" s="10" t="s">
        <v>16</v>
      </c>
      <c r="N14" s="192" t="str">
        <f t="shared" si="2"/>
        <v/>
      </c>
      <c r="O14" s="463">
        <f t="shared" si="5"/>
        <v>11600</v>
      </c>
      <c r="P14" s="10" t="s">
        <v>14</v>
      </c>
      <c r="Q14" s="462" t="str">
        <f t="shared" si="6"/>
        <v/>
      </c>
      <c r="R14" s="10" t="s">
        <v>17</v>
      </c>
      <c r="S14" s="10" t="s">
        <v>16</v>
      </c>
      <c r="T14" s="192" t="str">
        <f t="shared" si="3"/>
        <v/>
      </c>
      <c r="U14" s="16"/>
      <c r="V14" s="193" t="str">
        <f t="shared" si="7"/>
        <v/>
      </c>
      <c r="W14" s="193" t="str">
        <f t="shared" si="8"/>
        <v/>
      </c>
      <c r="X14" s="380"/>
    </row>
    <row r="15" spans="1:30" ht="30" customHeight="1">
      <c r="A15" s="562"/>
      <c r="B15" s="413" t="str">
        <f>IF($A15="","",VLOOKUP($A15,従事者明細!$A$3:$F$52,2,FALSE))</f>
        <v/>
      </c>
      <c r="C15" s="660" t="str">
        <f>IF($A15="","",VLOOKUP($A15,従事者明細!$A$3:$F$52,3,FALSE))</f>
        <v/>
      </c>
      <c r="D15" s="1"/>
      <c r="E15" s="129" t="str">
        <f t="shared" si="0"/>
        <v/>
      </c>
      <c r="F15" s="672"/>
      <c r="G15" s="220" t="str">
        <f t="shared" si="1"/>
        <v/>
      </c>
      <c r="H15" s="6"/>
      <c r="I15" s="461">
        <v>3800</v>
      </c>
      <c r="J15" s="10" t="s">
        <v>14</v>
      </c>
      <c r="K15" s="462" t="str">
        <f t="shared" si="4"/>
        <v/>
      </c>
      <c r="L15" s="10" t="s">
        <v>15</v>
      </c>
      <c r="M15" s="10" t="s">
        <v>16</v>
      </c>
      <c r="N15" s="192" t="str">
        <f t="shared" si="2"/>
        <v/>
      </c>
      <c r="O15" s="463">
        <f t="shared" si="5"/>
        <v>11600</v>
      </c>
      <c r="P15" s="10" t="s">
        <v>14</v>
      </c>
      <c r="Q15" s="462" t="str">
        <f t="shared" si="6"/>
        <v/>
      </c>
      <c r="R15" s="10" t="s">
        <v>17</v>
      </c>
      <c r="S15" s="10" t="s">
        <v>16</v>
      </c>
      <c r="T15" s="192" t="str">
        <f t="shared" si="3"/>
        <v/>
      </c>
      <c r="U15" s="16"/>
      <c r="V15" s="193" t="str">
        <f t="shared" si="7"/>
        <v/>
      </c>
      <c r="W15" s="193" t="str">
        <f t="shared" si="8"/>
        <v/>
      </c>
      <c r="X15" s="380"/>
    </row>
    <row r="16" spans="1:30" ht="30" customHeight="1">
      <c r="A16" s="562"/>
      <c r="B16" s="413" t="str">
        <f>IF($A16="","",VLOOKUP($A16,従事者明細!$A$3:$F$52,2,FALSE))</f>
        <v/>
      </c>
      <c r="C16" s="660" t="str">
        <f>IF($A16="","",VLOOKUP($A16,従事者明細!$A$3:$F$52,3,FALSE))</f>
        <v/>
      </c>
      <c r="D16" s="1"/>
      <c r="E16" s="129" t="str">
        <f t="shared" si="0"/>
        <v/>
      </c>
      <c r="F16" s="672"/>
      <c r="G16" s="220" t="str">
        <f t="shared" si="1"/>
        <v/>
      </c>
      <c r="H16" s="6"/>
      <c r="I16" s="461">
        <v>3800</v>
      </c>
      <c r="J16" s="10" t="s">
        <v>14</v>
      </c>
      <c r="K16" s="462" t="str">
        <f t="shared" si="4"/>
        <v/>
      </c>
      <c r="L16" s="10" t="s">
        <v>15</v>
      </c>
      <c r="M16" s="10" t="s">
        <v>16</v>
      </c>
      <c r="N16" s="192" t="str">
        <f t="shared" si="2"/>
        <v/>
      </c>
      <c r="O16" s="463">
        <f t="shared" si="5"/>
        <v>11600</v>
      </c>
      <c r="P16" s="10" t="s">
        <v>14</v>
      </c>
      <c r="Q16" s="462" t="str">
        <f t="shared" si="6"/>
        <v/>
      </c>
      <c r="R16" s="10" t="s">
        <v>17</v>
      </c>
      <c r="S16" s="10" t="s">
        <v>16</v>
      </c>
      <c r="T16" s="192" t="str">
        <f t="shared" si="3"/>
        <v/>
      </c>
      <c r="U16" s="16"/>
      <c r="V16" s="193" t="str">
        <f t="shared" si="7"/>
        <v/>
      </c>
      <c r="W16" s="193" t="str">
        <f t="shared" si="8"/>
        <v/>
      </c>
      <c r="X16" s="380"/>
    </row>
    <row r="17" spans="1:24" ht="30" customHeight="1">
      <c r="A17" s="562"/>
      <c r="B17" s="413" t="str">
        <f>IF($A17="","",VLOOKUP($A17,従事者明細!$A$3:$F$52,2,FALSE))</f>
        <v/>
      </c>
      <c r="C17" s="659" t="str">
        <f>IF($A17="","",VLOOKUP($A17,従事者明細!$A$3:$F$52,3,FALSE))</f>
        <v/>
      </c>
      <c r="D17" s="1"/>
      <c r="E17" s="129" t="str">
        <f t="shared" si="0"/>
        <v/>
      </c>
      <c r="F17" s="672"/>
      <c r="G17" s="220" t="str">
        <f t="shared" si="1"/>
        <v/>
      </c>
      <c r="H17" s="6"/>
      <c r="I17" s="461">
        <v>3800</v>
      </c>
      <c r="J17" s="10" t="s">
        <v>14</v>
      </c>
      <c r="K17" s="462" t="str">
        <f t="shared" si="4"/>
        <v/>
      </c>
      <c r="L17" s="10" t="s">
        <v>15</v>
      </c>
      <c r="M17" s="10" t="s">
        <v>16</v>
      </c>
      <c r="N17" s="192" t="str">
        <f t="shared" si="2"/>
        <v/>
      </c>
      <c r="O17" s="463">
        <f t="shared" si="5"/>
        <v>11600</v>
      </c>
      <c r="P17" s="10" t="s">
        <v>14</v>
      </c>
      <c r="Q17" s="462" t="str">
        <f t="shared" si="6"/>
        <v/>
      </c>
      <c r="R17" s="10" t="s">
        <v>17</v>
      </c>
      <c r="S17" s="10" t="s">
        <v>16</v>
      </c>
      <c r="T17" s="192" t="str">
        <f t="shared" si="3"/>
        <v/>
      </c>
      <c r="U17" s="16"/>
      <c r="V17" s="193" t="str">
        <f t="shared" si="7"/>
        <v/>
      </c>
      <c r="W17" s="193" t="str">
        <f t="shared" si="8"/>
        <v/>
      </c>
      <c r="X17" s="380"/>
    </row>
    <row r="18" spans="1:24" ht="30" customHeight="1">
      <c r="A18" s="562"/>
      <c r="B18" s="413" t="str">
        <f>IF($A18="","",VLOOKUP($A18,従事者明細!$A$3:$F$52,2,FALSE))</f>
        <v/>
      </c>
      <c r="C18" s="659" t="str">
        <f>IF($A18="","",VLOOKUP($A18,従事者明細!$A$3:$F$52,3,FALSE))</f>
        <v/>
      </c>
      <c r="D18" s="1"/>
      <c r="E18" s="129" t="str">
        <f t="shared" si="0"/>
        <v/>
      </c>
      <c r="F18" s="672"/>
      <c r="G18" s="220" t="str">
        <f t="shared" si="1"/>
        <v/>
      </c>
      <c r="H18" s="6"/>
      <c r="I18" s="461">
        <v>3800</v>
      </c>
      <c r="J18" s="10" t="s">
        <v>14</v>
      </c>
      <c r="K18" s="462" t="str">
        <f t="shared" si="4"/>
        <v/>
      </c>
      <c r="L18" s="10" t="s">
        <v>15</v>
      </c>
      <c r="M18" s="10" t="s">
        <v>16</v>
      </c>
      <c r="N18" s="192" t="str">
        <f t="shared" si="2"/>
        <v/>
      </c>
      <c r="O18" s="463">
        <f t="shared" si="5"/>
        <v>11600</v>
      </c>
      <c r="P18" s="10" t="s">
        <v>14</v>
      </c>
      <c r="Q18" s="462" t="str">
        <f t="shared" si="6"/>
        <v/>
      </c>
      <c r="R18" s="10" t="s">
        <v>17</v>
      </c>
      <c r="S18" s="10" t="s">
        <v>16</v>
      </c>
      <c r="T18" s="192" t="str">
        <f t="shared" si="3"/>
        <v/>
      </c>
      <c r="U18" s="16"/>
      <c r="V18" s="193" t="str">
        <f t="shared" si="7"/>
        <v/>
      </c>
      <c r="W18" s="193" t="str">
        <f t="shared" si="8"/>
        <v/>
      </c>
      <c r="X18" s="380"/>
    </row>
    <row r="19" spans="1:24" ht="30" customHeight="1">
      <c r="A19" s="562"/>
      <c r="B19" s="413" t="str">
        <f>IF($A19="","",VLOOKUP($A19,従事者明細!$A$3:$F$52,2,FALSE))</f>
        <v/>
      </c>
      <c r="C19" s="659" t="str">
        <f>IF($A19="","",VLOOKUP($A19,従事者明細!$A$3:$F$52,3,FALSE))</f>
        <v/>
      </c>
      <c r="D19" s="1"/>
      <c r="E19" s="129" t="str">
        <f t="shared" si="0"/>
        <v/>
      </c>
      <c r="F19" s="672"/>
      <c r="G19" s="220" t="str">
        <f t="shared" si="1"/>
        <v/>
      </c>
      <c r="H19" s="6"/>
      <c r="I19" s="461">
        <v>3800</v>
      </c>
      <c r="J19" s="10" t="s">
        <v>14</v>
      </c>
      <c r="K19" s="462" t="str">
        <f>IF(D19="","",D19)</f>
        <v/>
      </c>
      <c r="L19" s="10" t="s">
        <v>15</v>
      </c>
      <c r="M19" s="10" t="s">
        <v>16</v>
      </c>
      <c r="N19" s="192" t="str">
        <f t="shared" si="2"/>
        <v/>
      </c>
      <c r="O19" s="463">
        <f t="shared" si="5"/>
        <v>11600</v>
      </c>
      <c r="P19" s="10" t="s">
        <v>14</v>
      </c>
      <c r="Q19" s="462" t="str">
        <f t="shared" si="6"/>
        <v/>
      </c>
      <c r="R19" s="10" t="s">
        <v>17</v>
      </c>
      <c r="S19" s="10" t="s">
        <v>16</v>
      </c>
      <c r="T19" s="192" t="str">
        <f t="shared" si="3"/>
        <v/>
      </c>
      <c r="U19" s="16"/>
      <c r="V19" s="193" t="str">
        <f t="shared" si="7"/>
        <v/>
      </c>
      <c r="W19" s="193" t="str">
        <f t="shared" si="8"/>
        <v/>
      </c>
      <c r="X19" s="380"/>
    </row>
    <row r="20" spans="1:24" ht="30" customHeight="1">
      <c r="A20" s="562"/>
      <c r="B20" s="413" t="str">
        <f>IF($A20="","",VLOOKUP($A20,従事者明細!$A$3:$F$52,2,FALSE))</f>
        <v/>
      </c>
      <c r="C20" s="659" t="str">
        <f>IF($A20="","",VLOOKUP($A20,従事者明細!$A$3:$F$52,3,FALSE))</f>
        <v/>
      </c>
      <c r="D20" s="1"/>
      <c r="E20" s="129" t="str">
        <f t="shared" si="0"/>
        <v/>
      </c>
      <c r="F20" s="672"/>
      <c r="G20" s="220" t="str">
        <f t="shared" si="1"/>
        <v/>
      </c>
      <c r="H20" s="6"/>
      <c r="I20" s="461">
        <v>3800</v>
      </c>
      <c r="J20" s="10" t="s">
        <v>14</v>
      </c>
      <c r="K20" s="462" t="str">
        <f t="shared" si="4"/>
        <v/>
      </c>
      <c r="L20" s="10" t="s">
        <v>15</v>
      </c>
      <c r="M20" s="10" t="s">
        <v>16</v>
      </c>
      <c r="N20" s="192" t="str">
        <f t="shared" si="2"/>
        <v/>
      </c>
      <c r="O20" s="463">
        <f t="shared" si="5"/>
        <v>11600</v>
      </c>
      <c r="P20" s="10" t="s">
        <v>14</v>
      </c>
      <c r="Q20" s="462" t="str">
        <f t="shared" si="6"/>
        <v/>
      </c>
      <c r="R20" s="10" t="s">
        <v>17</v>
      </c>
      <c r="S20" s="10" t="s">
        <v>16</v>
      </c>
      <c r="T20" s="192" t="str">
        <f t="shared" si="3"/>
        <v/>
      </c>
      <c r="U20" s="16"/>
      <c r="V20" s="193" t="str">
        <f t="shared" si="7"/>
        <v/>
      </c>
      <c r="W20" s="193" t="str">
        <f t="shared" si="8"/>
        <v/>
      </c>
      <c r="X20" s="380"/>
    </row>
    <row r="21" spans="1:24" ht="30" customHeight="1">
      <c r="A21" s="562"/>
      <c r="B21" s="413" t="str">
        <f>IF($A21="","",VLOOKUP($A21,従事者明細!$A$3:$F$52,2,FALSE))</f>
        <v/>
      </c>
      <c r="C21" s="659" t="str">
        <f>IF($A21="","",VLOOKUP($A21,従事者明細!$A$3:$F$52,3,FALSE))</f>
        <v/>
      </c>
      <c r="D21" s="1"/>
      <c r="E21" s="129" t="str">
        <f t="shared" si="0"/>
        <v/>
      </c>
      <c r="F21" s="672"/>
      <c r="G21" s="220" t="str">
        <f t="shared" si="1"/>
        <v/>
      </c>
      <c r="H21" s="6"/>
      <c r="I21" s="461">
        <v>3800</v>
      </c>
      <c r="J21" s="10" t="s">
        <v>14</v>
      </c>
      <c r="K21" s="462" t="str">
        <f>IF(D21="","",D21)</f>
        <v/>
      </c>
      <c r="L21" s="10" t="s">
        <v>15</v>
      </c>
      <c r="M21" s="10" t="s">
        <v>16</v>
      </c>
      <c r="N21" s="192" t="str">
        <f t="shared" si="2"/>
        <v/>
      </c>
      <c r="O21" s="463">
        <f t="shared" si="5"/>
        <v>11600</v>
      </c>
      <c r="P21" s="10" t="s">
        <v>14</v>
      </c>
      <c r="Q21" s="462" t="str">
        <f t="shared" si="6"/>
        <v/>
      </c>
      <c r="R21" s="10" t="s">
        <v>17</v>
      </c>
      <c r="S21" s="10" t="s">
        <v>16</v>
      </c>
      <c r="T21" s="192" t="str">
        <f t="shared" si="3"/>
        <v/>
      </c>
      <c r="U21" s="16"/>
      <c r="V21" s="193" t="str">
        <f t="shared" si="7"/>
        <v/>
      </c>
      <c r="W21" s="193" t="str">
        <f t="shared" si="8"/>
        <v/>
      </c>
      <c r="X21" s="380"/>
    </row>
    <row r="22" spans="1:24" ht="30" customHeight="1">
      <c r="A22" s="562"/>
      <c r="B22" s="413" t="str">
        <f>IF($A22="","",VLOOKUP($A22,従事者明細!$A$3:$F$52,2,FALSE))</f>
        <v/>
      </c>
      <c r="C22" s="659" t="str">
        <f>IF($A22="","",VLOOKUP($A22,従事者明細!$A$3:$F$52,3,FALSE))</f>
        <v/>
      </c>
      <c r="D22" s="1"/>
      <c r="E22" s="129" t="str">
        <f t="shared" si="0"/>
        <v/>
      </c>
      <c r="F22" s="672"/>
      <c r="G22" s="220" t="str">
        <f t="shared" si="1"/>
        <v/>
      </c>
      <c r="H22" s="6"/>
      <c r="I22" s="461">
        <v>3800</v>
      </c>
      <c r="J22" s="10" t="s">
        <v>14</v>
      </c>
      <c r="K22" s="462" t="str">
        <f t="shared" si="4"/>
        <v/>
      </c>
      <c r="L22" s="10" t="s">
        <v>15</v>
      </c>
      <c r="M22" s="10" t="s">
        <v>16</v>
      </c>
      <c r="N22" s="192" t="str">
        <f t="shared" si="2"/>
        <v/>
      </c>
      <c r="O22" s="463">
        <f t="shared" si="5"/>
        <v>11600</v>
      </c>
      <c r="P22" s="10" t="s">
        <v>14</v>
      </c>
      <c r="Q22" s="462" t="str">
        <f t="shared" si="6"/>
        <v/>
      </c>
      <c r="R22" s="10" t="s">
        <v>17</v>
      </c>
      <c r="S22" s="10" t="s">
        <v>16</v>
      </c>
      <c r="T22" s="192" t="str">
        <f t="shared" si="3"/>
        <v/>
      </c>
      <c r="U22" s="16"/>
      <c r="V22" s="193" t="str">
        <f t="shared" si="7"/>
        <v/>
      </c>
      <c r="W22" s="193" t="str">
        <f t="shared" si="8"/>
        <v/>
      </c>
      <c r="X22" s="380"/>
    </row>
    <row r="23" spans="1:24" ht="30" customHeight="1">
      <c r="A23" s="562"/>
      <c r="B23" s="413" t="str">
        <f>IF($A23="","",VLOOKUP($A23,従事者明細!$A$3:$F$52,2,FALSE))</f>
        <v/>
      </c>
      <c r="C23" s="659" t="str">
        <f>IF($A23="","",VLOOKUP($A23,従事者明細!$A$3:$F$52,3,FALSE))</f>
        <v/>
      </c>
      <c r="D23" s="1"/>
      <c r="E23" s="129" t="str">
        <f t="shared" si="0"/>
        <v/>
      </c>
      <c r="F23" s="672"/>
      <c r="G23" s="220" t="str">
        <f t="shared" si="1"/>
        <v/>
      </c>
      <c r="H23" s="6"/>
      <c r="I23" s="461">
        <v>3800</v>
      </c>
      <c r="J23" s="10" t="s">
        <v>14</v>
      </c>
      <c r="K23" s="462" t="str">
        <f t="shared" si="4"/>
        <v/>
      </c>
      <c r="L23" s="10" t="s">
        <v>15</v>
      </c>
      <c r="M23" s="10" t="s">
        <v>16</v>
      </c>
      <c r="N23" s="192" t="str">
        <f t="shared" si="2"/>
        <v/>
      </c>
      <c r="O23" s="463">
        <f t="shared" si="5"/>
        <v>11600</v>
      </c>
      <c r="P23" s="10" t="s">
        <v>14</v>
      </c>
      <c r="Q23" s="462" t="str">
        <f t="shared" si="6"/>
        <v/>
      </c>
      <c r="R23" s="10" t="s">
        <v>17</v>
      </c>
      <c r="S23" s="10" t="s">
        <v>16</v>
      </c>
      <c r="T23" s="192" t="str">
        <f t="shared" si="3"/>
        <v/>
      </c>
      <c r="U23" s="16"/>
      <c r="V23" s="193" t="str">
        <f t="shared" si="7"/>
        <v/>
      </c>
      <c r="W23" s="193" t="str">
        <f t="shared" si="8"/>
        <v/>
      </c>
      <c r="X23" s="380"/>
    </row>
    <row r="24" spans="1:24" ht="30" customHeight="1">
      <c r="A24" s="562"/>
      <c r="B24" s="413" t="str">
        <f>IF($A24="","",VLOOKUP($A24,従事者明細!$A$3:$F$52,2,FALSE))</f>
        <v/>
      </c>
      <c r="C24" s="659" t="str">
        <f>IF($A24="","",VLOOKUP($A24,従事者明細!$A$3:$F$52,3,FALSE))</f>
        <v/>
      </c>
      <c r="D24" s="1"/>
      <c r="E24" s="129" t="str">
        <f t="shared" si="0"/>
        <v/>
      </c>
      <c r="F24" s="672"/>
      <c r="G24" s="220" t="str">
        <f t="shared" si="1"/>
        <v/>
      </c>
      <c r="H24" s="6"/>
      <c r="I24" s="461">
        <v>3800</v>
      </c>
      <c r="J24" s="10" t="s">
        <v>14</v>
      </c>
      <c r="K24" s="462" t="str">
        <f t="shared" si="4"/>
        <v/>
      </c>
      <c r="L24" s="10" t="s">
        <v>15</v>
      </c>
      <c r="M24" s="10" t="s">
        <v>16</v>
      </c>
      <c r="N24" s="192" t="str">
        <f t="shared" ref="N24:N31" si="9">IF(K24="","",SUM(I24*K24))</f>
        <v/>
      </c>
      <c r="O24" s="463">
        <f t="shared" si="5"/>
        <v>11600</v>
      </c>
      <c r="P24" s="10" t="s">
        <v>14</v>
      </c>
      <c r="Q24" s="462" t="str">
        <f t="shared" si="6"/>
        <v/>
      </c>
      <c r="R24" s="10" t="s">
        <v>17</v>
      </c>
      <c r="S24" s="10" t="s">
        <v>16</v>
      </c>
      <c r="T24" s="192" t="str">
        <f t="shared" ref="T24:T31" si="10">IF(Q24="","",SUM(O24*Q24))</f>
        <v/>
      </c>
      <c r="U24" s="16"/>
      <c r="V24" s="193" t="str">
        <f t="shared" ref="V24:V31" si="11">IF(D24="","",SUM(N24+T24+U24))</f>
        <v/>
      </c>
      <c r="W24" s="193" t="str">
        <f t="shared" si="8"/>
        <v/>
      </c>
      <c r="X24" s="380"/>
    </row>
    <row r="25" spans="1:24" ht="30" customHeight="1">
      <c r="A25" s="563"/>
      <c r="B25" s="413" t="str">
        <f>IF($A25="","",VLOOKUP($A25,従事者明細!$A$3:$F$52,2,FALSE))</f>
        <v/>
      </c>
      <c r="C25" s="659" t="str">
        <f>IF($A25="","",VLOOKUP($A25,従事者明細!$A$3:$F$52,3,FALSE))</f>
        <v/>
      </c>
      <c r="D25" s="1"/>
      <c r="E25" s="129" t="str">
        <f t="shared" si="0"/>
        <v/>
      </c>
      <c r="F25" s="460"/>
      <c r="G25" s="220" t="str">
        <f t="shared" si="1"/>
        <v/>
      </c>
      <c r="H25" s="6"/>
      <c r="I25" s="461">
        <v>3800</v>
      </c>
      <c r="J25" s="10" t="s">
        <v>14</v>
      </c>
      <c r="K25" s="462" t="str">
        <f t="shared" si="4"/>
        <v/>
      </c>
      <c r="L25" s="10" t="s">
        <v>15</v>
      </c>
      <c r="M25" s="10" t="s">
        <v>16</v>
      </c>
      <c r="N25" s="192" t="str">
        <f t="shared" si="9"/>
        <v/>
      </c>
      <c r="O25" s="463">
        <f t="shared" si="5"/>
        <v>11600</v>
      </c>
      <c r="P25" s="10" t="s">
        <v>14</v>
      </c>
      <c r="Q25" s="462" t="str">
        <f t="shared" si="6"/>
        <v/>
      </c>
      <c r="R25" s="10" t="s">
        <v>17</v>
      </c>
      <c r="S25" s="10" t="s">
        <v>16</v>
      </c>
      <c r="T25" s="192" t="str">
        <f t="shared" si="10"/>
        <v/>
      </c>
      <c r="U25" s="16"/>
      <c r="V25" s="193" t="str">
        <f t="shared" si="11"/>
        <v/>
      </c>
      <c r="W25" s="193" t="str">
        <f t="shared" si="8"/>
        <v/>
      </c>
      <c r="X25" s="380"/>
    </row>
    <row r="26" spans="1:24" ht="30" hidden="1" customHeight="1">
      <c r="A26" s="563"/>
      <c r="B26" s="413" t="str">
        <f>IF($A26="","",VLOOKUP($A26,従事者明細!$A$3:$F$52,2,FALSE))</f>
        <v/>
      </c>
      <c r="C26" s="659" t="str">
        <f>IF($A26="","",VLOOKUP($A26,従事者明細!$A$3:$F$52,3,FALSE))</f>
        <v/>
      </c>
      <c r="D26" s="1"/>
      <c r="E26" s="129" t="str">
        <f t="shared" si="0"/>
        <v/>
      </c>
      <c r="F26" s="460"/>
      <c r="G26" s="220" t="str">
        <f t="shared" si="1"/>
        <v/>
      </c>
      <c r="H26" s="6"/>
      <c r="I26" s="461">
        <v>3800</v>
      </c>
      <c r="J26" s="10" t="s">
        <v>14</v>
      </c>
      <c r="K26" s="462" t="str">
        <f t="shared" si="4"/>
        <v/>
      </c>
      <c r="L26" s="10" t="s">
        <v>15</v>
      </c>
      <c r="M26" s="10" t="s">
        <v>16</v>
      </c>
      <c r="N26" s="192" t="str">
        <f t="shared" si="9"/>
        <v/>
      </c>
      <c r="O26" s="463">
        <f t="shared" ref="O26:O41" si="12">IF(I26=3800,11600,IF(I26=3420,10440,9280))</f>
        <v>11600</v>
      </c>
      <c r="P26" s="10" t="s">
        <v>14</v>
      </c>
      <c r="Q26" s="462" t="str">
        <f t="shared" si="6"/>
        <v/>
      </c>
      <c r="R26" s="10" t="s">
        <v>17</v>
      </c>
      <c r="S26" s="10" t="s">
        <v>16</v>
      </c>
      <c r="T26" s="192" t="str">
        <f t="shared" si="10"/>
        <v/>
      </c>
      <c r="U26" s="16"/>
      <c r="V26" s="193" t="str">
        <f t="shared" si="11"/>
        <v/>
      </c>
      <c r="W26" s="193" t="str">
        <f t="shared" si="8"/>
        <v/>
      </c>
      <c r="X26" s="380"/>
    </row>
    <row r="27" spans="1:24" ht="30" hidden="1" customHeight="1">
      <c r="A27" s="563"/>
      <c r="B27" s="413" t="str">
        <f>IF($A27="","",VLOOKUP($A27,従事者明細!$A$3:$F$52,2,FALSE))</f>
        <v/>
      </c>
      <c r="C27" s="659" t="str">
        <f>IF($A27="","",VLOOKUP($A27,従事者明細!$A$3:$F$52,3,FALSE))</f>
        <v/>
      </c>
      <c r="D27" s="1"/>
      <c r="E27" s="129" t="str">
        <f t="shared" si="0"/>
        <v/>
      </c>
      <c r="F27" s="460"/>
      <c r="G27" s="220" t="str">
        <f t="shared" si="1"/>
        <v/>
      </c>
      <c r="H27" s="6"/>
      <c r="I27" s="461">
        <v>3800</v>
      </c>
      <c r="J27" s="10" t="s">
        <v>14</v>
      </c>
      <c r="K27" s="462" t="str">
        <f t="shared" si="4"/>
        <v/>
      </c>
      <c r="L27" s="10" t="s">
        <v>15</v>
      </c>
      <c r="M27" s="10" t="s">
        <v>16</v>
      </c>
      <c r="N27" s="192" t="str">
        <f t="shared" si="9"/>
        <v/>
      </c>
      <c r="O27" s="463">
        <f t="shared" si="12"/>
        <v>11600</v>
      </c>
      <c r="P27" s="10" t="s">
        <v>14</v>
      </c>
      <c r="Q27" s="462" t="str">
        <f t="shared" si="6"/>
        <v/>
      </c>
      <c r="R27" s="10" t="s">
        <v>17</v>
      </c>
      <c r="S27" s="10" t="s">
        <v>16</v>
      </c>
      <c r="T27" s="192" t="str">
        <f t="shared" si="10"/>
        <v/>
      </c>
      <c r="U27" s="16"/>
      <c r="V27" s="193" t="str">
        <f t="shared" si="11"/>
        <v/>
      </c>
      <c r="W27" s="193" t="str">
        <f t="shared" si="8"/>
        <v/>
      </c>
      <c r="X27" s="380"/>
    </row>
    <row r="28" spans="1:24" ht="30" hidden="1" customHeight="1">
      <c r="A28" s="563"/>
      <c r="B28" s="413" t="str">
        <f>IF($A28="","",VLOOKUP($A28,従事者明細!$A$3:$F$52,2,FALSE))</f>
        <v/>
      </c>
      <c r="C28" s="659" t="str">
        <f>IF($A28="","",VLOOKUP($A28,従事者明細!$A$3:$F$52,3,FALSE))</f>
        <v/>
      </c>
      <c r="D28" s="1"/>
      <c r="E28" s="129" t="str">
        <f t="shared" si="0"/>
        <v/>
      </c>
      <c r="F28" s="460"/>
      <c r="G28" s="220" t="str">
        <f t="shared" si="1"/>
        <v/>
      </c>
      <c r="H28" s="6"/>
      <c r="I28" s="461">
        <v>3800</v>
      </c>
      <c r="J28" s="10" t="s">
        <v>14</v>
      </c>
      <c r="K28" s="462" t="str">
        <f t="shared" si="4"/>
        <v/>
      </c>
      <c r="L28" s="10" t="s">
        <v>15</v>
      </c>
      <c r="M28" s="10" t="s">
        <v>16</v>
      </c>
      <c r="N28" s="192" t="str">
        <f t="shared" si="9"/>
        <v/>
      </c>
      <c r="O28" s="463">
        <f t="shared" si="12"/>
        <v>11600</v>
      </c>
      <c r="P28" s="10" t="s">
        <v>14</v>
      </c>
      <c r="Q28" s="462" t="str">
        <f t="shared" si="6"/>
        <v/>
      </c>
      <c r="R28" s="10" t="s">
        <v>17</v>
      </c>
      <c r="S28" s="10" t="s">
        <v>16</v>
      </c>
      <c r="T28" s="192" t="str">
        <f t="shared" si="10"/>
        <v/>
      </c>
      <c r="U28" s="16"/>
      <c r="V28" s="193" t="str">
        <f t="shared" si="11"/>
        <v/>
      </c>
      <c r="W28" s="193" t="str">
        <f t="shared" si="8"/>
        <v/>
      </c>
      <c r="X28" s="380"/>
    </row>
    <row r="29" spans="1:24" ht="30" hidden="1" customHeight="1">
      <c r="A29" s="563"/>
      <c r="B29" s="413" t="str">
        <f>IF($A29="","",VLOOKUP($A29,従事者明細!$A$3:$F$52,2,FALSE))</f>
        <v/>
      </c>
      <c r="C29" s="659" t="str">
        <f>IF($A29="","",VLOOKUP($A29,従事者明細!$A$3:$F$52,3,FALSE))</f>
        <v/>
      </c>
      <c r="D29" s="1"/>
      <c r="E29" s="129" t="str">
        <f t="shared" si="0"/>
        <v/>
      </c>
      <c r="F29" s="460"/>
      <c r="G29" s="220" t="str">
        <f t="shared" si="1"/>
        <v/>
      </c>
      <c r="H29" s="6"/>
      <c r="I29" s="461">
        <v>3800</v>
      </c>
      <c r="J29" s="10" t="s">
        <v>14</v>
      </c>
      <c r="K29" s="462" t="str">
        <f t="shared" si="4"/>
        <v/>
      </c>
      <c r="L29" s="10" t="s">
        <v>15</v>
      </c>
      <c r="M29" s="10" t="s">
        <v>16</v>
      </c>
      <c r="N29" s="192" t="str">
        <f t="shared" si="9"/>
        <v/>
      </c>
      <c r="O29" s="463">
        <f t="shared" si="12"/>
        <v>11600</v>
      </c>
      <c r="P29" s="10" t="s">
        <v>14</v>
      </c>
      <c r="Q29" s="462" t="str">
        <f t="shared" si="6"/>
        <v/>
      </c>
      <c r="R29" s="10" t="s">
        <v>17</v>
      </c>
      <c r="S29" s="10" t="s">
        <v>16</v>
      </c>
      <c r="T29" s="192" t="str">
        <f t="shared" si="10"/>
        <v/>
      </c>
      <c r="U29" s="16"/>
      <c r="V29" s="193" t="str">
        <f t="shared" si="11"/>
        <v/>
      </c>
      <c r="W29" s="193" t="str">
        <f t="shared" si="8"/>
        <v/>
      </c>
      <c r="X29" s="380"/>
    </row>
    <row r="30" spans="1:24" ht="30" hidden="1" customHeight="1">
      <c r="A30" s="563"/>
      <c r="B30" s="413" t="str">
        <f>IF($A30="","",VLOOKUP($A30,従事者明細!$A$3:$F$52,2,FALSE))</f>
        <v/>
      </c>
      <c r="C30" s="659" t="str">
        <f>IF($A30="","",VLOOKUP($A30,従事者明細!$A$3:$F$52,3,FALSE))</f>
        <v/>
      </c>
      <c r="D30" s="1"/>
      <c r="E30" s="129" t="str">
        <f t="shared" si="0"/>
        <v/>
      </c>
      <c r="F30" s="460"/>
      <c r="G30" s="220" t="str">
        <f t="shared" si="1"/>
        <v/>
      </c>
      <c r="H30" s="6"/>
      <c r="I30" s="461">
        <v>3800</v>
      </c>
      <c r="J30" s="10" t="s">
        <v>14</v>
      </c>
      <c r="K30" s="462" t="str">
        <f t="shared" si="4"/>
        <v/>
      </c>
      <c r="L30" s="10" t="s">
        <v>15</v>
      </c>
      <c r="M30" s="10" t="s">
        <v>16</v>
      </c>
      <c r="N30" s="192" t="str">
        <f t="shared" si="9"/>
        <v/>
      </c>
      <c r="O30" s="463">
        <f t="shared" si="12"/>
        <v>11600</v>
      </c>
      <c r="P30" s="10" t="s">
        <v>14</v>
      </c>
      <c r="Q30" s="462" t="str">
        <f t="shared" si="6"/>
        <v/>
      </c>
      <c r="R30" s="10" t="s">
        <v>17</v>
      </c>
      <c r="S30" s="10" t="s">
        <v>16</v>
      </c>
      <c r="T30" s="192" t="str">
        <f t="shared" si="10"/>
        <v/>
      </c>
      <c r="U30" s="16"/>
      <c r="V30" s="193" t="str">
        <f t="shared" si="11"/>
        <v/>
      </c>
      <c r="W30" s="193" t="str">
        <f t="shared" si="8"/>
        <v/>
      </c>
      <c r="X30" s="380"/>
    </row>
    <row r="31" spans="1:24" ht="30" hidden="1" customHeight="1">
      <c r="A31" s="563"/>
      <c r="B31" s="413" t="str">
        <f>IF($A31="","",VLOOKUP($A31,従事者明細!$A$3:$F$52,2,FALSE))</f>
        <v/>
      </c>
      <c r="C31" s="659" t="str">
        <f>IF($A31="","",VLOOKUP($A31,従事者明細!$A$3:$F$52,3,FALSE))</f>
        <v/>
      </c>
      <c r="D31" s="1"/>
      <c r="E31" s="129" t="str">
        <f t="shared" si="0"/>
        <v/>
      </c>
      <c r="F31" s="460"/>
      <c r="G31" s="220" t="str">
        <f t="shared" si="1"/>
        <v/>
      </c>
      <c r="H31" s="6"/>
      <c r="I31" s="461">
        <v>3800</v>
      </c>
      <c r="J31" s="10" t="s">
        <v>14</v>
      </c>
      <c r="K31" s="462" t="str">
        <f t="shared" si="4"/>
        <v/>
      </c>
      <c r="L31" s="10" t="s">
        <v>15</v>
      </c>
      <c r="M31" s="10" t="s">
        <v>16</v>
      </c>
      <c r="N31" s="192" t="str">
        <f t="shared" si="9"/>
        <v/>
      </c>
      <c r="O31" s="463">
        <f t="shared" si="12"/>
        <v>11600</v>
      </c>
      <c r="P31" s="10" t="s">
        <v>14</v>
      </c>
      <c r="Q31" s="462" t="str">
        <f t="shared" si="6"/>
        <v/>
      </c>
      <c r="R31" s="10" t="s">
        <v>17</v>
      </c>
      <c r="S31" s="10" t="s">
        <v>16</v>
      </c>
      <c r="T31" s="192" t="str">
        <f t="shared" si="10"/>
        <v/>
      </c>
      <c r="U31" s="16"/>
      <c r="V31" s="193" t="str">
        <f t="shared" si="11"/>
        <v/>
      </c>
      <c r="W31" s="193" t="str">
        <f t="shared" si="8"/>
        <v/>
      </c>
      <c r="X31" s="380"/>
    </row>
    <row r="32" spans="1:24" ht="30" hidden="1" customHeight="1">
      <c r="A32" s="563"/>
      <c r="B32" s="413" t="str">
        <f>IF($A32="","",VLOOKUP($A32,従事者明細!$A$3:$F$52,2,FALSE))</f>
        <v/>
      </c>
      <c r="C32" s="659" t="str">
        <f>IF($A32="","",VLOOKUP($A32,従事者明細!$A$3:$F$52,3,FALSE))</f>
        <v/>
      </c>
      <c r="D32" s="1"/>
      <c r="E32" s="129" t="str">
        <f t="shared" si="0"/>
        <v/>
      </c>
      <c r="F32" s="460"/>
      <c r="G32" s="220" t="str">
        <f t="shared" si="1"/>
        <v/>
      </c>
      <c r="H32" s="6"/>
      <c r="I32" s="461">
        <v>3800</v>
      </c>
      <c r="J32" s="10" t="s">
        <v>14</v>
      </c>
      <c r="K32" s="462" t="str">
        <f t="shared" si="4"/>
        <v/>
      </c>
      <c r="L32" s="10" t="s">
        <v>15</v>
      </c>
      <c r="M32" s="10" t="s">
        <v>16</v>
      </c>
      <c r="N32" s="192" t="str">
        <f t="shared" ref="N32:N41" si="13">IF(K32="","",SUM(I32*K32))</f>
        <v/>
      </c>
      <c r="O32" s="463">
        <f t="shared" si="12"/>
        <v>11600</v>
      </c>
      <c r="P32" s="10" t="s">
        <v>14</v>
      </c>
      <c r="Q32" s="462" t="str">
        <f t="shared" si="6"/>
        <v/>
      </c>
      <c r="R32" s="10" t="s">
        <v>17</v>
      </c>
      <c r="S32" s="10" t="s">
        <v>16</v>
      </c>
      <c r="T32" s="192" t="str">
        <f t="shared" ref="T32:T41" si="14">IF(Q32="","",SUM(O32*Q32))</f>
        <v/>
      </c>
      <c r="U32" s="16"/>
      <c r="V32" s="193" t="str">
        <f t="shared" ref="V32:V41" si="15">IF(D32="","",SUM(N32+T32+U32))</f>
        <v/>
      </c>
      <c r="W32" s="193" t="str">
        <f t="shared" si="8"/>
        <v/>
      </c>
      <c r="X32" s="380"/>
    </row>
    <row r="33" spans="1:24" ht="30" hidden="1" customHeight="1">
      <c r="A33" s="563"/>
      <c r="B33" s="413" t="str">
        <f>IF($A33="","",VLOOKUP($A33,従事者明細!$A$3:$F$52,2,FALSE))</f>
        <v/>
      </c>
      <c r="C33" s="659" t="str">
        <f>IF($A33="","",VLOOKUP($A33,従事者明細!$A$3:$F$52,3,FALSE))</f>
        <v/>
      </c>
      <c r="D33" s="1"/>
      <c r="E33" s="129" t="str">
        <f t="shared" si="0"/>
        <v/>
      </c>
      <c r="F33" s="460"/>
      <c r="G33" s="220" t="str">
        <f t="shared" si="1"/>
        <v/>
      </c>
      <c r="H33" s="6"/>
      <c r="I33" s="461">
        <v>3800</v>
      </c>
      <c r="J33" s="10" t="s">
        <v>14</v>
      </c>
      <c r="K33" s="462" t="str">
        <f t="shared" si="4"/>
        <v/>
      </c>
      <c r="L33" s="10" t="s">
        <v>15</v>
      </c>
      <c r="M33" s="10" t="s">
        <v>16</v>
      </c>
      <c r="N33" s="192" t="str">
        <f t="shared" si="13"/>
        <v/>
      </c>
      <c r="O33" s="463">
        <f t="shared" si="12"/>
        <v>11600</v>
      </c>
      <c r="P33" s="10" t="s">
        <v>14</v>
      </c>
      <c r="Q33" s="462" t="str">
        <f t="shared" si="6"/>
        <v/>
      </c>
      <c r="R33" s="10" t="s">
        <v>17</v>
      </c>
      <c r="S33" s="10" t="s">
        <v>16</v>
      </c>
      <c r="T33" s="192" t="str">
        <f t="shared" si="14"/>
        <v/>
      </c>
      <c r="U33" s="16"/>
      <c r="V33" s="193" t="str">
        <f t="shared" si="15"/>
        <v/>
      </c>
      <c r="W33" s="193" t="str">
        <f t="shared" si="8"/>
        <v/>
      </c>
      <c r="X33" s="380"/>
    </row>
    <row r="34" spans="1:24" ht="30" hidden="1" customHeight="1">
      <c r="A34" s="563"/>
      <c r="B34" s="413" t="str">
        <f>IF($A34="","",VLOOKUP($A34,従事者明細!$A$3:$F$52,2,FALSE))</f>
        <v/>
      </c>
      <c r="C34" s="659" t="str">
        <f>IF($A34="","",VLOOKUP($A34,従事者明細!$A$3:$F$52,3,FALSE))</f>
        <v/>
      </c>
      <c r="D34" s="1"/>
      <c r="E34" s="129" t="str">
        <f t="shared" si="0"/>
        <v/>
      </c>
      <c r="F34" s="460"/>
      <c r="G34" s="220" t="str">
        <f t="shared" si="1"/>
        <v/>
      </c>
      <c r="H34" s="6"/>
      <c r="I34" s="461">
        <v>3800</v>
      </c>
      <c r="J34" s="10" t="s">
        <v>14</v>
      </c>
      <c r="K34" s="462" t="str">
        <f t="shared" si="4"/>
        <v/>
      </c>
      <c r="L34" s="10" t="s">
        <v>15</v>
      </c>
      <c r="M34" s="10" t="s">
        <v>16</v>
      </c>
      <c r="N34" s="192" t="str">
        <f t="shared" si="13"/>
        <v/>
      </c>
      <c r="O34" s="463">
        <f t="shared" si="12"/>
        <v>11600</v>
      </c>
      <c r="P34" s="10" t="s">
        <v>14</v>
      </c>
      <c r="Q34" s="462" t="str">
        <f t="shared" si="6"/>
        <v/>
      </c>
      <c r="R34" s="10" t="s">
        <v>17</v>
      </c>
      <c r="S34" s="10" t="s">
        <v>16</v>
      </c>
      <c r="T34" s="192" t="str">
        <f t="shared" si="14"/>
        <v/>
      </c>
      <c r="U34" s="16"/>
      <c r="V34" s="193" t="str">
        <f t="shared" si="15"/>
        <v/>
      </c>
      <c r="W34" s="193" t="str">
        <f t="shared" si="8"/>
        <v/>
      </c>
      <c r="X34" s="380"/>
    </row>
    <row r="35" spans="1:24" ht="30" hidden="1" customHeight="1">
      <c r="A35" s="563"/>
      <c r="B35" s="413" t="str">
        <f>IF($A35="","",VLOOKUP($A35,従事者明細!$A$3:$F$52,2,FALSE))</f>
        <v/>
      </c>
      <c r="C35" s="659" t="str">
        <f>IF($A35="","",VLOOKUP($A35,従事者明細!$A$3:$F$52,3,FALSE))</f>
        <v/>
      </c>
      <c r="D35" s="1"/>
      <c r="E35" s="129" t="str">
        <f t="shared" si="0"/>
        <v/>
      </c>
      <c r="F35" s="460"/>
      <c r="G35" s="220" t="str">
        <f t="shared" si="1"/>
        <v/>
      </c>
      <c r="H35" s="6"/>
      <c r="I35" s="461">
        <v>3800</v>
      </c>
      <c r="J35" s="10" t="s">
        <v>14</v>
      </c>
      <c r="K35" s="462" t="str">
        <f t="shared" si="4"/>
        <v/>
      </c>
      <c r="L35" s="10" t="s">
        <v>15</v>
      </c>
      <c r="M35" s="10" t="s">
        <v>16</v>
      </c>
      <c r="N35" s="192" t="str">
        <f t="shared" si="13"/>
        <v/>
      </c>
      <c r="O35" s="463">
        <f t="shared" si="12"/>
        <v>11600</v>
      </c>
      <c r="P35" s="10" t="s">
        <v>14</v>
      </c>
      <c r="Q35" s="462" t="str">
        <f t="shared" si="6"/>
        <v/>
      </c>
      <c r="R35" s="10" t="s">
        <v>17</v>
      </c>
      <c r="S35" s="10" t="s">
        <v>16</v>
      </c>
      <c r="T35" s="192" t="str">
        <f t="shared" si="14"/>
        <v/>
      </c>
      <c r="U35" s="16"/>
      <c r="V35" s="193" t="str">
        <f t="shared" si="15"/>
        <v/>
      </c>
      <c r="W35" s="193" t="str">
        <f t="shared" si="8"/>
        <v/>
      </c>
      <c r="X35" s="380"/>
    </row>
    <row r="36" spans="1:24" ht="30" hidden="1" customHeight="1">
      <c r="A36" s="563"/>
      <c r="B36" s="413" t="str">
        <f>IF($A36="","",VLOOKUP($A36,従事者明細!$A$3:$F$52,2,FALSE))</f>
        <v/>
      </c>
      <c r="C36" s="659" t="str">
        <f>IF($A36="","",VLOOKUP($A36,従事者明細!$A$3:$F$52,3,FALSE))</f>
        <v/>
      </c>
      <c r="D36" s="1"/>
      <c r="E36" s="129" t="str">
        <f t="shared" si="0"/>
        <v/>
      </c>
      <c r="F36" s="460"/>
      <c r="G36" s="220" t="str">
        <f t="shared" si="1"/>
        <v/>
      </c>
      <c r="H36" s="6"/>
      <c r="I36" s="461">
        <v>3800</v>
      </c>
      <c r="J36" s="10" t="s">
        <v>14</v>
      </c>
      <c r="K36" s="462" t="str">
        <f t="shared" si="4"/>
        <v/>
      </c>
      <c r="L36" s="10" t="s">
        <v>15</v>
      </c>
      <c r="M36" s="10" t="s">
        <v>16</v>
      </c>
      <c r="N36" s="192" t="str">
        <f t="shared" si="13"/>
        <v/>
      </c>
      <c r="O36" s="463">
        <f t="shared" si="12"/>
        <v>11600</v>
      </c>
      <c r="P36" s="10" t="s">
        <v>14</v>
      </c>
      <c r="Q36" s="462" t="str">
        <f t="shared" si="6"/>
        <v/>
      </c>
      <c r="R36" s="10" t="s">
        <v>17</v>
      </c>
      <c r="S36" s="10" t="s">
        <v>16</v>
      </c>
      <c r="T36" s="192" t="str">
        <f t="shared" si="14"/>
        <v/>
      </c>
      <c r="U36" s="16"/>
      <c r="V36" s="193" t="str">
        <f t="shared" si="15"/>
        <v/>
      </c>
      <c r="W36" s="193" t="str">
        <f t="shared" si="8"/>
        <v/>
      </c>
      <c r="X36" s="380"/>
    </row>
    <row r="37" spans="1:24" ht="30" hidden="1" customHeight="1">
      <c r="A37" s="563"/>
      <c r="B37" s="413" t="str">
        <f>IF($A37="","",VLOOKUP($A37,従事者明細!$A$3:$F$52,2,FALSE))</f>
        <v/>
      </c>
      <c r="C37" s="659" t="str">
        <f>IF($A37="","",VLOOKUP($A37,従事者明細!$A$3:$F$52,3,FALSE))</f>
        <v/>
      </c>
      <c r="D37" s="1"/>
      <c r="E37" s="129" t="str">
        <f t="shared" si="0"/>
        <v/>
      </c>
      <c r="F37" s="460"/>
      <c r="G37" s="220" t="str">
        <f t="shared" si="1"/>
        <v/>
      </c>
      <c r="H37" s="6"/>
      <c r="I37" s="461">
        <v>3800</v>
      </c>
      <c r="J37" s="10" t="s">
        <v>14</v>
      </c>
      <c r="K37" s="462" t="str">
        <f t="shared" si="4"/>
        <v/>
      </c>
      <c r="L37" s="10" t="s">
        <v>15</v>
      </c>
      <c r="M37" s="10" t="s">
        <v>16</v>
      </c>
      <c r="N37" s="192" t="str">
        <f t="shared" si="13"/>
        <v/>
      </c>
      <c r="O37" s="463">
        <f t="shared" si="12"/>
        <v>11600</v>
      </c>
      <c r="P37" s="10" t="s">
        <v>14</v>
      </c>
      <c r="Q37" s="462" t="str">
        <f t="shared" si="6"/>
        <v/>
      </c>
      <c r="R37" s="10" t="s">
        <v>17</v>
      </c>
      <c r="S37" s="10" t="s">
        <v>16</v>
      </c>
      <c r="T37" s="192" t="str">
        <f t="shared" si="14"/>
        <v/>
      </c>
      <c r="U37" s="16"/>
      <c r="V37" s="193" t="str">
        <f t="shared" si="15"/>
        <v/>
      </c>
      <c r="W37" s="193" t="str">
        <f t="shared" si="8"/>
        <v/>
      </c>
      <c r="X37" s="380"/>
    </row>
    <row r="38" spans="1:24" ht="30" hidden="1" customHeight="1">
      <c r="A38" s="563"/>
      <c r="B38" s="413" t="str">
        <f>IF($A38="","",VLOOKUP($A38,従事者明細!$A$3:$F$52,2,FALSE))</f>
        <v/>
      </c>
      <c r="C38" s="659" t="str">
        <f>IF($A38="","",VLOOKUP($A38,従事者明細!$A$3:$F$52,3,FALSE))</f>
        <v/>
      </c>
      <c r="D38" s="1"/>
      <c r="E38" s="129" t="str">
        <f t="shared" si="0"/>
        <v/>
      </c>
      <c r="F38" s="460"/>
      <c r="G38" s="220" t="str">
        <f t="shared" si="1"/>
        <v/>
      </c>
      <c r="H38" s="6"/>
      <c r="I38" s="461">
        <v>3800</v>
      </c>
      <c r="J38" s="10" t="s">
        <v>14</v>
      </c>
      <c r="K38" s="462" t="str">
        <f t="shared" si="4"/>
        <v/>
      </c>
      <c r="L38" s="10" t="s">
        <v>15</v>
      </c>
      <c r="M38" s="10" t="s">
        <v>16</v>
      </c>
      <c r="N38" s="192" t="str">
        <f t="shared" si="13"/>
        <v/>
      </c>
      <c r="O38" s="463">
        <f t="shared" si="12"/>
        <v>11600</v>
      </c>
      <c r="P38" s="10" t="s">
        <v>14</v>
      </c>
      <c r="Q38" s="462" t="str">
        <f t="shared" si="6"/>
        <v/>
      </c>
      <c r="R38" s="10" t="s">
        <v>17</v>
      </c>
      <c r="S38" s="10" t="s">
        <v>16</v>
      </c>
      <c r="T38" s="192" t="str">
        <f t="shared" si="14"/>
        <v/>
      </c>
      <c r="U38" s="16"/>
      <c r="V38" s="193" t="str">
        <f t="shared" si="15"/>
        <v/>
      </c>
      <c r="W38" s="193" t="str">
        <f t="shared" si="8"/>
        <v/>
      </c>
      <c r="X38" s="380"/>
    </row>
    <row r="39" spans="1:24" ht="30" hidden="1" customHeight="1">
      <c r="A39" s="563"/>
      <c r="B39" s="413" t="str">
        <f>IF($A39="","",VLOOKUP($A39,従事者明細!$A$3:$F$52,2,FALSE))</f>
        <v/>
      </c>
      <c r="C39" s="659" t="str">
        <f>IF($A39="","",VLOOKUP($A39,従事者明細!$A$3:$F$52,3,FALSE))</f>
        <v/>
      </c>
      <c r="D39" s="1"/>
      <c r="E39" s="129" t="str">
        <f t="shared" si="0"/>
        <v/>
      </c>
      <c r="F39" s="460"/>
      <c r="G39" s="220" t="str">
        <f t="shared" si="1"/>
        <v/>
      </c>
      <c r="H39" s="9"/>
      <c r="I39" s="461">
        <v>3800</v>
      </c>
      <c r="J39" s="10" t="s">
        <v>14</v>
      </c>
      <c r="K39" s="462" t="str">
        <f t="shared" si="4"/>
        <v/>
      </c>
      <c r="L39" s="10" t="s">
        <v>15</v>
      </c>
      <c r="M39" s="10" t="s">
        <v>16</v>
      </c>
      <c r="N39" s="192" t="str">
        <f t="shared" si="13"/>
        <v/>
      </c>
      <c r="O39" s="463">
        <f t="shared" si="12"/>
        <v>11600</v>
      </c>
      <c r="P39" s="10" t="s">
        <v>14</v>
      </c>
      <c r="Q39" s="462" t="str">
        <f t="shared" si="6"/>
        <v/>
      </c>
      <c r="R39" s="10" t="s">
        <v>17</v>
      </c>
      <c r="S39" s="10" t="s">
        <v>16</v>
      </c>
      <c r="T39" s="192" t="str">
        <f t="shared" si="14"/>
        <v/>
      </c>
      <c r="U39" s="16"/>
      <c r="V39" s="193" t="str">
        <f t="shared" si="15"/>
        <v/>
      </c>
      <c r="W39" s="193" t="str">
        <f t="shared" si="8"/>
        <v/>
      </c>
      <c r="X39" s="380"/>
    </row>
    <row r="40" spans="1:24" ht="30" hidden="1" customHeight="1">
      <c r="A40" s="563"/>
      <c r="B40" s="413" t="str">
        <f>IF($A40="","",VLOOKUP($A40,従事者明細!$A$3:$F$52,2,FALSE))</f>
        <v/>
      </c>
      <c r="C40" s="659" t="str">
        <f>IF($A40="","",VLOOKUP($A40,従事者明細!$A$3:$F$52,3,FALSE))</f>
        <v/>
      </c>
      <c r="D40" s="1"/>
      <c r="E40" s="129" t="str">
        <f t="shared" si="0"/>
        <v/>
      </c>
      <c r="F40" s="460"/>
      <c r="G40" s="220" t="str">
        <f t="shared" si="1"/>
        <v/>
      </c>
      <c r="H40" s="6"/>
      <c r="I40" s="461">
        <v>3800</v>
      </c>
      <c r="J40" s="10" t="s">
        <v>14</v>
      </c>
      <c r="K40" s="462" t="str">
        <f t="shared" si="4"/>
        <v/>
      </c>
      <c r="L40" s="10" t="s">
        <v>15</v>
      </c>
      <c r="M40" s="10" t="s">
        <v>16</v>
      </c>
      <c r="N40" s="192" t="str">
        <f t="shared" si="13"/>
        <v/>
      </c>
      <c r="O40" s="463">
        <f t="shared" si="12"/>
        <v>11600</v>
      </c>
      <c r="P40" s="10" t="s">
        <v>14</v>
      </c>
      <c r="Q40" s="462" t="str">
        <f t="shared" si="6"/>
        <v/>
      </c>
      <c r="R40" s="10" t="s">
        <v>17</v>
      </c>
      <c r="S40" s="10" t="s">
        <v>16</v>
      </c>
      <c r="T40" s="192" t="str">
        <f t="shared" si="14"/>
        <v/>
      </c>
      <c r="U40" s="16"/>
      <c r="V40" s="193" t="str">
        <f t="shared" si="15"/>
        <v/>
      </c>
      <c r="W40" s="193" t="str">
        <f t="shared" si="8"/>
        <v/>
      </c>
      <c r="X40" s="380"/>
    </row>
    <row r="41" spans="1:24" ht="30" customHeight="1" thickBot="1">
      <c r="A41" s="563"/>
      <c r="B41" s="661" t="str">
        <f>IF($A41="","",VLOOKUP($A41,従事者明細!$A$3:$F$52,2,FALSE))</f>
        <v/>
      </c>
      <c r="C41" s="662" t="str">
        <f>IF($A41="","",VLOOKUP($A41,従事者明細!$A$3:$F$52,3,FALSE))</f>
        <v/>
      </c>
      <c r="D41" s="602"/>
      <c r="E41" s="603" t="str">
        <f t="shared" si="0"/>
        <v/>
      </c>
      <c r="F41" s="460"/>
      <c r="G41" s="220" t="str">
        <f t="shared" si="1"/>
        <v/>
      </c>
      <c r="H41" s="6"/>
      <c r="I41" s="604">
        <v>3800</v>
      </c>
      <c r="J41" s="9" t="s">
        <v>14</v>
      </c>
      <c r="K41" s="487" t="str">
        <f t="shared" si="4"/>
        <v/>
      </c>
      <c r="L41" s="9" t="s">
        <v>15</v>
      </c>
      <c r="M41" s="9" t="s">
        <v>16</v>
      </c>
      <c r="N41" s="488" t="str">
        <f t="shared" si="13"/>
        <v/>
      </c>
      <c r="O41" s="491">
        <f t="shared" si="12"/>
        <v>11600</v>
      </c>
      <c r="P41" s="9" t="s">
        <v>14</v>
      </c>
      <c r="Q41" s="487" t="str">
        <f t="shared" si="6"/>
        <v/>
      </c>
      <c r="R41" s="9" t="s">
        <v>17</v>
      </c>
      <c r="S41" s="9" t="s">
        <v>16</v>
      </c>
      <c r="T41" s="488" t="str">
        <f t="shared" si="14"/>
        <v/>
      </c>
      <c r="U41" s="492"/>
      <c r="V41" s="605" t="str">
        <f t="shared" si="15"/>
        <v/>
      </c>
      <c r="W41" s="193" t="str">
        <f t="shared" si="8"/>
        <v/>
      </c>
      <c r="X41" s="380"/>
    </row>
    <row r="42" spans="1:24" ht="30" customHeight="1" thickBot="1">
      <c r="B42" s="601" t="s">
        <v>342</v>
      </c>
      <c r="C42" s="14">
        <f>COUNTIF(A9:A41, "&gt;0")</f>
        <v>0</v>
      </c>
      <c r="D42" s="601" t="s">
        <v>20</v>
      </c>
      <c r="E42" s="14">
        <f>SUM(E9:E41)</f>
        <v>0</v>
      </c>
      <c r="F42" s="42"/>
      <c r="G42" s="6"/>
      <c r="H42" s="6"/>
      <c r="I42" s="489" t="s">
        <v>20</v>
      </c>
      <c r="J42" s="606" t="s">
        <v>340</v>
      </c>
      <c r="K42" s="607">
        <f>SUM(K9:K41)</f>
        <v>0</v>
      </c>
      <c r="L42" s="608"/>
      <c r="M42" s="606" t="s">
        <v>345</v>
      </c>
      <c r="N42" s="495">
        <f>SUM(N9:N41)</f>
        <v>0</v>
      </c>
      <c r="O42" s="610"/>
      <c r="P42" s="611" t="s">
        <v>341</v>
      </c>
      <c r="Q42" s="609">
        <f>SUM(Q9:Q41)</f>
        <v>0</v>
      </c>
      <c r="R42" s="608"/>
      <c r="S42" s="606" t="s">
        <v>344</v>
      </c>
      <c r="T42" s="493">
        <f>SUM(T9:T41)</f>
        <v>0</v>
      </c>
      <c r="U42" s="493">
        <f>SUM(U9:U41)</f>
        <v>0</v>
      </c>
      <c r="V42" s="490">
        <f>SUM(V9:V41)</f>
        <v>0</v>
      </c>
      <c r="W42" s="42"/>
      <c r="X42" s="42"/>
    </row>
    <row r="43" spans="1:24" ht="30" customHeight="1" thickBot="1">
      <c r="B43" s="6"/>
      <c r="C43" s="57"/>
      <c r="D43" s="62" t="s">
        <v>80</v>
      </c>
      <c r="E43" s="663">
        <f>ROUNDDOWN(E42,-3)</f>
        <v>0</v>
      </c>
      <c r="F43" s="41"/>
      <c r="G43" s="6"/>
      <c r="H43" s="6"/>
      <c r="I43" s="11"/>
      <c r="J43" s="11"/>
      <c r="K43" s="11"/>
      <c r="L43" s="11"/>
      <c r="M43" s="11"/>
      <c r="N43" s="12"/>
      <c r="O43" s="11"/>
      <c r="P43" s="11"/>
      <c r="Q43" s="11"/>
      <c r="R43" s="11"/>
      <c r="S43" s="11"/>
      <c r="T43" s="12"/>
      <c r="U43" s="62" t="s">
        <v>80</v>
      </c>
      <c r="V43" s="663">
        <f>ROUNDDOWN(V42,-3)</f>
        <v>0</v>
      </c>
      <c r="W43" s="664"/>
      <c r="X43" s="664"/>
    </row>
    <row r="44" spans="1:24" ht="30" customHeight="1">
      <c r="B44" s="6"/>
      <c r="C44" s="6"/>
      <c r="D44" s="657"/>
      <c r="E44" s="42"/>
      <c r="F44" s="41"/>
      <c r="G44" s="6"/>
      <c r="H44" s="6"/>
      <c r="I44" s="11"/>
      <c r="J44" s="11"/>
      <c r="K44" s="11"/>
      <c r="L44" s="11"/>
      <c r="M44" s="11"/>
      <c r="N44" s="12"/>
      <c r="O44" s="11"/>
      <c r="P44" s="11"/>
      <c r="Q44" s="11"/>
      <c r="R44" s="11"/>
      <c r="S44" s="11"/>
      <c r="T44" s="12"/>
      <c r="U44" s="13"/>
      <c r="V44" s="77"/>
      <c r="W44" s="77"/>
      <c r="X44" s="77"/>
    </row>
    <row r="45" spans="1:24" ht="30" customHeight="1">
      <c r="D45" s="128" t="s">
        <v>381</v>
      </c>
      <c r="E45" s="668" t="s">
        <v>382</v>
      </c>
      <c r="F45" s="389" t="s">
        <v>383</v>
      </c>
      <c r="G45" s="777" t="s">
        <v>28</v>
      </c>
      <c r="H45" s="778"/>
      <c r="I45" s="668" t="s">
        <v>384</v>
      </c>
      <c r="J45" s="776" t="s">
        <v>385</v>
      </c>
      <c r="K45" s="776"/>
      <c r="L45" s="776" t="s">
        <v>386</v>
      </c>
      <c r="M45" s="776"/>
      <c r="N45" s="381" t="s">
        <v>302</v>
      </c>
      <c r="O45" s="382" t="s">
        <v>387</v>
      </c>
      <c r="P45" s="777" t="s">
        <v>303</v>
      </c>
      <c r="Q45" s="784"/>
      <c r="R45" s="777" t="s">
        <v>372</v>
      </c>
      <c r="S45" s="785"/>
      <c r="T45" s="785"/>
      <c r="U45" s="785"/>
      <c r="V45" s="786"/>
      <c r="W45" s="665" t="s">
        <v>131</v>
      </c>
    </row>
    <row r="46" spans="1:24" ht="24" customHeight="1">
      <c r="B46" s="768"/>
      <c r="C46" s="773" t="s">
        <v>21</v>
      </c>
      <c r="D46" s="464">
        <v>1</v>
      </c>
      <c r="E46" s="130">
        <f t="shared" ref="E46:E51" si="16">SUM(G46:Q46)</f>
        <v>0</v>
      </c>
      <c r="F46" s="219"/>
      <c r="G46" s="766"/>
      <c r="H46" s="767"/>
      <c r="I46" s="671"/>
      <c r="J46" s="788"/>
      <c r="K46" s="789"/>
      <c r="L46" s="779"/>
      <c r="M46" s="780"/>
      <c r="N46" s="494"/>
      <c r="O46" s="383">
        <f t="shared" ref="O46:O51" si="17">ROUND(G46*0.05,0)</f>
        <v>0</v>
      </c>
      <c r="P46" s="762"/>
      <c r="Q46" s="763"/>
      <c r="R46" s="762"/>
      <c r="S46" s="764"/>
      <c r="T46" s="764"/>
      <c r="U46" s="764"/>
      <c r="V46" s="763"/>
      <c r="W46" s="438"/>
    </row>
    <row r="47" spans="1:24" ht="24" customHeight="1">
      <c r="B47" s="768"/>
      <c r="C47" s="774"/>
      <c r="D47" s="464">
        <v>2</v>
      </c>
      <c r="E47" s="130">
        <f t="shared" si="16"/>
        <v>0</v>
      </c>
      <c r="F47" s="219"/>
      <c r="G47" s="766"/>
      <c r="H47" s="767"/>
      <c r="I47" s="671"/>
      <c r="J47" s="788"/>
      <c r="K47" s="789"/>
      <c r="L47" s="779"/>
      <c r="M47" s="780"/>
      <c r="N47" s="494"/>
      <c r="O47" s="383">
        <f t="shared" si="17"/>
        <v>0</v>
      </c>
      <c r="P47" s="762"/>
      <c r="Q47" s="763"/>
      <c r="R47" s="762"/>
      <c r="S47" s="764"/>
      <c r="T47" s="764"/>
      <c r="U47" s="764"/>
      <c r="V47" s="763"/>
      <c r="W47" s="438"/>
    </row>
    <row r="48" spans="1:24" ht="24" customHeight="1">
      <c r="B48" s="768"/>
      <c r="C48" s="774"/>
      <c r="D48" s="464">
        <v>3</v>
      </c>
      <c r="E48" s="130">
        <f t="shared" si="16"/>
        <v>0</v>
      </c>
      <c r="F48" s="219"/>
      <c r="G48" s="766"/>
      <c r="H48" s="767"/>
      <c r="I48" s="671"/>
      <c r="J48" s="788"/>
      <c r="K48" s="789"/>
      <c r="L48" s="779"/>
      <c r="M48" s="780"/>
      <c r="N48" s="494"/>
      <c r="O48" s="383">
        <f t="shared" si="17"/>
        <v>0</v>
      </c>
      <c r="P48" s="762"/>
      <c r="Q48" s="763"/>
      <c r="R48" s="762"/>
      <c r="S48" s="764"/>
      <c r="T48" s="764"/>
      <c r="U48" s="764"/>
      <c r="V48" s="763"/>
      <c r="W48" s="438"/>
    </row>
    <row r="49" spans="1:23" ht="24" customHeight="1">
      <c r="B49" s="768"/>
      <c r="C49" s="774"/>
      <c r="D49" s="464">
        <v>4</v>
      </c>
      <c r="E49" s="130">
        <f t="shared" si="16"/>
        <v>0</v>
      </c>
      <c r="F49" s="219"/>
      <c r="G49" s="790"/>
      <c r="H49" s="791"/>
      <c r="I49" s="577"/>
      <c r="J49" s="787"/>
      <c r="K49" s="787"/>
      <c r="L49" s="781"/>
      <c r="M49" s="782"/>
      <c r="N49" s="494"/>
      <c r="O49" s="383">
        <f t="shared" si="17"/>
        <v>0</v>
      </c>
      <c r="P49" s="762"/>
      <c r="Q49" s="763"/>
      <c r="R49" s="762"/>
      <c r="S49" s="764"/>
      <c r="T49" s="764"/>
      <c r="U49" s="764"/>
      <c r="V49" s="763"/>
      <c r="W49" s="438"/>
    </row>
    <row r="50" spans="1:23" ht="24" customHeight="1">
      <c r="B50" s="768"/>
      <c r="C50" s="774"/>
      <c r="D50" s="464">
        <v>5</v>
      </c>
      <c r="E50" s="130">
        <f t="shared" si="16"/>
        <v>0</v>
      </c>
      <c r="F50" s="219"/>
      <c r="G50" s="790"/>
      <c r="H50" s="791"/>
      <c r="I50" s="577"/>
      <c r="J50" s="787"/>
      <c r="K50" s="787"/>
      <c r="L50" s="781"/>
      <c r="M50" s="782"/>
      <c r="N50" s="494"/>
      <c r="O50" s="383">
        <f t="shared" si="17"/>
        <v>0</v>
      </c>
      <c r="P50" s="762"/>
      <c r="Q50" s="763"/>
      <c r="R50" s="762"/>
      <c r="S50" s="764"/>
      <c r="T50" s="764"/>
      <c r="U50" s="764"/>
      <c r="V50" s="763"/>
      <c r="W50" s="438"/>
    </row>
    <row r="51" spans="1:23" ht="24" customHeight="1">
      <c r="B51" s="768"/>
      <c r="C51" s="775"/>
      <c r="D51" s="464">
        <v>6</v>
      </c>
      <c r="E51" s="130">
        <f t="shared" si="16"/>
        <v>0</v>
      </c>
      <c r="F51" s="219"/>
      <c r="G51" s="790"/>
      <c r="H51" s="791"/>
      <c r="I51" s="577"/>
      <c r="J51" s="792"/>
      <c r="K51" s="793"/>
      <c r="L51" s="782"/>
      <c r="M51" s="783"/>
      <c r="N51" s="494"/>
      <c r="O51" s="383">
        <f t="shared" si="17"/>
        <v>0</v>
      </c>
      <c r="P51" s="762"/>
      <c r="Q51" s="763"/>
      <c r="R51" s="762"/>
      <c r="S51" s="764"/>
      <c r="T51" s="764"/>
      <c r="U51" s="764"/>
      <c r="V51" s="763"/>
      <c r="W51" s="438"/>
    </row>
    <row r="52" spans="1:23" ht="17.100000000000001" customHeight="1"/>
    <row r="54" spans="1:23" s="667" customFormat="1">
      <c r="A54" s="666" t="s">
        <v>285</v>
      </c>
    </row>
    <row r="55" spans="1:23" hidden="1">
      <c r="B55" s="5" t="s">
        <v>269</v>
      </c>
    </row>
    <row r="56" spans="1:23" hidden="1">
      <c r="B56" s="121">
        <v>1</v>
      </c>
      <c r="C56" s="332">
        <f>ROUNDDOWN(SUMIF($X$9:$X$41,B56,$W$9:$W$41),-3)</f>
        <v>0</v>
      </c>
    </row>
    <row r="57" spans="1:23" hidden="1">
      <c r="B57" s="121">
        <v>2</v>
      </c>
      <c r="C57" s="332">
        <f>ROUNDDOWN(SUMIF($X$9:$X$41,B57,$W$9:$W$41),-3)</f>
        <v>0</v>
      </c>
    </row>
    <row r="58" spans="1:23" hidden="1">
      <c r="B58" s="121">
        <v>3</v>
      </c>
      <c r="C58" s="332">
        <f t="shared" ref="C58:C62" si="18">ROUNDDOWN(SUMIF($X$9:$X$41,B58,$W$9:$W$41),-3)</f>
        <v>0</v>
      </c>
    </row>
    <row r="59" spans="1:23" hidden="1">
      <c r="B59" s="121">
        <v>4</v>
      </c>
      <c r="C59" s="332">
        <f t="shared" si="18"/>
        <v>0</v>
      </c>
    </row>
    <row r="60" spans="1:23" hidden="1">
      <c r="B60" s="121">
        <v>5</v>
      </c>
      <c r="C60" s="332">
        <f t="shared" si="18"/>
        <v>0</v>
      </c>
    </row>
    <row r="61" spans="1:23" hidden="1">
      <c r="B61" s="121">
        <v>6</v>
      </c>
      <c r="C61" s="332">
        <f t="shared" si="18"/>
        <v>0</v>
      </c>
    </row>
    <row r="62" spans="1:23" hidden="1">
      <c r="B62" s="121">
        <v>7</v>
      </c>
      <c r="C62" s="332">
        <f t="shared" si="18"/>
        <v>0</v>
      </c>
    </row>
    <row r="63" spans="1:23" hidden="1"/>
    <row r="64" spans="1:23" hidden="1"/>
    <row r="65" hidden="1"/>
    <row r="66" hidden="1"/>
  </sheetData>
  <mergeCells count="42">
    <mergeCell ref="J50:K50"/>
    <mergeCell ref="G48:H48"/>
    <mergeCell ref="J48:K48"/>
    <mergeCell ref="G46:H46"/>
    <mergeCell ref="G51:H51"/>
    <mergeCell ref="J51:K51"/>
    <mergeCell ref="G49:H49"/>
    <mergeCell ref="G50:H50"/>
    <mergeCell ref="J46:K46"/>
    <mergeCell ref="J47:K47"/>
    <mergeCell ref="J49:K49"/>
    <mergeCell ref="L48:M48"/>
    <mergeCell ref="P45:Q45"/>
    <mergeCell ref="R45:V45"/>
    <mergeCell ref="P46:Q46"/>
    <mergeCell ref="R46:V46"/>
    <mergeCell ref="P47:Q47"/>
    <mergeCell ref="R47:V47"/>
    <mergeCell ref="P48:Q48"/>
    <mergeCell ref="R48:V48"/>
    <mergeCell ref="F4:G4"/>
    <mergeCell ref="F6:G6"/>
    <mergeCell ref="G47:H47"/>
    <mergeCell ref="B46:B51"/>
    <mergeCell ref="O8:T8"/>
    <mergeCell ref="I8:N8"/>
    <mergeCell ref="B6:E6"/>
    <mergeCell ref="C46:C51"/>
    <mergeCell ref="J45:K45"/>
    <mergeCell ref="L45:M45"/>
    <mergeCell ref="G45:H45"/>
    <mergeCell ref="L46:M46"/>
    <mergeCell ref="L47:M47"/>
    <mergeCell ref="L49:M49"/>
    <mergeCell ref="L50:M50"/>
    <mergeCell ref="L51:M51"/>
    <mergeCell ref="P49:Q49"/>
    <mergeCell ref="R49:V49"/>
    <mergeCell ref="P50:Q50"/>
    <mergeCell ref="R50:V50"/>
    <mergeCell ref="P51:Q51"/>
    <mergeCell ref="R51:V51"/>
  </mergeCells>
  <phoneticPr fontId="3"/>
  <dataValidations count="7">
    <dataValidation type="whole" operator="notEqual" allowBlank="1" showInputMessage="1" showErrorMessage="1" sqref="Q9:Q41 K9:K41 E9:E41">
      <formula1>0</formula1>
    </dataValidation>
    <dataValidation type="list" operator="notEqual" allowBlank="1" showInputMessage="1" showErrorMessage="1" sqref="F9:F41">
      <formula1>経路</formula1>
    </dataValidation>
    <dataValidation operator="greaterThanOrEqual" allowBlank="1" showInputMessage="1" showErrorMessage="1" sqref="U9:U41"/>
    <dataValidation operator="notEqual" allowBlank="1" showInputMessage="1" showErrorMessage="1" sqref="G9:G41"/>
    <dataValidation type="list" allowBlank="1" showInputMessage="1" showErrorMessage="1" sqref="I9:I41">
      <formula1>日当</formula1>
    </dataValidation>
    <dataValidation type="list" operator="greaterThanOrEqual" allowBlank="1" showInputMessage="1" showErrorMessage="1" sqref="X9:X41">
      <formula1>"1,2,3,4,5,6,7,精算"</formula1>
    </dataValidation>
    <dataValidation type="list" allowBlank="1" showInputMessage="1" showErrorMessage="1" sqref="F46:F51">
      <formula1>$Z$9:$Z$11</formula1>
    </dataValidation>
  </dataValidations>
  <printOptions horizontalCentered="1" gridLinesSet="0"/>
  <pageMargins left="0.31496062992125984" right="0.31496062992125984" top="0.62992125984251968" bottom="0.19685039370078741" header="0.31496062992125984" footer="0.31496062992125984"/>
  <pageSetup paperSize="9" scale="54" orientation="landscape" cellComments="asDisplayed" r:id="rId1"/>
  <rowBreaks count="1" manualBreakCount="1">
    <brk id="43"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CC00"/>
    <pageSetUpPr fitToPage="1"/>
  </sheetPr>
  <dimension ref="A1:H54"/>
  <sheetViews>
    <sheetView showGridLines="0" view="pageBreakPreview" zoomScaleNormal="75" zoomScaleSheetLayoutView="100" workbookViewId="0">
      <selection activeCell="B23" sqref="B23"/>
    </sheetView>
  </sheetViews>
  <sheetFormatPr defaultColWidth="9" defaultRowHeight="14.25"/>
  <cols>
    <col min="1" max="1" width="6.625" style="3" customWidth="1"/>
    <col min="2" max="2" width="24.625" style="3" customWidth="1"/>
    <col min="3" max="3" width="14.625" style="3" customWidth="1"/>
    <col min="4" max="4" width="6.625" style="3" customWidth="1"/>
    <col min="5" max="5" width="14.625" style="3" customWidth="1"/>
    <col min="6" max="6" width="21.625" style="3" customWidth="1"/>
    <col min="7" max="7" width="7.625" style="3" customWidth="1"/>
    <col min="8" max="16384" width="9" style="3"/>
  </cols>
  <sheetData>
    <row r="1" spans="1:8" ht="15.75" customHeight="1"/>
    <row r="2" spans="1:8" s="15" customFormat="1" ht="15" customHeight="1">
      <c r="A2" s="48" t="s">
        <v>48</v>
      </c>
      <c r="B2" s="48" t="s">
        <v>19</v>
      </c>
      <c r="C2" s="194"/>
      <c r="D2" s="195"/>
      <c r="E2" s="194"/>
      <c r="F2" s="195"/>
      <c r="G2" s="195"/>
    </row>
    <row r="3" spans="1:8" s="15" customFormat="1" ht="20.100000000000001" customHeight="1" thickBot="1">
      <c r="A3" s="44" t="s">
        <v>44</v>
      </c>
      <c r="B3" s="45" t="s">
        <v>59</v>
      </c>
      <c r="C3" s="194"/>
      <c r="D3" s="196"/>
      <c r="E3" s="96">
        <f>E42</f>
        <v>0</v>
      </c>
      <c r="F3" s="195" t="s">
        <v>1</v>
      </c>
      <c r="G3" s="195"/>
    </row>
    <row r="4" spans="1:8" s="15" customFormat="1" ht="20.100000000000001" customHeight="1" thickTop="1" thickBot="1">
      <c r="A4" s="195"/>
      <c r="B4" s="197"/>
      <c r="C4" s="194"/>
      <c r="D4" s="195"/>
      <c r="E4" s="194"/>
      <c r="F4" s="195"/>
      <c r="G4" s="195"/>
    </row>
    <row r="5" spans="1:8" s="15" customFormat="1" ht="20.100000000000001" customHeight="1">
      <c r="A5" s="324"/>
      <c r="B5" s="325" t="s">
        <v>22</v>
      </c>
      <c r="C5" s="326" t="s">
        <v>27</v>
      </c>
      <c r="D5" s="325" t="s">
        <v>23</v>
      </c>
      <c r="E5" s="326" t="s">
        <v>24</v>
      </c>
      <c r="F5" s="327" t="s">
        <v>25</v>
      </c>
      <c r="G5" s="322" t="s">
        <v>131</v>
      </c>
      <c r="H5" s="389" t="s">
        <v>317</v>
      </c>
    </row>
    <row r="6" spans="1:8" s="15" customFormat="1" ht="20.100000000000001" customHeight="1">
      <c r="A6" s="801" t="s">
        <v>256</v>
      </c>
      <c r="B6" s="585"/>
      <c r="C6" s="579"/>
      <c r="D6" s="579"/>
      <c r="E6" s="479">
        <f>C6*D6</f>
        <v>0</v>
      </c>
      <c r="F6" s="587"/>
      <c r="G6" s="323"/>
      <c r="H6" s="440"/>
    </row>
    <row r="7" spans="1:8" s="15" customFormat="1" ht="20.100000000000001" customHeight="1">
      <c r="A7" s="802"/>
      <c r="B7" s="198"/>
      <c r="C7" s="439"/>
      <c r="D7" s="439"/>
      <c r="E7" s="479">
        <f t="shared" ref="E7:E32" si="0">C7*D7</f>
        <v>0</v>
      </c>
      <c r="F7" s="587"/>
      <c r="G7" s="323"/>
      <c r="H7" s="440"/>
    </row>
    <row r="8" spans="1:8" s="15" customFormat="1" ht="20.100000000000001" customHeight="1">
      <c r="A8" s="802"/>
      <c r="B8" s="198"/>
      <c r="C8" s="439"/>
      <c r="D8" s="439"/>
      <c r="E8" s="479">
        <f t="shared" si="0"/>
        <v>0</v>
      </c>
      <c r="F8" s="587"/>
      <c r="G8" s="323"/>
      <c r="H8" s="440"/>
    </row>
    <row r="9" spans="1:8" s="15" customFormat="1" ht="20.100000000000001" customHeight="1">
      <c r="A9" s="802"/>
      <c r="B9" s="198"/>
      <c r="C9" s="439"/>
      <c r="D9" s="439"/>
      <c r="E9" s="479">
        <f t="shared" si="0"/>
        <v>0</v>
      </c>
      <c r="F9" s="587"/>
      <c r="G9" s="323"/>
      <c r="H9" s="440"/>
    </row>
    <row r="10" spans="1:8" s="15" customFormat="1" ht="20.100000000000001" customHeight="1">
      <c r="A10" s="802"/>
      <c r="B10" s="198"/>
      <c r="C10" s="439"/>
      <c r="D10" s="439"/>
      <c r="E10" s="479">
        <f t="shared" si="0"/>
        <v>0</v>
      </c>
      <c r="F10" s="587"/>
      <c r="G10" s="323"/>
      <c r="H10" s="440"/>
    </row>
    <row r="11" spans="1:8" s="15" customFormat="1" ht="20.100000000000001" customHeight="1">
      <c r="A11" s="802"/>
      <c r="B11" s="441"/>
      <c r="C11" s="442"/>
      <c r="D11" s="442"/>
      <c r="E11" s="480">
        <f t="shared" si="0"/>
        <v>0</v>
      </c>
      <c r="F11" s="587"/>
      <c r="G11" s="323"/>
      <c r="H11" s="440"/>
    </row>
    <row r="12" spans="1:8" s="15" customFormat="1" ht="20.100000000000001" customHeight="1" thickBot="1">
      <c r="A12" s="803"/>
      <c r="B12" s="800" t="s">
        <v>26</v>
      </c>
      <c r="C12" s="800"/>
      <c r="D12" s="800"/>
      <c r="E12" s="481">
        <f>SUM(E6:E11)</f>
        <v>0</v>
      </c>
      <c r="F12" s="588"/>
      <c r="G12" s="377"/>
      <c r="H12" s="440"/>
    </row>
    <row r="13" spans="1:8" s="15" customFormat="1" ht="20.100000000000001" customHeight="1">
      <c r="A13" s="797" t="s">
        <v>257</v>
      </c>
      <c r="B13" s="673"/>
      <c r="C13" s="580"/>
      <c r="D13" s="580"/>
      <c r="E13" s="482">
        <f t="shared" si="0"/>
        <v>0</v>
      </c>
      <c r="F13" s="587"/>
      <c r="G13" s="323"/>
      <c r="H13" s="440"/>
    </row>
    <row r="14" spans="1:8" s="15" customFormat="1" ht="20.100000000000001" customHeight="1">
      <c r="A14" s="798"/>
      <c r="B14" s="674"/>
      <c r="C14" s="579"/>
      <c r="D14" s="579"/>
      <c r="E14" s="479">
        <f t="shared" si="0"/>
        <v>0</v>
      </c>
      <c r="F14" s="587"/>
      <c r="G14" s="323"/>
      <c r="H14" s="440"/>
    </row>
    <row r="15" spans="1:8" s="15" customFormat="1" ht="20.100000000000001" customHeight="1">
      <c r="A15" s="798"/>
      <c r="B15" s="323"/>
      <c r="C15" s="439"/>
      <c r="D15" s="439"/>
      <c r="E15" s="479">
        <f t="shared" si="0"/>
        <v>0</v>
      </c>
      <c r="F15" s="587"/>
      <c r="G15" s="323"/>
      <c r="H15" s="440"/>
    </row>
    <row r="16" spans="1:8" s="15" customFormat="1" ht="20.100000000000001" customHeight="1">
      <c r="A16" s="798"/>
      <c r="B16" s="323"/>
      <c r="C16" s="443"/>
      <c r="D16" s="439"/>
      <c r="E16" s="479">
        <f t="shared" si="0"/>
        <v>0</v>
      </c>
      <c r="F16" s="587"/>
      <c r="G16" s="323"/>
      <c r="H16" s="440"/>
    </row>
    <row r="17" spans="1:8" s="15" customFormat="1" ht="20.100000000000001" customHeight="1">
      <c r="A17" s="798"/>
      <c r="B17" s="323"/>
      <c r="C17" s="439"/>
      <c r="D17" s="439"/>
      <c r="E17" s="479">
        <f t="shared" si="0"/>
        <v>0</v>
      </c>
      <c r="F17" s="587"/>
      <c r="G17" s="323"/>
      <c r="H17" s="440"/>
    </row>
    <row r="18" spans="1:8" s="15" customFormat="1" ht="20.100000000000001" customHeight="1">
      <c r="A18" s="798"/>
      <c r="B18" s="444"/>
      <c r="C18" s="442"/>
      <c r="D18" s="442"/>
      <c r="E18" s="480">
        <f t="shared" si="0"/>
        <v>0</v>
      </c>
      <c r="F18" s="587"/>
      <c r="G18" s="323"/>
      <c r="H18" s="440"/>
    </row>
    <row r="19" spans="1:8" s="15" customFormat="1" ht="20.100000000000001" customHeight="1" thickBot="1">
      <c r="A19" s="799"/>
      <c r="B19" s="804" t="s">
        <v>26</v>
      </c>
      <c r="C19" s="800"/>
      <c r="D19" s="800"/>
      <c r="E19" s="481">
        <f>SUM(E13:E18)</f>
        <v>0</v>
      </c>
      <c r="F19" s="588"/>
      <c r="G19" s="377"/>
      <c r="H19" s="440"/>
    </row>
    <row r="20" spans="1:8" s="15" customFormat="1" ht="20.100000000000001" customHeight="1">
      <c r="A20" s="797" t="s">
        <v>258</v>
      </c>
      <c r="B20" s="675"/>
      <c r="C20" s="580"/>
      <c r="D20" s="580"/>
      <c r="E20" s="482">
        <f t="shared" si="0"/>
        <v>0</v>
      </c>
      <c r="F20" s="587"/>
      <c r="G20" s="323"/>
      <c r="H20" s="440"/>
    </row>
    <row r="21" spans="1:8" s="15" customFormat="1" ht="20.100000000000001" customHeight="1">
      <c r="A21" s="798"/>
      <c r="B21" s="578"/>
      <c r="C21" s="579"/>
      <c r="D21" s="579"/>
      <c r="E21" s="479">
        <f t="shared" si="0"/>
        <v>0</v>
      </c>
      <c r="F21" s="587"/>
      <c r="G21" s="323"/>
      <c r="H21" s="440"/>
    </row>
    <row r="22" spans="1:8" s="15" customFormat="1" ht="20.100000000000001" customHeight="1">
      <c r="A22" s="798"/>
      <c r="B22" s="578"/>
      <c r="C22" s="579"/>
      <c r="D22" s="579"/>
      <c r="E22" s="479">
        <f t="shared" si="0"/>
        <v>0</v>
      </c>
      <c r="F22" s="587"/>
      <c r="G22" s="323"/>
      <c r="H22" s="440"/>
    </row>
    <row r="23" spans="1:8" s="15" customFormat="1" ht="20.100000000000001" customHeight="1">
      <c r="A23" s="798"/>
      <c r="B23" s="578"/>
      <c r="C23" s="579"/>
      <c r="D23" s="579"/>
      <c r="E23" s="479">
        <f t="shared" si="0"/>
        <v>0</v>
      </c>
      <c r="F23" s="587"/>
      <c r="G23" s="323"/>
      <c r="H23" s="440"/>
    </row>
    <row r="24" spans="1:8" s="15" customFormat="1" ht="20.100000000000001" customHeight="1">
      <c r="A24" s="798"/>
      <c r="B24" s="578"/>
      <c r="C24" s="579"/>
      <c r="D24" s="579"/>
      <c r="E24" s="479">
        <f t="shared" si="0"/>
        <v>0</v>
      </c>
      <c r="F24" s="587"/>
      <c r="G24" s="323"/>
      <c r="H24" s="440"/>
    </row>
    <row r="25" spans="1:8" s="15" customFormat="1" ht="20.100000000000001" customHeight="1">
      <c r="A25" s="798"/>
      <c r="B25" s="581"/>
      <c r="C25" s="582"/>
      <c r="D25" s="582"/>
      <c r="E25" s="480">
        <f t="shared" si="0"/>
        <v>0</v>
      </c>
      <c r="F25" s="587"/>
      <c r="G25" s="323"/>
      <c r="H25" s="440"/>
    </row>
    <row r="26" spans="1:8" s="15" customFormat="1" ht="20.100000000000001" customHeight="1" thickBot="1">
      <c r="A26" s="799"/>
      <c r="B26" s="800" t="s">
        <v>26</v>
      </c>
      <c r="C26" s="800"/>
      <c r="D26" s="800"/>
      <c r="E26" s="481">
        <f>SUM(E20:E25)</f>
        <v>0</v>
      </c>
      <c r="F26" s="588"/>
      <c r="G26" s="377"/>
      <c r="H26" s="440"/>
    </row>
    <row r="27" spans="1:8" s="15" customFormat="1" ht="20.100000000000001" customHeight="1">
      <c r="A27" s="797" t="s">
        <v>259</v>
      </c>
      <c r="B27" s="584"/>
      <c r="C27" s="583"/>
      <c r="D27" s="583"/>
      <c r="E27" s="483">
        <f t="shared" si="0"/>
        <v>0</v>
      </c>
      <c r="F27" s="589"/>
      <c r="G27" s="323"/>
      <c r="H27" s="380">
        <v>1</v>
      </c>
    </row>
    <row r="28" spans="1:8" s="15" customFormat="1" ht="20.100000000000001" customHeight="1">
      <c r="A28" s="798"/>
      <c r="B28" s="578"/>
      <c r="C28" s="579"/>
      <c r="D28" s="579"/>
      <c r="E28" s="479">
        <f t="shared" si="0"/>
        <v>0</v>
      </c>
      <c r="F28" s="587"/>
      <c r="G28" s="323"/>
      <c r="H28" s="380"/>
    </row>
    <row r="29" spans="1:8" s="15" customFormat="1" ht="20.100000000000001" customHeight="1">
      <c r="A29" s="798"/>
      <c r="B29" s="578"/>
      <c r="C29" s="579"/>
      <c r="D29" s="579"/>
      <c r="E29" s="479">
        <f t="shared" si="0"/>
        <v>0</v>
      </c>
      <c r="F29" s="587"/>
      <c r="G29" s="323"/>
      <c r="H29" s="380"/>
    </row>
    <row r="30" spans="1:8" s="15" customFormat="1" ht="20.100000000000001" customHeight="1">
      <c r="A30" s="798"/>
      <c r="B30" s="578"/>
      <c r="C30" s="579"/>
      <c r="D30" s="579"/>
      <c r="E30" s="479">
        <f t="shared" si="0"/>
        <v>0</v>
      </c>
      <c r="F30" s="587"/>
      <c r="G30" s="323"/>
      <c r="H30" s="380"/>
    </row>
    <row r="31" spans="1:8" s="15" customFormat="1" ht="20.100000000000001" customHeight="1">
      <c r="A31" s="798"/>
      <c r="B31" s="578"/>
      <c r="C31" s="579"/>
      <c r="D31" s="579"/>
      <c r="E31" s="479">
        <f t="shared" si="0"/>
        <v>0</v>
      </c>
      <c r="F31" s="587"/>
      <c r="G31" s="323"/>
      <c r="H31" s="380"/>
    </row>
    <row r="32" spans="1:8" s="15" customFormat="1" ht="20.100000000000001" customHeight="1">
      <c r="A32" s="798"/>
      <c r="B32" s="581"/>
      <c r="C32" s="582"/>
      <c r="D32" s="582"/>
      <c r="E32" s="480">
        <f t="shared" si="0"/>
        <v>0</v>
      </c>
      <c r="F32" s="587"/>
      <c r="G32" s="323"/>
      <c r="H32" s="380"/>
    </row>
    <row r="33" spans="1:8" s="15" customFormat="1" ht="20.100000000000001" customHeight="1" thickBot="1">
      <c r="A33" s="799"/>
      <c r="B33" s="800"/>
      <c r="C33" s="800"/>
      <c r="D33" s="800"/>
      <c r="E33" s="481">
        <f>SUM(E27:E32)</f>
        <v>0</v>
      </c>
      <c r="F33" s="590"/>
      <c r="G33" s="377"/>
      <c r="H33" s="440"/>
    </row>
    <row r="34" spans="1:8" s="15" customFormat="1" ht="20.100000000000001" customHeight="1">
      <c r="A34" s="797" t="s">
        <v>260</v>
      </c>
      <c r="B34" s="584"/>
      <c r="C34" s="583"/>
      <c r="D34" s="583"/>
      <c r="E34" s="483">
        <f t="shared" ref="E34:E39" si="1">C34*D34</f>
        <v>0</v>
      </c>
      <c r="F34" s="589"/>
      <c r="G34" s="323"/>
      <c r="H34" s="440"/>
    </row>
    <row r="35" spans="1:8" s="15" customFormat="1" ht="20.100000000000001" customHeight="1">
      <c r="A35" s="798"/>
      <c r="B35" s="585"/>
      <c r="C35" s="579"/>
      <c r="D35" s="579"/>
      <c r="E35" s="479">
        <f t="shared" si="1"/>
        <v>0</v>
      </c>
      <c r="F35" s="587"/>
      <c r="G35" s="323"/>
      <c r="H35" s="440"/>
    </row>
    <row r="36" spans="1:8" s="15" customFormat="1" ht="20.100000000000001" customHeight="1">
      <c r="A36" s="798"/>
      <c r="B36" s="198"/>
      <c r="C36" s="439"/>
      <c r="D36" s="439"/>
      <c r="E36" s="479">
        <f t="shared" si="1"/>
        <v>0</v>
      </c>
      <c r="F36" s="591"/>
      <c r="G36" s="323"/>
      <c r="H36" s="440"/>
    </row>
    <row r="37" spans="1:8" s="15" customFormat="1" ht="20.100000000000001" customHeight="1">
      <c r="A37" s="798"/>
      <c r="B37" s="198"/>
      <c r="C37" s="439"/>
      <c r="D37" s="439"/>
      <c r="E37" s="479">
        <f t="shared" si="1"/>
        <v>0</v>
      </c>
      <c r="F37" s="591"/>
      <c r="G37" s="323"/>
      <c r="H37" s="440"/>
    </row>
    <row r="38" spans="1:8" s="15" customFormat="1" ht="20.100000000000001" customHeight="1">
      <c r="A38" s="798"/>
      <c r="B38" s="198"/>
      <c r="C38" s="439"/>
      <c r="D38" s="439"/>
      <c r="E38" s="479">
        <f t="shared" si="1"/>
        <v>0</v>
      </c>
      <c r="F38" s="591"/>
      <c r="G38" s="323"/>
      <c r="H38" s="440"/>
    </row>
    <row r="39" spans="1:8" s="15" customFormat="1" ht="20.100000000000001" customHeight="1">
      <c r="A39" s="798"/>
      <c r="B39" s="441"/>
      <c r="C39" s="442"/>
      <c r="D39" s="442"/>
      <c r="E39" s="480">
        <f t="shared" si="1"/>
        <v>0</v>
      </c>
      <c r="F39" s="591"/>
      <c r="G39" s="323"/>
      <c r="H39" s="440"/>
    </row>
    <row r="40" spans="1:8" s="15" customFormat="1" ht="20.100000000000001" customHeight="1" thickBot="1">
      <c r="A40" s="799"/>
      <c r="B40" s="805" t="s">
        <v>26</v>
      </c>
      <c r="C40" s="805"/>
      <c r="D40" s="805"/>
      <c r="E40" s="480">
        <f>SUM(E34:E39)</f>
        <v>0</v>
      </c>
      <c r="F40" s="592"/>
      <c r="G40" s="377"/>
      <c r="H40" s="440"/>
    </row>
    <row r="41" spans="1:8" s="15" customFormat="1" ht="20.100000000000001" customHeight="1" thickBot="1">
      <c r="A41" s="794" t="s">
        <v>235</v>
      </c>
      <c r="B41" s="795"/>
      <c r="C41" s="795"/>
      <c r="D41" s="796"/>
      <c r="E41" s="199">
        <f>E12+E19+E26+E33+E40</f>
        <v>0</v>
      </c>
      <c r="F41" s="593"/>
      <c r="G41" s="196"/>
    </row>
    <row r="42" spans="1:8" s="15" customFormat="1" ht="20.100000000000001" customHeight="1" thickBot="1">
      <c r="A42" s="195"/>
      <c r="B42" s="195"/>
      <c r="C42" s="194"/>
      <c r="D42" s="62" t="s">
        <v>80</v>
      </c>
      <c r="E42" s="445">
        <f>ROUNDDOWN(E41,-3)</f>
        <v>0</v>
      </c>
      <c r="F42" s="594"/>
      <c r="G42" s="196"/>
    </row>
    <row r="45" spans="1:8" s="446" customFormat="1">
      <c r="A45" s="446" t="s">
        <v>285</v>
      </c>
    </row>
    <row r="46" spans="1:8" hidden="1">
      <c r="A46" s="5" t="s">
        <v>270</v>
      </c>
      <c r="B46" s="5"/>
    </row>
    <row r="47" spans="1:8" hidden="1">
      <c r="A47" s="121">
        <v>1</v>
      </c>
      <c r="B47" s="332">
        <f>ROUNDDOWN(SUMIF($H$27:$H$32,A47,$E$27:$E$32),-3)</f>
        <v>0</v>
      </c>
    </row>
    <row r="48" spans="1:8" hidden="1">
      <c r="A48" s="121">
        <v>2</v>
      </c>
      <c r="B48" s="332">
        <f t="shared" ref="B48:B53" si="2">ROUNDDOWN(SUMIF($H$27:$H$32,A48,$E$27:$E$32),-3)</f>
        <v>0</v>
      </c>
    </row>
    <row r="49" spans="1:2" hidden="1">
      <c r="A49" s="121">
        <v>3</v>
      </c>
      <c r="B49" s="332">
        <f t="shared" si="2"/>
        <v>0</v>
      </c>
    </row>
    <row r="50" spans="1:2" hidden="1">
      <c r="A50" s="121">
        <v>4</v>
      </c>
      <c r="B50" s="332">
        <f t="shared" si="2"/>
        <v>0</v>
      </c>
    </row>
    <row r="51" spans="1:2" hidden="1">
      <c r="A51" s="121">
        <v>5</v>
      </c>
      <c r="B51" s="332">
        <f t="shared" si="2"/>
        <v>0</v>
      </c>
    </row>
    <row r="52" spans="1:2" hidden="1">
      <c r="A52" s="121">
        <v>6</v>
      </c>
      <c r="B52" s="332">
        <f t="shared" si="2"/>
        <v>0</v>
      </c>
    </row>
    <row r="53" spans="1:2" hidden="1">
      <c r="A53" s="121">
        <v>7</v>
      </c>
      <c r="B53" s="332">
        <f t="shared" si="2"/>
        <v>0</v>
      </c>
    </row>
    <row r="54" spans="1:2" hidden="1"/>
  </sheetData>
  <mergeCells count="11">
    <mergeCell ref="A41:D41"/>
    <mergeCell ref="A27:A33"/>
    <mergeCell ref="B33:D33"/>
    <mergeCell ref="A6:A12"/>
    <mergeCell ref="B12:D12"/>
    <mergeCell ref="A13:A19"/>
    <mergeCell ref="B19:D19"/>
    <mergeCell ref="A20:A26"/>
    <mergeCell ref="B26:D26"/>
    <mergeCell ref="A34:A40"/>
    <mergeCell ref="B40:D40"/>
  </mergeCells>
  <phoneticPr fontId="2"/>
  <dataValidations count="3">
    <dataValidation type="whole" operator="notEqual" allowBlank="1" showInputMessage="1" showErrorMessage="1" sqref="C6:C11 C27:C32 C20:C25 C13:C18 C34:C39">
      <formula1>0</formula1>
    </dataValidation>
    <dataValidation type="list" operator="greaterThanOrEqual" allowBlank="1" showInputMessage="1" showErrorMessage="1" sqref="H27:H32">
      <formula1>"1,2,3,4,5,6,7,精算"</formula1>
    </dataValidation>
    <dataValidation type="list" operator="greaterThanOrEqual" allowBlank="1" showInputMessage="1" showErrorMessage="1" sqref="H33:H40 H6:H26">
      <formula1>"選択不可"</formula1>
    </dataValidation>
  </dataValidations>
  <printOptions horizontalCentered="1"/>
  <pageMargins left="0.43307086614173229" right="0.23622047244094491" top="0.43307086614173229" bottom="0.35433070866141736"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29</vt:i4>
      </vt:variant>
    </vt:vector>
  </HeadingPairs>
  <TitlesOfParts>
    <vt:vector size="42" baseType="lpstr">
      <vt:lpstr>入力方法</vt:lpstr>
      <vt:lpstr>従事者明細</vt:lpstr>
      <vt:lpstr> 表紙</vt:lpstr>
      <vt:lpstr>様式1</vt:lpstr>
      <vt:lpstr>様式2_1人件費</vt:lpstr>
      <vt:lpstr>様式2_2_2その他原価・一般管理費等</vt:lpstr>
      <vt:lpstr>様式2_3機材</vt:lpstr>
      <vt:lpstr>様式2_4旅費</vt:lpstr>
      <vt:lpstr>様式2_5現地活動費</vt:lpstr>
      <vt:lpstr>様式2_6本邦受入活動費&amp;管理費</vt:lpstr>
      <vt:lpstr>機材様式（別紙明細）</vt:lpstr>
      <vt:lpstr>業務従事者名簿</vt:lpstr>
      <vt:lpstr>部分払・年度別詳細</vt:lpstr>
      <vt:lpstr>' 表紙'!Print_Area</vt:lpstr>
      <vt:lpstr>'機材様式（別紙明細）'!Print_Area</vt:lpstr>
      <vt:lpstr>業務従事者名簿!Print_Area</vt:lpstr>
      <vt:lpstr>従事者明細!Print_Area</vt:lpstr>
      <vt:lpstr>入力方法!Print_Area</vt:lpstr>
      <vt:lpstr>部分払・年度別詳細!Print_Area</vt:lpstr>
      <vt:lpstr>様式1!Print_Area</vt:lpstr>
      <vt:lpstr>様式2_1人件費!Print_Area</vt:lpstr>
      <vt:lpstr>様式2_2_2その他原価・一般管理費等!Print_Area</vt:lpstr>
      <vt:lpstr>様式2_3機材!Print_Area</vt:lpstr>
      <vt:lpstr>様式2_4旅費!Print_Area</vt:lpstr>
      <vt:lpstr>様式2_5現地活動費!Print_Area</vt:lpstr>
      <vt:lpstr>'様式2_6本邦受入活動費&amp;管理費'!Print_Area</vt:lpstr>
      <vt:lpstr>業務従事者名簿!Print_Titles</vt:lpstr>
      <vt:lpstr>様式2_4旅費!Print_Titles</vt:lpstr>
      <vt:lpstr>格付</vt:lpstr>
      <vt:lpstr>'様式2_6本邦受入活動費&amp;管理費'!契約</vt:lpstr>
      <vt:lpstr>契約</vt:lpstr>
      <vt:lpstr>'様式2_6本邦受入活動費&amp;管理費'!経路</vt:lpstr>
      <vt:lpstr>経路</vt:lpstr>
      <vt:lpstr>見積</vt:lpstr>
      <vt:lpstr>見積金額</vt:lpstr>
      <vt:lpstr>号数</vt:lpstr>
      <vt:lpstr>事業名</vt:lpstr>
      <vt:lpstr>事業名短縮</vt:lpstr>
      <vt:lpstr>宿泊料</vt:lpstr>
      <vt:lpstr>日当</vt:lpstr>
      <vt:lpstr>'様式2_6本邦受入活動費&amp;管理費'!分類</vt:lpstr>
      <vt:lpstr>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pcadmin</dc:creator>
  <cp:lastModifiedBy>JICA_PR</cp:lastModifiedBy>
  <cp:lastPrinted>2020-04-03T02:28:16Z</cp:lastPrinted>
  <dcterms:created xsi:type="dcterms:W3CDTF">2013-03-18T00:38:39Z</dcterms:created>
  <dcterms:modified xsi:type="dcterms:W3CDTF">2020-06-05T10:31:27Z</dcterms:modified>
</cp:coreProperties>
</file>