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24226"/>
  <xr:revisionPtr revIDLastSave="108" documentId="11_E547F785921487F7449539A9268E2270C0B2C448" xr6:coauthVersionLast="47" xr6:coauthVersionMax="47" xr10:uidLastSave="{B251B832-3D80-4C2C-8DEB-A2AD7AC3CA1F}"/>
  <bookViews>
    <workbookView xWindow="-108" yWindow="-108" windowWidth="23256" windowHeight="12720" xr2:uid="{00000000-000D-0000-FFFF-FFFF00000000}"/>
  </bookViews>
  <sheets>
    <sheet name="マイアミ2022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0" i="5" l="1"/>
  <c r="M20" i="5"/>
  <c r="M21" i="5"/>
  <c r="M19" i="5"/>
  <c r="M18" i="5"/>
  <c r="M24" i="5" s="1"/>
  <c r="M17" i="5"/>
  <c r="J30" i="5"/>
  <c r="J28" i="5"/>
  <c r="J29" i="5"/>
  <c r="M31" i="5"/>
  <c r="M4" i="5"/>
  <c r="M5" i="5"/>
  <c r="M6" i="5"/>
  <c r="M7" i="5"/>
  <c r="M8" i="5"/>
  <c r="M9" i="5"/>
  <c r="M10" i="5"/>
  <c r="M11" i="5"/>
  <c r="M12" i="5"/>
  <c r="M22" i="5"/>
  <c r="M23" i="5"/>
  <c r="M39" i="5"/>
  <c r="M40" i="5"/>
  <c r="M41" i="5"/>
  <c r="M42" i="5"/>
  <c r="M43" i="5"/>
  <c r="M44" i="5"/>
  <c r="M45" i="5"/>
  <c r="M46" i="5"/>
  <c r="M47" i="5"/>
  <c r="M50" i="5"/>
  <c r="M51" i="5"/>
  <c r="M52" i="5"/>
  <c r="M53" i="5"/>
  <c r="M28" i="5"/>
  <c r="M29" i="5"/>
  <c r="M30" i="5"/>
  <c r="M32" i="5"/>
  <c r="M33" i="5"/>
  <c r="M34" i="5"/>
  <c r="M35" i="5"/>
  <c r="M36" i="5"/>
  <c r="M25" i="5" l="1"/>
  <c r="M56" i="5" s="1"/>
  <c r="M58" i="5" s="1"/>
</calcChain>
</file>

<file path=xl/sharedStrings.xml><?xml version="1.0" encoding="utf-8"?>
<sst xmlns="http://schemas.openxmlformats.org/spreadsheetml/2006/main" count="397" uniqueCount="109">
  <si>
    <t>入力箇所</t>
    <rPh sb="0" eb="2">
      <t>ニュウリョク</t>
    </rPh>
    <rPh sb="2" eb="4">
      <t>カショ</t>
    </rPh>
    <phoneticPr fontId="1"/>
  </si>
  <si>
    <t>【マイアミ倉庫】</t>
    <rPh sb="5" eb="7">
      <t>ソウコ</t>
    </rPh>
    <phoneticPr fontId="1"/>
  </si>
  <si>
    <t>（仕様書）別紙2</t>
  </si>
  <si>
    <t>1.備蓄倉庫における平常時業務の年間経費</t>
    <rPh sb="2" eb="4">
      <t>ビチク</t>
    </rPh>
    <rPh sb="4" eb="6">
      <t>ソウコ</t>
    </rPh>
    <rPh sb="10" eb="12">
      <t>ヘイジョウ</t>
    </rPh>
    <rPh sb="12" eb="13">
      <t>ジ</t>
    </rPh>
    <rPh sb="13" eb="15">
      <t>ギョウム</t>
    </rPh>
    <rPh sb="18" eb="20">
      <t>ケイヒ</t>
    </rPh>
    <phoneticPr fontId="1"/>
  </si>
  <si>
    <t>＜単価：US$＞</t>
    <rPh sb="1" eb="3">
      <t>タンカ</t>
    </rPh>
    <phoneticPr fontId="1"/>
  </si>
  <si>
    <t>想定数量</t>
    <rPh sb="0" eb="2">
      <t>ソウテイ</t>
    </rPh>
    <rPh sb="2" eb="4">
      <t>スウリョウ</t>
    </rPh>
    <phoneticPr fontId="1"/>
  </si>
  <si>
    <t>計(US$)</t>
    <rPh sb="0" eb="1">
      <t>ケイ</t>
    </rPh>
    <phoneticPr fontId="1"/>
  </si>
  <si>
    <t>備考</t>
    <rPh sb="0" eb="2">
      <t>ビコウ</t>
    </rPh>
    <phoneticPr fontId="1"/>
  </si>
  <si>
    <t>(1)</t>
    <phoneticPr fontId="1"/>
  </si>
  <si>
    <t>倉庫賃貸料</t>
    <rPh sb="0" eb="2">
      <t>ソウコ</t>
    </rPh>
    <rPh sb="2" eb="5">
      <t>チンタイリョウ</t>
    </rPh>
    <phoneticPr fontId="1"/>
  </si>
  <si>
    <t>（</t>
    <phoneticPr fontId="1"/>
  </si>
  <si>
    <t>）</t>
    <phoneticPr fontId="1"/>
  </si>
  <si>
    <t>／10m2あたり</t>
    <phoneticPr fontId="1"/>
  </si>
  <si>
    <t>×</t>
    <phoneticPr fontId="1"/>
  </si>
  <si>
    <t>=</t>
    <phoneticPr fontId="1"/>
  </si>
  <si>
    <t>緊急援助物資を備蓄する倉庫750m2の賃貸料。（保険料含む）</t>
    <rPh sb="7" eb="9">
      <t>ビチク</t>
    </rPh>
    <rPh sb="11" eb="13">
      <t>ソウコ</t>
    </rPh>
    <rPh sb="19" eb="22">
      <t>チンタイリョウ</t>
    </rPh>
    <rPh sb="24" eb="26">
      <t>ホケン</t>
    </rPh>
    <rPh sb="26" eb="27">
      <t>リョウ</t>
    </rPh>
    <rPh sb="27" eb="28">
      <t>フク</t>
    </rPh>
    <phoneticPr fontId="1"/>
  </si>
  <si>
    <t>(2)</t>
  </si>
  <si>
    <t>管理費</t>
    <rPh sb="0" eb="3">
      <t>カンリヒ</t>
    </rPh>
    <phoneticPr fontId="1"/>
  </si>
  <si>
    <t>×12ヵ月</t>
    <rPh sb="4" eb="5">
      <t>ゲツ</t>
    </rPh>
    <phoneticPr fontId="1"/>
  </si>
  <si>
    <t>備蓄倉庫の管理費。</t>
    <rPh sb="0" eb="2">
      <t>ビチク</t>
    </rPh>
    <rPh sb="2" eb="4">
      <t>ソウコ</t>
    </rPh>
    <rPh sb="5" eb="8">
      <t>カンリヒ</t>
    </rPh>
    <phoneticPr fontId="1"/>
  </si>
  <si>
    <t>(3)</t>
  </si>
  <si>
    <t>年間出庫取扱作業料</t>
    <rPh sb="0" eb="2">
      <t>ネンカン</t>
    </rPh>
    <rPh sb="2" eb="4">
      <t>シュッコ</t>
    </rPh>
    <rPh sb="4" eb="6">
      <t>トリアツカ</t>
    </rPh>
    <rPh sb="6" eb="8">
      <t>サギョウ</t>
    </rPh>
    <rPh sb="8" eb="9">
      <t>リョウ</t>
    </rPh>
    <phoneticPr fontId="1"/>
  </si>
  <si>
    <t>／1m3あたりの出庫作業取扱料</t>
    <rPh sb="8" eb="9">
      <t>デ</t>
    </rPh>
    <rPh sb="10" eb="12">
      <t>サギョウ</t>
    </rPh>
    <phoneticPr fontId="1"/>
  </si>
  <si>
    <t>契約終了時に物資を移転する際の作業料。</t>
    <phoneticPr fontId="1"/>
  </si>
  <si>
    <t>(4)</t>
  </si>
  <si>
    <t>年間入庫取扱作業料</t>
    <rPh sb="0" eb="2">
      <t>ネンカン</t>
    </rPh>
    <rPh sb="2" eb="4">
      <t>ニュウコ</t>
    </rPh>
    <rPh sb="4" eb="6">
      <t>トリアツカ</t>
    </rPh>
    <rPh sb="6" eb="8">
      <t>サギョウ</t>
    </rPh>
    <rPh sb="8" eb="9">
      <t>リョウ</t>
    </rPh>
    <phoneticPr fontId="1"/>
  </si>
  <si>
    <t>／1m3あたりの入庫作業取扱料</t>
    <phoneticPr fontId="1"/>
  </si>
  <si>
    <t>緊急援助物資の放出後、物資を補充する際の入庫取扱作業料。</t>
  </si>
  <si>
    <t>(5)</t>
  </si>
  <si>
    <t>納品検査作業料</t>
    <rPh sb="0" eb="2">
      <t>ノウヒン</t>
    </rPh>
    <rPh sb="2" eb="4">
      <t>ケンサ</t>
    </rPh>
    <rPh sb="4" eb="6">
      <t>サギョウ</t>
    </rPh>
    <rPh sb="6" eb="7">
      <t>リョウ</t>
    </rPh>
    <phoneticPr fontId="1"/>
  </si>
  <si>
    <t>／1回あたりの納品検査作業料</t>
    <rPh sb="2" eb="3">
      <t>カイ</t>
    </rPh>
    <rPh sb="7" eb="9">
      <t>ノウヒン</t>
    </rPh>
    <rPh sb="9" eb="11">
      <t>ケンサ</t>
    </rPh>
    <rPh sb="11" eb="13">
      <t>サギョウ</t>
    </rPh>
    <rPh sb="13" eb="14">
      <t>リョウ</t>
    </rPh>
    <phoneticPr fontId="1"/>
  </si>
  <si>
    <t>補充される物資の納品検査料。年6回を想定。</t>
  </si>
  <si>
    <t>(6)</t>
  </si>
  <si>
    <t>梱包料</t>
    <rPh sb="0" eb="2">
      <t>コンポウ</t>
    </rPh>
    <rPh sb="2" eb="3">
      <t>リョウ</t>
    </rPh>
    <phoneticPr fontId="1"/>
  </si>
  <si>
    <t>／1m3あたりの作業取扱料</t>
    <phoneticPr fontId="1"/>
  </si>
  <si>
    <t>補充される物資の梱包料。</t>
    <phoneticPr fontId="1"/>
  </si>
  <si>
    <t>(7)</t>
  </si>
  <si>
    <t>在庫品確認作業料</t>
    <rPh sb="0" eb="3">
      <t>ザイコヒン</t>
    </rPh>
    <rPh sb="3" eb="5">
      <t>カクニン</t>
    </rPh>
    <rPh sb="5" eb="7">
      <t>サギョウ</t>
    </rPh>
    <rPh sb="7" eb="8">
      <t>リョウ</t>
    </rPh>
    <phoneticPr fontId="1"/>
  </si>
  <si>
    <t>1回あたりの在庫品作業料</t>
    <rPh sb="1" eb="2">
      <t>カイ</t>
    </rPh>
    <rPh sb="6" eb="9">
      <t>ザイコヒン</t>
    </rPh>
    <rPh sb="9" eb="11">
      <t>サギョウ</t>
    </rPh>
    <rPh sb="11" eb="12">
      <t>リョウ</t>
    </rPh>
    <phoneticPr fontId="1"/>
  </si>
  <si>
    <t>在庫管理は常時実施。本作業は発注者が別途指示する在庫品の確認作業、年間2回想定</t>
  </si>
  <si>
    <t>(8)</t>
  </si>
  <si>
    <t>増減床単価</t>
    <rPh sb="0" eb="2">
      <t>ゾウゲン</t>
    </rPh>
    <rPh sb="2" eb="3">
      <t>ユカ</t>
    </rPh>
    <rPh sb="3" eb="5">
      <t>タンカ</t>
    </rPh>
    <phoneticPr fontId="1"/>
  </si>
  <si>
    <t>10m2あたりの倉庫面積単価</t>
    <rPh sb="8" eb="10">
      <t>ソウコ</t>
    </rPh>
    <rPh sb="10" eb="12">
      <t>メンセキ</t>
    </rPh>
    <rPh sb="12" eb="14">
      <t>タンカ</t>
    </rPh>
    <phoneticPr fontId="1"/>
  </si>
  <si>
    <t>基本容積に増減が生じた場合の10m2単位の月額単価。</t>
    <rPh sb="2" eb="4">
      <t>ヨウセキ</t>
    </rPh>
    <rPh sb="21" eb="23">
      <t>ゲツガク</t>
    </rPh>
    <phoneticPr fontId="1"/>
  </si>
  <si>
    <t>(1)～(8)の合計</t>
  </si>
  <si>
    <t>・・・(A)</t>
    <phoneticPr fontId="1"/>
  </si>
  <si>
    <t>2.備蓄倉庫における緊急時業務の年間経費</t>
    <rPh sb="10" eb="13">
      <t>キンキュウジ</t>
    </rPh>
    <rPh sb="13" eb="15">
      <t>ギョウム</t>
    </rPh>
    <rPh sb="18" eb="20">
      <t>ケイヒ</t>
    </rPh>
    <phoneticPr fontId="1"/>
  </si>
  <si>
    <t>(1)緊急時作業費（平日）</t>
    <rPh sb="3" eb="5">
      <t>キンキュウ</t>
    </rPh>
    <rPh sb="5" eb="6">
      <t>ジ</t>
    </rPh>
    <rPh sb="6" eb="8">
      <t>サギョウ</t>
    </rPh>
    <rPh sb="8" eb="9">
      <t>ヒ</t>
    </rPh>
    <rPh sb="10" eb="12">
      <t>ヘイジツ</t>
    </rPh>
    <phoneticPr fontId="1"/>
  </si>
  <si>
    <t>＜単価・利率＞</t>
    <rPh sb="1" eb="3">
      <t>タンカ</t>
    </rPh>
    <rPh sb="4" eb="6">
      <t>リリツ</t>
    </rPh>
    <phoneticPr fontId="1"/>
  </si>
  <si>
    <t>想定3回</t>
  </si>
  <si>
    <t>備考</t>
    <phoneticPr fontId="1"/>
  </si>
  <si>
    <t>①</t>
    <phoneticPr fontId="1"/>
  </si>
  <si>
    <t>仕分け料</t>
    <rPh sb="0" eb="2">
      <t>シワ</t>
    </rPh>
    <rPh sb="3" eb="4">
      <t>リョウ</t>
    </rPh>
    <phoneticPr fontId="1"/>
  </si>
  <si>
    <t>緊急出庫時の仕分け料。</t>
  </si>
  <si>
    <t>②</t>
    <phoneticPr fontId="1"/>
  </si>
  <si>
    <t>緊急出庫時の梱包料。</t>
    <rPh sb="0" eb="2">
      <t>キンキュウ</t>
    </rPh>
    <rPh sb="2" eb="4">
      <t>シュッコ</t>
    </rPh>
    <rPh sb="4" eb="5">
      <t>ジ</t>
    </rPh>
    <rPh sb="6" eb="8">
      <t>コンポウ</t>
    </rPh>
    <rPh sb="8" eb="9">
      <t>リョウ</t>
    </rPh>
    <phoneticPr fontId="1"/>
  </si>
  <si>
    <t>③</t>
    <phoneticPr fontId="1"/>
  </si>
  <si>
    <t>緊急出庫作業料</t>
    <rPh sb="0" eb="2">
      <t>キンキュウ</t>
    </rPh>
    <rPh sb="2" eb="4">
      <t>シュッコ</t>
    </rPh>
    <rPh sb="4" eb="6">
      <t>サギョウ</t>
    </rPh>
    <rPh sb="6" eb="7">
      <t>リョウ</t>
    </rPh>
    <phoneticPr fontId="1"/>
  </si>
  <si>
    <t>緊急出庫時の作業料。</t>
    <rPh sb="0" eb="2">
      <t>キンキュウ</t>
    </rPh>
    <rPh sb="2" eb="4">
      <t>シュッコ</t>
    </rPh>
    <rPh sb="4" eb="5">
      <t>ジ</t>
    </rPh>
    <rPh sb="6" eb="8">
      <t>サギョウ</t>
    </rPh>
    <rPh sb="8" eb="9">
      <t>リョウ</t>
    </rPh>
    <phoneticPr fontId="1"/>
  </si>
  <si>
    <t>④</t>
    <phoneticPr fontId="1"/>
  </si>
  <si>
    <t>陸送代金</t>
    <rPh sb="0" eb="2">
      <t>リクソウ</t>
    </rPh>
    <rPh sb="2" eb="4">
      <t>ダイキン</t>
    </rPh>
    <phoneticPr fontId="1"/>
  </si>
  <si>
    <t>10tトラック1台あたりの陸送運賃</t>
    <rPh sb="8" eb="9">
      <t>ダイ</t>
    </rPh>
    <rPh sb="13" eb="15">
      <t>リクソウ</t>
    </rPh>
    <rPh sb="15" eb="17">
      <t>ウンチン</t>
    </rPh>
    <phoneticPr fontId="1"/>
  </si>
  <si>
    <t>備蓄倉庫から直近の空港までの陸送費用。</t>
  </si>
  <si>
    <t>⑤</t>
    <phoneticPr fontId="1"/>
  </si>
  <si>
    <t>輸送書類作成料</t>
    <rPh sb="0" eb="2">
      <t>ユソウ</t>
    </rPh>
    <rPh sb="2" eb="4">
      <t>ショルイ</t>
    </rPh>
    <rPh sb="4" eb="6">
      <t>サクセイ</t>
    </rPh>
    <rPh sb="6" eb="7">
      <t>リョウ</t>
    </rPh>
    <phoneticPr fontId="1"/>
  </si>
  <si>
    <t>1回あたりの輸送書類作成料</t>
    <rPh sb="1" eb="2">
      <t>カイ</t>
    </rPh>
    <rPh sb="6" eb="8">
      <t>ユソウ</t>
    </rPh>
    <rPh sb="8" eb="10">
      <t>ショルイ</t>
    </rPh>
    <rPh sb="10" eb="12">
      <t>サクセイ</t>
    </rPh>
    <rPh sb="12" eb="13">
      <t>リョウ</t>
    </rPh>
    <phoneticPr fontId="1"/>
  </si>
  <si>
    <t>輸送に必要な書類作成費。</t>
    <rPh sb="0" eb="2">
      <t>ユソウ</t>
    </rPh>
    <rPh sb="3" eb="5">
      <t>ヒツヨウ</t>
    </rPh>
    <rPh sb="6" eb="8">
      <t>ショルイ</t>
    </rPh>
    <rPh sb="8" eb="10">
      <t>サクセイ</t>
    </rPh>
    <rPh sb="10" eb="11">
      <t>ヒ</t>
    </rPh>
    <phoneticPr fontId="1"/>
  </si>
  <si>
    <t>⑥</t>
    <phoneticPr fontId="1"/>
  </si>
  <si>
    <t>通関手数料</t>
    <rPh sb="0" eb="2">
      <t>ツウカン</t>
    </rPh>
    <rPh sb="2" eb="5">
      <t>テスウリョウ</t>
    </rPh>
    <phoneticPr fontId="1"/>
  </si>
  <si>
    <t>1回あたりの通関手数料</t>
    <rPh sb="1" eb="2">
      <t>カイ</t>
    </rPh>
    <rPh sb="6" eb="8">
      <t>ツウカン</t>
    </rPh>
    <rPh sb="8" eb="11">
      <t>テスウリョウ</t>
    </rPh>
    <phoneticPr fontId="1"/>
  </si>
  <si>
    <t>緊急出庫時の通関手数料。</t>
  </si>
  <si>
    <t>⑦</t>
    <phoneticPr fontId="1"/>
  </si>
  <si>
    <t>搭載立会料</t>
    <rPh sb="0" eb="2">
      <t>トウサイ</t>
    </rPh>
    <rPh sb="2" eb="4">
      <t>タチアイ</t>
    </rPh>
    <rPh sb="4" eb="5">
      <t>リョウ</t>
    </rPh>
    <phoneticPr fontId="1"/>
  </si>
  <si>
    <t>1回あたりの搭載立会料</t>
    <rPh sb="1" eb="2">
      <t>カイ</t>
    </rPh>
    <rPh sb="6" eb="8">
      <t>トウサイ</t>
    </rPh>
    <rPh sb="8" eb="10">
      <t>タチアイ</t>
    </rPh>
    <rPh sb="10" eb="11">
      <t>リョウ</t>
    </rPh>
    <phoneticPr fontId="1"/>
  </si>
  <si>
    <t>緊急出庫時の搭載立会料。</t>
    <rPh sb="0" eb="2">
      <t>キンキュウ</t>
    </rPh>
    <rPh sb="2" eb="4">
      <t>シュッコ</t>
    </rPh>
    <rPh sb="4" eb="5">
      <t>ジ</t>
    </rPh>
    <rPh sb="6" eb="8">
      <t>トウサイ</t>
    </rPh>
    <rPh sb="8" eb="10">
      <t>タチアイ</t>
    </rPh>
    <rPh sb="10" eb="11">
      <t>リョウ</t>
    </rPh>
    <phoneticPr fontId="1"/>
  </si>
  <si>
    <t>⑧</t>
    <phoneticPr fontId="1"/>
  </si>
  <si>
    <t>）%</t>
    <phoneticPr fontId="1"/>
  </si>
  <si>
    <t>全体の管理費に対する割合</t>
    <rPh sb="0" eb="2">
      <t>ゼンタイ</t>
    </rPh>
    <rPh sb="3" eb="6">
      <t>カンリヒ</t>
    </rPh>
    <rPh sb="7" eb="8">
      <t>タイ</t>
    </rPh>
    <rPh sb="10" eb="12">
      <t>ワリアイ</t>
    </rPh>
    <phoneticPr fontId="1"/>
  </si>
  <si>
    <t>緊急時作業にかかる管理費。
①から⑦までの●%</t>
    <rPh sb="0" eb="2">
      <t>キンキュウ</t>
    </rPh>
    <rPh sb="2" eb="3">
      <t>ジ</t>
    </rPh>
    <rPh sb="3" eb="5">
      <t>サギョウ</t>
    </rPh>
    <rPh sb="9" eb="12">
      <t>カンリヒ</t>
    </rPh>
    <phoneticPr fontId="1"/>
  </si>
  <si>
    <t>①～⑧の合計</t>
    <rPh sb="4" eb="6">
      <t>ゴウケイ</t>
    </rPh>
    <phoneticPr fontId="1"/>
  </si>
  <si>
    <t>・・・(B)</t>
    <phoneticPr fontId="1"/>
  </si>
  <si>
    <t>(2)緊急時作業費（平日・夜間）＜単価・利率＞</t>
    <rPh sb="3" eb="5">
      <t>キンキュウ</t>
    </rPh>
    <rPh sb="5" eb="6">
      <t>ジ</t>
    </rPh>
    <rPh sb="6" eb="8">
      <t>サギョウ</t>
    </rPh>
    <rPh sb="8" eb="9">
      <t>ヒ</t>
    </rPh>
    <rPh sb="10" eb="12">
      <t>ヘイジツ</t>
    </rPh>
    <rPh sb="13" eb="15">
      <t>ヤカン</t>
    </rPh>
    <phoneticPr fontId="1"/>
  </si>
  <si>
    <t>平日の0.2回程度を想定</t>
  </si>
  <si>
    <t>計(SGD$)</t>
    <rPh sb="0" eb="1">
      <t>ケイ</t>
    </rPh>
    <phoneticPr fontId="1"/>
  </si>
  <si>
    <t>0.2回×2台</t>
    <rPh sb="3" eb="4">
      <t>カイ</t>
    </rPh>
    <rPh sb="6" eb="7">
      <t>ダイ</t>
    </rPh>
    <phoneticPr fontId="1"/>
  </si>
  <si>
    <t>・・・(C)</t>
    <phoneticPr fontId="1"/>
  </si>
  <si>
    <t>(3)緊急時作業費(祝・休日)</t>
    <rPh sb="3" eb="5">
      <t>キンキュウ</t>
    </rPh>
    <rPh sb="5" eb="6">
      <t>ジ</t>
    </rPh>
    <rPh sb="6" eb="8">
      <t>サギョウ</t>
    </rPh>
    <rPh sb="8" eb="9">
      <t>ヒ</t>
    </rPh>
    <rPh sb="10" eb="11">
      <t>シュク</t>
    </rPh>
    <rPh sb="12" eb="14">
      <t>キュウジツ</t>
    </rPh>
    <phoneticPr fontId="1"/>
  </si>
  <si>
    <t>平日の0.1回程度を想定</t>
  </si>
  <si>
    <t>0.1回×2台</t>
    <rPh sb="3" eb="4">
      <t>カイ</t>
    </rPh>
    <rPh sb="6" eb="7">
      <t>ダイ</t>
    </rPh>
    <phoneticPr fontId="1"/>
  </si>
  <si>
    <t>・・・(D)</t>
    <phoneticPr fontId="1"/>
  </si>
  <si>
    <t>(3)緊急援助物資の年間輸送費</t>
  </si>
  <si>
    <t>地域の分掛率</t>
    <rPh sb="0" eb="2">
      <t>チイキ</t>
    </rPh>
    <rPh sb="3" eb="4">
      <t>ブ</t>
    </rPh>
    <rPh sb="4" eb="5">
      <t>カ</t>
    </rPh>
    <rPh sb="5" eb="6">
      <t>リツ</t>
    </rPh>
    <phoneticPr fontId="1"/>
  </si>
  <si>
    <t>備蓄倉庫から出庫される物資の想定輸送費（US$）</t>
    <rPh sb="6" eb="8">
      <t>シュッコ</t>
    </rPh>
    <rPh sb="11" eb="13">
      <t>ブッシ</t>
    </rPh>
    <rPh sb="14" eb="16">
      <t>ソウテイ</t>
    </rPh>
    <rPh sb="16" eb="19">
      <t>ユソウヒ</t>
    </rPh>
    <phoneticPr fontId="1"/>
  </si>
  <si>
    <t>緊急援助物資の想定輸送費。</t>
    <rPh sb="0" eb="2">
      <t>キンキュウ</t>
    </rPh>
    <rPh sb="2" eb="4">
      <t>エンジョ</t>
    </rPh>
    <rPh sb="4" eb="6">
      <t>ブッシ</t>
    </rPh>
    <rPh sb="7" eb="9">
      <t>ソウテイ</t>
    </rPh>
    <rPh sb="9" eb="11">
      <t>ユソウ</t>
    </rPh>
    <rPh sb="11" eb="12">
      <t>ヒ</t>
    </rPh>
    <phoneticPr fontId="1"/>
  </si>
  <si>
    <t>北米</t>
    <rPh sb="0" eb="2">
      <t>ホクベイ</t>
    </rPh>
    <phoneticPr fontId="1"/>
  </si>
  <si>
    <t>地域詳細は別添3参照</t>
    <phoneticPr fontId="1"/>
  </si>
  <si>
    <t>中米・カリブ</t>
    <rPh sb="0" eb="2">
      <t>チュウベイ</t>
    </rPh>
    <phoneticPr fontId="1"/>
  </si>
  <si>
    <t>南米</t>
    <rPh sb="0" eb="2">
      <t>ナンベイ</t>
    </rPh>
    <phoneticPr fontId="1"/>
  </si>
  <si>
    <t>①～③の合計</t>
    <rPh sb="4" eb="6">
      <t>ゴウケイ</t>
    </rPh>
    <phoneticPr fontId="1"/>
  </si>
  <si>
    <t>(</t>
    <phoneticPr fontId="1"/>
  </si>
  <si>
    <t>)</t>
    <phoneticPr fontId="1"/>
  </si>
  <si>
    <t>・・・(E)</t>
    <phoneticPr fontId="1"/>
  </si>
  <si>
    <t>【年間額】</t>
    <rPh sb="1" eb="3">
      <t>ネンカン</t>
    </rPh>
    <rPh sb="3" eb="4">
      <t>ガク</t>
    </rPh>
    <phoneticPr fontId="1"/>
  </si>
  <si>
    <t>年間額【外貨】　(A)＋(B)＋(C)＋(D)+(E)=</t>
    <rPh sb="0" eb="2">
      <t>ネンカン</t>
    </rPh>
    <rPh sb="2" eb="3">
      <t>ガク</t>
    </rPh>
    <rPh sb="4" eb="6">
      <t>ガイカ</t>
    </rPh>
    <phoneticPr fontId="1"/>
  </si>
  <si>
    <t>【年間経費(円)】</t>
    <rPh sb="1" eb="3">
      <t>ネンカン</t>
    </rPh>
    <rPh sb="3" eb="5">
      <t>ケイヒ</t>
    </rPh>
    <rPh sb="6" eb="7">
      <t>エン</t>
    </rPh>
    <phoneticPr fontId="1"/>
  </si>
  <si>
    <t>【円貨】</t>
    <rPh sb="1" eb="3">
      <t>エンカ</t>
    </rPh>
    <phoneticPr fontId="1"/>
  </si>
  <si>
    <t>2022年11月JICA統制レート</t>
    <rPh sb="4" eb="5">
      <t>ネン</t>
    </rPh>
    <rPh sb="7" eb="8">
      <t>ガツ</t>
    </rPh>
    <rPh sb="12" eb="14">
      <t>トウセイ</t>
    </rPh>
    <phoneticPr fontId="1"/>
  </si>
  <si>
    <t>【3年4ヶ月経費(円)】</t>
    <rPh sb="2" eb="3">
      <t>ネン</t>
    </rPh>
    <rPh sb="5" eb="6">
      <t>ゲツ</t>
    </rPh>
    <rPh sb="6" eb="8">
      <t>ケイヒ</t>
    </rPh>
    <rPh sb="9" eb="10">
      <t>エン</t>
    </rPh>
    <phoneticPr fontId="1"/>
  </si>
  <si>
    <t>3回×2台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</si>
</sst>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¥&quot;#,##0;[Red]&quot;¥&quot;\-#,##0"/>
    <numFmt numFmtId="176" formatCode="General&quot;回&quot;"/>
    <numFmt numFmtId="177" formatCode="0&quot;回&quot;"/>
    <numFmt numFmtId="178" formatCode="#,##0&quot;円&quot;"/>
    <numFmt numFmtId="179" formatCode="#,##0.00_ "/>
    <numFmt numFmtId="180" formatCode="&quot;US$&quot;#,##0.00;[Red]\-&quot;US$&quot;#,##0.00"/>
    <numFmt numFmtId="181" formatCode="&quot;1US$=&quot;0.00&quot;円&quot;"/>
    <numFmt numFmtId="182" formatCode="#,##0.00&quot;m3&quot;"/>
    <numFmt numFmtId="183" formatCode="&quot;US$&quot;#,##0.00_);[Red]\(&quot;US$&quot;#,##0.00\)"/>
    <numFmt numFmtId="184" formatCode="#,##0.000;[Red]\-#,##0.000"/>
    <numFmt numFmtId="185" formatCode="0.0&quot;回&quot;"/>
    <numFmt numFmtId="186" formatCode="[$SDG]\ #,##0.00;[Red][$SDG]\ \-#,##0.00"/>
    <numFmt numFmtId="187" formatCode="[$SGD]\ #,##0.00;[Red][$SGD]\ \-#,##0.00"/>
    <numFmt numFmtId="188" formatCode="#,##0.000&quot;m3&quot;"/>
    <numFmt numFmtId="189" formatCode="0&quot;ヵ月&quot;"/>
    <numFmt numFmtId="190" formatCode="&quot;1USD=&quot;0.000000&quot;円&quot;"/>
    <numFmt numFmtId="191" formatCode="General&quot;&quot;\ &quot;×12ヵ月&quot;"/>
    <numFmt numFmtId="192" formatCode="#,##0.00&quot;m3×３回&quot;"/>
  </numFmts>
  <fonts count="8" x14ac:knownFonts="1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49" fontId="4" fillId="0" borderId="1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40" fontId="4" fillId="0" borderId="2" xfId="1" applyNumberFormat="1" applyFont="1" applyFill="1" applyBorder="1" applyAlignment="1">
      <alignment vertical="center" shrinkToFit="1"/>
    </xf>
    <xf numFmtId="177" fontId="4" fillId="0" borderId="2" xfId="0" applyNumberFormat="1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" xfId="0" applyFont="1" applyBorder="1" applyAlignment="1">
      <alignment vertical="center" wrapText="1" shrinkToFit="1"/>
    </xf>
    <xf numFmtId="0" fontId="4" fillId="0" borderId="9" xfId="0" applyFont="1" applyBorder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horizontal="right" vertical="center"/>
    </xf>
    <xf numFmtId="49" fontId="4" fillId="0" borderId="7" xfId="0" applyNumberFormat="1" applyFont="1" applyBorder="1">
      <alignment vertical="center"/>
    </xf>
    <xf numFmtId="180" fontId="4" fillId="0" borderId="12" xfId="0" applyNumberFormat="1" applyFont="1" applyBorder="1">
      <alignment vertical="center"/>
    </xf>
    <xf numFmtId="38" fontId="4" fillId="0" borderId="7" xfId="1" applyFont="1" applyBorder="1">
      <alignment vertical="center"/>
    </xf>
    <xf numFmtId="182" fontId="4" fillId="0" borderId="2" xfId="0" applyNumberFormat="1" applyFont="1" applyBorder="1" applyAlignment="1">
      <alignment horizontal="left" vertical="center" wrapText="1"/>
    </xf>
    <xf numFmtId="178" fontId="4" fillId="0" borderId="12" xfId="2" applyNumberFormat="1" applyFont="1" applyBorder="1">
      <alignment vertical="center"/>
    </xf>
    <xf numFmtId="40" fontId="4" fillId="2" borderId="2" xfId="1" applyNumberFormat="1" applyFont="1" applyFill="1" applyBorder="1" applyAlignment="1">
      <alignment horizontal="center" vertical="center" shrinkToFit="1"/>
    </xf>
    <xf numFmtId="2" fontId="4" fillId="2" borderId="2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185" fontId="4" fillId="0" borderId="2" xfId="0" applyNumberFormat="1" applyFont="1" applyBorder="1" applyAlignment="1">
      <alignment horizontal="left" vertical="center"/>
    </xf>
    <xf numFmtId="186" fontId="4" fillId="0" borderId="0" xfId="0" applyNumberFormat="1" applyFont="1">
      <alignment vertical="center"/>
    </xf>
    <xf numFmtId="180" fontId="4" fillId="0" borderId="2" xfId="1" applyNumberFormat="1" applyFont="1" applyBorder="1" applyAlignment="1">
      <alignment vertical="center" shrinkToFit="1"/>
    </xf>
    <xf numFmtId="180" fontId="4" fillId="0" borderId="7" xfId="1" applyNumberFormat="1" applyFont="1" applyBorder="1" applyAlignment="1">
      <alignment vertical="center" shrinkToFit="1"/>
    </xf>
    <xf numFmtId="183" fontId="4" fillId="0" borderId="7" xfId="1" applyNumberFormat="1" applyFont="1" applyFill="1" applyBorder="1" applyAlignment="1">
      <alignment vertical="center" shrinkToFit="1"/>
    </xf>
    <xf numFmtId="183" fontId="4" fillId="0" borderId="7" xfId="1" applyNumberFormat="1" applyFont="1" applyBorder="1" applyAlignment="1">
      <alignment vertical="center" shrinkToFit="1"/>
    </xf>
    <xf numFmtId="188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87" fontId="4" fillId="0" borderId="0" xfId="1" applyNumberFormat="1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 wrapText="1"/>
    </xf>
    <xf numFmtId="189" fontId="4" fillId="0" borderId="2" xfId="0" applyNumberFormat="1" applyFont="1" applyBorder="1" applyAlignment="1">
      <alignment horizontal="left" vertical="center"/>
    </xf>
    <xf numFmtId="0" fontId="4" fillId="2" borderId="0" xfId="0" applyFont="1" applyFill="1" applyAlignment="1">
      <alignment vertical="center" shrinkToFit="1"/>
    </xf>
    <xf numFmtId="0" fontId="2" fillId="0" borderId="11" xfId="0" applyFont="1" applyBorder="1" applyAlignment="1">
      <alignment vertical="center" wrapText="1"/>
    </xf>
    <xf numFmtId="191" fontId="4" fillId="0" borderId="2" xfId="0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40" fontId="2" fillId="0" borderId="3" xfId="1" applyNumberFormat="1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176" fontId="2" fillId="0" borderId="2" xfId="1" applyNumberFormat="1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>
      <alignment vertical="center"/>
    </xf>
    <xf numFmtId="179" fontId="2" fillId="0" borderId="2" xfId="0" applyNumberFormat="1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184" fontId="2" fillId="0" borderId="3" xfId="1" applyNumberFormat="1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88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40" fontId="2" fillId="0" borderId="2" xfId="1" applyNumberFormat="1" applyFont="1" applyFill="1" applyBorder="1" applyAlignment="1">
      <alignment vertical="center" shrinkToFi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85" fontId="2" fillId="0" borderId="2" xfId="0" applyNumberFormat="1" applyFont="1" applyBorder="1" applyAlignment="1">
      <alignment horizontal="left" vertical="center"/>
    </xf>
    <xf numFmtId="192" fontId="2" fillId="0" borderId="2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shrinkToFit="1"/>
    </xf>
    <xf numFmtId="49" fontId="6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left" shrinkToFi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inden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181" fontId="4" fillId="0" borderId="13" xfId="0" applyNumberFormat="1" applyFont="1" applyBorder="1" applyAlignment="1">
      <alignment horizontal="left" vertical="center"/>
    </xf>
    <xf numFmtId="181" fontId="4" fillId="0" borderId="0" xfId="0" applyNumberFormat="1" applyFont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190" fontId="2" fillId="0" borderId="13" xfId="0" applyNumberFormat="1" applyFont="1" applyBorder="1" applyAlignment="1">
      <alignment horizontal="left" vertical="center"/>
    </xf>
    <xf numFmtId="19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top" wrapText="1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60"/>
  <sheetViews>
    <sheetView tabSelected="1" zoomScaleNormal="100" workbookViewId="0">
      <selection activeCell="S59" sqref="S59"/>
    </sheetView>
  </sheetViews>
  <sheetFormatPr defaultColWidth="11" defaultRowHeight="10.8" x14ac:dyDescent="0.2"/>
  <cols>
    <col min="1" max="1" width="4.09765625" style="2" customWidth="1"/>
    <col min="2" max="2" width="3.59765625" style="1" customWidth="1"/>
    <col min="3" max="3" width="15.59765625" style="2" customWidth="1"/>
    <col min="4" max="4" width="3" style="2" bestFit="1" customWidth="1"/>
    <col min="5" max="5" width="6.59765625" style="3" customWidth="1"/>
    <col min="6" max="6" width="5.59765625" style="3" customWidth="1"/>
    <col min="7" max="7" width="2.09765625" style="3" customWidth="1"/>
    <col min="8" max="8" width="21" style="2" customWidth="1"/>
    <col min="9" max="9" width="2.09765625" style="2" customWidth="1"/>
    <col min="10" max="10" width="12.59765625" style="2" customWidth="1"/>
    <col min="11" max="12" width="1.8984375" style="23" customWidth="1"/>
    <col min="13" max="13" width="15.59765625" style="2" customWidth="1"/>
    <col min="14" max="14" width="1.8984375" style="2" customWidth="1"/>
    <col min="15" max="15" width="30.5" style="13" customWidth="1"/>
    <col min="16" max="16" width="3.09765625" style="2" customWidth="1"/>
    <col min="17" max="16384" width="11" style="2"/>
  </cols>
  <sheetData>
    <row r="1" spans="2:15" ht="24" customHeight="1" x14ac:dyDescent="0.2">
      <c r="E1" s="72" t="s">
        <v>0</v>
      </c>
      <c r="H1" s="98" t="s">
        <v>1</v>
      </c>
      <c r="I1" s="98"/>
      <c r="J1" s="98"/>
      <c r="K1" s="98"/>
      <c r="L1" s="98"/>
      <c r="M1" s="98"/>
      <c r="O1" s="70" t="s">
        <v>2</v>
      </c>
    </row>
    <row r="2" spans="2:15" x14ac:dyDescent="0.2">
      <c r="B2" s="1" t="s">
        <v>3</v>
      </c>
    </row>
    <row r="3" spans="2:15" ht="14.25" customHeight="1" x14ac:dyDescent="0.15">
      <c r="B3" s="9"/>
      <c r="C3" s="15"/>
      <c r="D3" s="97" t="s">
        <v>4</v>
      </c>
      <c r="E3" s="97"/>
      <c r="F3" s="97"/>
      <c r="G3" s="99"/>
      <c r="H3" s="99"/>
      <c r="I3" s="100" t="s">
        <v>5</v>
      </c>
      <c r="J3" s="101"/>
      <c r="K3" s="102"/>
      <c r="L3" s="25"/>
      <c r="M3" s="25" t="s">
        <v>6</v>
      </c>
      <c r="N3" s="24"/>
      <c r="O3" s="12" t="s">
        <v>7</v>
      </c>
    </row>
    <row r="4" spans="2:15" ht="30" customHeight="1" x14ac:dyDescent="0.2">
      <c r="B4" s="17" t="s">
        <v>8</v>
      </c>
      <c r="C4" s="8" t="s">
        <v>9</v>
      </c>
      <c r="D4" s="6" t="s">
        <v>10</v>
      </c>
      <c r="E4" s="51"/>
      <c r="F4" s="30" t="s">
        <v>11</v>
      </c>
      <c r="G4" s="38" t="s">
        <v>12</v>
      </c>
      <c r="H4" s="6"/>
      <c r="I4" s="38" t="s">
        <v>13</v>
      </c>
      <c r="J4" s="74">
        <v>75</v>
      </c>
      <c r="K4" s="24" t="s">
        <v>14</v>
      </c>
      <c r="L4" s="6" t="s">
        <v>10</v>
      </c>
      <c r="M4" s="36">
        <f>E4*J4*12</f>
        <v>0</v>
      </c>
      <c r="N4" s="30" t="s">
        <v>11</v>
      </c>
      <c r="O4" s="14" t="s">
        <v>15</v>
      </c>
    </row>
    <row r="5" spans="2:15" ht="30" customHeight="1" x14ac:dyDescent="0.2">
      <c r="B5" s="17" t="s">
        <v>16</v>
      </c>
      <c r="C5" s="8" t="s">
        <v>17</v>
      </c>
      <c r="D5" s="6" t="s">
        <v>10</v>
      </c>
      <c r="E5" s="51"/>
      <c r="F5" s="30" t="s">
        <v>11</v>
      </c>
      <c r="G5" s="103" t="s">
        <v>18</v>
      </c>
      <c r="H5" s="104"/>
      <c r="I5" s="38"/>
      <c r="J5" s="25"/>
      <c r="K5" s="24" t="s">
        <v>14</v>
      </c>
      <c r="L5" s="6" t="s">
        <v>10</v>
      </c>
      <c r="M5" s="36">
        <f>E5*12</f>
        <v>0</v>
      </c>
      <c r="N5" s="30" t="s">
        <v>11</v>
      </c>
      <c r="O5" s="14" t="s">
        <v>19</v>
      </c>
    </row>
    <row r="6" spans="2:15" ht="39" customHeight="1" x14ac:dyDescent="0.2">
      <c r="B6" s="17" t="s">
        <v>20</v>
      </c>
      <c r="C6" s="8" t="s">
        <v>21</v>
      </c>
      <c r="D6" s="6" t="s">
        <v>10</v>
      </c>
      <c r="E6" s="51"/>
      <c r="F6" s="30" t="s">
        <v>11</v>
      </c>
      <c r="G6" s="105" t="s">
        <v>22</v>
      </c>
      <c r="H6" s="106"/>
      <c r="I6" s="38" t="s">
        <v>13</v>
      </c>
      <c r="J6" s="49">
        <v>33.58</v>
      </c>
      <c r="K6" s="24" t="s">
        <v>14</v>
      </c>
      <c r="L6" s="6" t="s">
        <v>10</v>
      </c>
      <c r="M6" s="36">
        <f>E6*J6</f>
        <v>0</v>
      </c>
      <c r="N6" s="30" t="s">
        <v>11</v>
      </c>
      <c r="O6" s="14" t="s">
        <v>23</v>
      </c>
    </row>
    <row r="7" spans="2:15" ht="30" customHeight="1" x14ac:dyDescent="0.2">
      <c r="B7" s="17" t="s">
        <v>24</v>
      </c>
      <c r="C7" s="8" t="s">
        <v>25</v>
      </c>
      <c r="D7" s="6" t="s">
        <v>10</v>
      </c>
      <c r="E7" s="51"/>
      <c r="F7" s="30" t="s">
        <v>11</v>
      </c>
      <c r="G7" s="103" t="s">
        <v>26</v>
      </c>
      <c r="H7" s="104"/>
      <c r="I7" s="38" t="s">
        <v>13</v>
      </c>
      <c r="J7" s="49">
        <v>33.58</v>
      </c>
      <c r="K7" s="24" t="s">
        <v>14</v>
      </c>
      <c r="L7" s="6" t="s">
        <v>10</v>
      </c>
      <c r="M7" s="36">
        <f t="shared" ref="M7:M11" si="0">E7*J7</f>
        <v>0</v>
      </c>
      <c r="N7" s="30" t="s">
        <v>11</v>
      </c>
      <c r="O7" s="11" t="s">
        <v>27</v>
      </c>
    </row>
    <row r="8" spans="2:15" ht="30" customHeight="1" x14ac:dyDescent="0.2">
      <c r="B8" s="17" t="s">
        <v>28</v>
      </c>
      <c r="C8" s="8" t="s">
        <v>29</v>
      </c>
      <c r="D8" s="6" t="s">
        <v>10</v>
      </c>
      <c r="E8" s="51"/>
      <c r="F8" s="30" t="s">
        <v>11</v>
      </c>
      <c r="G8" s="105" t="s">
        <v>30</v>
      </c>
      <c r="H8" s="106"/>
      <c r="I8" s="38" t="s">
        <v>13</v>
      </c>
      <c r="J8" s="37">
        <v>2</v>
      </c>
      <c r="K8" s="24" t="s">
        <v>14</v>
      </c>
      <c r="L8" s="6" t="s">
        <v>10</v>
      </c>
      <c r="M8" s="36">
        <f t="shared" si="0"/>
        <v>0</v>
      </c>
      <c r="N8" s="30" t="s">
        <v>11</v>
      </c>
      <c r="O8" s="11" t="s">
        <v>31</v>
      </c>
    </row>
    <row r="9" spans="2:15" ht="30" customHeight="1" x14ac:dyDescent="0.2">
      <c r="B9" s="17" t="s">
        <v>32</v>
      </c>
      <c r="C9" s="10" t="s">
        <v>33</v>
      </c>
      <c r="D9" s="6" t="s">
        <v>10</v>
      </c>
      <c r="E9" s="51"/>
      <c r="F9" s="30" t="s">
        <v>11</v>
      </c>
      <c r="G9" s="105" t="s">
        <v>34</v>
      </c>
      <c r="H9" s="106"/>
      <c r="I9" s="39" t="s">
        <v>13</v>
      </c>
      <c r="J9" s="49">
        <v>32.14</v>
      </c>
      <c r="K9" s="35" t="s">
        <v>14</v>
      </c>
      <c r="L9" s="6" t="s">
        <v>10</v>
      </c>
      <c r="M9" s="36">
        <f t="shared" si="0"/>
        <v>0</v>
      </c>
      <c r="N9" s="30" t="s">
        <v>11</v>
      </c>
      <c r="O9" s="73" t="s">
        <v>35</v>
      </c>
    </row>
    <row r="10" spans="2:15" ht="30" customHeight="1" x14ac:dyDescent="0.2">
      <c r="B10" s="17" t="s">
        <v>36</v>
      </c>
      <c r="C10" s="8" t="s">
        <v>37</v>
      </c>
      <c r="D10" s="6" t="s">
        <v>10</v>
      </c>
      <c r="E10" s="51"/>
      <c r="F10" s="30" t="s">
        <v>11</v>
      </c>
      <c r="G10" s="105" t="s">
        <v>38</v>
      </c>
      <c r="H10" s="106"/>
      <c r="I10" s="38" t="s">
        <v>13</v>
      </c>
      <c r="J10" s="37">
        <v>2</v>
      </c>
      <c r="K10" s="24" t="s">
        <v>14</v>
      </c>
      <c r="L10" s="6" t="s">
        <v>10</v>
      </c>
      <c r="M10" s="36">
        <f t="shared" si="0"/>
        <v>0</v>
      </c>
      <c r="N10" s="30" t="s">
        <v>11</v>
      </c>
      <c r="O10" s="11" t="s">
        <v>39</v>
      </c>
    </row>
    <row r="11" spans="2:15" ht="30" customHeight="1" x14ac:dyDescent="0.2">
      <c r="B11" s="17" t="s">
        <v>40</v>
      </c>
      <c r="C11" s="6" t="s">
        <v>41</v>
      </c>
      <c r="D11" s="38" t="s">
        <v>10</v>
      </c>
      <c r="E11" s="51"/>
      <c r="F11" s="30" t="s">
        <v>11</v>
      </c>
      <c r="G11" s="105" t="s">
        <v>42</v>
      </c>
      <c r="H11" s="107"/>
      <c r="I11" s="38" t="s">
        <v>13</v>
      </c>
      <c r="J11" s="71">
        <v>12</v>
      </c>
      <c r="K11" s="24" t="s">
        <v>14</v>
      </c>
      <c r="L11" s="38" t="s">
        <v>10</v>
      </c>
      <c r="M11" s="36">
        <f t="shared" si="0"/>
        <v>0</v>
      </c>
      <c r="N11" s="30" t="s">
        <v>11</v>
      </c>
      <c r="O11" s="11" t="s">
        <v>43</v>
      </c>
    </row>
    <row r="12" spans="2:15" ht="26.25" customHeight="1" x14ac:dyDescent="0.2">
      <c r="H12" s="4"/>
      <c r="I12" s="4"/>
      <c r="J12" s="23" t="s">
        <v>44</v>
      </c>
      <c r="L12" s="15" t="s">
        <v>10</v>
      </c>
      <c r="M12" s="62">
        <f>SUM(M4:M10,M11)</f>
        <v>0</v>
      </c>
      <c r="N12" s="33" t="s">
        <v>11</v>
      </c>
      <c r="O12" s="13" t="s">
        <v>45</v>
      </c>
    </row>
    <row r="13" spans="2:15" x14ac:dyDescent="0.2">
      <c r="M13" s="3"/>
      <c r="N13" s="3"/>
    </row>
    <row r="14" spans="2:15" x14ac:dyDescent="0.2">
      <c r="B14" s="1" t="s">
        <v>46</v>
      </c>
      <c r="G14" s="108" t="s">
        <v>42</v>
      </c>
      <c r="H14" s="108"/>
      <c r="M14" s="3"/>
      <c r="N14" s="3"/>
    </row>
    <row r="15" spans="2:15" x14ac:dyDescent="0.2">
      <c r="M15" s="3"/>
      <c r="N15" s="3"/>
    </row>
    <row r="16" spans="2:15" ht="14.25" customHeight="1" x14ac:dyDescent="0.15">
      <c r="B16" s="5" t="s">
        <v>47</v>
      </c>
      <c r="C16" s="6"/>
      <c r="D16" s="97" t="s">
        <v>48</v>
      </c>
      <c r="E16" s="97"/>
      <c r="F16" s="97"/>
      <c r="G16" s="85"/>
      <c r="H16" s="81" t="s">
        <v>49</v>
      </c>
      <c r="I16" s="86"/>
      <c r="J16" s="87" t="s">
        <v>5</v>
      </c>
      <c r="K16" s="24"/>
      <c r="L16" s="111" t="s">
        <v>6</v>
      </c>
      <c r="M16" s="112"/>
      <c r="N16" s="113"/>
      <c r="O16" s="12" t="s">
        <v>50</v>
      </c>
    </row>
    <row r="17" spans="2:18" ht="30" customHeight="1" x14ac:dyDescent="0.2">
      <c r="B17" s="17" t="s">
        <v>51</v>
      </c>
      <c r="C17" s="8" t="s">
        <v>52</v>
      </c>
      <c r="D17" s="6" t="s">
        <v>10</v>
      </c>
      <c r="E17" s="51"/>
      <c r="F17" s="30" t="s">
        <v>11</v>
      </c>
      <c r="G17" s="109" t="s">
        <v>34</v>
      </c>
      <c r="H17" s="114"/>
      <c r="I17" s="86" t="s">
        <v>13</v>
      </c>
      <c r="J17" s="95">
        <v>33.58</v>
      </c>
      <c r="K17" s="35" t="s">
        <v>14</v>
      </c>
      <c r="L17" s="6" t="s">
        <v>10</v>
      </c>
      <c r="M17" s="36">
        <f>E17*J17*3</f>
        <v>0</v>
      </c>
      <c r="N17" s="30" t="s">
        <v>11</v>
      </c>
      <c r="O17" s="20" t="s">
        <v>53</v>
      </c>
      <c r="R17" s="42"/>
    </row>
    <row r="18" spans="2:18" ht="30" customHeight="1" x14ac:dyDescent="0.2">
      <c r="B18" s="17" t="s">
        <v>54</v>
      </c>
      <c r="C18" s="8" t="s">
        <v>33</v>
      </c>
      <c r="D18" s="6" t="s">
        <v>10</v>
      </c>
      <c r="E18" s="51"/>
      <c r="F18" s="30" t="s">
        <v>11</v>
      </c>
      <c r="G18" s="109" t="s">
        <v>34</v>
      </c>
      <c r="H18" s="114"/>
      <c r="I18" s="86" t="s">
        <v>13</v>
      </c>
      <c r="J18" s="95">
        <v>34.58</v>
      </c>
      <c r="K18" s="35" t="s">
        <v>14</v>
      </c>
      <c r="L18" s="6" t="s">
        <v>10</v>
      </c>
      <c r="M18" s="36">
        <f>E18*J18*3</f>
        <v>0</v>
      </c>
      <c r="N18" s="30" t="s">
        <v>11</v>
      </c>
      <c r="O18" s="20" t="s">
        <v>55</v>
      </c>
      <c r="R18" s="42"/>
    </row>
    <row r="19" spans="2:18" ht="30" customHeight="1" x14ac:dyDescent="0.2">
      <c r="B19" s="17" t="s">
        <v>56</v>
      </c>
      <c r="C19" s="8" t="s">
        <v>57</v>
      </c>
      <c r="D19" s="6" t="s">
        <v>10</v>
      </c>
      <c r="E19" s="51"/>
      <c r="F19" s="30" t="s">
        <v>11</v>
      </c>
      <c r="G19" s="109" t="s">
        <v>34</v>
      </c>
      <c r="H19" s="114"/>
      <c r="I19" s="86" t="s">
        <v>13</v>
      </c>
      <c r="J19" s="95">
        <v>35.58</v>
      </c>
      <c r="K19" s="35" t="s">
        <v>14</v>
      </c>
      <c r="L19" s="6" t="s">
        <v>10</v>
      </c>
      <c r="M19" s="36">
        <f>E19*J19*3</f>
        <v>0</v>
      </c>
      <c r="N19" s="30" t="s">
        <v>11</v>
      </c>
      <c r="O19" s="20" t="s">
        <v>58</v>
      </c>
      <c r="R19" s="42"/>
    </row>
    <row r="20" spans="2:18" ht="30" customHeight="1" x14ac:dyDescent="0.2">
      <c r="B20" s="17" t="s">
        <v>59</v>
      </c>
      <c r="C20" s="8" t="s">
        <v>60</v>
      </c>
      <c r="D20" s="6" t="s">
        <v>10</v>
      </c>
      <c r="E20" s="51"/>
      <c r="F20" s="30" t="s">
        <v>11</v>
      </c>
      <c r="G20" s="109" t="s">
        <v>61</v>
      </c>
      <c r="H20" s="114"/>
      <c r="I20" s="92" t="s">
        <v>13</v>
      </c>
      <c r="J20" s="93" t="s">
        <v>108</v>
      </c>
      <c r="K20" s="35" t="s">
        <v>14</v>
      </c>
      <c r="L20" s="6" t="s">
        <v>10</v>
      </c>
      <c r="M20" s="36">
        <f>E20*2*3</f>
        <v>0</v>
      </c>
      <c r="N20" s="30" t="s">
        <v>11</v>
      </c>
      <c r="O20" s="11" t="s">
        <v>62</v>
      </c>
    </row>
    <row r="21" spans="2:18" ht="30" customHeight="1" x14ac:dyDescent="0.2">
      <c r="B21" s="17" t="s">
        <v>63</v>
      </c>
      <c r="C21" s="8" t="s">
        <v>64</v>
      </c>
      <c r="D21" s="6" t="s">
        <v>10</v>
      </c>
      <c r="E21" s="51"/>
      <c r="F21" s="30" t="s">
        <v>11</v>
      </c>
      <c r="G21" s="109" t="s">
        <v>65</v>
      </c>
      <c r="H21" s="115"/>
      <c r="I21" s="92" t="s">
        <v>13</v>
      </c>
      <c r="J21" s="96">
        <v>3</v>
      </c>
      <c r="K21" s="35" t="s">
        <v>14</v>
      </c>
      <c r="L21" s="6" t="s">
        <v>10</v>
      </c>
      <c r="M21" s="36">
        <f>E21*J21</f>
        <v>0</v>
      </c>
      <c r="N21" s="30" t="s">
        <v>11</v>
      </c>
      <c r="O21" s="20" t="s">
        <v>66</v>
      </c>
    </row>
    <row r="22" spans="2:18" ht="30" customHeight="1" x14ac:dyDescent="0.2">
      <c r="B22" s="17" t="s">
        <v>67</v>
      </c>
      <c r="C22" s="8" t="s">
        <v>68</v>
      </c>
      <c r="D22" s="6" t="s">
        <v>10</v>
      </c>
      <c r="E22" s="51"/>
      <c r="F22" s="30" t="s">
        <v>11</v>
      </c>
      <c r="G22" s="109" t="s">
        <v>69</v>
      </c>
      <c r="H22" s="115"/>
      <c r="I22" s="92" t="s">
        <v>13</v>
      </c>
      <c r="J22" s="96">
        <v>3</v>
      </c>
      <c r="K22" s="35" t="s">
        <v>14</v>
      </c>
      <c r="L22" s="6" t="s">
        <v>10</v>
      </c>
      <c r="M22" s="36">
        <f>E22*J22</f>
        <v>0</v>
      </c>
      <c r="N22" s="30" t="s">
        <v>11</v>
      </c>
      <c r="O22" s="11" t="s">
        <v>70</v>
      </c>
    </row>
    <row r="23" spans="2:18" ht="30" customHeight="1" x14ac:dyDescent="0.2">
      <c r="B23" s="17" t="s">
        <v>71</v>
      </c>
      <c r="C23" s="8" t="s">
        <v>72</v>
      </c>
      <c r="D23" s="6" t="s">
        <v>10</v>
      </c>
      <c r="E23" s="51"/>
      <c r="F23" s="30" t="s">
        <v>11</v>
      </c>
      <c r="G23" s="109" t="s">
        <v>73</v>
      </c>
      <c r="H23" s="115"/>
      <c r="I23" s="92" t="s">
        <v>13</v>
      </c>
      <c r="J23" s="96">
        <v>3</v>
      </c>
      <c r="K23" s="35" t="s">
        <v>14</v>
      </c>
      <c r="L23" s="6" t="s">
        <v>10</v>
      </c>
      <c r="M23" s="36">
        <f>E23*J23</f>
        <v>0</v>
      </c>
      <c r="N23" s="30" t="s">
        <v>11</v>
      </c>
      <c r="O23" s="20" t="s">
        <v>74</v>
      </c>
    </row>
    <row r="24" spans="2:18" ht="30" customHeight="1" x14ac:dyDescent="0.2">
      <c r="B24" s="17" t="s">
        <v>75</v>
      </c>
      <c r="C24" s="8" t="s">
        <v>17</v>
      </c>
      <c r="D24" s="6" t="s">
        <v>10</v>
      </c>
      <c r="E24" s="52"/>
      <c r="F24" s="30" t="s">
        <v>76</v>
      </c>
      <c r="G24" s="105" t="s">
        <v>77</v>
      </c>
      <c r="H24" s="116"/>
      <c r="I24" s="34"/>
      <c r="J24" s="40"/>
      <c r="K24" s="35" t="s">
        <v>14</v>
      </c>
      <c r="L24" s="6" t="s">
        <v>10</v>
      </c>
      <c r="M24" s="36">
        <f>SUM(M17:M23)*E24/100</f>
        <v>0</v>
      </c>
      <c r="N24" s="30" t="s">
        <v>11</v>
      </c>
      <c r="O24" s="11" t="s">
        <v>78</v>
      </c>
    </row>
    <row r="25" spans="2:18" ht="24.75" customHeight="1" x14ac:dyDescent="0.2">
      <c r="B25" s="53"/>
      <c r="C25" s="15"/>
      <c r="D25" s="15"/>
      <c r="E25" s="15"/>
      <c r="F25" s="15"/>
      <c r="G25" s="32"/>
      <c r="I25" s="27"/>
      <c r="J25" s="28" t="s">
        <v>79</v>
      </c>
      <c r="K25" s="28"/>
      <c r="L25" s="15" t="s">
        <v>10</v>
      </c>
      <c r="M25" s="63">
        <f>SUM(M17:M24)</f>
        <v>0</v>
      </c>
      <c r="N25" s="33" t="s">
        <v>11</v>
      </c>
      <c r="O25" s="13" t="s">
        <v>80</v>
      </c>
    </row>
    <row r="26" spans="2:18" x14ac:dyDescent="0.2">
      <c r="M26" s="3"/>
      <c r="N26" s="3"/>
    </row>
    <row r="27" spans="2:18" ht="14.25" customHeight="1" x14ac:dyDescent="0.15">
      <c r="B27" s="5" t="s">
        <v>81</v>
      </c>
      <c r="C27" s="6"/>
      <c r="D27" s="65"/>
      <c r="E27" s="65"/>
      <c r="F27" s="65"/>
      <c r="G27" s="85"/>
      <c r="H27" s="81" t="s">
        <v>82</v>
      </c>
      <c r="I27" s="86"/>
      <c r="J27" s="87" t="s">
        <v>5</v>
      </c>
      <c r="K27" s="88"/>
      <c r="L27" s="117" t="s">
        <v>83</v>
      </c>
      <c r="M27" s="118"/>
      <c r="N27" s="119"/>
      <c r="O27" s="12" t="s">
        <v>50</v>
      </c>
    </row>
    <row r="28" spans="2:18" ht="30" customHeight="1" x14ac:dyDescent="0.2">
      <c r="B28" s="17" t="s">
        <v>51</v>
      </c>
      <c r="C28" s="8" t="s">
        <v>52</v>
      </c>
      <c r="D28" s="6" t="s">
        <v>10</v>
      </c>
      <c r="E28" s="51"/>
      <c r="F28" s="30" t="s">
        <v>11</v>
      </c>
      <c r="G28" s="109" t="s">
        <v>34</v>
      </c>
      <c r="H28" s="114"/>
      <c r="I28" s="86" t="s">
        <v>13</v>
      </c>
      <c r="J28" s="89">
        <f>33.58*0.2</f>
        <v>6.7160000000000002</v>
      </c>
      <c r="K28" s="90" t="s">
        <v>14</v>
      </c>
      <c r="L28" s="81" t="s">
        <v>10</v>
      </c>
      <c r="M28" s="91">
        <f>E28*J28</f>
        <v>0</v>
      </c>
      <c r="N28" s="83" t="s">
        <v>11</v>
      </c>
      <c r="O28" s="20" t="s">
        <v>53</v>
      </c>
    </row>
    <row r="29" spans="2:18" ht="30" customHeight="1" x14ac:dyDescent="0.2">
      <c r="B29" s="17" t="s">
        <v>54</v>
      </c>
      <c r="C29" s="8" t="s">
        <v>33</v>
      </c>
      <c r="D29" s="6" t="s">
        <v>10</v>
      </c>
      <c r="E29" s="51"/>
      <c r="F29" s="30" t="s">
        <v>11</v>
      </c>
      <c r="G29" s="109" t="s">
        <v>34</v>
      </c>
      <c r="H29" s="110"/>
      <c r="I29" s="86" t="s">
        <v>13</v>
      </c>
      <c r="J29" s="89">
        <f>33.58*0.2</f>
        <v>6.7160000000000002</v>
      </c>
      <c r="K29" s="90" t="s">
        <v>14</v>
      </c>
      <c r="L29" s="81" t="s">
        <v>10</v>
      </c>
      <c r="M29" s="91">
        <f>E29*J29</f>
        <v>0</v>
      </c>
      <c r="N29" s="83" t="s">
        <v>11</v>
      </c>
      <c r="O29" s="20" t="s">
        <v>55</v>
      </c>
      <c r="Q29" s="42"/>
    </row>
    <row r="30" spans="2:18" ht="30" customHeight="1" x14ac:dyDescent="0.2">
      <c r="B30" s="17" t="s">
        <v>56</v>
      </c>
      <c r="C30" s="8" t="s">
        <v>57</v>
      </c>
      <c r="D30" s="6" t="s">
        <v>10</v>
      </c>
      <c r="E30" s="51"/>
      <c r="F30" s="30" t="s">
        <v>11</v>
      </c>
      <c r="G30" s="109" t="s">
        <v>34</v>
      </c>
      <c r="H30" s="110"/>
      <c r="I30" s="86" t="s">
        <v>13</v>
      </c>
      <c r="J30" s="89">
        <f>33.58*0.2</f>
        <v>6.7160000000000002</v>
      </c>
      <c r="K30" s="90" t="s">
        <v>14</v>
      </c>
      <c r="L30" s="81" t="s">
        <v>10</v>
      </c>
      <c r="M30" s="91">
        <f>E30*J30</f>
        <v>0</v>
      </c>
      <c r="N30" s="83" t="s">
        <v>11</v>
      </c>
      <c r="O30" s="20" t="s">
        <v>58</v>
      </c>
      <c r="Q30" s="42"/>
    </row>
    <row r="31" spans="2:18" ht="30" customHeight="1" x14ac:dyDescent="0.2">
      <c r="B31" s="17" t="s">
        <v>59</v>
      </c>
      <c r="C31" s="8" t="s">
        <v>60</v>
      </c>
      <c r="D31" s="6" t="s">
        <v>10</v>
      </c>
      <c r="E31" s="51"/>
      <c r="F31" s="30" t="s">
        <v>11</v>
      </c>
      <c r="G31" s="109" t="s">
        <v>61</v>
      </c>
      <c r="H31" s="114"/>
      <c r="I31" s="92" t="s">
        <v>13</v>
      </c>
      <c r="J31" s="93" t="s">
        <v>84</v>
      </c>
      <c r="K31" s="90" t="s">
        <v>14</v>
      </c>
      <c r="L31" s="81" t="s">
        <v>10</v>
      </c>
      <c r="M31" s="91">
        <f>E31*2*0.2*2</f>
        <v>0</v>
      </c>
      <c r="N31" s="83" t="s">
        <v>11</v>
      </c>
      <c r="O31" s="11" t="s">
        <v>62</v>
      </c>
      <c r="Q31" s="42"/>
    </row>
    <row r="32" spans="2:18" ht="30" customHeight="1" x14ac:dyDescent="0.2">
      <c r="B32" s="17" t="s">
        <v>63</v>
      </c>
      <c r="C32" s="8" t="s">
        <v>64</v>
      </c>
      <c r="D32" s="6" t="s">
        <v>10</v>
      </c>
      <c r="E32" s="51"/>
      <c r="F32" s="30" t="s">
        <v>11</v>
      </c>
      <c r="G32" s="109" t="s">
        <v>65</v>
      </c>
      <c r="H32" s="115"/>
      <c r="I32" s="92" t="s">
        <v>13</v>
      </c>
      <c r="J32" s="94">
        <v>0.2</v>
      </c>
      <c r="K32" s="90" t="s">
        <v>14</v>
      </c>
      <c r="L32" s="81" t="s">
        <v>10</v>
      </c>
      <c r="M32" s="91">
        <f>E32*J32</f>
        <v>0</v>
      </c>
      <c r="N32" s="83" t="s">
        <v>11</v>
      </c>
      <c r="O32" s="20" t="s">
        <v>66</v>
      </c>
    </row>
    <row r="33" spans="2:15" ht="30" customHeight="1" x14ac:dyDescent="0.2">
      <c r="B33" s="17" t="s">
        <v>67</v>
      </c>
      <c r="C33" s="8" t="s">
        <v>68</v>
      </c>
      <c r="D33" s="6" t="s">
        <v>10</v>
      </c>
      <c r="E33" s="51"/>
      <c r="F33" s="30" t="s">
        <v>11</v>
      </c>
      <c r="G33" s="105" t="s">
        <v>69</v>
      </c>
      <c r="H33" s="116"/>
      <c r="I33" s="34" t="s">
        <v>13</v>
      </c>
      <c r="J33" s="58">
        <v>0.2</v>
      </c>
      <c r="K33" s="35" t="s">
        <v>14</v>
      </c>
      <c r="L33" s="6" t="s">
        <v>10</v>
      </c>
      <c r="M33" s="36">
        <f>E33*J33</f>
        <v>0</v>
      </c>
      <c r="N33" s="30" t="s">
        <v>11</v>
      </c>
      <c r="O33" s="11" t="s">
        <v>70</v>
      </c>
    </row>
    <row r="34" spans="2:15" ht="30" customHeight="1" x14ac:dyDescent="0.2">
      <c r="B34" s="17" t="s">
        <v>71</v>
      </c>
      <c r="C34" s="8" t="s">
        <v>72</v>
      </c>
      <c r="D34" s="6" t="s">
        <v>10</v>
      </c>
      <c r="E34" s="51"/>
      <c r="F34" s="30" t="s">
        <v>11</v>
      </c>
      <c r="G34" s="105" t="s">
        <v>73</v>
      </c>
      <c r="H34" s="116"/>
      <c r="I34" s="34" t="s">
        <v>13</v>
      </c>
      <c r="J34" s="58">
        <v>0.2</v>
      </c>
      <c r="K34" s="35" t="s">
        <v>14</v>
      </c>
      <c r="L34" s="6" t="s">
        <v>10</v>
      </c>
      <c r="M34" s="36">
        <f>E34*J34</f>
        <v>0</v>
      </c>
      <c r="N34" s="30" t="s">
        <v>11</v>
      </c>
      <c r="O34" s="20" t="s">
        <v>74</v>
      </c>
    </row>
    <row r="35" spans="2:15" ht="30" customHeight="1" x14ac:dyDescent="0.2">
      <c r="B35" s="17" t="s">
        <v>75</v>
      </c>
      <c r="C35" s="8" t="s">
        <v>17</v>
      </c>
      <c r="D35" s="6" t="s">
        <v>10</v>
      </c>
      <c r="E35" s="52"/>
      <c r="F35" s="30" t="s">
        <v>76</v>
      </c>
      <c r="G35" s="105" t="s">
        <v>77</v>
      </c>
      <c r="H35" s="116"/>
      <c r="I35" s="34"/>
      <c r="J35" s="40"/>
      <c r="K35" s="35" t="s">
        <v>14</v>
      </c>
      <c r="L35" s="6" t="s">
        <v>10</v>
      </c>
      <c r="M35" s="36">
        <f>SUM(M28:M34)*E35/100</f>
        <v>0</v>
      </c>
      <c r="N35" s="30" t="s">
        <v>11</v>
      </c>
      <c r="O35" s="11" t="s">
        <v>78</v>
      </c>
    </row>
    <row r="36" spans="2:15" ht="24.75" customHeight="1" x14ac:dyDescent="0.2">
      <c r="B36" s="53"/>
      <c r="C36" s="15"/>
      <c r="D36" s="15"/>
      <c r="E36" s="15"/>
      <c r="F36" s="15"/>
      <c r="G36" s="32"/>
      <c r="I36" s="27"/>
      <c r="J36" s="28" t="s">
        <v>79</v>
      </c>
      <c r="K36" s="28"/>
      <c r="L36" s="15" t="s">
        <v>10</v>
      </c>
      <c r="M36" s="61">
        <f>SUM(M28:M35)</f>
        <v>0</v>
      </c>
      <c r="N36" s="33" t="s">
        <v>11</v>
      </c>
      <c r="O36" s="13" t="s">
        <v>85</v>
      </c>
    </row>
    <row r="37" spans="2:15" ht="12" customHeight="1" x14ac:dyDescent="0.2">
      <c r="B37" s="66"/>
      <c r="E37" s="2"/>
      <c r="F37" s="2"/>
      <c r="I37" s="54"/>
      <c r="J37" s="67"/>
      <c r="K37" s="67"/>
      <c r="L37" s="2"/>
      <c r="M37" s="68"/>
      <c r="N37" s="69"/>
    </row>
    <row r="38" spans="2:15" ht="14.25" customHeight="1" x14ac:dyDescent="0.2">
      <c r="B38" s="5" t="s">
        <v>86</v>
      </c>
      <c r="C38" s="6"/>
      <c r="D38" s="120" t="s">
        <v>48</v>
      </c>
      <c r="E38" s="120"/>
      <c r="F38" s="120"/>
      <c r="G38" s="7"/>
      <c r="H38" s="81" t="s">
        <v>87</v>
      </c>
      <c r="I38" s="38"/>
      <c r="J38" s="21" t="s">
        <v>5</v>
      </c>
      <c r="K38" s="24"/>
      <c r="L38" s="111" t="s">
        <v>6</v>
      </c>
      <c r="M38" s="112"/>
      <c r="N38" s="113"/>
      <c r="O38" s="12" t="s">
        <v>50</v>
      </c>
    </row>
    <row r="39" spans="2:15" ht="30" customHeight="1" x14ac:dyDescent="0.2">
      <c r="B39" s="17" t="s">
        <v>51</v>
      </c>
      <c r="C39" s="8" t="s">
        <v>52</v>
      </c>
      <c r="D39" s="6" t="s">
        <v>10</v>
      </c>
      <c r="E39" s="51"/>
      <c r="F39" s="30" t="s">
        <v>11</v>
      </c>
      <c r="G39" s="105" t="s">
        <v>34</v>
      </c>
      <c r="H39" s="106"/>
      <c r="I39" s="38" t="s">
        <v>13</v>
      </c>
      <c r="J39" s="64">
        <v>3.3580000000000001</v>
      </c>
      <c r="K39" s="35" t="s">
        <v>14</v>
      </c>
      <c r="L39" s="6" t="s">
        <v>10</v>
      </c>
      <c r="M39" s="36">
        <f>E39*J39</f>
        <v>0</v>
      </c>
      <c r="N39" s="30" t="s">
        <v>11</v>
      </c>
      <c r="O39" s="20" t="s">
        <v>53</v>
      </c>
    </row>
    <row r="40" spans="2:15" ht="30" customHeight="1" x14ac:dyDescent="0.2">
      <c r="B40" s="17" t="s">
        <v>54</v>
      </c>
      <c r="C40" s="8" t="s">
        <v>33</v>
      </c>
      <c r="D40" s="6" t="s">
        <v>10</v>
      </c>
      <c r="E40" s="51"/>
      <c r="F40" s="30" t="s">
        <v>11</v>
      </c>
      <c r="G40" s="105" t="s">
        <v>34</v>
      </c>
      <c r="H40" s="106"/>
      <c r="I40" s="38" t="s">
        <v>13</v>
      </c>
      <c r="J40" s="64">
        <v>3.3580000000000001</v>
      </c>
      <c r="K40" s="35" t="s">
        <v>14</v>
      </c>
      <c r="L40" s="6" t="s">
        <v>10</v>
      </c>
      <c r="M40" s="36">
        <f>E40*J40</f>
        <v>0</v>
      </c>
      <c r="N40" s="30" t="s">
        <v>11</v>
      </c>
      <c r="O40" s="20" t="s">
        <v>55</v>
      </c>
    </row>
    <row r="41" spans="2:15" ht="30" customHeight="1" x14ac:dyDescent="0.2">
      <c r="B41" s="17" t="s">
        <v>56</v>
      </c>
      <c r="C41" s="8" t="s">
        <v>57</v>
      </c>
      <c r="D41" s="6" t="s">
        <v>10</v>
      </c>
      <c r="E41" s="51"/>
      <c r="F41" s="30" t="s">
        <v>11</v>
      </c>
      <c r="G41" s="105" t="s">
        <v>34</v>
      </c>
      <c r="H41" s="106"/>
      <c r="I41" s="38" t="s">
        <v>13</v>
      </c>
      <c r="J41" s="64">
        <v>3.3580000000000001</v>
      </c>
      <c r="K41" s="35" t="s">
        <v>14</v>
      </c>
      <c r="L41" s="6" t="s">
        <v>10</v>
      </c>
      <c r="M41" s="36">
        <f>E41*J41</f>
        <v>0</v>
      </c>
      <c r="N41" s="30" t="s">
        <v>11</v>
      </c>
      <c r="O41" s="20" t="s">
        <v>58</v>
      </c>
    </row>
    <row r="42" spans="2:15" ht="30" customHeight="1" x14ac:dyDescent="0.2">
      <c r="B42" s="17" t="s">
        <v>59</v>
      </c>
      <c r="C42" s="8" t="s">
        <v>60</v>
      </c>
      <c r="D42" s="6" t="s">
        <v>10</v>
      </c>
      <c r="E42" s="51"/>
      <c r="F42" s="30" t="s">
        <v>11</v>
      </c>
      <c r="G42" s="105" t="s">
        <v>61</v>
      </c>
      <c r="H42" s="106"/>
      <c r="I42" s="34" t="s">
        <v>13</v>
      </c>
      <c r="J42" s="18" t="s">
        <v>88</v>
      </c>
      <c r="K42" s="35" t="s">
        <v>14</v>
      </c>
      <c r="L42" s="6" t="s">
        <v>10</v>
      </c>
      <c r="M42" s="36">
        <f>E42*0.1*2</f>
        <v>0</v>
      </c>
      <c r="N42" s="30" t="s">
        <v>11</v>
      </c>
      <c r="O42" s="11" t="s">
        <v>62</v>
      </c>
    </row>
    <row r="43" spans="2:15" ht="30" customHeight="1" x14ac:dyDescent="0.2">
      <c r="B43" s="17" t="s">
        <v>63</v>
      </c>
      <c r="C43" s="8" t="s">
        <v>64</v>
      </c>
      <c r="D43" s="6" t="s">
        <v>10</v>
      </c>
      <c r="E43" s="51"/>
      <c r="F43" s="30" t="s">
        <v>11</v>
      </c>
      <c r="G43" s="105" t="s">
        <v>65</v>
      </c>
      <c r="H43" s="116"/>
      <c r="I43" s="34" t="s">
        <v>13</v>
      </c>
      <c r="J43" s="58">
        <v>0.1</v>
      </c>
      <c r="K43" s="35" t="s">
        <v>14</v>
      </c>
      <c r="L43" s="6" t="s">
        <v>10</v>
      </c>
      <c r="M43" s="36">
        <f>E43*J43</f>
        <v>0</v>
      </c>
      <c r="N43" s="30" t="s">
        <v>11</v>
      </c>
      <c r="O43" s="20" t="s">
        <v>66</v>
      </c>
    </row>
    <row r="44" spans="2:15" ht="30" customHeight="1" x14ac:dyDescent="0.2">
      <c r="B44" s="17" t="s">
        <v>67</v>
      </c>
      <c r="C44" s="8" t="s">
        <v>68</v>
      </c>
      <c r="D44" s="6" t="s">
        <v>10</v>
      </c>
      <c r="E44" s="51"/>
      <c r="F44" s="30" t="s">
        <v>11</v>
      </c>
      <c r="G44" s="105" t="s">
        <v>69</v>
      </c>
      <c r="H44" s="116"/>
      <c r="I44" s="34" t="s">
        <v>13</v>
      </c>
      <c r="J44" s="58">
        <v>0.1</v>
      </c>
      <c r="K44" s="35" t="s">
        <v>14</v>
      </c>
      <c r="L44" s="6" t="s">
        <v>10</v>
      </c>
      <c r="M44" s="36">
        <f>E44*J44</f>
        <v>0</v>
      </c>
      <c r="N44" s="30" t="s">
        <v>11</v>
      </c>
      <c r="O44" s="11" t="s">
        <v>70</v>
      </c>
    </row>
    <row r="45" spans="2:15" ht="30" customHeight="1" x14ac:dyDescent="0.2">
      <c r="B45" s="17" t="s">
        <v>71</v>
      </c>
      <c r="C45" s="8" t="s">
        <v>72</v>
      </c>
      <c r="D45" s="6" t="s">
        <v>10</v>
      </c>
      <c r="E45" s="51"/>
      <c r="F45" s="30" t="s">
        <v>11</v>
      </c>
      <c r="G45" s="105" t="s">
        <v>73</v>
      </c>
      <c r="H45" s="116"/>
      <c r="I45" s="34" t="s">
        <v>13</v>
      </c>
      <c r="J45" s="58">
        <v>0.1</v>
      </c>
      <c r="K45" s="35" t="s">
        <v>14</v>
      </c>
      <c r="L45" s="6" t="s">
        <v>10</v>
      </c>
      <c r="M45" s="36">
        <f>E45*J45</f>
        <v>0</v>
      </c>
      <c r="N45" s="30" t="s">
        <v>11</v>
      </c>
      <c r="O45" s="20" t="s">
        <v>74</v>
      </c>
    </row>
    <row r="46" spans="2:15" ht="30" customHeight="1" x14ac:dyDescent="0.2">
      <c r="B46" s="17" t="s">
        <v>75</v>
      </c>
      <c r="C46" s="8" t="s">
        <v>17</v>
      </c>
      <c r="D46" s="6" t="s">
        <v>10</v>
      </c>
      <c r="E46" s="52"/>
      <c r="F46" s="30" t="s">
        <v>76</v>
      </c>
      <c r="G46" s="105" t="s">
        <v>77</v>
      </c>
      <c r="H46" s="116"/>
      <c r="I46" s="34"/>
      <c r="J46" s="40"/>
      <c r="K46" s="35" t="s">
        <v>14</v>
      </c>
      <c r="L46" s="6" t="s">
        <v>10</v>
      </c>
      <c r="M46" s="36">
        <f>SUM(M39:M45)*E46/100</f>
        <v>0</v>
      </c>
      <c r="N46" s="30" t="s">
        <v>11</v>
      </c>
      <c r="O46" s="11" t="s">
        <v>78</v>
      </c>
    </row>
    <row r="47" spans="2:15" ht="24.75" customHeight="1" x14ac:dyDescent="0.2">
      <c r="B47" s="22"/>
      <c r="C47" s="6"/>
      <c r="D47" s="6"/>
      <c r="E47" s="6"/>
      <c r="F47" s="6"/>
      <c r="G47" s="7"/>
      <c r="I47" s="18"/>
      <c r="J47" s="21" t="s">
        <v>79</v>
      </c>
      <c r="K47" s="21"/>
      <c r="L47" s="6" t="s">
        <v>10</v>
      </c>
      <c r="M47" s="60">
        <f>SUM(M39:M46)</f>
        <v>0</v>
      </c>
      <c r="N47" s="30" t="s">
        <v>11</v>
      </c>
      <c r="O47" s="13" t="s">
        <v>89</v>
      </c>
    </row>
    <row r="48" spans="2:15" ht="15" customHeight="1" x14ac:dyDescent="0.2">
      <c r="B48" s="9" t="s">
        <v>90</v>
      </c>
      <c r="C48" s="15"/>
      <c r="D48" s="15"/>
      <c r="G48" s="7"/>
      <c r="H48" s="18"/>
      <c r="I48" s="18"/>
      <c r="J48" s="18"/>
      <c r="K48" s="21"/>
      <c r="L48" s="21"/>
      <c r="M48" s="7"/>
      <c r="N48" s="32"/>
      <c r="O48" s="19"/>
    </row>
    <row r="49" spans="2:17" ht="15" customHeight="1" x14ac:dyDescent="0.2">
      <c r="B49" s="38"/>
      <c r="C49" s="6"/>
      <c r="D49" s="8"/>
      <c r="E49" s="122" t="s">
        <v>91</v>
      </c>
      <c r="F49" s="123"/>
      <c r="G49" s="105" t="s">
        <v>92</v>
      </c>
      <c r="H49" s="106"/>
      <c r="I49" s="124"/>
      <c r="J49" s="124"/>
      <c r="K49" s="124"/>
      <c r="L49" s="29"/>
      <c r="M49" s="112" t="s">
        <v>6</v>
      </c>
      <c r="N49" s="113"/>
      <c r="O49" s="11" t="s">
        <v>93</v>
      </c>
    </row>
    <row r="50" spans="2:17" ht="30" customHeight="1" x14ac:dyDescent="0.2">
      <c r="B50" s="43" t="s">
        <v>51</v>
      </c>
      <c r="C50" s="6" t="s">
        <v>94</v>
      </c>
      <c r="D50" s="45"/>
      <c r="E50" s="125"/>
      <c r="F50" s="126"/>
      <c r="G50" s="44" t="s">
        <v>13</v>
      </c>
      <c r="H50" s="77">
        <v>2048</v>
      </c>
      <c r="I50" s="78"/>
      <c r="J50" s="79"/>
      <c r="K50" s="80" t="s">
        <v>14</v>
      </c>
      <c r="L50" s="81" t="s">
        <v>10</v>
      </c>
      <c r="M50" s="82">
        <f>E50*H50</f>
        <v>0</v>
      </c>
      <c r="N50" s="83" t="s">
        <v>11</v>
      </c>
      <c r="O50" s="127" t="s">
        <v>95</v>
      </c>
    </row>
    <row r="51" spans="2:17" ht="30" customHeight="1" x14ac:dyDescent="0.2">
      <c r="B51" s="43" t="s">
        <v>54</v>
      </c>
      <c r="C51" s="6" t="s">
        <v>96</v>
      </c>
      <c r="D51" s="45"/>
      <c r="E51" s="56"/>
      <c r="F51" s="57"/>
      <c r="G51" s="44" t="s">
        <v>13</v>
      </c>
      <c r="H51" s="84">
        <v>55122.165000000001</v>
      </c>
      <c r="I51" s="78"/>
      <c r="J51" s="79"/>
      <c r="K51" s="80" t="s">
        <v>14</v>
      </c>
      <c r="L51" s="81" t="s">
        <v>10</v>
      </c>
      <c r="M51" s="82">
        <f>E51*H51</f>
        <v>0</v>
      </c>
      <c r="N51" s="83" t="s">
        <v>11</v>
      </c>
      <c r="O51" s="127"/>
    </row>
    <row r="52" spans="2:17" ht="30" customHeight="1" x14ac:dyDescent="0.2">
      <c r="B52" s="43" t="s">
        <v>56</v>
      </c>
      <c r="C52" s="7" t="s">
        <v>97</v>
      </c>
      <c r="D52" s="45"/>
      <c r="E52" s="125"/>
      <c r="F52" s="126"/>
      <c r="G52" s="44" t="s">
        <v>13</v>
      </c>
      <c r="H52" s="84">
        <v>55122.165000000001</v>
      </c>
      <c r="I52" s="78"/>
      <c r="J52" s="79"/>
      <c r="K52" s="80" t="s">
        <v>14</v>
      </c>
      <c r="L52" s="81" t="s">
        <v>10</v>
      </c>
      <c r="M52" s="82">
        <f>E52*H52</f>
        <v>0</v>
      </c>
      <c r="N52" s="83" t="s">
        <v>11</v>
      </c>
      <c r="O52" s="127"/>
    </row>
    <row r="53" spans="2:17" ht="24.75" customHeight="1" x14ac:dyDescent="0.2">
      <c r="B53" s="46"/>
      <c r="C53" s="48"/>
      <c r="D53" s="15"/>
      <c r="E53" s="32"/>
      <c r="F53" s="32"/>
      <c r="G53" s="32"/>
      <c r="H53" s="15"/>
      <c r="I53" s="27"/>
      <c r="J53" s="28" t="s">
        <v>98</v>
      </c>
      <c r="K53" s="33"/>
      <c r="L53" s="33" t="s">
        <v>99</v>
      </c>
      <c r="M53" s="61">
        <f>SUM(M50:M52)</f>
        <v>0</v>
      </c>
      <c r="N53" s="3" t="s">
        <v>100</v>
      </c>
      <c r="O53" s="13" t="s">
        <v>101</v>
      </c>
    </row>
    <row r="55" spans="2:17" ht="15" thickBot="1" x14ac:dyDescent="0.25">
      <c r="F55" s="121"/>
      <c r="G55" s="121"/>
      <c r="H55" s="121"/>
    </row>
    <row r="56" spans="2:17" ht="24" customHeight="1" thickBot="1" x14ac:dyDescent="0.25">
      <c r="C56" s="128" t="s">
        <v>102</v>
      </c>
      <c r="D56" s="128"/>
      <c r="E56" s="128"/>
      <c r="F56" s="128"/>
      <c r="H56" s="131" t="s">
        <v>103</v>
      </c>
      <c r="I56" s="132"/>
      <c r="J56" s="133"/>
      <c r="K56" s="26"/>
      <c r="L56" s="31"/>
      <c r="M56" s="47">
        <f>M12+M25+M47+M53+M36</f>
        <v>0</v>
      </c>
      <c r="N56" s="75"/>
      <c r="O56" s="76"/>
    </row>
    <row r="57" spans="2:17" ht="9" customHeight="1" thickBot="1" x14ac:dyDescent="0.25">
      <c r="J57" s="4"/>
      <c r="M57" s="59"/>
      <c r="N57" s="134"/>
      <c r="O57" s="134"/>
    </row>
    <row r="58" spans="2:17" ht="21" customHeight="1" thickBot="1" x14ac:dyDescent="0.25">
      <c r="C58" s="128" t="s">
        <v>104</v>
      </c>
      <c r="D58" s="128"/>
      <c r="E58" s="128"/>
      <c r="F58" s="128"/>
      <c r="H58" s="16"/>
      <c r="I58" s="41"/>
      <c r="J58" s="55" t="s">
        <v>105</v>
      </c>
      <c r="K58" s="26"/>
      <c r="L58" s="31"/>
      <c r="M58" s="50">
        <f>ROUNDDOWN(M56*N58,0)</f>
        <v>0</v>
      </c>
      <c r="N58" s="135">
        <v>147.54599999999999</v>
      </c>
      <c r="O58" s="136"/>
    </row>
    <row r="59" spans="2:17" ht="12" customHeight="1" thickBot="1" x14ac:dyDescent="0.25">
      <c r="C59" s="42"/>
      <c r="N59" s="137" t="s">
        <v>106</v>
      </c>
      <c r="O59" s="137"/>
    </row>
    <row r="60" spans="2:17" ht="21" customHeight="1" thickBot="1" x14ac:dyDescent="0.25">
      <c r="C60" s="128" t="s">
        <v>107</v>
      </c>
      <c r="D60" s="128"/>
      <c r="E60" s="128"/>
      <c r="F60" s="128"/>
      <c r="H60" s="16"/>
      <c r="I60" s="41"/>
      <c r="J60" s="55" t="s">
        <v>105</v>
      </c>
      <c r="K60" s="26"/>
      <c r="L60" s="31"/>
      <c r="M60" s="50">
        <f>M58*(3+4/12)</f>
        <v>0</v>
      </c>
      <c r="N60" s="129"/>
      <c r="O60" s="130"/>
      <c r="Q60" s="42"/>
    </row>
  </sheetData>
  <mergeCells count="57">
    <mergeCell ref="C60:F60"/>
    <mergeCell ref="N60:O60"/>
    <mergeCell ref="C56:F56"/>
    <mergeCell ref="H56:J56"/>
    <mergeCell ref="N57:O57"/>
    <mergeCell ref="C58:F58"/>
    <mergeCell ref="N58:O58"/>
    <mergeCell ref="N59:O59"/>
    <mergeCell ref="I49:K49"/>
    <mergeCell ref="M49:N49"/>
    <mergeCell ref="E50:F50"/>
    <mergeCell ref="O50:O52"/>
    <mergeCell ref="E52:F52"/>
    <mergeCell ref="F55:H55"/>
    <mergeCell ref="G43:H43"/>
    <mergeCell ref="G44:H44"/>
    <mergeCell ref="G45:H45"/>
    <mergeCell ref="G46:H46"/>
    <mergeCell ref="E49:F49"/>
    <mergeCell ref="G49:H49"/>
    <mergeCell ref="D38:F38"/>
    <mergeCell ref="L38:N38"/>
    <mergeCell ref="G39:H39"/>
    <mergeCell ref="G40:H40"/>
    <mergeCell ref="G41:H41"/>
    <mergeCell ref="G42:H42"/>
    <mergeCell ref="G30:H30"/>
    <mergeCell ref="G31:H31"/>
    <mergeCell ref="G32:H32"/>
    <mergeCell ref="G33:H33"/>
    <mergeCell ref="G34:H34"/>
    <mergeCell ref="G35:H35"/>
    <mergeCell ref="G29:H29"/>
    <mergeCell ref="L16:N16"/>
    <mergeCell ref="G17:H17"/>
    <mergeCell ref="G18:H18"/>
    <mergeCell ref="G19:H19"/>
    <mergeCell ref="G20:H20"/>
    <mergeCell ref="G21:H21"/>
    <mergeCell ref="G22:H22"/>
    <mergeCell ref="G23:H23"/>
    <mergeCell ref="G24:H24"/>
    <mergeCell ref="L27:N27"/>
    <mergeCell ref="G28:H28"/>
    <mergeCell ref="D16:F16"/>
    <mergeCell ref="H1:M1"/>
    <mergeCell ref="D3:F3"/>
    <mergeCell ref="G3:H3"/>
    <mergeCell ref="I3:K3"/>
    <mergeCell ref="G5:H5"/>
    <mergeCell ref="G6:H6"/>
    <mergeCell ref="G7:H7"/>
    <mergeCell ref="G8:H8"/>
    <mergeCell ref="G9:H9"/>
    <mergeCell ref="G10:H10"/>
    <mergeCell ref="G11:H11"/>
    <mergeCell ref="G14:H14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マイアミ2022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2022-12-06T01:59:03Z</dcterms:created>
  <dcterms:modified xsi:type="dcterms:W3CDTF">2022-12-06T01:59:08Z</dcterms:modified>
  <cp:category/>
  <cp:contentStatus/>
</cp:coreProperties>
</file>