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5CB0AE97-4E98-43DA-84F9-28D72613CDA4}" xr6:coauthVersionLast="47" xr6:coauthVersionMax="47" xr10:uidLastSave="{00000000-0000-0000-0000-000000000000}"/>
  <bookViews>
    <workbookView xWindow="28680" yWindow="-120" windowWidth="29040" windowHeight="15990" xr2:uid="{00000000-000D-0000-FFFF-FFFF00000000}"/>
  </bookViews>
  <sheets>
    <sheet name="積算様式（入札説明書　第4）" sheetId="11" r:id="rId1"/>
    <sheet name="各業務担当者の人月数ブレークダウン" sheetId="4" state="hidden" r:id="rId2"/>
  </sheets>
  <definedNames>
    <definedName name="_xlnm.Print_Area" localSheetId="1">各業務担当者の人月数ブレークダウン!$A$1:$M$58</definedName>
    <definedName name="_xlnm.Print_Area" localSheetId="0">'積算様式（入札説明書　第4）'!$A$1:$J$47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1" l="1"/>
  <c r="J44" i="11" s="1"/>
  <c r="H15" i="11"/>
  <c r="H14" i="11"/>
  <c r="H13" i="11"/>
  <c r="H12" i="11"/>
  <c r="H11" i="11"/>
  <c r="H10" i="11"/>
  <c r="H9" i="11"/>
  <c r="J14" i="11" l="1"/>
  <c r="J13" i="11"/>
  <c r="J10" i="11"/>
  <c r="J12" i="11"/>
  <c r="J11" i="11"/>
  <c r="J40" i="11"/>
  <c r="J39" i="11"/>
  <c r="J38" i="11"/>
  <c r="J37" i="11"/>
  <c r="J36" i="11"/>
  <c r="J35" i="11"/>
  <c r="J34" i="11"/>
  <c r="J33" i="11"/>
  <c r="J32" i="11"/>
  <c r="J31" i="11"/>
  <c r="J30" i="11"/>
  <c r="J29" i="11"/>
  <c r="J28" i="11"/>
  <c r="J27" i="11"/>
  <c r="J26" i="11"/>
  <c r="J25" i="11"/>
  <c r="J24" i="11"/>
  <c r="J41" i="11" l="1"/>
  <c r="J9" i="11"/>
  <c r="J43" i="11" l="1"/>
  <c r="J45" i="11" l="1"/>
  <c r="J46" i="11" s="1"/>
  <c r="J47" i="11" s="1"/>
  <c r="L45" i="4" l="1"/>
  <c r="L44" i="4"/>
  <c r="L16" i="4" l="1"/>
  <c r="L13" i="4"/>
  <c r="L6" i="4"/>
  <c r="L3" i="4"/>
  <c r="L15" i="4"/>
  <c r="L14" i="4"/>
  <c r="L5" i="4"/>
  <c r="L4" i="4"/>
  <c r="F24" i="4"/>
  <c r="L24" i="4" s="1"/>
  <c r="C25" i="4" s="1"/>
  <c r="F32" i="4"/>
  <c r="L32" i="4" s="1"/>
  <c r="L33" i="4"/>
  <c r="L35" i="4"/>
  <c r="L34" i="4"/>
  <c r="L36" i="4"/>
  <c r="L31" i="4"/>
  <c r="L23" i="4"/>
  <c r="L25" i="4" l="1"/>
  <c r="C37" i="4"/>
  <c r="L37" i="4" s="1"/>
  <c r="C7" i="4"/>
  <c r="L7" i="4" s="1"/>
  <c r="C17" i="4"/>
  <c r="L17" i="4" s="1"/>
  <c r="L52" i="4"/>
  <c r="L43" i="4"/>
  <c r="L8" i="4" l="1"/>
  <c r="G9" i="4" s="1"/>
  <c r="L9" i="4" s="1"/>
  <c r="G10" i="4" s="1"/>
  <c r="L38" i="4"/>
  <c r="G39" i="4" s="1"/>
  <c r="L39" i="4" s="1"/>
  <c r="G40" i="4" s="1"/>
  <c r="L40" i="4" s="1"/>
  <c r="L26" i="4"/>
  <c r="G27" i="4" s="1"/>
  <c r="L27" i="4" s="1"/>
  <c r="G28" i="4" s="1"/>
  <c r="L28" i="4" s="1"/>
  <c r="L18" i="4"/>
  <c r="G19" i="4" s="1"/>
  <c r="L19" i="4" s="1"/>
  <c r="G20" i="4" s="1"/>
  <c r="L20" i="4" s="1"/>
  <c r="C46" i="4"/>
  <c r="L46" i="4" s="1"/>
  <c r="C53" i="4"/>
  <c r="L53" i="4" s="1"/>
  <c r="L47" i="4" l="1"/>
  <c r="G48" i="4" s="1"/>
  <c r="L48" i="4" s="1"/>
  <c r="G49" i="4" s="1"/>
  <c r="L49" i="4" s="1"/>
  <c r="L54" i="4"/>
  <c r="G55" i="4" s="1"/>
  <c r="L10" i="4"/>
  <c r="L55" i="4" l="1"/>
  <c r="G56" i="4" s="1"/>
  <c r="L5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3" authorId="0" shapeId="0" xr:uid="{7E2605D9-DDD3-448D-B10D-BF8666820639}">
      <text>
        <r>
          <rPr>
            <b/>
            <sz val="9"/>
            <color indexed="81"/>
            <rFont val="MS P ゴシック"/>
            <family val="3"/>
            <charset val="128"/>
          </rPr>
          <t>年間8,500人想定×3年</t>
        </r>
      </text>
    </comment>
    <comment ref="H44" authorId="0" shapeId="0" xr:uid="{314E5B06-658E-4929-B5A8-CF11C597C032}">
      <text>
        <r>
          <rPr>
            <b/>
            <sz val="9"/>
            <color indexed="81"/>
            <rFont val="MS P ゴシック"/>
            <family val="3"/>
            <charset val="128"/>
          </rPr>
          <t>適切な一般管理費率（割合）を入力してください。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4" authorId="0" shapeId="0" xr:uid="{00000000-0006-0000-0100-000001000000}">
      <text>
        <r>
          <rPr>
            <b/>
            <sz val="9"/>
            <color indexed="81"/>
            <rFont val="MS P ゴシック"/>
            <family val="3"/>
            <charset val="128"/>
          </rPr>
          <t xml:space="preserve">約4割の研修員が変更、取消の対象と想定
</t>
        </r>
        <r>
          <rPr>
            <sz val="9"/>
            <color indexed="81"/>
            <rFont val="MS P ゴシック"/>
            <family val="3"/>
            <charset val="128"/>
          </rPr>
          <t xml:space="preserve">
</t>
        </r>
      </text>
    </comment>
    <comment ref="F32" authorId="0" shapeId="0" xr:uid="{00000000-0006-0000-0100-000002000000}">
      <text>
        <r>
          <rPr>
            <b/>
            <sz val="9"/>
            <color indexed="81"/>
            <rFont val="MS P ゴシック"/>
            <family val="3"/>
            <charset val="128"/>
          </rPr>
          <t>約4割の研修員が変更、取消の対象と想定</t>
        </r>
      </text>
    </comment>
  </commentList>
</comments>
</file>

<file path=xl/sharedStrings.xml><?xml version="1.0" encoding="utf-8"?>
<sst xmlns="http://schemas.openxmlformats.org/spreadsheetml/2006/main" count="390" uniqueCount="130">
  <si>
    <t>「2023-2026年度 研修員等に係る航空券手配及び送迎に関する業務」</t>
    <rPh sb="10" eb="12">
      <t>ネンド</t>
    </rPh>
    <phoneticPr fontId="1"/>
  </si>
  <si>
    <t>経費積算表</t>
    <rPh sb="0" eb="2">
      <t>ケイヒ</t>
    </rPh>
    <rPh sb="2" eb="4">
      <t>セキサン</t>
    </rPh>
    <rPh sb="4" eb="5">
      <t>ヒョウ</t>
    </rPh>
    <phoneticPr fontId="1"/>
  </si>
  <si>
    <t>No.1～No.6の各業務従事者ごとに月額単価を設定し、人月を乗じて算出ください。</t>
    <rPh sb="10" eb="11">
      <t>カク</t>
    </rPh>
    <rPh sb="11" eb="16">
      <t>ギョウムジュウジシャ</t>
    </rPh>
    <rPh sb="19" eb="20">
      <t>ゲツ</t>
    </rPh>
    <rPh sb="20" eb="21">
      <t>ガク</t>
    </rPh>
    <rPh sb="21" eb="23">
      <t>タンカ</t>
    </rPh>
    <rPh sb="24" eb="26">
      <t>セッテイ</t>
    </rPh>
    <rPh sb="28" eb="29">
      <t>ヒト</t>
    </rPh>
    <rPh sb="29" eb="30">
      <t>ツキ</t>
    </rPh>
    <rPh sb="31" eb="32">
      <t>ジョウ</t>
    </rPh>
    <rPh sb="34" eb="36">
      <t>サンシュツ</t>
    </rPh>
    <phoneticPr fontId="1"/>
  </si>
  <si>
    <t>見積金額内訳書</t>
    <rPh sb="0" eb="2">
      <t>ミツモリ</t>
    </rPh>
    <rPh sb="2" eb="7">
      <t>キンガクウチワケショ</t>
    </rPh>
    <phoneticPr fontId="1"/>
  </si>
  <si>
    <t>１．業務人件費（円、税抜）</t>
    <rPh sb="2" eb="7">
      <t>ギョウムジンケンヒ</t>
    </rPh>
    <rPh sb="8" eb="9">
      <t>エン</t>
    </rPh>
    <rPh sb="10" eb="12">
      <t>ゼイヌ</t>
    </rPh>
    <phoneticPr fontId="1"/>
  </si>
  <si>
    <t>No.</t>
    <phoneticPr fontId="1"/>
  </si>
  <si>
    <t>項目</t>
    <rPh sb="0" eb="2">
      <t>コウモク</t>
    </rPh>
    <phoneticPr fontId="1"/>
  </si>
  <si>
    <t>人件費単価(税抜）</t>
  </si>
  <si>
    <t>人月</t>
    <rPh sb="0" eb="2">
      <t>ニンゲツ</t>
    </rPh>
    <phoneticPr fontId="1"/>
  </si>
  <si>
    <t>金額
（消費税額等を除く）</t>
    <rPh sb="0" eb="2">
      <t>キンガク</t>
    </rPh>
    <rPh sb="4" eb="8">
      <t>ショウヒゼイガク</t>
    </rPh>
    <rPh sb="8" eb="9">
      <t>トウ</t>
    </rPh>
    <rPh sb="10" eb="11">
      <t>ノゾ</t>
    </rPh>
    <phoneticPr fontId="1"/>
  </si>
  <si>
    <r>
      <t>業務責任者</t>
    </r>
    <r>
      <rPr>
        <sz val="6"/>
        <color theme="1"/>
        <rFont val="ＭＳ ゴシック"/>
        <family val="3"/>
        <charset val="128"/>
      </rPr>
      <t>※1</t>
    </r>
    <rPh sb="0" eb="2">
      <t>ギョウム</t>
    </rPh>
    <rPh sb="2" eb="5">
      <t>セキニンシャ</t>
    </rPh>
    <phoneticPr fontId="1"/>
  </si>
  <si>
    <t>人月</t>
    <rPh sb="0" eb="1">
      <t>ニン</t>
    </rPh>
    <rPh sb="1" eb="2">
      <t>ゲツ</t>
    </rPh>
    <phoneticPr fontId="1"/>
  </si>
  <si>
    <r>
      <t>手配業務総括</t>
    </r>
    <r>
      <rPr>
        <sz val="6"/>
        <color theme="1"/>
        <rFont val="ＭＳ ゴシック"/>
        <family val="3"/>
        <charset val="128"/>
      </rPr>
      <t>※2</t>
    </r>
    <rPh sb="0" eb="2">
      <t>テハイ</t>
    </rPh>
    <rPh sb="2" eb="4">
      <t>ギョウム</t>
    </rPh>
    <rPh sb="4" eb="6">
      <t>ソウカツ</t>
    </rPh>
    <phoneticPr fontId="1"/>
  </si>
  <si>
    <t>航空券手配担当</t>
    <rPh sb="0" eb="3">
      <t>コウクウケン</t>
    </rPh>
    <rPh sb="3" eb="5">
      <t>テハイ</t>
    </rPh>
    <rPh sb="5" eb="7">
      <t>タントウ</t>
    </rPh>
    <phoneticPr fontId="1"/>
  </si>
  <si>
    <t>送迎手配担当</t>
    <rPh sb="0" eb="4">
      <t>ソウゲイテハイ</t>
    </rPh>
    <rPh sb="4" eb="6">
      <t>タントウ</t>
    </rPh>
    <phoneticPr fontId="1"/>
  </si>
  <si>
    <t>空港担当者（成田空港・関西空港）</t>
    <rPh sb="0" eb="2">
      <t>クウコウ</t>
    </rPh>
    <rPh sb="2" eb="5">
      <t>タントウシャ</t>
    </rPh>
    <rPh sb="6" eb="8">
      <t>ナリタ</t>
    </rPh>
    <rPh sb="8" eb="10">
      <t>クウコウ</t>
    </rPh>
    <rPh sb="11" eb="13">
      <t>カンサイ</t>
    </rPh>
    <rPh sb="13" eb="15">
      <t>クウコウ</t>
    </rPh>
    <phoneticPr fontId="1"/>
  </si>
  <si>
    <t>経費精算担当</t>
    <rPh sb="0" eb="4">
      <t>ケイヒセイサン</t>
    </rPh>
    <rPh sb="4" eb="6">
      <t>タントウ</t>
    </rPh>
    <phoneticPr fontId="1"/>
  </si>
  <si>
    <t>小計</t>
    <rPh sb="0" eb="2">
      <t>ショウケイ</t>
    </rPh>
    <phoneticPr fontId="1"/>
  </si>
  <si>
    <t>人月</t>
    <rPh sb="0" eb="1">
      <t>ニン</t>
    </rPh>
    <rPh sb="1" eb="2">
      <t>ツキ</t>
    </rPh>
    <phoneticPr fontId="1"/>
  </si>
  <si>
    <t>※1　業務全体を指導監督するため1名を任命すること。専任とする必要はないが、日本国内に配置すること</t>
    <rPh sb="3" eb="7">
      <t>ギョウムゼンタイ</t>
    </rPh>
    <rPh sb="8" eb="10">
      <t>シドウ</t>
    </rPh>
    <rPh sb="10" eb="12">
      <t>カントク</t>
    </rPh>
    <rPh sb="17" eb="18">
      <t>メイ</t>
    </rPh>
    <rPh sb="19" eb="21">
      <t>ニンメイ</t>
    </rPh>
    <rPh sb="26" eb="28">
      <t>センニン</t>
    </rPh>
    <rPh sb="31" eb="33">
      <t>ヒツヨウ</t>
    </rPh>
    <rPh sb="38" eb="42">
      <t>ニホンコクナイ</t>
    </rPh>
    <rPh sb="43" eb="45">
      <t>ハイチ</t>
    </rPh>
    <phoneticPr fontId="1"/>
  </si>
  <si>
    <t>※2　JICA本部、所管国内機関、在外事務所、在外公館等との連絡調整を担当する。契約期間中少なくとも1名を配置すること</t>
    <rPh sb="7" eb="9">
      <t>ホンブ</t>
    </rPh>
    <rPh sb="10" eb="12">
      <t>ショカン</t>
    </rPh>
    <rPh sb="12" eb="16">
      <t>コクナイキカン</t>
    </rPh>
    <rPh sb="17" eb="22">
      <t>ザイガイジムショ</t>
    </rPh>
    <rPh sb="23" eb="28">
      <t>ザイガイコウカントウ</t>
    </rPh>
    <rPh sb="30" eb="34">
      <t>レンラクチョウセイ</t>
    </rPh>
    <rPh sb="35" eb="37">
      <t>タントウ</t>
    </rPh>
    <rPh sb="40" eb="45">
      <t>ケイヤクキカンチュウ</t>
    </rPh>
    <rPh sb="45" eb="46">
      <t>スク</t>
    </rPh>
    <rPh sb="51" eb="52">
      <t>メイ</t>
    </rPh>
    <rPh sb="53" eb="55">
      <t>ハイチ</t>
    </rPh>
    <phoneticPr fontId="1"/>
  </si>
  <si>
    <t>No.2～18までの業務ごとに単価を設定し、想定業務量を乗じて算出ください。</t>
    <rPh sb="22" eb="27">
      <t>ソウテイギョウムリョウ</t>
    </rPh>
    <phoneticPr fontId="1"/>
  </si>
  <si>
    <t>２．直接経費（円、税抜）</t>
    <rPh sb="2" eb="6">
      <t>チョクセツケイヒ</t>
    </rPh>
    <rPh sb="7" eb="8">
      <t>エン</t>
    </rPh>
    <rPh sb="9" eb="11">
      <t>ゼイヌ</t>
    </rPh>
    <phoneticPr fontId="1"/>
  </si>
  <si>
    <t>業務内容</t>
    <rPh sb="0" eb="4">
      <t>ギョウムナイヨウ</t>
    </rPh>
    <phoneticPr fontId="1"/>
  </si>
  <si>
    <t>単価
（消費税額等を除く）</t>
    <rPh sb="0" eb="2">
      <t>タンカ</t>
    </rPh>
    <rPh sb="4" eb="7">
      <t>ショウヒゼイ</t>
    </rPh>
    <rPh sb="7" eb="8">
      <t>ガク</t>
    </rPh>
    <rPh sb="8" eb="9">
      <t>トウ</t>
    </rPh>
    <rPh sb="10" eb="11">
      <t>ノゾ</t>
    </rPh>
    <phoneticPr fontId="1"/>
  </si>
  <si>
    <t>想定業務量
（件数）</t>
    <rPh sb="0" eb="5">
      <t>ソウテイギョウムリョウ</t>
    </rPh>
    <rPh sb="7" eb="9">
      <t>ケンスウ</t>
    </rPh>
    <phoneticPr fontId="1"/>
  </si>
  <si>
    <t>金額（消費税額等を除く）</t>
    <rPh sb="0" eb="2">
      <t>キンガク</t>
    </rPh>
    <rPh sb="3" eb="7">
      <t>ショウヒゼイガク</t>
    </rPh>
    <rPh sb="7" eb="8">
      <t>トウ</t>
    </rPh>
    <rPh sb="9" eb="10">
      <t>ノゾ</t>
    </rPh>
    <phoneticPr fontId="1"/>
  </si>
  <si>
    <t>航空券</t>
    <rPh sb="0" eb="3">
      <t>コウクウケン</t>
    </rPh>
    <phoneticPr fontId="1"/>
  </si>
  <si>
    <t>航空券代金
（取消料、払戻手数料、発券/変更手数料含む）</t>
    <rPh sb="0" eb="3">
      <t>コウクウケン</t>
    </rPh>
    <rPh sb="3" eb="5">
      <t>ダイキン</t>
    </rPh>
    <rPh sb="7" eb="10">
      <t>トリケシリョウ</t>
    </rPh>
    <rPh sb="11" eb="13">
      <t>ハライモドシ</t>
    </rPh>
    <rPh sb="13" eb="16">
      <t>テスウリョウ</t>
    </rPh>
    <rPh sb="17" eb="19">
      <t>ハッケン</t>
    </rPh>
    <rPh sb="20" eb="22">
      <t>ヘンコウ</t>
    </rPh>
    <rPh sb="22" eb="25">
      <t>テスウリョウ</t>
    </rPh>
    <rPh sb="25" eb="26">
      <t>フク</t>
    </rPh>
    <phoneticPr fontId="1"/>
  </si>
  <si>
    <t>件</t>
    <rPh sb="0" eb="1">
      <t>ケン</t>
    </rPh>
    <phoneticPr fontId="1"/>
  </si>
  <si>
    <t>在外補完研修実施国 査証取得代行手数料</t>
    <rPh sb="0" eb="4">
      <t>ザイガイホカン</t>
    </rPh>
    <rPh sb="4" eb="6">
      <t>ケンシュウ</t>
    </rPh>
    <rPh sb="6" eb="8">
      <t>ジッシ</t>
    </rPh>
    <rPh sb="8" eb="9">
      <t>クニ</t>
    </rPh>
    <rPh sb="10" eb="12">
      <t>サショウ</t>
    </rPh>
    <rPh sb="12" eb="14">
      <t>シュトク</t>
    </rPh>
    <rPh sb="14" eb="16">
      <t>ダイコウ</t>
    </rPh>
    <rPh sb="16" eb="19">
      <t>テスウリョウ</t>
    </rPh>
    <phoneticPr fontId="1"/>
  </si>
  <si>
    <t>送迎</t>
    <rPh sb="0" eb="2">
      <t>ソウゲイ</t>
    </rPh>
    <phoneticPr fontId="1"/>
  </si>
  <si>
    <t>JICA札幌及び札幌市内⇔新千歳空港</t>
    <rPh sb="4" eb="6">
      <t>サッポロ</t>
    </rPh>
    <rPh sb="6" eb="7">
      <t>オヨ</t>
    </rPh>
    <rPh sb="8" eb="12">
      <t>サッポロシナイ</t>
    </rPh>
    <rPh sb="13" eb="14">
      <t>シン</t>
    </rPh>
    <rPh sb="14" eb="18">
      <t>チトセクウコウ</t>
    </rPh>
    <phoneticPr fontId="1"/>
  </si>
  <si>
    <t>片道</t>
    <rPh sb="0" eb="2">
      <t>カタミチ</t>
    </rPh>
    <phoneticPr fontId="1"/>
  </si>
  <si>
    <t>JICA帯広及び帯広市内⇔帯広空港</t>
    <rPh sb="4" eb="6">
      <t>オビヒロ</t>
    </rPh>
    <rPh sb="6" eb="7">
      <t>オヨ</t>
    </rPh>
    <rPh sb="8" eb="12">
      <t>オビヒロシナイ</t>
    </rPh>
    <rPh sb="13" eb="15">
      <t>オビヒロ</t>
    </rPh>
    <rPh sb="15" eb="17">
      <t>クウコウ</t>
    </rPh>
    <phoneticPr fontId="1"/>
  </si>
  <si>
    <t>JICA東北及び仙台市内⇔仙台空港</t>
    <rPh sb="4" eb="6">
      <t>トウホク</t>
    </rPh>
    <rPh sb="6" eb="7">
      <t>オヨ</t>
    </rPh>
    <rPh sb="8" eb="12">
      <t>センダイシナイ</t>
    </rPh>
    <rPh sb="13" eb="17">
      <t>センダイクウコウ</t>
    </rPh>
    <phoneticPr fontId="1"/>
  </si>
  <si>
    <t>JICA筑波及びつくば市内並びに成田市内、千葉市内⇔成田空港若しくは羽田空港</t>
    <rPh sb="4" eb="6">
      <t>ツクバ</t>
    </rPh>
    <rPh sb="6" eb="7">
      <t>オヨ</t>
    </rPh>
    <rPh sb="11" eb="13">
      <t>シナイ</t>
    </rPh>
    <rPh sb="13" eb="14">
      <t>ナラ</t>
    </rPh>
    <rPh sb="16" eb="20">
      <t>ナリタシナイ</t>
    </rPh>
    <rPh sb="21" eb="25">
      <t>チバシナイ</t>
    </rPh>
    <rPh sb="26" eb="30">
      <t>ナリタクウコウ</t>
    </rPh>
    <rPh sb="30" eb="31">
      <t>モ</t>
    </rPh>
    <rPh sb="34" eb="38">
      <t>ハネダクウコウ</t>
    </rPh>
    <phoneticPr fontId="1"/>
  </si>
  <si>
    <t>JICA東京及び東京23区⇔成田空港若しくは羽田空港</t>
    <rPh sb="4" eb="6">
      <t>トウキョウ</t>
    </rPh>
    <rPh sb="6" eb="7">
      <t>オヨ</t>
    </rPh>
    <rPh sb="8" eb="10">
      <t>トウキョウ</t>
    </rPh>
    <rPh sb="12" eb="13">
      <t>ク</t>
    </rPh>
    <rPh sb="14" eb="18">
      <t>ナリタクウコウ</t>
    </rPh>
    <rPh sb="18" eb="19">
      <t>モ</t>
    </rPh>
    <rPh sb="22" eb="26">
      <t>ハネダクウコウ</t>
    </rPh>
    <phoneticPr fontId="1"/>
  </si>
  <si>
    <t>JICA横浜及び横浜市内⇔成田空港若しくは羽田空港</t>
    <rPh sb="4" eb="6">
      <t>ヨコハマ</t>
    </rPh>
    <rPh sb="6" eb="7">
      <t>オヨ</t>
    </rPh>
    <rPh sb="8" eb="12">
      <t>ヨコハマシナイ</t>
    </rPh>
    <rPh sb="13" eb="17">
      <t>ナリタクウコウ</t>
    </rPh>
    <rPh sb="17" eb="18">
      <t>モ</t>
    </rPh>
    <rPh sb="21" eb="25">
      <t>ハネダクウコウ</t>
    </rPh>
    <phoneticPr fontId="1"/>
  </si>
  <si>
    <t>JICA中部及び名古屋市内⇔中部国際空港</t>
    <rPh sb="4" eb="6">
      <t>チュウブ</t>
    </rPh>
    <rPh sb="6" eb="7">
      <t>オヨ</t>
    </rPh>
    <rPh sb="8" eb="13">
      <t>ナゴヤシナイ</t>
    </rPh>
    <rPh sb="14" eb="16">
      <t>チュウブ</t>
    </rPh>
    <rPh sb="16" eb="18">
      <t>コクサイ</t>
    </rPh>
    <rPh sb="18" eb="20">
      <t>クウコウ</t>
    </rPh>
    <phoneticPr fontId="1"/>
  </si>
  <si>
    <t>JICA関西及び神戸市内、大阪市内並びに京都市内、滋賀県大津市内⇔関西空港若しくは伊丹空港</t>
    <rPh sb="4" eb="6">
      <t>カンサイ</t>
    </rPh>
    <rPh sb="6" eb="7">
      <t>オヨ</t>
    </rPh>
    <rPh sb="8" eb="12">
      <t>コウベシナイ</t>
    </rPh>
    <rPh sb="13" eb="17">
      <t>オオサカシナイ</t>
    </rPh>
    <rPh sb="17" eb="18">
      <t>ナラ</t>
    </rPh>
    <rPh sb="20" eb="24">
      <t>キョウトシナイ</t>
    </rPh>
    <rPh sb="25" eb="28">
      <t>シガケン</t>
    </rPh>
    <rPh sb="28" eb="32">
      <t>オオツシナイ</t>
    </rPh>
    <rPh sb="33" eb="35">
      <t>カンサイ</t>
    </rPh>
    <rPh sb="35" eb="37">
      <t>クウコウ</t>
    </rPh>
    <rPh sb="37" eb="38">
      <t>モ</t>
    </rPh>
    <rPh sb="41" eb="45">
      <t>イタミクウコウ</t>
    </rPh>
    <phoneticPr fontId="1"/>
  </si>
  <si>
    <t>JICA北陸及び金沢市内⇔小松空港</t>
    <rPh sb="4" eb="6">
      <t>ホクリク</t>
    </rPh>
    <rPh sb="6" eb="7">
      <t>オヨ</t>
    </rPh>
    <rPh sb="8" eb="12">
      <t>カナザワシナイ</t>
    </rPh>
    <rPh sb="13" eb="15">
      <t>コマツ</t>
    </rPh>
    <rPh sb="15" eb="17">
      <t>クウコウ</t>
    </rPh>
    <phoneticPr fontId="1"/>
  </si>
  <si>
    <t>JICA中国及び広島市内並びに東広島市内⇔広島空港</t>
    <rPh sb="4" eb="6">
      <t>チュウゴク</t>
    </rPh>
    <rPh sb="6" eb="7">
      <t>オヨ</t>
    </rPh>
    <rPh sb="8" eb="12">
      <t>ヒロシマシナイ</t>
    </rPh>
    <rPh sb="12" eb="13">
      <t>ナラ</t>
    </rPh>
    <rPh sb="15" eb="16">
      <t>ヒガシ</t>
    </rPh>
    <rPh sb="16" eb="19">
      <t>ヒロシマシ</t>
    </rPh>
    <rPh sb="19" eb="20">
      <t>ナイ</t>
    </rPh>
    <rPh sb="21" eb="25">
      <t>ヒロシマクウコウ</t>
    </rPh>
    <phoneticPr fontId="1"/>
  </si>
  <si>
    <t>JICA四国及び高松市内⇔関西空港</t>
    <rPh sb="4" eb="6">
      <t>シコク</t>
    </rPh>
    <rPh sb="6" eb="7">
      <t>オヨ</t>
    </rPh>
    <rPh sb="8" eb="12">
      <t>タカマツシナイ</t>
    </rPh>
    <rPh sb="13" eb="15">
      <t>カンサイ</t>
    </rPh>
    <rPh sb="15" eb="17">
      <t>クウコウ</t>
    </rPh>
    <phoneticPr fontId="1"/>
  </si>
  <si>
    <t>JICA九州及び福岡市内並びに北九州市内⇔福岡空港若しくは北九州空港</t>
    <rPh sb="4" eb="6">
      <t>キュウシュウ</t>
    </rPh>
    <rPh sb="6" eb="7">
      <t>オヨ</t>
    </rPh>
    <rPh sb="8" eb="12">
      <t>フクオカシナイ</t>
    </rPh>
    <rPh sb="12" eb="13">
      <t>ナラ</t>
    </rPh>
    <rPh sb="15" eb="20">
      <t>キタキュウシュウシナイ</t>
    </rPh>
    <rPh sb="21" eb="25">
      <t>フクオカクウコウ</t>
    </rPh>
    <rPh sb="25" eb="26">
      <t>モ</t>
    </rPh>
    <rPh sb="29" eb="32">
      <t>キタキュウシュウ</t>
    </rPh>
    <rPh sb="32" eb="34">
      <t>クウコウ</t>
    </rPh>
    <phoneticPr fontId="1"/>
  </si>
  <si>
    <t>JICA沖縄及び那覇市内並びに浦添市内⇔那覇空港</t>
    <rPh sb="4" eb="7">
      <t>オキナワオヨ</t>
    </rPh>
    <rPh sb="8" eb="12">
      <t>ナハシナイ</t>
    </rPh>
    <rPh sb="12" eb="13">
      <t>ナラ</t>
    </rPh>
    <rPh sb="15" eb="19">
      <t>ウラゾエシナイ</t>
    </rPh>
    <rPh sb="20" eb="24">
      <t>ナハクウコウ</t>
    </rPh>
    <phoneticPr fontId="1"/>
  </si>
  <si>
    <t>来日時空港ミート業務（宿泊先への移動手配なし）</t>
    <rPh sb="0" eb="3">
      <t>ライニチジ</t>
    </rPh>
    <rPh sb="3" eb="5">
      <t>クウコウ</t>
    </rPh>
    <rPh sb="8" eb="10">
      <t>ギョウム</t>
    </rPh>
    <rPh sb="11" eb="14">
      <t>シュクハクサキ</t>
    </rPh>
    <rPh sb="16" eb="18">
      <t>イドウ</t>
    </rPh>
    <rPh sb="18" eb="20">
      <t>テハイ</t>
    </rPh>
    <phoneticPr fontId="1"/>
  </si>
  <si>
    <t>乗り継ぎ支援業務</t>
    <rPh sb="0" eb="1">
      <t>ノ</t>
    </rPh>
    <rPh sb="2" eb="3">
      <t>ツ</t>
    </rPh>
    <rPh sb="4" eb="6">
      <t>シエン</t>
    </rPh>
    <rPh sb="6" eb="8">
      <t>ギョウム</t>
    </rPh>
    <phoneticPr fontId="1"/>
  </si>
  <si>
    <t>搭乗手続き確認業務</t>
    <rPh sb="0" eb="2">
      <t>トウジョウ</t>
    </rPh>
    <rPh sb="2" eb="4">
      <t>テツヅ</t>
    </rPh>
    <rPh sb="5" eb="7">
      <t>カクニン</t>
    </rPh>
    <rPh sb="7" eb="9">
      <t>ギョウム</t>
    </rPh>
    <phoneticPr fontId="1"/>
  </si>
  <si>
    <t>3.小計</t>
    <rPh sb="2" eb="4">
      <t>ショウケイ</t>
    </rPh>
    <phoneticPr fontId="1"/>
  </si>
  <si>
    <t>1.+2.</t>
    <phoneticPr fontId="1"/>
  </si>
  <si>
    <t>4.一般管理費</t>
    <rPh sb="2" eb="7">
      <t>イッパンカンリヒ</t>
    </rPh>
    <phoneticPr fontId="1"/>
  </si>
  <si>
    <t>（１．業務人件費×</t>
    <rPh sb="3" eb="5">
      <t>ギョウム</t>
    </rPh>
    <rPh sb="5" eb="8">
      <t>ジンケンヒ</t>
    </rPh>
    <phoneticPr fontId="1"/>
  </si>
  <si>
    <t>％）</t>
    <phoneticPr fontId="1"/>
  </si>
  <si>
    <t>5.合計（税抜）</t>
    <rPh sb="2" eb="4">
      <t>ゴウケイ</t>
    </rPh>
    <rPh sb="5" eb="7">
      <t>ゼイヌ</t>
    </rPh>
    <phoneticPr fontId="1"/>
  </si>
  <si>
    <t>3.+4.</t>
    <phoneticPr fontId="1"/>
  </si>
  <si>
    <t>6.消費税</t>
    <rPh sb="2" eb="5">
      <t>ショウヒゼイ</t>
    </rPh>
    <phoneticPr fontId="1"/>
  </si>
  <si>
    <t>5.×10％</t>
    <phoneticPr fontId="1"/>
  </si>
  <si>
    <t>7.総合計</t>
    <rPh sb="2" eb="5">
      <t>ソウゴウケイ</t>
    </rPh>
    <phoneticPr fontId="1"/>
  </si>
  <si>
    <t>5.+6.</t>
    <phoneticPr fontId="1"/>
  </si>
  <si>
    <t>１．業務責任者の人月算出</t>
    <rPh sb="2" eb="4">
      <t>ギョウム</t>
    </rPh>
    <rPh sb="4" eb="7">
      <t>セキニンシャ</t>
    </rPh>
    <rPh sb="8" eb="9">
      <t>ヒト</t>
    </rPh>
    <rPh sb="9" eb="10">
      <t>ゲツ</t>
    </rPh>
    <rPh sb="10" eb="12">
      <t>サンシュツ</t>
    </rPh>
    <phoneticPr fontId="1"/>
  </si>
  <si>
    <t>業務内容</t>
    <rPh sb="0" eb="2">
      <t>ギョウム</t>
    </rPh>
    <rPh sb="2" eb="4">
      <t>ナイヨウ</t>
    </rPh>
    <phoneticPr fontId="1"/>
  </si>
  <si>
    <t>1件あたりの時間数</t>
    <rPh sb="1" eb="2">
      <t>ケン</t>
    </rPh>
    <rPh sb="6" eb="9">
      <t>ジカンスウ</t>
    </rPh>
    <phoneticPr fontId="1"/>
  </si>
  <si>
    <t>件数/人数</t>
    <rPh sb="0" eb="2">
      <t>ケンスウ</t>
    </rPh>
    <rPh sb="3" eb="5">
      <t>ニンズウ</t>
    </rPh>
    <phoneticPr fontId="1"/>
  </si>
  <si>
    <t>年間</t>
    <rPh sb="0" eb="2">
      <t>ネンカン</t>
    </rPh>
    <phoneticPr fontId="1"/>
  </si>
  <si>
    <t>必要時間数</t>
    <rPh sb="0" eb="2">
      <t>ヒツヨウ</t>
    </rPh>
    <rPh sb="2" eb="5">
      <t>ジカンスウ</t>
    </rPh>
    <phoneticPr fontId="1"/>
  </si>
  <si>
    <t>備考</t>
    <rPh sb="0" eb="2">
      <t>ビコウ</t>
    </rPh>
    <phoneticPr fontId="1"/>
  </si>
  <si>
    <t>(1)</t>
    <phoneticPr fontId="1"/>
  </si>
  <si>
    <t>業務全体の指導監督</t>
    <rPh sb="0" eb="2">
      <t>ギョウム</t>
    </rPh>
    <rPh sb="2" eb="4">
      <t>ゼンタイ</t>
    </rPh>
    <rPh sb="5" eb="7">
      <t>シドウ</t>
    </rPh>
    <rPh sb="7" eb="9">
      <t>カントク</t>
    </rPh>
    <phoneticPr fontId="1"/>
  </si>
  <si>
    <t>時間/月</t>
    <rPh sb="0" eb="2">
      <t>ジカン</t>
    </rPh>
    <rPh sb="3" eb="4">
      <t>ツキ</t>
    </rPh>
    <phoneticPr fontId="1"/>
  </si>
  <si>
    <t>×</t>
    <phoneticPr fontId="1"/>
  </si>
  <si>
    <t>ヵ月</t>
    <rPh sb="1" eb="2">
      <t>ゲツ</t>
    </rPh>
    <phoneticPr fontId="1"/>
  </si>
  <si>
    <t>＝</t>
    <phoneticPr fontId="1"/>
  </si>
  <si>
    <t>（2）</t>
    <phoneticPr fontId="1"/>
  </si>
  <si>
    <t>JICA国内事業部との契約事務及び連絡調整</t>
    <rPh sb="4" eb="9">
      <t>コクナイジギョウブ</t>
    </rPh>
    <rPh sb="11" eb="13">
      <t>ケイヤク</t>
    </rPh>
    <rPh sb="13" eb="15">
      <t>ジム</t>
    </rPh>
    <rPh sb="15" eb="16">
      <t>オヨ</t>
    </rPh>
    <rPh sb="17" eb="19">
      <t>レンラク</t>
    </rPh>
    <rPh sb="19" eb="21">
      <t>チョウセイ</t>
    </rPh>
    <phoneticPr fontId="1"/>
  </si>
  <si>
    <t>（3）</t>
    <phoneticPr fontId="1"/>
  </si>
  <si>
    <t>国内・海外代理店との連絡調整</t>
    <rPh sb="0" eb="2">
      <t>コクナイ</t>
    </rPh>
    <rPh sb="3" eb="5">
      <t>カイガイ</t>
    </rPh>
    <rPh sb="5" eb="8">
      <t>ダイリテン</t>
    </rPh>
    <rPh sb="10" eb="12">
      <t>レンラク</t>
    </rPh>
    <rPh sb="12" eb="14">
      <t>チョウセイ</t>
    </rPh>
    <phoneticPr fontId="1"/>
  </si>
  <si>
    <t>(4)</t>
    <phoneticPr fontId="1"/>
  </si>
  <si>
    <t>緊急時の対応</t>
    <rPh sb="0" eb="3">
      <t>キンキュウジ</t>
    </rPh>
    <rPh sb="4" eb="6">
      <t>タイオウ</t>
    </rPh>
    <phoneticPr fontId="1"/>
  </si>
  <si>
    <t>（5）</t>
    <phoneticPr fontId="1"/>
  </si>
  <si>
    <t>2026年度　往復航空券発注済み研修員の帰国フォロー業務のみ※</t>
    <rPh sb="4" eb="6">
      <t>ネンド</t>
    </rPh>
    <rPh sb="7" eb="12">
      <t>オウフクコウクウケン</t>
    </rPh>
    <rPh sb="12" eb="14">
      <t>ハッチュウ</t>
    </rPh>
    <rPh sb="14" eb="15">
      <t>ズ</t>
    </rPh>
    <rPh sb="16" eb="19">
      <t>ケンシュウイン</t>
    </rPh>
    <rPh sb="20" eb="22">
      <t>キコク</t>
    </rPh>
    <rPh sb="26" eb="28">
      <t>ギョウム</t>
    </rPh>
    <phoneticPr fontId="1"/>
  </si>
  <si>
    <t>時間</t>
    <rPh sb="0" eb="2">
      <t>ジカン</t>
    </rPh>
    <phoneticPr fontId="1"/>
  </si>
  <si>
    <t>％</t>
    <phoneticPr fontId="1"/>
  </si>
  <si>
    <t>(1)～(4)の2％と想定</t>
    <rPh sb="11" eb="13">
      <t>ソウテイ</t>
    </rPh>
    <phoneticPr fontId="1"/>
  </si>
  <si>
    <t>÷</t>
    <phoneticPr fontId="1"/>
  </si>
  <si>
    <t>人日</t>
    <rPh sb="0" eb="1">
      <t>ヒト</t>
    </rPh>
    <rPh sb="1" eb="2">
      <t>ヒ</t>
    </rPh>
    <phoneticPr fontId="1"/>
  </si>
  <si>
    <t>人月</t>
    <rPh sb="0" eb="1">
      <t>ヒト</t>
    </rPh>
    <rPh sb="1" eb="2">
      <t>ツキ</t>
    </rPh>
    <phoneticPr fontId="1"/>
  </si>
  <si>
    <t>２．手配業務総括の人月算出</t>
    <rPh sb="2" eb="6">
      <t>テハイギョウム</t>
    </rPh>
    <rPh sb="6" eb="8">
      <t>ソウカツ</t>
    </rPh>
    <rPh sb="9" eb="10">
      <t>ヒト</t>
    </rPh>
    <rPh sb="10" eb="11">
      <t>ツキ</t>
    </rPh>
    <rPh sb="11" eb="13">
      <t>サンシュツ</t>
    </rPh>
    <phoneticPr fontId="1"/>
  </si>
  <si>
    <t>手配業務の進捗状況確認・調整</t>
    <rPh sb="0" eb="2">
      <t>テハイ</t>
    </rPh>
    <rPh sb="2" eb="4">
      <t>ギョウム</t>
    </rPh>
    <rPh sb="5" eb="7">
      <t>シンチョク</t>
    </rPh>
    <rPh sb="7" eb="9">
      <t>ジョウキョウ</t>
    </rPh>
    <rPh sb="9" eb="11">
      <t>カクニン</t>
    </rPh>
    <rPh sb="12" eb="14">
      <t>チョウセイ</t>
    </rPh>
    <phoneticPr fontId="1"/>
  </si>
  <si>
    <t>JICA国内部・国内機関・在外事務所及び在外公館等との連絡調整</t>
    <rPh sb="4" eb="7">
      <t>コクナイブ</t>
    </rPh>
    <rPh sb="8" eb="12">
      <t>コクナイキカン</t>
    </rPh>
    <rPh sb="13" eb="15">
      <t>ザイガイ</t>
    </rPh>
    <rPh sb="15" eb="18">
      <t>ジムショ</t>
    </rPh>
    <rPh sb="18" eb="19">
      <t>オヨ</t>
    </rPh>
    <rPh sb="20" eb="24">
      <t>ザイガイコウカン</t>
    </rPh>
    <rPh sb="24" eb="25">
      <t>トウ</t>
    </rPh>
    <rPh sb="27" eb="29">
      <t>レンラク</t>
    </rPh>
    <rPh sb="29" eb="31">
      <t>チョウセイ</t>
    </rPh>
    <phoneticPr fontId="1"/>
  </si>
  <si>
    <t>航空会社及び送迎業者からの情報収集、連絡調整</t>
    <rPh sb="0" eb="4">
      <t>コウクウカイシャ</t>
    </rPh>
    <rPh sb="4" eb="5">
      <t>オヨ</t>
    </rPh>
    <rPh sb="6" eb="10">
      <t>ソウゲイギョウシャ</t>
    </rPh>
    <rPh sb="13" eb="15">
      <t>ジョウホウ</t>
    </rPh>
    <rPh sb="15" eb="17">
      <t>シュウシュウ</t>
    </rPh>
    <rPh sb="18" eb="20">
      <t>レンラク</t>
    </rPh>
    <rPh sb="20" eb="22">
      <t>チョウセイ</t>
    </rPh>
    <phoneticPr fontId="1"/>
  </si>
  <si>
    <t>緊急時の連絡調整</t>
    <rPh sb="0" eb="3">
      <t>キンキュウジ</t>
    </rPh>
    <rPh sb="4" eb="6">
      <t>レンラク</t>
    </rPh>
    <rPh sb="6" eb="8">
      <t>チョウセイ</t>
    </rPh>
    <phoneticPr fontId="1"/>
  </si>
  <si>
    <t>３．航空券手配担当の人月算出</t>
    <rPh sb="2" eb="5">
      <t>コウクウケン</t>
    </rPh>
    <rPh sb="5" eb="7">
      <t>テハイ</t>
    </rPh>
    <rPh sb="7" eb="9">
      <t>タントウ</t>
    </rPh>
    <rPh sb="10" eb="12">
      <t>ニンゲツ</t>
    </rPh>
    <rPh sb="12" eb="14">
      <t>サンシュツ</t>
    </rPh>
    <phoneticPr fontId="1"/>
  </si>
  <si>
    <t>航空券の新規発券</t>
    <rPh sb="0" eb="3">
      <t>コウクウケン</t>
    </rPh>
    <rPh sb="4" eb="8">
      <t>シンキハッケン</t>
    </rPh>
    <phoneticPr fontId="1"/>
  </si>
  <si>
    <t>時間/件</t>
    <rPh sb="0" eb="2">
      <t>ジカン</t>
    </rPh>
    <rPh sb="3" eb="4">
      <t>ケン</t>
    </rPh>
    <phoneticPr fontId="1"/>
  </si>
  <si>
    <t>人</t>
    <rPh sb="0" eb="1">
      <t>ニン</t>
    </rPh>
    <phoneticPr fontId="1"/>
  </si>
  <si>
    <t>想定業務量の通り</t>
    <rPh sb="0" eb="5">
      <t>ソウテイギョウムリョウ</t>
    </rPh>
    <rPh sb="6" eb="7">
      <t>トオ</t>
    </rPh>
    <phoneticPr fontId="1"/>
  </si>
  <si>
    <t>手配済み航空券の変更・取消手続</t>
    <rPh sb="0" eb="3">
      <t>テハイズ</t>
    </rPh>
    <rPh sb="4" eb="7">
      <t>コウクウケン</t>
    </rPh>
    <rPh sb="8" eb="10">
      <t>ヘンコウ</t>
    </rPh>
    <rPh sb="11" eb="13">
      <t>トリケシ</t>
    </rPh>
    <rPh sb="13" eb="15">
      <t>テツヅ</t>
    </rPh>
    <phoneticPr fontId="1"/>
  </si>
  <si>
    <t>発券済み航空券の約4割を想定</t>
    <rPh sb="0" eb="2">
      <t>ハッケン</t>
    </rPh>
    <rPh sb="2" eb="3">
      <t>ズ</t>
    </rPh>
    <rPh sb="4" eb="7">
      <t>コウクウケン</t>
    </rPh>
    <rPh sb="8" eb="9">
      <t>ヤク</t>
    </rPh>
    <rPh sb="10" eb="11">
      <t>ワリ</t>
    </rPh>
    <rPh sb="12" eb="14">
      <t>ソウテイ</t>
    </rPh>
    <phoneticPr fontId="1"/>
  </si>
  <si>
    <t>(2)の2％と想定</t>
    <rPh sb="7" eb="9">
      <t>ソウテイ</t>
    </rPh>
    <phoneticPr fontId="1"/>
  </si>
  <si>
    <t>人日</t>
  </si>
  <si>
    <t>人月</t>
  </si>
  <si>
    <t>４．送迎手配担当の人月算出</t>
    <rPh sb="2" eb="6">
      <t>ソウゲイテハイ</t>
    </rPh>
    <rPh sb="6" eb="8">
      <t>タントウ</t>
    </rPh>
    <rPh sb="9" eb="11">
      <t>ニンゲツ</t>
    </rPh>
    <rPh sb="11" eb="13">
      <t>サンシュツ</t>
    </rPh>
    <phoneticPr fontId="1"/>
  </si>
  <si>
    <t>研修員等の来日時・帰国時における空港-宿泊先間の送迎の新規手配</t>
    <rPh sb="27" eb="31">
      <t>シンキテハイ</t>
    </rPh>
    <phoneticPr fontId="1"/>
  </si>
  <si>
    <t>手配済み送迎の変更・取消手続</t>
    <rPh sb="0" eb="3">
      <t>テハイズ</t>
    </rPh>
    <rPh sb="4" eb="6">
      <t>ソウゲイ</t>
    </rPh>
    <rPh sb="7" eb="9">
      <t>ヘンコウ</t>
    </rPh>
    <rPh sb="10" eb="12">
      <t>トリケシ</t>
    </rPh>
    <rPh sb="12" eb="14">
      <t>テツヅ</t>
    </rPh>
    <phoneticPr fontId="1"/>
  </si>
  <si>
    <t>手配済み送迎の約4割を想定</t>
    <rPh sb="0" eb="3">
      <t>テハイズ</t>
    </rPh>
    <rPh sb="4" eb="6">
      <t>ソウゲイ</t>
    </rPh>
    <rPh sb="7" eb="8">
      <t>ヤク</t>
    </rPh>
    <rPh sb="9" eb="10">
      <t>ワリ</t>
    </rPh>
    <rPh sb="11" eb="13">
      <t>ソウテイ</t>
    </rPh>
    <phoneticPr fontId="1"/>
  </si>
  <si>
    <t>来日時空港ミート業務</t>
    <rPh sb="0" eb="3">
      <t>ライニチジ</t>
    </rPh>
    <rPh sb="3" eb="5">
      <t>クウコウ</t>
    </rPh>
    <rPh sb="8" eb="10">
      <t>ギョウム</t>
    </rPh>
    <phoneticPr fontId="1"/>
  </si>
  <si>
    <t>搭乗手続確認業務</t>
    <rPh sb="0" eb="2">
      <t>トウジョウ</t>
    </rPh>
    <rPh sb="2" eb="4">
      <t>テツヅ</t>
    </rPh>
    <rPh sb="4" eb="6">
      <t>カクニン</t>
    </rPh>
    <rPh sb="6" eb="8">
      <t>ギョウム</t>
    </rPh>
    <phoneticPr fontId="1"/>
  </si>
  <si>
    <t>（6）</t>
    <phoneticPr fontId="1"/>
  </si>
  <si>
    <t>在外補完研修実施国　査証取得代行</t>
    <rPh sb="0" eb="2">
      <t>ザイガイ</t>
    </rPh>
    <rPh sb="2" eb="4">
      <t>ホカン</t>
    </rPh>
    <rPh sb="4" eb="6">
      <t>ケンシュウ</t>
    </rPh>
    <rPh sb="6" eb="8">
      <t>ジッシ</t>
    </rPh>
    <rPh sb="8" eb="9">
      <t>コク</t>
    </rPh>
    <rPh sb="10" eb="12">
      <t>サショウ</t>
    </rPh>
    <rPh sb="12" eb="14">
      <t>シュトク</t>
    </rPh>
    <rPh sb="14" eb="16">
      <t>ダイコウ</t>
    </rPh>
    <phoneticPr fontId="1"/>
  </si>
  <si>
    <t>(7)</t>
    <phoneticPr fontId="1"/>
  </si>
  <si>
    <t>(1)(2)(4)(5)(6)の2％と想定</t>
    <rPh sb="19" eb="21">
      <t>ソウテイ</t>
    </rPh>
    <phoneticPr fontId="1"/>
  </si>
  <si>
    <t>÷</t>
  </si>
  <si>
    <t>＝</t>
  </si>
  <si>
    <t>５．空港担当者の人月算出</t>
    <rPh sb="2" eb="4">
      <t>クウコウ</t>
    </rPh>
    <rPh sb="4" eb="7">
      <t>タントウシャ</t>
    </rPh>
    <rPh sb="8" eb="10">
      <t>ニンゲツ</t>
    </rPh>
    <rPh sb="10" eb="12">
      <t>サンシュツ</t>
    </rPh>
    <phoneticPr fontId="1"/>
  </si>
  <si>
    <t>成田空港内JICAカウンター運営業務</t>
    <rPh sb="0" eb="4">
      <t>ナリタクウコウ</t>
    </rPh>
    <rPh sb="4" eb="5">
      <t>ナイ</t>
    </rPh>
    <rPh sb="14" eb="18">
      <t>ウンエイギョウム</t>
    </rPh>
    <phoneticPr fontId="1"/>
  </si>
  <si>
    <t>日</t>
    <rPh sb="0" eb="1">
      <t>ヒ</t>
    </rPh>
    <phoneticPr fontId="1"/>
  </si>
  <si>
    <t>専任者常駐</t>
    <rPh sb="0" eb="2">
      <t>センニン</t>
    </rPh>
    <rPh sb="2" eb="3">
      <t>シャ</t>
    </rPh>
    <rPh sb="3" eb="5">
      <t>ジョウチュウ</t>
    </rPh>
    <phoneticPr fontId="1"/>
  </si>
  <si>
    <t>(2)</t>
    <phoneticPr fontId="1"/>
  </si>
  <si>
    <t>研修員出迎え、公共交通機関への誘導、国内線乗り継ぎサポート等</t>
    <rPh sb="0" eb="3">
      <t>ケンシュウイン</t>
    </rPh>
    <rPh sb="3" eb="5">
      <t>デムカ</t>
    </rPh>
    <rPh sb="7" eb="9">
      <t>コウキョウ</t>
    </rPh>
    <rPh sb="9" eb="13">
      <t>コウツウキカン</t>
    </rPh>
    <rPh sb="15" eb="17">
      <t>ユウドウ</t>
    </rPh>
    <rPh sb="18" eb="21">
      <t>コクナイセン</t>
    </rPh>
    <rPh sb="21" eb="22">
      <t>ノ</t>
    </rPh>
    <rPh sb="23" eb="24">
      <t>ツ</t>
    </rPh>
    <rPh sb="29" eb="30">
      <t>トウ</t>
    </rPh>
    <phoneticPr fontId="1"/>
  </si>
  <si>
    <t>(3)</t>
    <phoneticPr fontId="1"/>
  </si>
  <si>
    <t>緊急トラブル対応</t>
    <rPh sb="0" eb="2">
      <t>キンキュウ</t>
    </rPh>
    <rPh sb="6" eb="8">
      <t>タイオウ</t>
    </rPh>
    <phoneticPr fontId="1"/>
  </si>
  <si>
    <t>(1)の2％と想定</t>
    <rPh sb="7" eb="9">
      <t>ソウテイ</t>
    </rPh>
    <phoneticPr fontId="1"/>
  </si>
  <si>
    <t>６．経費精算担当の人月算出</t>
    <rPh sb="2" eb="4">
      <t>ケイヒ</t>
    </rPh>
    <rPh sb="4" eb="6">
      <t>セイサン</t>
    </rPh>
    <rPh sb="6" eb="8">
      <t>タントウ</t>
    </rPh>
    <rPh sb="9" eb="11">
      <t>ニンゲツ</t>
    </rPh>
    <rPh sb="11" eb="13">
      <t>サンシュツ</t>
    </rPh>
    <phoneticPr fontId="1"/>
  </si>
  <si>
    <t>毎月の精算報告・請求、四半期報告作成・提出</t>
    <rPh sb="0" eb="2">
      <t>マイツキ</t>
    </rPh>
    <rPh sb="3" eb="5">
      <t>セイサン</t>
    </rPh>
    <rPh sb="5" eb="7">
      <t>ホウコク</t>
    </rPh>
    <rPh sb="8" eb="10">
      <t>セイキュウ</t>
    </rPh>
    <phoneticPr fontId="1"/>
  </si>
  <si>
    <t>人日</t>
    <rPh sb="0" eb="2">
      <t>ニンヒ</t>
    </rPh>
    <phoneticPr fontId="1"/>
  </si>
  <si>
    <t>※</t>
    <phoneticPr fontId="1"/>
  </si>
  <si>
    <t>2026年4月1日から2027年3月31日まで（1年間）</t>
    <rPh sb="4" eb="5">
      <t>ネン</t>
    </rPh>
    <rPh sb="6" eb="7">
      <t>ガツ</t>
    </rPh>
    <rPh sb="8" eb="9">
      <t>ヒ</t>
    </rPh>
    <rPh sb="15" eb="16">
      <t>ネン</t>
    </rPh>
    <rPh sb="17" eb="18">
      <t>ガツ</t>
    </rPh>
    <rPh sb="20" eb="21">
      <t>ヒ</t>
    </rPh>
    <rPh sb="25" eb="27">
      <t>ネンカン</t>
    </rPh>
    <phoneticPr fontId="1"/>
  </si>
  <si>
    <t>2023年4月1日から2026年3月31日までの期間にJICAが受注者に往復航空券を発注した研修員にかかる帰国までのフォロー業務のみ（帰路フライトの確認・変更、帰国時の送迎等）</t>
    <rPh sb="4" eb="5">
      <t>ネン</t>
    </rPh>
    <rPh sb="6" eb="7">
      <t>ガツ</t>
    </rPh>
    <rPh sb="8" eb="9">
      <t>ヒ</t>
    </rPh>
    <rPh sb="15" eb="16">
      <t>ネン</t>
    </rPh>
    <rPh sb="17" eb="18">
      <t>ガツ</t>
    </rPh>
    <rPh sb="20" eb="21">
      <t>ヒ</t>
    </rPh>
    <rPh sb="24" eb="26">
      <t>キカン</t>
    </rPh>
    <rPh sb="32" eb="35">
      <t>ジュチュウシャ</t>
    </rPh>
    <rPh sb="36" eb="38">
      <t>オウフク</t>
    </rPh>
    <rPh sb="38" eb="41">
      <t>コウクウケン</t>
    </rPh>
    <rPh sb="42" eb="44">
      <t>ハッチュウ</t>
    </rPh>
    <rPh sb="46" eb="49">
      <t>ケンシュウイン</t>
    </rPh>
    <rPh sb="53" eb="55">
      <t>キコク</t>
    </rPh>
    <rPh sb="62" eb="64">
      <t>ギョウム</t>
    </rPh>
    <phoneticPr fontId="1"/>
  </si>
  <si>
    <r>
      <t>No.1の航空券代金は実費精算のため、想定額</t>
    </r>
    <r>
      <rPr>
        <sz val="12"/>
        <color rgb="FFFF0000"/>
        <rFont val="ＭＳ ゴシック"/>
        <family val="3"/>
        <charset val="128"/>
      </rPr>
      <t>を入力済みです</t>
    </r>
    <r>
      <rPr>
        <sz val="12"/>
        <color theme="1"/>
        <rFont val="ＭＳ ゴシック"/>
        <family val="2"/>
        <charset val="128"/>
      </rPr>
      <t>。航空券代金は価格評価の対象とはしません</t>
    </r>
    <rPh sb="5" eb="8">
      <t>コウクウケン</t>
    </rPh>
    <rPh sb="8" eb="10">
      <t>ダイキン</t>
    </rPh>
    <rPh sb="11" eb="15">
      <t>ジッピセイサン</t>
    </rPh>
    <rPh sb="19" eb="22">
      <t>ソウテイガク</t>
    </rPh>
    <rPh sb="23" eb="25">
      <t>ニュウリョク</t>
    </rPh>
    <rPh sb="25" eb="26">
      <t>ズ</t>
    </rPh>
    <rPh sb="30" eb="33">
      <t>コウクウケン</t>
    </rPh>
    <rPh sb="33" eb="35">
      <t>ダイキン</t>
    </rPh>
    <rPh sb="36" eb="38">
      <t>カカク</t>
    </rPh>
    <rPh sb="38" eb="40">
      <t>ヒョウカ</t>
    </rPh>
    <rPh sb="41" eb="43">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</si>
</sst>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Red]\-#,##0\ "/>
    <numFmt numFmtId="178" formatCode="0.0_);[Red]\(0.0\)"/>
    <numFmt numFmtId="179" formatCode="#,##0.0;[Red]\-#,##0.0"/>
    <numFmt numFmtId="180" formatCode="0.00_);[Red]\(0.00\)"/>
  </numFmts>
  <fonts count="14">
    <font>
      <sz val="12"/>
      <color theme="1"/>
      <name val="ＭＳ ゴシック"/>
      <family val="2"/>
      <charset val="128"/>
    </font>
    <font>
      <sz val="6"/>
      <name val="ＭＳ ゴシック"/>
      <family val="2"/>
      <charset val="128"/>
    </font>
    <font>
      <sz val="12"/>
      <color theme="1"/>
      <name val="ＭＳ ゴシック"/>
      <family val="2"/>
      <charset val="128"/>
    </font>
    <font>
      <b/>
      <sz val="12"/>
      <color theme="1"/>
      <name val="ＭＳ ゴシック"/>
      <family val="3"/>
      <charset val="128"/>
    </font>
    <font>
      <b/>
      <sz val="9"/>
      <color indexed="81"/>
      <name val="MS P ゴシック"/>
      <family val="3"/>
      <charset val="128"/>
    </font>
    <font>
      <b/>
      <sz val="16"/>
      <color theme="1"/>
      <name val="ＭＳ ゴシック"/>
      <family val="3"/>
      <charset val="128"/>
    </font>
    <font>
      <sz val="9"/>
      <color indexed="81"/>
      <name val="MS P ゴシック"/>
      <family val="3"/>
      <charset val="128"/>
    </font>
    <font>
      <b/>
      <sz val="12"/>
      <color rgb="FFFF0000"/>
      <name val="ＭＳ ゴシック"/>
      <family val="3"/>
      <charset val="128"/>
    </font>
    <font>
      <sz val="6"/>
      <color theme="1"/>
      <name val="ＭＳ ゴシック"/>
      <family val="3"/>
      <charset val="128"/>
    </font>
    <font>
      <sz val="9"/>
      <color theme="1"/>
      <name val="ＭＳ ゴシック"/>
      <family val="3"/>
      <charset val="128"/>
    </font>
    <font>
      <sz val="12"/>
      <color theme="1"/>
      <name val="ＭＳ ゴシック"/>
      <family val="3"/>
      <charset val="128"/>
    </font>
    <font>
      <sz val="12"/>
      <name val="ＭＳ ゴシック"/>
      <family val="3"/>
      <charset val="128"/>
    </font>
    <font>
      <sz val="9"/>
      <color theme="1"/>
      <name val="ＭＳ ゴシック"/>
      <family val="2"/>
      <charset val="128"/>
    </font>
    <font>
      <sz val="12"/>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double">
        <color auto="1"/>
      </top>
      <bottom style="medium">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diagonalUp="1">
      <left style="thin">
        <color auto="1"/>
      </left>
      <right style="thin">
        <color auto="1"/>
      </right>
      <top style="thin">
        <color auto="1"/>
      </top>
      <bottom style="thin">
        <color auto="1"/>
      </bottom>
      <diagonal style="thin">
        <color auto="1"/>
      </diagonal>
    </border>
    <border>
      <left/>
      <right/>
      <top style="medium">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indexed="64"/>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indexed="64"/>
      </right>
      <top style="thin">
        <color auto="1"/>
      </top>
      <bottom style="double">
        <color auto="1"/>
      </bottom>
      <diagonal/>
    </border>
    <border>
      <left/>
      <right/>
      <top style="medium">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auto="1"/>
      </left>
      <right/>
      <top/>
      <bottom style="thin">
        <color auto="1"/>
      </bottom>
      <diagonal/>
    </border>
    <border>
      <left style="thin">
        <color auto="1"/>
      </left>
      <right style="medium">
        <color auto="1"/>
      </right>
      <top/>
      <bottom style="thin">
        <color auto="1"/>
      </bottom>
      <diagonal/>
    </border>
    <border>
      <left/>
      <right/>
      <top style="thin">
        <color auto="1"/>
      </top>
      <bottom/>
      <diagonal/>
    </border>
    <border>
      <left/>
      <right/>
      <top style="thin">
        <color auto="1"/>
      </top>
      <bottom style="double">
        <color auto="1"/>
      </bottom>
      <diagonal/>
    </border>
    <border>
      <left style="hair">
        <color auto="1"/>
      </left>
      <right style="thin">
        <color auto="1"/>
      </right>
      <top style="thin">
        <color auto="1"/>
      </top>
      <bottom style="thin">
        <color auto="1"/>
      </bottom>
      <diagonal/>
    </border>
    <border>
      <left style="thin">
        <color auto="1"/>
      </left>
      <right style="thin">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style="hair">
        <color auto="1"/>
      </left>
      <right style="thin">
        <color auto="1"/>
      </right>
      <top style="double">
        <color auto="1"/>
      </top>
      <bottom style="medium">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170">
    <xf numFmtId="0" fontId="0" fillId="0" borderId="0" xfId="0">
      <alignment vertical="center"/>
    </xf>
    <xf numFmtId="0" fontId="0" fillId="0" borderId="2" xfId="0" applyBorder="1">
      <alignment vertical="center"/>
    </xf>
    <xf numFmtId="0" fontId="0" fillId="0" borderId="1" xfId="0" applyBorder="1">
      <alignment vertical="center"/>
    </xf>
    <xf numFmtId="0" fontId="0" fillId="0" borderId="9" xfId="0" applyBorder="1">
      <alignment vertical="center"/>
    </xf>
    <xf numFmtId="38" fontId="0" fillId="0" borderId="1" xfId="1" applyFont="1" applyFill="1" applyBorder="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3" fillId="0" borderId="0" xfId="0" applyFont="1">
      <alignment vertical="center"/>
    </xf>
    <xf numFmtId="0" fontId="0" fillId="0" borderId="11" xfId="0" applyBorder="1">
      <alignment vertical="center"/>
    </xf>
    <xf numFmtId="38" fontId="0" fillId="0" borderId="0" xfId="1" applyFont="1">
      <alignment vertical="center"/>
    </xf>
    <xf numFmtId="0" fontId="0" fillId="0" borderId="2" xfId="0" applyBorder="1" applyAlignment="1">
      <alignment horizontal="center" vertical="center"/>
    </xf>
    <xf numFmtId="38" fontId="0" fillId="0" borderId="2" xfId="1" applyFont="1" applyBorder="1">
      <alignment vertical="center"/>
    </xf>
    <xf numFmtId="0" fontId="0" fillId="0" borderId="1" xfId="0" applyBorder="1" applyAlignment="1">
      <alignment horizontal="center" vertical="center"/>
    </xf>
    <xf numFmtId="0" fontId="3" fillId="0" borderId="0" xfId="0" applyFont="1" applyAlignment="1">
      <alignment horizontal="center" vertical="center"/>
    </xf>
    <xf numFmtId="38" fontId="0" fillId="0" borderId="0" xfId="0" applyNumberFormat="1">
      <alignment vertical="center"/>
    </xf>
    <xf numFmtId="0" fontId="3" fillId="3" borderId="5" xfId="0" applyFont="1" applyFill="1" applyBorder="1" applyAlignment="1">
      <alignment horizontal="center" vertical="center"/>
    </xf>
    <xf numFmtId="38" fontId="3" fillId="3" borderId="6" xfId="1" applyFont="1" applyFill="1" applyBorder="1" applyAlignment="1">
      <alignment horizontal="center" vertical="center"/>
    </xf>
    <xf numFmtId="0" fontId="3" fillId="3" borderId="7" xfId="0" applyFont="1" applyFill="1" applyBorder="1" applyAlignment="1">
      <alignment horizontal="center" vertical="center"/>
    </xf>
    <xf numFmtId="0" fontId="0" fillId="0" borderId="10" xfId="0" applyBorder="1">
      <alignment vertical="center"/>
    </xf>
    <xf numFmtId="0" fontId="0" fillId="0" borderId="10" xfId="0" applyBorder="1" applyAlignment="1">
      <alignment horizontal="center" vertical="center"/>
    </xf>
    <xf numFmtId="38" fontId="0" fillId="0" borderId="10" xfId="1" applyFont="1" applyBorder="1">
      <alignment vertical="center"/>
    </xf>
    <xf numFmtId="176" fontId="0" fillId="0" borderId="2" xfId="0" applyNumberFormat="1" applyBorder="1">
      <alignment vertical="center"/>
    </xf>
    <xf numFmtId="178" fontId="0" fillId="0" borderId="2" xfId="0" applyNumberFormat="1" applyBorder="1">
      <alignment vertical="center"/>
    </xf>
    <xf numFmtId="178" fontId="0" fillId="0" borderId="10" xfId="0" applyNumberFormat="1" applyBorder="1">
      <alignment vertical="center"/>
    </xf>
    <xf numFmtId="0" fontId="3" fillId="0" borderId="0" xfId="0" applyFont="1" applyAlignment="1">
      <alignment horizontal="left" vertical="center"/>
    </xf>
    <xf numFmtId="49" fontId="0" fillId="0" borderId="8" xfId="0" applyNumberFormat="1" applyBorder="1" applyAlignment="1">
      <alignment horizontal="center" vertical="center"/>
    </xf>
    <xf numFmtId="49" fontId="0" fillId="0" borderId="35" xfId="0" applyNumberFormat="1" applyBorder="1" applyAlignment="1">
      <alignment horizontal="center" vertical="center"/>
    </xf>
    <xf numFmtId="178" fontId="0" fillId="0" borderId="0" xfId="0" applyNumberFormat="1">
      <alignment vertical="center"/>
    </xf>
    <xf numFmtId="38" fontId="0" fillId="0" borderId="0" xfId="1" applyFont="1" applyBorder="1">
      <alignment vertical="center"/>
    </xf>
    <xf numFmtId="176" fontId="0" fillId="0" borderId="15" xfId="0" applyNumberFormat="1" applyBorder="1">
      <alignment vertical="center"/>
    </xf>
    <xf numFmtId="178" fontId="0" fillId="0" borderId="15" xfId="0" applyNumberFormat="1" applyBorder="1">
      <alignment vertical="center"/>
    </xf>
    <xf numFmtId="49" fontId="0" fillId="0" borderId="16" xfId="0" applyNumberFormat="1" applyBorder="1" applyAlignment="1">
      <alignment horizontal="center" vertical="center"/>
    </xf>
    <xf numFmtId="178" fontId="0" fillId="0" borderId="1" xfId="0" applyNumberFormat="1" applyBorder="1">
      <alignment vertical="center"/>
    </xf>
    <xf numFmtId="38" fontId="0" fillId="0" borderId="1" xfId="1" applyFont="1" applyBorder="1">
      <alignment vertical="center"/>
    </xf>
    <xf numFmtId="0" fontId="0" fillId="0" borderId="39" xfId="0" applyBorder="1">
      <alignment vertical="center"/>
    </xf>
    <xf numFmtId="0" fontId="0" fillId="0" borderId="38" xfId="0" applyBorder="1" applyAlignment="1">
      <alignment horizontal="center" vertical="center"/>
    </xf>
    <xf numFmtId="0" fontId="0" fillId="0" borderId="38" xfId="0" applyBorder="1">
      <alignment vertical="center"/>
    </xf>
    <xf numFmtId="178" fontId="0" fillId="0" borderId="38" xfId="0" applyNumberFormat="1" applyBorder="1">
      <alignment vertical="center"/>
    </xf>
    <xf numFmtId="38" fontId="0" fillId="0" borderId="38" xfId="1" applyFont="1" applyBorder="1">
      <alignment vertical="center"/>
    </xf>
    <xf numFmtId="0" fontId="0" fillId="0" borderId="40" xfId="0" applyBorder="1" applyAlignment="1">
      <alignment horizontal="center" vertical="center"/>
    </xf>
    <xf numFmtId="0" fontId="0" fillId="0" borderId="40" xfId="0" applyBorder="1">
      <alignment vertical="center"/>
    </xf>
    <xf numFmtId="178" fontId="0" fillId="0" borderId="40" xfId="0" applyNumberFormat="1" applyBorder="1">
      <alignment vertical="center"/>
    </xf>
    <xf numFmtId="38" fontId="0" fillId="0" borderId="40" xfId="1" applyFont="1" applyBorder="1">
      <alignment vertical="center"/>
    </xf>
    <xf numFmtId="0" fontId="3" fillId="0" borderId="40" xfId="0" applyFont="1" applyBorder="1" applyAlignment="1">
      <alignment horizontal="left" vertical="center"/>
    </xf>
    <xf numFmtId="0" fontId="0" fillId="0" borderId="33" xfId="0" applyBorder="1">
      <alignment vertical="center"/>
    </xf>
    <xf numFmtId="178" fontId="0" fillId="0" borderId="33" xfId="0" applyNumberFormat="1" applyBorder="1">
      <alignment vertical="center"/>
    </xf>
    <xf numFmtId="0" fontId="0" fillId="0" borderId="33" xfId="0" applyBorder="1" applyAlignment="1">
      <alignment horizontal="center" vertical="center"/>
    </xf>
    <xf numFmtId="38" fontId="0" fillId="0" borderId="33" xfId="1" applyFont="1" applyBorder="1">
      <alignment vertical="center"/>
    </xf>
    <xf numFmtId="38" fontId="0" fillId="0" borderId="10" xfId="1" applyFont="1" applyFill="1" applyBorder="1">
      <alignment vertical="center"/>
    </xf>
    <xf numFmtId="0" fontId="3" fillId="0" borderId="38" xfId="0" applyFont="1" applyBorder="1" applyAlignment="1">
      <alignment horizontal="center" vertical="center"/>
    </xf>
    <xf numFmtId="0" fontId="3" fillId="0" borderId="38" xfId="0" applyFont="1" applyBorder="1">
      <alignment vertical="center"/>
    </xf>
    <xf numFmtId="38" fontId="0" fillId="0" borderId="38" xfId="1" applyFont="1" applyFill="1" applyBorder="1">
      <alignment vertical="center"/>
    </xf>
    <xf numFmtId="38" fontId="0" fillId="0" borderId="0" xfId="1" applyFont="1" applyFill="1" applyBorder="1">
      <alignment vertical="center"/>
    </xf>
    <xf numFmtId="0" fontId="3" fillId="0" borderId="40" xfId="0" applyFont="1" applyBorder="1">
      <alignment vertical="center"/>
    </xf>
    <xf numFmtId="38" fontId="0" fillId="0" borderId="40" xfId="1" applyFont="1" applyFill="1" applyBorder="1">
      <alignment vertical="center"/>
    </xf>
    <xf numFmtId="0" fontId="3" fillId="0" borderId="33" xfId="0" applyFont="1" applyBorder="1">
      <alignment vertical="center"/>
    </xf>
    <xf numFmtId="0" fontId="3" fillId="0" borderId="33" xfId="0" applyFont="1" applyBorder="1" applyAlignment="1">
      <alignment horizontal="left" vertical="center"/>
    </xf>
    <xf numFmtId="49" fontId="10" fillId="0" borderId="8" xfId="0" applyNumberFormat="1" applyFont="1" applyBorder="1" applyAlignment="1">
      <alignment horizontal="center" vertical="center"/>
    </xf>
    <xf numFmtId="0" fontId="10" fillId="0" borderId="2" xfId="0" applyFont="1" applyBorder="1">
      <alignment vertical="center"/>
    </xf>
    <xf numFmtId="49" fontId="10" fillId="0" borderId="35" xfId="0" applyNumberFormat="1" applyFont="1" applyBorder="1" applyAlignment="1">
      <alignment horizontal="center" vertical="center"/>
    </xf>
    <xf numFmtId="178" fontId="0" fillId="0" borderId="18" xfId="0" applyNumberFormat="1" applyBorder="1">
      <alignment vertical="center"/>
    </xf>
    <xf numFmtId="49" fontId="10" fillId="0" borderId="16" xfId="0" applyNumberFormat="1"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vertical="center" shrinkToFit="1"/>
    </xf>
    <xf numFmtId="38" fontId="7" fillId="2" borderId="2" xfId="1" applyFont="1" applyFill="1" applyBorder="1">
      <alignment vertical="center"/>
    </xf>
    <xf numFmtId="179" fontId="7" fillId="2" borderId="0" xfId="1" applyNumberFormat="1" applyFont="1" applyFill="1" applyBorder="1">
      <alignment vertical="center"/>
    </xf>
    <xf numFmtId="179" fontId="7" fillId="2" borderId="0" xfId="1" applyNumberFormat="1" applyFont="1" applyFill="1">
      <alignment vertical="center"/>
    </xf>
    <xf numFmtId="177" fontId="0" fillId="0" borderId="10" xfId="1" applyNumberFormat="1" applyFont="1" applyBorder="1" applyAlignment="1">
      <alignment horizontal="right" vertical="center"/>
    </xf>
    <xf numFmtId="180" fontId="0" fillId="0" borderId="1" xfId="0" applyNumberFormat="1" applyBorder="1">
      <alignment vertical="center"/>
    </xf>
    <xf numFmtId="180" fontId="0" fillId="0" borderId="2" xfId="0" applyNumberFormat="1" applyBorder="1">
      <alignment vertical="center"/>
    </xf>
    <xf numFmtId="0" fontId="0" fillId="4" borderId="0" xfId="0" applyFill="1">
      <alignment vertical="center"/>
    </xf>
    <xf numFmtId="0" fontId="3" fillId="4" borderId="0" xfId="0" applyFont="1" applyFill="1">
      <alignment vertical="center"/>
    </xf>
    <xf numFmtId="0" fontId="0" fillId="4" borderId="7" xfId="0" applyFill="1" applyBorder="1" applyAlignment="1">
      <alignment horizontal="center" vertical="center" wrapText="1"/>
    </xf>
    <xf numFmtId="0" fontId="0" fillId="4" borderId="45" xfId="0" applyFill="1" applyBorder="1" applyAlignment="1">
      <alignment horizontal="center" vertical="center"/>
    </xf>
    <xf numFmtId="38" fontId="0" fillId="4" borderId="9" xfId="1" applyFont="1" applyFill="1" applyBorder="1">
      <alignment vertical="center"/>
    </xf>
    <xf numFmtId="0" fontId="0" fillId="4" borderId="49" xfId="0" applyFill="1" applyBorder="1" applyAlignment="1">
      <alignment horizontal="center" vertical="center"/>
    </xf>
    <xf numFmtId="38" fontId="0" fillId="4" borderId="19" xfId="1" applyFont="1" applyFill="1" applyBorder="1">
      <alignment vertical="center"/>
    </xf>
    <xf numFmtId="0" fontId="0" fillId="4" borderId="36" xfId="0" applyFill="1" applyBorder="1" applyAlignment="1">
      <alignment horizontal="center" vertical="center" wrapText="1"/>
    </xf>
    <xf numFmtId="38" fontId="0" fillId="4" borderId="41" xfId="1" applyFont="1" applyFill="1" applyBorder="1" applyAlignment="1">
      <alignment horizontal="right" vertical="center" wrapText="1"/>
    </xf>
    <xf numFmtId="0" fontId="0" fillId="4" borderId="2" xfId="0" applyFill="1" applyBorder="1" applyAlignment="1">
      <alignment horizontal="left" vertical="center" wrapText="1"/>
    </xf>
    <xf numFmtId="0" fontId="0" fillId="4" borderId="8" xfId="0" applyFill="1" applyBorder="1" applyAlignment="1">
      <alignment horizontal="center" vertical="center"/>
    </xf>
    <xf numFmtId="38" fontId="0" fillId="4" borderId="2" xfId="1" applyFont="1" applyFill="1" applyBorder="1">
      <alignment vertical="center"/>
    </xf>
    <xf numFmtId="38" fontId="0" fillId="4" borderId="14" xfId="1" applyFont="1" applyFill="1" applyBorder="1">
      <alignment vertical="center"/>
    </xf>
    <xf numFmtId="38" fontId="0" fillId="4" borderId="0" xfId="0" applyNumberFormat="1" applyFill="1">
      <alignment vertical="center"/>
    </xf>
    <xf numFmtId="0" fontId="0" fillId="4" borderId="16" xfId="0" applyFill="1" applyBorder="1" applyAlignment="1">
      <alignment horizontal="center" vertical="center"/>
    </xf>
    <xf numFmtId="0" fontId="0" fillId="4" borderId="43" xfId="0" applyFill="1" applyBorder="1" applyAlignment="1">
      <alignment horizontal="center" vertical="center"/>
    </xf>
    <xf numFmtId="38" fontId="0" fillId="4" borderId="1" xfId="1" applyFont="1" applyFill="1" applyBorder="1">
      <alignment vertical="center"/>
    </xf>
    <xf numFmtId="38" fontId="0" fillId="4" borderId="17" xfId="1" applyFont="1" applyFill="1" applyBorder="1">
      <alignment vertical="center"/>
    </xf>
    <xf numFmtId="0" fontId="3" fillId="4" borderId="28" xfId="0" applyFont="1" applyFill="1" applyBorder="1">
      <alignment vertical="center"/>
    </xf>
    <xf numFmtId="0" fontId="3" fillId="4" borderId="26" xfId="0" applyFont="1" applyFill="1" applyBorder="1">
      <alignment vertical="center"/>
    </xf>
    <xf numFmtId="0" fontId="3" fillId="4" borderId="6" xfId="0" applyFont="1" applyFill="1" applyBorder="1">
      <alignment vertical="center"/>
    </xf>
    <xf numFmtId="0" fontId="3" fillId="4" borderId="26" xfId="0" applyFont="1" applyFill="1" applyBorder="1" applyAlignment="1">
      <alignment horizontal="left" vertical="center"/>
    </xf>
    <xf numFmtId="38" fontId="3" fillId="4" borderId="7" xfId="1" applyFont="1" applyFill="1" applyBorder="1">
      <alignment vertical="center"/>
    </xf>
    <xf numFmtId="0" fontId="3" fillId="4" borderId="29" xfId="0" applyFont="1" applyFill="1" applyBorder="1">
      <alignment vertical="center"/>
    </xf>
    <xf numFmtId="0" fontId="3" fillId="4" borderId="27" xfId="0" applyFont="1" applyFill="1" applyBorder="1">
      <alignment vertical="center"/>
    </xf>
    <xf numFmtId="0" fontId="3" fillId="4" borderId="2" xfId="0" applyFont="1" applyFill="1" applyBorder="1">
      <alignment vertical="center"/>
    </xf>
    <xf numFmtId="0" fontId="3" fillId="4" borderId="14" xfId="0" applyFont="1" applyFill="1" applyBorder="1">
      <alignment vertical="center"/>
    </xf>
    <xf numFmtId="38" fontId="3" fillId="4" borderId="9" xfId="1" applyFont="1" applyFill="1" applyBorder="1">
      <alignment vertical="center"/>
    </xf>
    <xf numFmtId="0" fontId="3" fillId="4" borderId="10" xfId="0" applyFont="1" applyFill="1" applyBorder="1">
      <alignment vertical="center"/>
    </xf>
    <xf numFmtId="0" fontId="3" fillId="4" borderId="34" xfId="0" applyFont="1" applyFill="1" applyBorder="1">
      <alignment vertical="center"/>
    </xf>
    <xf numFmtId="38" fontId="3" fillId="4" borderId="11" xfId="1" applyFont="1" applyFill="1" applyBorder="1">
      <alignment vertical="center"/>
    </xf>
    <xf numFmtId="38" fontId="3" fillId="4" borderId="19" xfId="1" applyFont="1" applyFill="1" applyBorder="1">
      <alignment vertical="center"/>
    </xf>
    <xf numFmtId="38" fontId="3" fillId="2" borderId="2" xfId="1" applyFont="1" applyFill="1" applyBorder="1">
      <alignment vertical="center"/>
    </xf>
    <xf numFmtId="38" fontId="3" fillId="2" borderId="1" xfId="1" applyFont="1" applyFill="1" applyBorder="1">
      <alignment vertical="center"/>
    </xf>
    <xf numFmtId="178" fontId="3" fillId="4" borderId="14" xfId="1" applyNumberFormat="1" applyFont="1" applyFill="1" applyBorder="1" applyAlignment="1">
      <alignment horizontal="right" vertical="center"/>
    </xf>
    <xf numFmtId="178" fontId="3" fillId="4" borderId="48" xfId="0" applyNumberFormat="1" applyFont="1" applyFill="1" applyBorder="1">
      <alignment vertical="center"/>
    </xf>
    <xf numFmtId="0" fontId="0" fillId="4" borderId="21" xfId="0" applyFill="1" applyBorder="1" applyAlignment="1">
      <alignment horizontal="center" vertical="center"/>
    </xf>
    <xf numFmtId="0" fontId="3" fillId="3" borderId="12" xfId="0" applyFont="1" applyFill="1" applyBorder="1" applyAlignment="1">
      <alignment horizontal="center" vertical="center"/>
    </xf>
    <xf numFmtId="0" fontId="3" fillId="3" borderId="6" xfId="0" applyFont="1" applyFill="1" applyBorder="1" applyAlignment="1">
      <alignment horizontal="center" vertical="center"/>
    </xf>
    <xf numFmtId="38" fontId="0" fillId="4" borderId="25" xfId="1" applyFont="1" applyFill="1" applyBorder="1">
      <alignment vertical="center"/>
    </xf>
    <xf numFmtId="38" fontId="0" fillId="4" borderId="2" xfId="1" applyFont="1" applyFill="1" applyBorder="1" applyAlignment="1">
      <alignment horizontal="center" vertical="center"/>
    </xf>
    <xf numFmtId="38" fontId="0" fillId="4" borderId="37" xfId="1" applyFont="1" applyFill="1" applyBorder="1" applyAlignment="1">
      <alignment horizontal="center" vertical="center"/>
    </xf>
    <xf numFmtId="38" fontId="0" fillId="4" borderId="42" xfId="1" applyFont="1" applyFill="1" applyBorder="1" applyAlignment="1">
      <alignment horizontal="right" vertical="center" wrapText="1"/>
    </xf>
    <xf numFmtId="38" fontId="0" fillId="4" borderId="0" xfId="1" applyFont="1" applyFill="1">
      <alignment vertical="center"/>
    </xf>
    <xf numFmtId="0" fontId="3" fillId="4" borderId="30" xfId="0" applyFont="1" applyFill="1" applyBorder="1" applyAlignment="1">
      <alignment horizontal="left" vertical="center"/>
    </xf>
    <xf numFmtId="0" fontId="3" fillId="4" borderId="31" xfId="0" applyFont="1" applyFill="1" applyBorder="1" applyAlignment="1">
      <alignment horizontal="left" vertical="center"/>
    </xf>
    <xf numFmtId="0" fontId="3" fillId="4" borderId="32" xfId="0" applyFont="1" applyFill="1" applyBorder="1" applyAlignment="1">
      <alignment horizontal="left" vertical="center"/>
    </xf>
    <xf numFmtId="0" fontId="0" fillId="4" borderId="14" xfId="0" applyFill="1" applyBorder="1" applyAlignment="1">
      <alignment horizontal="left" vertical="center" wrapText="1"/>
    </xf>
    <xf numFmtId="0" fontId="0" fillId="4" borderId="15"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3" fillId="4" borderId="2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5" xfId="0" applyFont="1" applyFill="1" applyBorder="1" applyAlignment="1">
      <alignment horizontal="left" vertical="center"/>
    </xf>
    <xf numFmtId="0" fontId="0" fillId="4" borderId="1" xfId="0" applyFill="1" applyBorder="1" applyAlignment="1">
      <alignment horizontal="center" vertical="center" textRotation="255"/>
    </xf>
    <xf numFmtId="0" fontId="0" fillId="4" borderId="3" xfId="0" applyFill="1" applyBorder="1" applyAlignment="1">
      <alignment horizontal="center" vertical="center" textRotation="255"/>
    </xf>
    <xf numFmtId="0" fontId="0" fillId="4" borderId="4" xfId="0" applyFill="1" applyBorder="1" applyAlignment="1">
      <alignment horizontal="center" vertical="center" textRotation="255"/>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9" fillId="4" borderId="0" xfId="0" applyFont="1" applyFill="1" applyAlignment="1">
      <alignment horizontal="left" vertical="center"/>
    </xf>
    <xf numFmtId="0" fontId="0" fillId="4" borderId="28"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 xfId="0" applyFill="1" applyBorder="1" applyAlignment="1">
      <alignment horizontal="center" vertical="center" textRotation="255" wrapText="1"/>
    </xf>
    <xf numFmtId="0" fontId="0" fillId="4" borderId="4" xfId="0" applyFill="1" applyBorder="1" applyAlignment="1">
      <alignment horizontal="center" vertical="center" textRotation="255" wrapText="1"/>
    </xf>
    <xf numFmtId="38" fontId="10" fillId="0" borderId="50" xfId="1" applyFont="1" applyFill="1" applyBorder="1" applyAlignment="1">
      <alignment horizontal="center" vertical="center" wrapText="1"/>
    </xf>
    <xf numFmtId="38" fontId="10" fillId="0" borderId="51" xfId="1" applyFont="1" applyFill="1" applyBorder="1" applyAlignment="1">
      <alignment horizontal="center"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0" fontId="0" fillId="4" borderId="15" xfId="0" applyFill="1" applyBorder="1" applyAlignment="1">
      <alignment horizontal="center" vertical="center"/>
    </xf>
    <xf numFmtId="0" fontId="0" fillId="4" borderId="23" xfId="0" applyFill="1" applyBorder="1" applyAlignment="1">
      <alignment horizontal="left" vertical="center"/>
    </xf>
    <xf numFmtId="0" fontId="0" fillId="4" borderId="44" xfId="0" applyFill="1" applyBorder="1" applyAlignment="1">
      <alignment horizontal="left" vertical="center"/>
    </xf>
    <xf numFmtId="38" fontId="3" fillId="2" borderId="23" xfId="1" applyFont="1" applyFill="1" applyBorder="1" applyAlignment="1">
      <alignment horizontal="center" vertical="center"/>
    </xf>
    <xf numFmtId="38" fontId="3" fillId="2" borderId="24" xfId="1" applyFont="1" applyFill="1" applyBorder="1" applyAlignment="1">
      <alignment horizontal="center" vertical="center"/>
    </xf>
    <xf numFmtId="0" fontId="0" fillId="4" borderId="47" xfId="0" applyFill="1" applyBorder="1" applyAlignment="1">
      <alignment horizontal="center" vertical="center"/>
    </xf>
    <xf numFmtId="0" fontId="0" fillId="4" borderId="46" xfId="0" applyFill="1" applyBorder="1" applyAlignment="1">
      <alignment horizontal="center"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12" fillId="4" borderId="38" xfId="0" applyFont="1" applyFill="1" applyBorder="1" applyAlignment="1">
      <alignment horizontal="left" vertical="center"/>
    </xf>
    <xf numFmtId="0" fontId="9" fillId="4" borderId="38" xfId="0" applyFont="1" applyFill="1" applyBorder="1" applyAlignment="1">
      <alignment horizontal="left" vertical="center"/>
    </xf>
    <xf numFmtId="0" fontId="5" fillId="4" borderId="0" xfId="0" applyFont="1" applyFill="1" applyAlignment="1">
      <alignment horizontal="center" vertical="center"/>
    </xf>
    <xf numFmtId="0" fontId="0" fillId="4" borderId="26" xfId="0" applyFill="1" applyBorder="1" applyAlignment="1">
      <alignment horizontal="center" vertical="center"/>
    </xf>
    <xf numFmtId="38" fontId="3" fillId="2" borderId="27" xfId="1" applyFont="1" applyFill="1" applyBorder="1" applyAlignment="1">
      <alignment horizontal="center" vertical="center"/>
    </xf>
    <xf numFmtId="38" fontId="3" fillId="2" borderId="15" xfId="1" applyFont="1" applyFill="1" applyBorder="1" applyAlignment="1">
      <alignment horizontal="center" vertical="center"/>
    </xf>
    <xf numFmtId="38" fontId="3" fillId="2" borderId="14" xfId="1" applyFont="1" applyFill="1" applyBorder="1" applyAlignment="1">
      <alignment horizontal="center" vertical="center"/>
    </xf>
    <xf numFmtId="0" fontId="0" fillId="4" borderId="28" xfId="0"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2"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38" fontId="0" fillId="0" borderId="0" xfId="0" applyNumberFormat="1" applyAlignment="1">
      <alignment horizontal="center" vertical="center"/>
    </xf>
    <xf numFmtId="0" fontId="3" fillId="3" borderId="6" xfId="0" applyFont="1" applyFill="1" applyBorder="1" applyAlignment="1">
      <alignment horizontal="center" vertical="center" shrinkToFit="1"/>
    </xf>
    <xf numFmtId="38" fontId="0" fillId="0" borderId="0"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8045-A006-45A6-A85E-EB1481F88A97}">
  <dimension ref="B1:L47"/>
  <sheetViews>
    <sheetView tabSelected="1" view="pageBreakPreview" zoomScaleNormal="100" zoomScaleSheetLayoutView="100" workbookViewId="0">
      <selection activeCell="B1" sqref="B1:J1"/>
    </sheetView>
  </sheetViews>
  <sheetFormatPr defaultColWidth="9" defaultRowHeight="14.4"/>
  <cols>
    <col min="1" max="1" width="3.59765625" style="70" customWidth="1"/>
    <col min="2" max="2" width="4" style="70" customWidth="1"/>
    <col min="3" max="3" width="6.3984375" style="70" customWidth="1"/>
    <col min="4" max="4" width="36.59765625" style="70" customWidth="1"/>
    <col min="5" max="5" width="12.59765625" style="70" customWidth="1"/>
    <col min="6" max="6" width="5.59765625" style="70" bestFit="1" customWidth="1"/>
    <col min="7" max="7" width="16.5" style="70" customWidth="1"/>
    <col min="8" max="8" width="10.5" style="70" bestFit="1" customWidth="1"/>
    <col min="9" max="9" width="6" style="70" bestFit="1" customWidth="1"/>
    <col min="10" max="10" width="22.69921875" style="70" bestFit="1" customWidth="1"/>
    <col min="11" max="11" width="3" style="70" customWidth="1"/>
    <col min="12" max="16384" width="9" style="70"/>
  </cols>
  <sheetData>
    <row r="1" spans="2:10" ht="19.2">
      <c r="B1" s="156" t="s">
        <v>0</v>
      </c>
      <c r="C1" s="156"/>
      <c r="D1" s="156"/>
      <c r="E1" s="156"/>
      <c r="F1" s="156"/>
      <c r="G1" s="156"/>
      <c r="H1" s="156"/>
      <c r="I1" s="156"/>
      <c r="J1" s="156"/>
    </row>
    <row r="2" spans="2:10" ht="19.2">
      <c r="B2" s="156" t="s">
        <v>1</v>
      </c>
      <c r="C2" s="156"/>
      <c r="D2" s="156"/>
      <c r="E2" s="156"/>
      <c r="F2" s="156"/>
      <c r="G2" s="156"/>
      <c r="H2" s="156"/>
      <c r="I2" s="156"/>
      <c r="J2" s="156"/>
    </row>
    <row r="4" spans="2:10">
      <c r="B4" s="70" t="s">
        <v>2</v>
      </c>
    </row>
    <row r="6" spans="2:10">
      <c r="B6" s="71" t="s">
        <v>3</v>
      </c>
      <c r="C6" s="71"/>
    </row>
    <row r="7" spans="2:10" ht="15" thickBot="1">
      <c r="B7" s="71" t="s">
        <v>4</v>
      </c>
      <c r="C7" s="71"/>
    </row>
    <row r="8" spans="2:10" ht="28.5" customHeight="1">
      <c r="B8" s="161" t="s">
        <v>5</v>
      </c>
      <c r="C8" s="143"/>
      <c r="D8" s="142" t="s">
        <v>6</v>
      </c>
      <c r="E8" s="143"/>
      <c r="F8" s="157" t="s">
        <v>7</v>
      </c>
      <c r="G8" s="143"/>
      <c r="H8" s="142" t="s">
        <v>8</v>
      </c>
      <c r="I8" s="143"/>
      <c r="J8" s="72" t="s">
        <v>9</v>
      </c>
    </row>
    <row r="9" spans="2:10">
      <c r="B9" s="144">
        <v>1</v>
      </c>
      <c r="C9" s="145"/>
      <c r="D9" s="152" t="s">
        <v>10</v>
      </c>
      <c r="E9" s="153"/>
      <c r="F9" s="158"/>
      <c r="G9" s="159"/>
      <c r="H9" s="104">
        <f>各業務担当者の人月数ブレークダウン!L10</f>
        <v>38.326499999999996</v>
      </c>
      <c r="I9" s="73" t="s">
        <v>11</v>
      </c>
      <c r="J9" s="74">
        <f>ROUNDDOWN(F9*H9,0)</f>
        <v>0</v>
      </c>
    </row>
    <row r="10" spans="2:10">
      <c r="B10" s="144">
        <v>2</v>
      </c>
      <c r="C10" s="145"/>
      <c r="D10" s="152" t="s">
        <v>12</v>
      </c>
      <c r="E10" s="153"/>
      <c r="F10" s="158"/>
      <c r="G10" s="159"/>
      <c r="H10" s="104">
        <f>各業務担当者の人月数ブレークダウン!L20</f>
        <v>38.326499999999996</v>
      </c>
      <c r="I10" s="73" t="s">
        <v>11</v>
      </c>
      <c r="J10" s="74">
        <f t="shared" ref="J10:J14" si="0">ROUNDDOWN(F10*H10,0)</f>
        <v>0</v>
      </c>
    </row>
    <row r="11" spans="2:10">
      <c r="B11" s="144">
        <v>3</v>
      </c>
      <c r="C11" s="145"/>
      <c r="D11" s="152" t="s">
        <v>13</v>
      </c>
      <c r="E11" s="153"/>
      <c r="F11" s="158"/>
      <c r="G11" s="159"/>
      <c r="H11" s="104">
        <f>各業務担当者の人月数ブレークダウン!L28</f>
        <v>287.01525000000004</v>
      </c>
      <c r="I11" s="73" t="s">
        <v>11</v>
      </c>
      <c r="J11" s="74">
        <f t="shared" si="0"/>
        <v>0</v>
      </c>
    </row>
    <row r="12" spans="2:10">
      <c r="B12" s="144">
        <v>4</v>
      </c>
      <c r="C12" s="145"/>
      <c r="D12" s="152" t="s">
        <v>14</v>
      </c>
      <c r="E12" s="153"/>
      <c r="F12" s="158"/>
      <c r="G12" s="159"/>
      <c r="H12" s="104">
        <f>各業務担当者の人月数ブレークダウン!L40</f>
        <v>172.236875</v>
      </c>
      <c r="I12" s="73" t="s">
        <v>11</v>
      </c>
      <c r="J12" s="74">
        <f t="shared" si="0"/>
        <v>0</v>
      </c>
    </row>
    <row r="13" spans="2:10">
      <c r="B13" s="144">
        <v>5</v>
      </c>
      <c r="C13" s="145"/>
      <c r="D13" s="152" t="s">
        <v>15</v>
      </c>
      <c r="E13" s="153"/>
      <c r="F13" s="160"/>
      <c r="G13" s="159"/>
      <c r="H13" s="104">
        <f>各業務担当者の人月数ブレークダウン!L49</f>
        <v>172.19625000000002</v>
      </c>
      <c r="I13" s="73" t="s">
        <v>11</v>
      </c>
      <c r="J13" s="74">
        <f t="shared" si="0"/>
        <v>0</v>
      </c>
    </row>
    <row r="14" spans="2:10" ht="15" thickBot="1">
      <c r="B14" s="144">
        <v>6</v>
      </c>
      <c r="C14" s="145"/>
      <c r="D14" s="146" t="s">
        <v>16</v>
      </c>
      <c r="E14" s="147"/>
      <c r="F14" s="148"/>
      <c r="G14" s="149"/>
      <c r="H14" s="104">
        <f>各業務担当者の人月数ブレークダウン!L56</f>
        <v>38.326499999999996</v>
      </c>
      <c r="I14" s="73" t="s">
        <v>11</v>
      </c>
      <c r="J14" s="74">
        <f t="shared" si="0"/>
        <v>0</v>
      </c>
    </row>
    <row r="15" spans="2:10" ht="23.25" customHeight="1" thickTop="1" thickBot="1">
      <c r="B15" s="150" t="s">
        <v>17</v>
      </c>
      <c r="C15" s="123"/>
      <c r="D15" s="151"/>
      <c r="E15" s="151"/>
      <c r="F15" s="151"/>
      <c r="G15" s="151"/>
      <c r="H15" s="105">
        <f>SUM(H9:H14)-0.1</f>
        <v>746.32787499999995</v>
      </c>
      <c r="I15" s="75" t="s">
        <v>18</v>
      </c>
      <c r="J15" s="101">
        <f>SUM(J9:J14)</f>
        <v>0</v>
      </c>
    </row>
    <row r="16" spans="2:10">
      <c r="B16" s="154" t="s">
        <v>19</v>
      </c>
      <c r="C16" s="155"/>
      <c r="D16" s="155"/>
      <c r="E16" s="155"/>
      <c r="F16" s="155"/>
      <c r="G16" s="155"/>
      <c r="H16" s="155"/>
      <c r="I16" s="155"/>
      <c r="J16" s="155"/>
    </row>
    <row r="17" spans="2:10">
      <c r="B17" s="134" t="s">
        <v>20</v>
      </c>
      <c r="C17" s="134"/>
      <c r="D17" s="134"/>
      <c r="E17" s="134"/>
      <c r="F17" s="134"/>
      <c r="G17" s="134"/>
      <c r="H17" s="134"/>
      <c r="I17" s="134"/>
      <c r="J17" s="134"/>
    </row>
    <row r="19" spans="2:10">
      <c r="B19" s="70" t="s">
        <v>129</v>
      </c>
    </row>
    <row r="20" spans="2:10">
      <c r="B20" s="70" t="s">
        <v>21</v>
      </c>
    </row>
    <row r="21" spans="2:10" ht="15" thickBot="1">
      <c r="B21" s="71" t="s">
        <v>22</v>
      </c>
      <c r="C21" s="71"/>
    </row>
    <row r="22" spans="2:10" ht="36" customHeight="1">
      <c r="B22" s="135" t="s">
        <v>5</v>
      </c>
      <c r="C22" s="136"/>
      <c r="D22" s="137" t="s">
        <v>23</v>
      </c>
      <c r="E22" s="136"/>
      <c r="F22" s="137" t="s">
        <v>24</v>
      </c>
      <c r="G22" s="136"/>
      <c r="H22" s="137" t="s">
        <v>25</v>
      </c>
      <c r="I22" s="136"/>
      <c r="J22" s="72" t="s">
        <v>26</v>
      </c>
    </row>
    <row r="23" spans="2:10" ht="33.75" customHeight="1">
      <c r="B23" s="77">
        <v>1</v>
      </c>
      <c r="C23" s="138" t="s">
        <v>27</v>
      </c>
      <c r="D23" s="117" t="s">
        <v>28</v>
      </c>
      <c r="E23" s="118"/>
      <c r="F23" s="140"/>
      <c r="G23" s="141"/>
      <c r="H23" s="78">
        <v>25500</v>
      </c>
      <c r="I23" s="79" t="s">
        <v>29</v>
      </c>
      <c r="J23" s="112">
        <v>9364000000</v>
      </c>
    </row>
    <row r="24" spans="2:10" ht="44.25" customHeight="1">
      <c r="B24" s="80">
        <v>2</v>
      </c>
      <c r="C24" s="139"/>
      <c r="D24" s="117" t="s">
        <v>30</v>
      </c>
      <c r="E24" s="118"/>
      <c r="F24" s="109"/>
      <c r="G24" s="102"/>
      <c r="H24" s="81">
        <v>77</v>
      </c>
      <c r="I24" s="82" t="s">
        <v>29</v>
      </c>
      <c r="J24" s="74">
        <f>ROUNDDOWN(G24*H24,0)</f>
        <v>0</v>
      </c>
    </row>
    <row r="25" spans="2:10" ht="44.25" customHeight="1">
      <c r="B25" s="80">
        <v>3</v>
      </c>
      <c r="C25" s="129" t="s">
        <v>31</v>
      </c>
      <c r="D25" s="117" t="s">
        <v>32</v>
      </c>
      <c r="E25" s="118"/>
      <c r="F25" s="110" t="s">
        <v>33</v>
      </c>
      <c r="G25" s="102"/>
      <c r="H25" s="81">
        <v>1989</v>
      </c>
      <c r="I25" s="82" t="s">
        <v>29</v>
      </c>
      <c r="J25" s="74">
        <f t="shared" ref="J25:J39" si="1">ROUNDDOWN(G25*H25,0)</f>
        <v>0</v>
      </c>
    </row>
    <row r="26" spans="2:10" ht="44.25" customHeight="1">
      <c r="B26" s="77">
        <v>4</v>
      </c>
      <c r="C26" s="130"/>
      <c r="D26" s="117" t="s">
        <v>34</v>
      </c>
      <c r="E26" s="118"/>
      <c r="F26" s="110" t="s">
        <v>33</v>
      </c>
      <c r="G26" s="102"/>
      <c r="H26" s="81">
        <v>1377</v>
      </c>
      <c r="I26" s="82" t="s">
        <v>29</v>
      </c>
      <c r="J26" s="74">
        <f t="shared" si="1"/>
        <v>0</v>
      </c>
    </row>
    <row r="27" spans="2:10" ht="44.25" customHeight="1">
      <c r="B27" s="80">
        <v>5</v>
      </c>
      <c r="C27" s="130"/>
      <c r="D27" s="132" t="s">
        <v>35</v>
      </c>
      <c r="E27" s="133"/>
      <c r="F27" s="110" t="s">
        <v>33</v>
      </c>
      <c r="G27" s="102"/>
      <c r="H27" s="81">
        <v>900</v>
      </c>
      <c r="I27" s="82" t="s">
        <v>29</v>
      </c>
      <c r="J27" s="74">
        <f>ROUNDDOWN(G27*H27,0)</f>
        <v>0</v>
      </c>
    </row>
    <row r="28" spans="2:10" ht="44.25" customHeight="1">
      <c r="B28" s="80">
        <v>6</v>
      </c>
      <c r="C28" s="130"/>
      <c r="D28" s="117" t="s">
        <v>36</v>
      </c>
      <c r="E28" s="118"/>
      <c r="F28" s="110" t="s">
        <v>33</v>
      </c>
      <c r="G28" s="102"/>
      <c r="H28" s="81">
        <v>3035</v>
      </c>
      <c r="I28" s="82" t="s">
        <v>29</v>
      </c>
      <c r="J28" s="74">
        <f>ROUNDDOWN(G28*H28,0)</f>
        <v>0</v>
      </c>
    </row>
    <row r="29" spans="2:10" ht="44.25" customHeight="1">
      <c r="B29" s="77">
        <v>7</v>
      </c>
      <c r="C29" s="130"/>
      <c r="D29" s="117" t="s">
        <v>37</v>
      </c>
      <c r="E29" s="118"/>
      <c r="F29" s="110" t="s">
        <v>33</v>
      </c>
      <c r="G29" s="102"/>
      <c r="H29" s="81">
        <v>21905</v>
      </c>
      <c r="I29" s="82" t="s">
        <v>29</v>
      </c>
      <c r="J29" s="74">
        <f>ROUNDDOWN(G29*H29,0)</f>
        <v>0</v>
      </c>
    </row>
    <row r="30" spans="2:10" ht="44.25" customHeight="1">
      <c r="B30" s="80">
        <v>8</v>
      </c>
      <c r="C30" s="130"/>
      <c r="D30" s="117" t="s">
        <v>38</v>
      </c>
      <c r="E30" s="118"/>
      <c r="F30" s="110" t="s">
        <v>33</v>
      </c>
      <c r="G30" s="102"/>
      <c r="H30" s="81">
        <v>4157</v>
      </c>
      <c r="I30" s="82" t="s">
        <v>29</v>
      </c>
      <c r="J30" s="74">
        <f t="shared" si="1"/>
        <v>0</v>
      </c>
    </row>
    <row r="31" spans="2:10" ht="44.25" customHeight="1">
      <c r="B31" s="80">
        <v>9</v>
      </c>
      <c r="C31" s="130"/>
      <c r="D31" s="117" t="s">
        <v>39</v>
      </c>
      <c r="E31" s="118"/>
      <c r="F31" s="110" t="s">
        <v>33</v>
      </c>
      <c r="G31" s="102"/>
      <c r="H31" s="81">
        <v>2168</v>
      </c>
      <c r="I31" s="82" t="s">
        <v>29</v>
      </c>
      <c r="J31" s="74">
        <f t="shared" si="1"/>
        <v>0</v>
      </c>
    </row>
    <row r="32" spans="2:10" ht="44.25" customHeight="1">
      <c r="B32" s="77">
        <v>10</v>
      </c>
      <c r="C32" s="130"/>
      <c r="D32" s="132" t="s">
        <v>40</v>
      </c>
      <c r="E32" s="133"/>
      <c r="F32" s="110" t="s">
        <v>33</v>
      </c>
      <c r="G32" s="102"/>
      <c r="H32" s="81">
        <v>6171</v>
      </c>
      <c r="I32" s="82" t="s">
        <v>29</v>
      </c>
      <c r="J32" s="74">
        <f t="shared" si="1"/>
        <v>0</v>
      </c>
    </row>
    <row r="33" spans="2:12" ht="44.25" customHeight="1">
      <c r="B33" s="80">
        <v>11</v>
      </c>
      <c r="C33" s="130"/>
      <c r="D33" s="132" t="s">
        <v>41</v>
      </c>
      <c r="E33" s="133"/>
      <c r="F33" s="110" t="s">
        <v>33</v>
      </c>
      <c r="G33" s="102"/>
      <c r="H33" s="81">
        <v>500</v>
      </c>
      <c r="I33" s="82" t="s">
        <v>29</v>
      </c>
      <c r="J33" s="74">
        <f t="shared" si="1"/>
        <v>0</v>
      </c>
    </row>
    <row r="34" spans="2:12" ht="44.25" customHeight="1">
      <c r="B34" s="80">
        <v>12</v>
      </c>
      <c r="C34" s="130"/>
      <c r="D34" s="117" t="s">
        <v>42</v>
      </c>
      <c r="E34" s="118"/>
      <c r="F34" s="110" t="s">
        <v>33</v>
      </c>
      <c r="G34" s="102"/>
      <c r="H34" s="81">
        <v>1581</v>
      </c>
      <c r="I34" s="82" t="s">
        <v>29</v>
      </c>
      <c r="J34" s="74">
        <f t="shared" si="1"/>
        <v>0</v>
      </c>
    </row>
    <row r="35" spans="2:12" ht="44.25" customHeight="1">
      <c r="B35" s="77">
        <v>13</v>
      </c>
      <c r="C35" s="130"/>
      <c r="D35" s="132" t="s">
        <v>43</v>
      </c>
      <c r="E35" s="133"/>
      <c r="F35" s="110" t="s">
        <v>33</v>
      </c>
      <c r="G35" s="102"/>
      <c r="H35" s="81">
        <v>500</v>
      </c>
      <c r="I35" s="82" t="s">
        <v>29</v>
      </c>
      <c r="J35" s="74">
        <f t="shared" si="1"/>
        <v>0</v>
      </c>
    </row>
    <row r="36" spans="2:12" ht="44.25" customHeight="1">
      <c r="B36" s="80">
        <v>14</v>
      </c>
      <c r="C36" s="130"/>
      <c r="D36" s="117" t="s">
        <v>44</v>
      </c>
      <c r="E36" s="118"/>
      <c r="F36" s="110" t="s">
        <v>33</v>
      </c>
      <c r="G36" s="102"/>
      <c r="H36" s="81">
        <v>3698</v>
      </c>
      <c r="I36" s="82" t="s">
        <v>29</v>
      </c>
      <c r="J36" s="74">
        <f t="shared" si="1"/>
        <v>0</v>
      </c>
    </row>
    <row r="37" spans="2:12" ht="44.25" customHeight="1">
      <c r="B37" s="80">
        <v>15</v>
      </c>
      <c r="C37" s="130"/>
      <c r="D37" s="117" t="s">
        <v>45</v>
      </c>
      <c r="E37" s="118"/>
      <c r="F37" s="110" t="s">
        <v>33</v>
      </c>
      <c r="G37" s="102"/>
      <c r="H37" s="81">
        <v>2040</v>
      </c>
      <c r="I37" s="82" t="s">
        <v>29</v>
      </c>
      <c r="J37" s="74">
        <f t="shared" si="1"/>
        <v>0</v>
      </c>
      <c r="L37" s="83"/>
    </row>
    <row r="38" spans="2:12" ht="44.25" customHeight="1">
      <c r="B38" s="77">
        <v>16</v>
      </c>
      <c r="C38" s="130"/>
      <c r="D38" s="117" t="s">
        <v>46</v>
      </c>
      <c r="E38" s="118"/>
      <c r="F38" s="110" t="s">
        <v>33</v>
      </c>
      <c r="G38" s="102"/>
      <c r="H38" s="81">
        <v>714</v>
      </c>
      <c r="I38" s="82" t="s">
        <v>29</v>
      </c>
      <c r="J38" s="74">
        <f t="shared" si="1"/>
        <v>0</v>
      </c>
    </row>
    <row r="39" spans="2:12" ht="44.25" customHeight="1">
      <c r="B39" s="80">
        <v>17</v>
      </c>
      <c r="C39" s="131"/>
      <c r="D39" s="117" t="s">
        <v>47</v>
      </c>
      <c r="E39" s="118"/>
      <c r="F39" s="110" t="s">
        <v>33</v>
      </c>
      <c r="G39" s="102"/>
      <c r="H39" s="81">
        <v>4233</v>
      </c>
      <c r="I39" s="82" t="s">
        <v>29</v>
      </c>
      <c r="J39" s="74">
        <f t="shared" si="1"/>
        <v>0</v>
      </c>
    </row>
    <row r="40" spans="2:12" ht="44.25" customHeight="1" thickBot="1">
      <c r="B40" s="84">
        <v>18</v>
      </c>
      <c r="C40" s="85"/>
      <c r="D40" s="119" t="s">
        <v>48</v>
      </c>
      <c r="E40" s="120"/>
      <c r="F40" s="111" t="s">
        <v>33</v>
      </c>
      <c r="G40" s="103"/>
      <c r="H40" s="86">
        <v>179</v>
      </c>
      <c r="I40" s="87" t="s">
        <v>29</v>
      </c>
      <c r="J40" s="74">
        <f>ROUNDDOWN(G40*H40,0)</f>
        <v>0</v>
      </c>
    </row>
    <row r="41" spans="2:12" ht="26.25" customHeight="1" thickTop="1" thickBot="1">
      <c r="B41" s="121" t="s">
        <v>17</v>
      </c>
      <c r="C41" s="122"/>
      <c r="D41" s="122"/>
      <c r="E41" s="122"/>
      <c r="F41" s="122"/>
      <c r="G41" s="122"/>
      <c r="H41" s="123"/>
      <c r="I41" s="106"/>
      <c r="J41" s="76">
        <f>SUM(J23:J40)</f>
        <v>9364000000</v>
      </c>
    </row>
    <row r="42" spans="2:12" ht="15" thickBot="1">
      <c r="J42" s="113"/>
    </row>
    <row r="43" spans="2:12">
      <c r="B43" s="88" t="s">
        <v>49</v>
      </c>
      <c r="C43" s="89"/>
      <c r="D43" s="89"/>
      <c r="E43" s="89"/>
      <c r="F43" s="89"/>
      <c r="G43" s="89"/>
      <c r="H43" s="90" t="s">
        <v>50</v>
      </c>
      <c r="I43" s="91"/>
      <c r="J43" s="92">
        <f>J15+J41</f>
        <v>9364000000</v>
      </c>
    </row>
    <row r="44" spans="2:12">
      <c r="B44" s="93" t="s">
        <v>51</v>
      </c>
      <c r="C44" s="94"/>
      <c r="D44" s="94"/>
      <c r="E44" s="94"/>
      <c r="F44" s="124" t="s">
        <v>52</v>
      </c>
      <c r="G44" s="125"/>
      <c r="H44" s="95"/>
      <c r="I44" s="96" t="s">
        <v>53</v>
      </c>
      <c r="J44" s="97">
        <f>ROUNDDOWN(J15*H44*0.01,0)</f>
        <v>0</v>
      </c>
    </row>
    <row r="45" spans="2:12">
      <c r="B45" s="126" t="s">
        <v>54</v>
      </c>
      <c r="C45" s="127"/>
      <c r="D45" s="127"/>
      <c r="E45" s="127"/>
      <c r="F45" s="127"/>
      <c r="G45" s="127"/>
      <c r="H45" s="95" t="s">
        <v>55</v>
      </c>
      <c r="I45" s="94"/>
      <c r="J45" s="97">
        <f>J43+J44</f>
        <v>9364000000</v>
      </c>
    </row>
    <row r="46" spans="2:12">
      <c r="B46" s="126" t="s">
        <v>56</v>
      </c>
      <c r="C46" s="127"/>
      <c r="D46" s="127"/>
      <c r="E46" s="127"/>
      <c r="F46" s="127"/>
      <c r="G46" s="128"/>
      <c r="H46" s="95" t="s">
        <v>57</v>
      </c>
      <c r="I46" s="96"/>
      <c r="J46" s="97">
        <f>ROUNDDOWN(J45*0.1,0)</f>
        <v>936400000</v>
      </c>
    </row>
    <row r="47" spans="2:12" ht="15" thickBot="1">
      <c r="B47" s="114" t="s">
        <v>58</v>
      </c>
      <c r="C47" s="115"/>
      <c r="D47" s="115"/>
      <c r="E47" s="115"/>
      <c r="F47" s="115"/>
      <c r="G47" s="116"/>
      <c r="H47" s="98" t="s">
        <v>59</v>
      </c>
      <c r="I47" s="99"/>
      <c r="J47" s="100">
        <f>J45+J46</f>
        <v>10300400000</v>
      </c>
    </row>
  </sheetData>
  <mergeCells count="57">
    <mergeCell ref="D28:E28"/>
    <mergeCell ref="D29:E29"/>
    <mergeCell ref="D30:E30"/>
    <mergeCell ref="D25:E25"/>
    <mergeCell ref="D26:E26"/>
    <mergeCell ref="D27:E27"/>
    <mergeCell ref="B16:J16"/>
    <mergeCell ref="B1:J1"/>
    <mergeCell ref="B2:J2"/>
    <mergeCell ref="F8:G8"/>
    <mergeCell ref="F9:G9"/>
    <mergeCell ref="F10:G10"/>
    <mergeCell ref="F11:G11"/>
    <mergeCell ref="F12:G12"/>
    <mergeCell ref="F13:G13"/>
    <mergeCell ref="B11:C11"/>
    <mergeCell ref="D11:E11"/>
    <mergeCell ref="B12:C12"/>
    <mergeCell ref="D12:E12"/>
    <mergeCell ref="B13:C13"/>
    <mergeCell ref="D13:E13"/>
    <mergeCell ref="B8:C8"/>
    <mergeCell ref="H8:I8"/>
    <mergeCell ref="B14:C14"/>
    <mergeCell ref="D14:E14"/>
    <mergeCell ref="F14:G14"/>
    <mergeCell ref="B15:G15"/>
    <mergeCell ref="D8:E8"/>
    <mergeCell ref="B9:C9"/>
    <mergeCell ref="D9:E9"/>
    <mergeCell ref="B10:C10"/>
    <mergeCell ref="D10:E10"/>
    <mergeCell ref="B17:J17"/>
    <mergeCell ref="B22:C22"/>
    <mergeCell ref="F22:G22"/>
    <mergeCell ref="H22:I22"/>
    <mergeCell ref="C23:C24"/>
    <mergeCell ref="F23:G23"/>
    <mergeCell ref="D22:E22"/>
    <mergeCell ref="D23:E23"/>
    <mergeCell ref="D24:E24"/>
    <mergeCell ref="B47:G47"/>
    <mergeCell ref="D39:E39"/>
    <mergeCell ref="D40:E40"/>
    <mergeCell ref="B41:H41"/>
    <mergeCell ref="F44:G44"/>
    <mergeCell ref="B45:G45"/>
    <mergeCell ref="B46:G46"/>
    <mergeCell ref="C25:C39"/>
    <mergeCell ref="D36:E36"/>
    <mergeCell ref="D37:E37"/>
    <mergeCell ref="D38:E38"/>
    <mergeCell ref="D34:E34"/>
    <mergeCell ref="D35:E35"/>
    <mergeCell ref="D31:E31"/>
    <mergeCell ref="D32:E32"/>
    <mergeCell ref="D33:E33"/>
  </mergeCells>
  <phoneticPr fontId="1"/>
  <pageMargins left="0.23622047244094491" right="0.23622047244094491" top="0.39370078740157483" bottom="0" header="0.31496062992125984" footer="0.31496062992125984"/>
  <pageSetup paperSize="9" scale="63"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8"/>
  <sheetViews>
    <sheetView view="pageBreakPreview" topLeftCell="A19" zoomScaleNormal="100" zoomScaleSheetLayoutView="100" workbookViewId="0">
      <selection activeCell="B33" sqref="B33"/>
    </sheetView>
  </sheetViews>
  <sheetFormatPr defaultRowHeight="14.4"/>
  <cols>
    <col min="1" max="1" width="5.09765625" style="6" bestFit="1" customWidth="1"/>
    <col min="2" max="2" width="71.5" bestFit="1" customWidth="1"/>
    <col min="3" max="3" width="9.5" bestFit="1" customWidth="1"/>
    <col min="4" max="4" width="8.5" style="6" bestFit="1" customWidth="1"/>
    <col min="5" max="5" width="3.5" style="6" bestFit="1" customWidth="1"/>
    <col min="6" max="6" width="7.3984375" style="9" bestFit="1" customWidth="1"/>
    <col min="7" max="7" width="5.5" style="6" bestFit="1" customWidth="1"/>
    <col min="8" max="8" width="3.5" style="6" bestFit="1" customWidth="1"/>
    <col min="9" max="9" width="2.5" style="6" bestFit="1" customWidth="1"/>
    <col min="10" max="10" width="5.5" bestFit="1" customWidth="1"/>
    <col min="11" max="11" width="3.5" style="6" bestFit="1" customWidth="1"/>
    <col min="12" max="12" width="12.59765625" style="9" bestFit="1" customWidth="1"/>
    <col min="13" max="13" width="30.5" bestFit="1" customWidth="1"/>
  </cols>
  <sheetData>
    <row r="1" spans="1:13" ht="15" thickBot="1">
      <c r="A1" s="24" t="s">
        <v>60</v>
      </c>
    </row>
    <row r="2" spans="1:13">
      <c r="A2" s="15" t="s">
        <v>5</v>
      </c>
      <c r="B2" s="108" t="s">
        <v>61</v>
      </c>
      <c r="C2" s="165" t="s">
        <v>62</v>
      </c>
      <c r="D2" s="166"/>
      <c r="E2" s="108"/>
      <c r="F2" s="162" t="s">
        <v>63</v>
      </c>
      <c r="G2" s="163"/>
      <c r="H2" s="107"/>
      <c r="I2" s="164" t="s">
        <v>64</v>
      </c>
      <c r="J2" s="164"/>
      <c r="K2" s="108"/>
      <c r="L2" s="16" t="s">
        <v>65</v>
      </c>
      <c r="M2" s="17" t="s">
        <v>66</v>
      </c>
    </row>
    <row r="3" spans="1:13">
      <c r="A3" s="25" t="s">
        <v>67</v>
      </c>
      <c r="B3" s="1" t="s">
        <v>68</v>
      </c>
      <c r="C3" s="29">
        <v>52</v>
      </c>
      <c r="D3" s="10" t="s">
        <v>69</v>
      </c>
      <c r="E3" s="10" t="s">
        <v>70</v>
      </c>
      <c r="F3" s="11">
        <v>12</v>
      </c>
      <c r="G3" s="10" t="s">
        <v>71</v>
      </c>
      <c r="H3" s="10" t="s">
        <v>70</v>
      </c>
      <c r="I3" s="10">
        <v>3</v>
      </c>
      <c r="J3" s="1" t="s">
        <v>64</v>
      </c>
      <c r="K3" s="10" t="s">
        <v>72</v>
      </c>
      <c r="L3" s="11">
        <f>C3*F3*I3</f>
        <v>1872</v>
      </c>
      <c r="M3" s="3"/>
    </row>
    <row r="4" spans="1:13">
      <c r="A4" s="25" t="s">
        <v>73</v>
      </c>
      <c r="B4" s="1" t="s">
        <v>74</v>
      </c>
      <c r="C4" s="30">
        <v>35</v>
      </c>
      <c r="D4" s="10" t="s">
        <v>69</v>
      </c>
      <c r="E4" s="10" t="s">
        <v>70</v>
      </c>
      <c r="F4" s="11">
        <v>12</v>
      </c>
      <c r="G4" s="10" t="s">
        <v>71</v>
      </c>
      <c r="H4" s="10" t="s">
        <v>70</v>
      </c>
      <c r="I4" s="10">
        <v>3</v>
      </c>
      <c r="J4" s="1" t="s">
        <v>64</v>
      </c>
      <c r="K4" s="10" t="s">
        <v>72</v>
      </c>
      <c r="L4" s="11">
        <f>C4*F4*I4</f>
        <v>1260</v>
      </c>
      <c r="M4" s="3"/>
    </row>
    <row r="5" spans="1:13">
      <c r="A5" s="25" t="s">
        <v>75</v>
      </c>
      <c r="B5" s="1" t="s">
        <v>76</v>
      </c>
      <c r="C5" s="30">
        <v>60</v>
      </c>
      <c r="D5" s="10" t="s">
        <v>69</v>
      </c>
      <c r="E5" s="10" t="s">
        <v>70</v>
      </c>
      <c r="F5" s="11">
        <v>12</v>
      </c>
      <c r="G5" s="10" t="s">
        <v>71</v>
      </c>
      <c r="H5" s="10" t="s">
        <v>70</v>
      </c>
      <c r="I5" s="10">
        <v>3</v>
      </c>
      <c r="J5" s="1" t="s">
        <v>64</v>
      </c>
      <c r="K5" s="10" t="s">
        <v>72</v>
      </c>
      <c r="L5" s="11">
        <f>C5*F5*I5</f>
        <v>2160</v>
      </c>
      <c r="M5" s="3"/>
    </row>
    <row r="6" spans="1:13">
      <c r="A6" s="31" t="s">
        <v>77</v>
      </c>
      <c r="B6" s="2" t="s">
        <v>78</v>
      </c>
      <c r="C6" s="60">
        <v>20</v>
      </c>
      <c r="D6" s="12" t="s">
        <v>69</v>
      </c>
      <c r="E6" s="12" t="s">
        <v>70</v>
      </c>
      <c r="F6" s="33">
        <v>12</v>
      </c>
      <c r="G6" s="12" t="s">
        <v>71</v>
      </c>
      <c r="H6" s="12" t="s">
        <v>70</v>
      </c>
      <c r="I6" s="12">
        <v>3</v>
      </c>
      <c r="J6" s="2" t="s">
        <v>64</v>
      </c>
      <c r="K6" s="12" t="s">
        <v>72</v>
      </c>
      <c r="L6" s="33">
        <f>C6*F6*I6</f>
        <v>720</v>
      </c>
      <c r="M6" s="34"/>
    </row>
    <row r="7" spans="1:13" ht="15" thickBot="1">
      <c r="A7" s="26" t="s">
        <v>79</v>
      </c>
      <c r="B7" s="18" t="s">
        <v>80</v>
      </c>
      <c r="C7" s="23">
        <f>L3+L4+L5+L6</f>
        <v>6012</v>
      </c>
      <c r="D7" s="19" t="s">
        <v>81</v>
      </c>
      <c r="E7" s="19" t="s">
        <v>70</v>
      </c>
      <c r="F7" s="20">
        <v>2</v>
      </c>
      <c r="G7" s="19" t="s">
        <v>82</v>
      </c>
      <c r="H7" s="19"/>
      <c r="I7" s="19"/>
      <c r="J7" s="18"/>
      <c r="K7" s="19" t="s">
        <v>72</v>
      </c>
      <c r="L7" s="20">
        <f>C7*0.02</f>
        <v>120.24000000000001</v>
      </c>
      <c r="M7" s="8" t="s">
        <v>83</v>
      </c>
    </row>
    <row r="8" spans="1:13">
      <c r="A8" s="5"/>
      <c r="C8" s="27"/>
      <c r="F8" s="28"/>
      <c r="L8" s="28">
        <f>SUM(L3:L7)</f>
        <v>6132.24</v>
      </c>
    </row>
    <row r="9" spans="1:13">
      <c r="A9" s="5"/>
      <c r="C9" s="27"/>
      <c r="F9" s="28"/>
      <c r="G9" s="167">
        <f>L8</f>
        <v>6132.24</v>
      </c>
      <c r="H9" s="167"/>
      <c r="I9" t="s">
        <v>84</v>
      </c>
      <c r="J9">
        <v>8</v>
      </c>
      <c r="K9" s="6" t="s">
        <v>72</v>
      </c>
      <c r="L9" s="28">
        <f>G9/J9</f>
        <v>766.53</v>
      </c>
      <c r="M9" t="s">
        <v>85</v>
      </c>
    </row>
    <row r="10" spans="1:13">
      <c r="G10" s="167">
        <f>L9</f>
        <v>766.53</v>
      </c>
      <c r="H10" s="167"/>
      <c r="I10" s="14" t="s">
        <v>84</v>
      </c>
      <c r="J10">
        <v>20</v>
      </c>
      <c r="K10" s="6" t="s">
        <v>72</v>
      </c>
      <c r="L10" s="66">
        <f>G10/J10</f>
        <v>38.326499999999996</v>
      </c>
      <c r="M10" t="s">
        <v>86</v>
      </c>
    </row>
    <row r="11" spans="1:13" ht="15" thickBot="1">
      <c r="A11" s="24" t="s">
        <v>87</v>
      </c>
    </row>
    <row r="12" spans="1:13">
      <c r="A12" s="15" t="s">
        <v>5</v>
      </c>
      <c r="B12" s="108" t="s">
        <v>61</v>
      </c>
      <c r="C12" s="168" t="s">
        <v>62</v>
      </c>
      <c r="D12" s="168"/>
      <c r="E12" s="108"/>
      <c r="F12" s="164" t="s">
        <v>63</v>
      </c>
      <c r="G12" s="164"/>
      <c r="H12" s="108"/>
      <c r="I12" s="164" t="s">
        <v>64</v>
      </c>
      <c r="J12" s="164"/>
      <c r="K12" s="108"/>
      <c r="L12" s="16" t="s">
        <v>65</v>
      </c>
      <c r="M12" s="17" t="s">
        <v>66</v>
      </c>
    </row>
    <row r="13" spans="1:13">
      <c r="A13" s="25" t="s">
        <v>67</v>
      </c>
      <c r="B13" s="1" t="s">
        <v>88</v>
      </c>
      <c r="C13" s="21">
        <v>58</v>
      </c>
      <c r="D13" s="10" t="s">
        <v>69</v>
      </c>
      <c r="E13" s="10" t="s">
        <v>70</v>
      </c>
      <c r="F13" s="11">
        <v>12</v>
      </c>
      <c r="G13" s="10" t="s">
        <v>71</v>
      </c>
      <c r="H13" s="10" t="s">
        <v>70</v>
      </c>
      <c r="I13" s="10">
        <v>3</v>
      </c>
      <c r="J13" s="1" t="s">
        <v>64</v>
      </c>
      <c r="K13" s="10" t="s">
        <v>72</v>
      </c>
      <c r="L13" s="11">
        <f>C13*F13*I13</f>
        <v>2088</v>
      </c>
      <c r="M13" s="3"/>
    </row>
    <row r="14" spans="1:13">
      <c r="A14" s="25" t="s">
        <v>73</v>
      </c>
      <c r="B14" s="1" t="s">
        <v>89</v>
      </c>
      <c r="C14" s="22">
        <v>58</v>
      </c>
      <c r="D14" s="10" t="s">
        <v>69</v>
      </c>
      <c r="E14" s="10" t="s">
        <v>70</v>
      </c>
      <c r="F14" s="11">
        <v>12</v>
      </c>
      <c r="G14" s="10" t="s">
        <v>71</v>
      </c>
      <c r="H14" s="10" t="s">
        <v>70</v>
      </c>
      <c r="I14" s="10">
        <v>3</v>
      </c>
      <c r="J14" s="1" t="s">
        <v>64</v>
      </c>
      <c r="K14" s="10" t="s">
        <v>72</v>
      </c>
      <c r="L14" s="11">
        <f>C14*F14*I14</f>
        <v>2088</v>
      </c>
      <c r="M14" s="3"/>
    </row>
    <row r="15" spans="1:13">
      <c r="A15" s="31" t="s">
        <v>75</v>
      </c>
      <c r="B15" s="2" t="s">
        <v>90</v>
      </c>
      <c r="C15" s="32">
        <v>35</v>
      </c>
      <c r="D15" s="12" t="s">
        <v>69</v>
      </c>
      <c r="E15" s="12" t="s">
        <v>70</v>
      </c>
      <c r="F15" s="33">
        <v>12</v>
      </c>
      <c r="G15" s="12" t="s">
        <v>71</v>
      </c>
      <c r="H15" s="12" t="s">
        <v>70</v>
      </c>
      <c r="I15" s="12">
        <v>3</v>
      </c>
      <c r="J15" s="2" t="s">
        <v>64</v>
      </c>
      <c r="K15" s="12" t="s">
        <v>72</v>
      </c>
      <c r="L15" s="33">
        <f>C15*F15*I15</f>
        <v>1260</v>
      </c>
      <c r="M15" s="34"/>
    </row>
    <row r="16" spans="1:13">
      <c r="A16" s="31" t="s">
        <v>77</v>
      </c>
      <c r="B16" s="2" t="s">
        <v>91</v>
      </c>
      <c r="C16" s="60">
        <v>16</v>
      </c>
      <c r="D16" s="12" t="s">
        <v>69</v>
      </c>
      <c r="E16" s="12" t="s">
        <v>70</v>
      </c>
      <c r="F16" s="33">
        <v>12</v>
      </c>
      <c r="G16" s="12" t="s">
        <v>71</v>
      </c>
      <c r="H16" s="12" t="s">
        <v>70</v>
      </c>
      <c r="I16" s="12">
        <v>3</v>
      </c>
      <c r="J16" s="2" t="s">
        <v>64</v>
      </c>
      <c r="K16" s="12" t="s">
        <v>72</v>
      </c>
      <c r="L16" s="33">
        <f>C16*F16*I16</f>
        <v>576</v>
      </c>
      <c r="M16" s="34"/>
    </row>
    <row r="17" spans="1:13" ht="15" thickBot="1">
      <c r="A17" s="26" t="s">
        <v>79</v>
      </c>
      <c r="B17" s="18" t="s">
        <v>80</v>
      </c>
      <c r="C17" s="23">
        <f>L13+L14+L15+L16</f>
        <v>6012</v>
      </c>
      <c r="D17" s="19" t="s">
        <v>81</v>
      </c>
      <c r="E17" s="19" t="s">
        <v>70</v>
      </c>
      <c r="F17" s="20">
        <v>2</v>
      </c>
      <c r="G17" s="19" t="s">
        <v>82</v>
      </c>
      <c r="H17" s="19"/>
      <c r="I17" s="19"/>
      <c r="J17" s="18"/>
      <c r="K17" s="19" t="s">
        <v>72</v>
      </c>
      <c r="L17" s="67">
        <f>C17*0.02</f>
        <v>120.24000000000001</v>
      </c>
      <c r="M17" s="8" t="s">
        <v>83</v>
      </c>
    </row>
    <row r="18" spans="1:13">
      <c r="A18" s="5"/>
      <c r="C18" s="27"/>
      <c r="F18" s="28"/>
      <c r="L18" s="28">
        <f>SUM(L13:L17)</f>
        <v>6132.24</v>
      </c>
    </row>
    <row r="19" spans="1:13">
      <c r="A19" s="5"/>
      <c r="C19" s="27"/>
      <c r="F19" s="28"/>
      <c r="G19" s="167">
        <f>L18</f>
        <v>6132.24</v>
      </c>
      <c r="H19" s="167"/>
      <c r="I19" t="s">
        <v>84</v>
      </c>
      <c r="J19">
        <v>8</v>
      </c>
      <c r="K19" s="6" t="s">
        <v>72</v>
      </c>
      <c r="L19" s="28">
        <f>G19/J19</f>
        <v>766.53</v>
      </c>
      <c r="M19" t="s">
        <v>85</v>
      </c>
    </row>
    <row r="20" spans="1:13">
      <c r="A20" s="5"/>
      <c r="C20" s="27"/>
      <c r="F20" s="28"/>
      <c r="G20" s="167">
        <f>L19</f>
        <v>766.53</v>
      </c>
      <c r="H20" s="167"/>
      <c r="I20" s="14" t="s">
        <v>84</v>
      </c>
      <c r="J20">
        <v>20</v>
      </c>
      <c r="K20" s="6" t="s">
        <v>72</v>
      </c>
      <c r="L20" s="65">
        <f>G20/J20</f>
        <v>38.326499999999996</v>
      </c>
      <c r="M20" t="s">
        <v>86</v>
      </c>
    </row>
    <row r="21" spans="1:13" ht="15" thickBot="1">
      <c r="A21" s="24" t="s">
        <v>92</v>
      </c>
    </row>
    <row r="22" spans="1:13">
      <c r="A22" s="15" t="s">
        <v>5</v>
      </c>
      <c r="B22" s="108" t="s">
        <v>61</v>
      </c>
      <c r="C22" s="165" t="s">
        <v>62</v>
      </c>
      <c r="D22" s="166"/>
      <c r="E22" s="108"/>
      <c r="F22" s="162" t="s">
        <v>63</v>
      </c>
      <c r="G22" s="163"/>
      <c r="H22" s="107"/>
      <c r="I22" s="164" t="s">
        <v>64</v>
      </c>
      <c r="J22" s="164"/>
      <c r="K22" s="108"/>
      <c r="L22" s="16" t="s">
        <v>65</v>
      </c>
      <c r="M22" s="17" t="s">
        <v>66</v>
      </c>
    </row>
    <row r="23" spans="1:13">
      <c r="A23" s="25" t="s">
        <v>67</v>
      </c>
      <c r="B23" s="1" t="s">
        <v>93</v>
      </c>
      <c r="C23" s="69">
        <v>1.45</v>
      </c>
      <c r="D23" s="10" t="s">
        <v>94</v>
      </c>
      <c r="E23" s="10" t="s">
        <v>70</v>
      </c>
      <c r="F23" s="64">
        <v>8500</v>
      </c>
      <c r="G23" s="10" t="s">
        <v>95</v>
      </c>
      <c r="H23" s="10" t="s">
        <v>70</v>
      </c>
      <c r="I23" s="10">
        <v>3</v>
      </c>
      <c r="J23" s="1" t="s">
        <v>64</v>
      </c>
      <c r="K23" s="10" t="s">
        <v>72</v>
      </c>
      <c r="L23" s="11">
        <f>C23*F23*I23</f>
        <v>36975</v>
      </c>
      <c r="M23" s="3" t="s">
        <v>96</v>
      </c>
    </row>
    <row r="24" spans="1:13">
      <c r="A24" s="31" t="s">
        <v>73</v>
      </c>
      <c r="B24" s="2" t="s">
        <v>97</v>
      </c>
      <c r="C24" s="68">
        <v>0.86</v>
      </c>
      <c r="D24" s="12" t="s">
        <v>94</v>
      </c>
      <c r="E24" s="12" t="s">
        <v>70</v>
      </c>
      <c r="F24" s="33">
        <f>F23*0.4</f>
        <v>3400</v>
      </c>
      <c r="G24" s="12" t="s">
        <v>95</v>
      </c>
      <c r="H24" s="12" t="s">
        <v>70</v>
      </c>
      <c r="I24" s="12">
        <v>3</v>
      </c>
      <c r="J24" s="2" t="s">
        <v>64</v>
      </c>
      <c r="K24" s="12" t="s">
        <v>72</v>
      </c>
      <c r="L24" s="33">
        <f>C24*F24*I24</f>
        <v>8772</v>
      </c>
      <c r="M24" s="34" t="s">
        <v>98</v>
      </c>
    </row>
    <row r="25" spans="1:13" ht="15" thickBot="1">
      <c r="A25" s="26" t="s">
        <v>79</v>
      </c>
      <c r="B25" s="18" t="s">
        <v>80</v>
      </c>
      <c r="C25" s="23">
        <f>L24</f>
        <v>8772</v>
      </c>
      <c r="D25" s="19" t="s">
        <v>81</v>
      </c>
      <c r="E25" s="19" t="s">
        <v>70</v>
      </c>
      <c r="F25" s="20">
        <v>2</v>
      </c>
      <c r="G25" s="19" t="s">
        <v>82</v>
      </c>
      <c r="H25" s="19"/>
      <c r="I25" s="19"/>
      <c r="J25" s="18"/>
      <c r="K25" s="19" t="s">
        <v>72</v>
      </c>
      <c r="L25" s="20">
        <f>C25*0.02</f>
        <v>175.44</v>
      </c>
      <c r="M25" s="8" t="s">
        <v>99</v>
      </c>
    </row>
    <row r="26" spans="1:13">
      <c r="A26" s="35"/>
      <c r="B26" s="36"/>
      <c r="C26" s="37"/>
      <c r="D26" s="35"/>
      <c r="E26" s="35"/>
      <c r="F26" s="38"/>
      <c r="G26" s="35"/>
      <c r="H26" s="35"/>
      <c r="I26" s="35"/>
      <c r="J26" s="36"/>
      <c r="K26" s="35"/>
      <c r="L26" s="38">
        <f>SUM(L23:L25)</f>
        <v>45922.44</v>
      </c>
      <c r="M26" s="36"/>
    </row>
    <row r="27" spans="1:13">
      <c r="C27" s="27"/>
      <c r="F27" s="28"/>
      <c r="G27" s="167">
        <f>L26</f>
        <v>45922.44</v>
      </c>
      <c r="H27" s="167"/>
      <c r="I27" t="s">
        <v>84</v>
      </c>
      <c r="J27">
        <v>8</v>
      </c>
      <c r="K27" s="6" t="s">
        <v>72</v>
      </c>
      <c r="L27" s="28">
        <f>G27/J27</f>
        <v>5740.3050000000003</v>
      </c>
      <c r="M27" t="s">
        <v>100</v>
      </c>
    </row>
    <row r="28" spans="1:13">
      <c r="C28" s="27"/>
      <c r="F28" s="28"/>
      <c r="G28" s="167">
        <f>L27</f>
        <v>5740.3050000000003</v>
      </c>
      <c r="H28" s="167"/>
      <c r="I28" s="14" t="s">
        <v>84</v>
      </c>
      <c r="J28">
        <v>20</v>
      </c>
      <c r="K28" s="6" t="s">
        <v>72</v>
      </c>
      <c r="L28" s="65">
        <f>G28/J28</f>
        <v>287.01525000000004</v>
      </c>
      <c r="M28" t="s">
        <v>101</v>
      </c>
    </row>
    <row r="29" spans="1:13" ht="15" thickBot="1">
      <c r="A29" s="43" t="s">
        <v>102</v>
      </c>
      <c r="B29" s="40"/>
      <c r="C29" s="41"/>
      <c r="D29" s="39"/>
      <c r="E29" s="39"/>
      <c r="F29" s="42"/>
      <c r="G29" s="39"/>
      <c r="H29" s="39"/>
      <c r="I29" s="39"/>
      <c r="J29" s="40"/>
      <c r="K29" s="39"/>
      <c r="L29" s="42"/>
      <c r="M29" s="40"/>
    </row>
    <row r="30" spans="1:13">
      <c r="A30" s="15" t="s">
        <v>5</v>
      </c>
      <c r="B30" s="108" t="s">
        <v>61</v>
      </c>
      <c r="C30" s="165" t="s">
        <v>62</v>
      </c>
      <c r="D30" s="166"/>
      <c r="E30" s="108"/>
      <c r="F30" s="162" t="s">
        <v>63</v>
      </c>
      <c r="G30" s="163"/>
      <c r="H30" s="107"/>
      <c r="I30" s="164" t="s">
        <v>64</v>
      </c>
      <c r="J30" s="164"/>
      <c r="K30" s="108"/>
      <c r="L30" s="16" t="s">
        <v>65</v>
      </c>
      <c r="M30" s="17" t="s">
        <v>66</v>
      </c>
    </row>
    <row r="31" spans="1:13">
      <c r="A31" s="25" t="s">
        <v>67</v>
      </c>
      <c r="B31" s="1" t="s">
        <v>103</v>
      </c>
      <c r="C31" s="22">
        <v>0.7</v>
      </c>
      <c r="D31" s="10" t="s">
        <v>94</v>
      </c>
      <c r="E31" s="10" t="s">
        <v>70</v>
      </c>
      <c r="F31" s="64">
        <v>8500</v>
      </c>
      <c r="G31" s="10" t="s">
        <v>29</v>
      </c>
      <c r="H31" s="10" t="s">
        <v>70</v>
      </c>
      <c r="I31" s="10">
        <v>3</v>
      </c>
      <c r="J31" s="1" t="s">
        <v>64</v>
      </c>
      <c r="K31" s="10" t="s">
        <v>72</v>
      </c>
      <c r="L31" s="11">
        <f>C31*F31*I31</f>
        <v>17850</v>
      </c>
      <c r="M31" s="3" t="s">
        <v>96</v>
      </c>
    </row>
    <row r="32" spans="1:13">
      <c r="A32" s="25" t="s">
        <v>73</v>
      </c>
      <c r="B32" s="1" t="s">
        <v>104</v>
      </c>
      <c r="C32" s="22">
        <v>0.5</v>
      </c>
      <c r="D32" s="10" t="s">
        <v>94</v>
      </c>
      <c r="E32" s="10" t="s">
        <v>70</v>
      </c>
      <c r="F32" s="11">
        <f>F31*0.4</f>
        <v>3400</v>
      </c>
      <c r="G32" s="10" t="s">
        <v>95</v>
      </c>
      <c r="H32" s="10" t="s">
        <v>70</v>
      </c>
      <c r="I32" s="10">
        <v>3</v>
      </c>
      <c r="J32" s="1" t="s">
        <v>64</v>
      </c>
      <c r="K32" s="10" t="s">
        <v>72</v>
      </c>
      <c r="L32" s="11">
        <f>C32*F32*I32</f>
        <v>5100</v>
      </c>
      <c r="M32" s="3" t="s">
        <v>105</v>
      </c>
    </row>
    <row r="33" spans="1:13">
      <c r="A33" s="31" t="s">
        <v>75</v>
      </c>
      <c r="B33" s="1" t="s">
        <v>106</v>
      </c>
      <c r="C33" s="22">
        <v>2</v>
      </c>
      <c r="D33" s="10" t="s">
        <v>94</v>
      </c>
      <c r="E33" s="10" t="s">
        <v>70</v>
      </c>
      <c r="F33" s="11">
        <v>700</v>
      </c>
      <c r="G33" s="10" t="s">
        <v>29</v>
      </c>
      <c r="H33" s="10"/>
      <c r="I33" s="10"/>
      <c r="J33" s="1"/>
      <c r="K33" s="10" t="s">
        <v>72</v>
      </c>
      <c r="L33" s="11">
        <f>C33*F33</f>
        <v>1400</v>
      </c>
      <c r="M33" s="3" t="s">
        <v>96</v>
      </c>
    </row>
    <row r="34" spans="1:13">
      <c r="A34" s="31" t="s">
        <v>77</v>
      </c>
      <c r="B34" s="2" t="s">
        <v>47</v>
      </c>
      <c r="C34" s="32">
        <v>0.6</v>
      </c>
      <c r="D34" s="12" t="s">
        <v>94</v>
      </c>
      <c r="E34" s="12" t="s">
        <v>70</v>
      </c>
      <c r="F34" s="33">
        <v>4000</v>
      </c>
      <c r="G34" s="12" t="s">
        <v>29</v>
      </c>
      <c r="H34" s="12"/>
      <c r="I34" s="12"/>
      <c r="J34" s="2"/>
      <c r="K34" s="12" t="s">
        <v>72</v>
      </c>
      <c r="L34" s="33">
        <f>C34*F34</f>
        <v>2400</v>
      </c>
      <c r="M34" s="34" t="s">
        <v>96</v>
      </c>
    </row>
    <row r="35" spans="1:13">
      <c r="A35" s="57" t="s">
        <v>79</v>
      </c>
      <c r="B35" s="58" t="s">
        <v>107</v>
      </c>
      <c r="C35" s="22">
        <v>0.5</v>
      </c>
      <c r="D35" s="10" t="s">
        <v>94</v>
      </c>
      <c r="E35" s="10" t="s">
        <v>70</v>
      </c>
      <c r="F35" s="11">
        <v>170</v>
      </c>
      <c r="G35" s="10" t="s">
        <v>29</v>
      </c>
      <c r="H35" s="10"/>
      <c r="I35" s="10"/>
      <c r="J35" s="1"/>
      <c r="K35" s="10" t="s">
        <v>72</v>
      </c>
      <c r="L35" s="11">
        <f>C35*F35</f>
        <v>85</v>
      </c>
      <c r="M35" s="3" t="s">
        <v>96</v>
      </c>
    </row>
    <row r="36" spans="1:13">
      <c r="A36" s="61" t="s">
        <v>108</v>
      </c>
      <c r="B36" s="62" t="s">
        <v>109</v>
      </c>
      <c r="C36" s="32">
        <v>3</v>
      </c>
      <c r="D36" s="12" t="s">
        <v>94</v>
      </c>
      <c r="E36" s="12" t="s">
        <v>70</v>
      </c>
      <c r="F36" s="4">
        <v>70</v>
      </c>
      <c r="G36" s="12" t="s">
        <v>29</v>
      </c>
      <c r="H36" s="12"/>
      <c r="I36" s="12"/>
      <c r="J36" s="2"/>
      <c r="K36" s="12" t="s">
        <v>72</v>
      </c>
      <c r="L36" s="33">
        <f>C36*F36</f>
        <v>210</v>
      </c>
      <c r="M36" s="34" t="s">
        <v>96</v>
      </c>
    </row>
    <row r="37" spans="1:13" ht="15" thickBot="1">
      <c r="A37" s="59" t="s">
        <v>110</v>
      </c>
      <c r="B37" s="18" t="s">
        <v>80</v>
      </c>
      <c r="C37" s="23">
        <f>L31+L32+L34+L35+L36</f>
        <v>25645</v>
      </c>
      <c r="D37" s="19" t="s">
        <v>81</v>
      </c>
      <c r="E37" s="19" t="s">
        <v>70</v>
      </c>
      <c r="F37" s="48">
        <v>2</v>
      </c>
      <c r="G37" s="19" t="s">
        <v>82</v>
      </c>
      <c r="H37" s="19"/>
      <c r="I37" s="19"/>
      <c r="J37" s="18"/>
      <c r="K37" s="19" t="s">
        <v>72</v>
      </c>
      <c r="L37" s="20">
        <f>C37*0.02</f>
        <v>512.9</v>
      </c>
      <c r="M37" s="8" t="s">
        <v>111</v>
      </c>
    </row>
    <row r="38" spans="1:13">
      <c r="A38" s="49"/>
      <c r="B38" s="50"/>
      <c r="C38" s="37"/>
      <c r="D38" s="35"/>
      <c r="E38" s="35"/>
      <c r="F38" s="51"/>
      <c r="G38" s="35"/>
      <c r="H38" s="35"/>
      <c r="I38" s="35"/>
      <c r="J38" s="36"/>
      <c r="K38" s="35"/>
      <c r="L38" s="38">
        <f>SUM(L31:L37)</f>
        <v>27557.9</v>
      </c>
      <c r="M38" s="36"/>
    </row>
    <row r="39" spans="1:13">
      <c r="A39" s="13"/>
      <c r="B39" s="7"/>
      <c r="C39" s="27"/>
      <c r="F39" s="52"/>
      <c r="G39" s="169">
        <f>L38</f>
        <v>27557.9</v>
      </c>
      <c r="H39" s="169"/>
      <c r="I39" s="6" t="s">
        <v>112</v>
      </c>
      <c r="J39">
        <v>8</v>
      </c>
      <c r="K39" s="6" t="s">
        <v>113</v>
      </c>
      <c r="L39" s="28">
        <f>G39/J39</f>
        <v>3444.7375000000002</v>
      </c>
      <c r="M39" t="s">
        <v>100</v>
      </c>
    </row>
    <row r="40" spans="1:13">
      <c r="A40" s="13"/>
      <c r="B40" s="7"/>
      <c r="C40" s="27"/>
      <c r="F40" s="52"/>
      <c r="G40" s="169">
        <f>L39</f>
        <v>3444.7375000000002</v>
      </c>
      <c r="H40" s="169"/>
      <c r="I40" s="6" t="s">
        <v>112</v>
      </c>
      <c r="J40">
        <v>20</v>
      </c>
      <c r="K40" s="6" t="s">
        <v>113</v>
      </c>
      <c r="L40" s="65">
        <f>G40/J40</f>
        <v>172.236875</v>
      </c>
      <c r="M40" t="s">
        <v>101</v>
      </c>
    </row>
    <row r="41" spans="1:13" ht="15" thickBot="1">
      <c r="A41" s="43" t="s">
        <v>114</v>
      </c>
      <c r="B41" s="53"/>
      <c r="C41" s="41"/>
      <c r="D41" s="39"/>
      <c r="E41" s="39"/>
      <c r="F41" s="54"/>
      <c r="G41" s="39"/>
      <c r="H41" s="39"/>
      <c r="I41" s="39"/>
      <c r="J41" s="40"/>
      <c r="K41" s="39"/>
      <c r="L41" s="42"/>
      <c r="M41" s="40"/>
    </row>
    <row r="42" spans="1:13">
      <c r="A42" s="15" t="s">
        <v>5</v>
      </c>
      <c r="B42" s="108" t="s">
        <v>61</v>
      </c>
      <c r="C42" s="165" t="s">
        <v>62</v>
      </c>
      <c r="D42" s="166"/>
      <c r="E42" s="108"/>
      <c r="F42" s="162" t="s">
        <v>63</v>
      </c>
      <c r="G42" s="163"/>
      <c r="H42" s="107"/>
      <c r="I42" s="164" t="s">
        <v>64</v>
      </c>
      <c r="J42" s="164"/>
      <c r="K42" s="108"/>
      <c r="L42" s="16" t="s">
        <v>65</v>
      </c>
      <c r="M42" s="17" t="s">
        <v>66</v>
      </c>
    </row>
    <row r="43" spans="1:13">
      <c r="A43" s="31" t="s">
        <v>67</v>
      </c>
      <c r="B43" s="63" t="s">
        <v>115</v>
      </c>
      <c r="C43" s="32">
        <v>11</v>
      </c>
      <c r="D43" s="12" t="s">
        <v>94</v>
      </c>
      <c r="E43" s="12" t="s">
        <v>70</v>
      </c>
      <c r="F43" s="33">
        <v>365</v>
      </c>
      <c r="G43" s="12" t="s">
        <v>116</v>
      </c>
      <c r="H43" s="12" t="s">
        <v>70</v>
      </c>
      <c r="I43" s="12">
        <v>3</v>
      </c>
      <c r="J43" s="12" t="s">
        <v>64</v>
      </c>
      <c r="K43" s="12" t="s">
        <v>72</v>
      </c>
      <c r="L43" s="33">
        <f>C43*F43*I43</f>
        <v>12045</v>
      </c>
      <c r="M43" s="34" t="s">
        <v>117</v>
      </c>
    </row>
    <row r="44" spans="1:13">
      <c r="A44" s="31" t="s">
        <v>118</v>
      </c>
      <c r="B44" s="63" t="s">
        <v>119</v>
      </c>
      <c r="C44" s="32">
        <v>8.9</v>
      </c>
      <c r="D44" s="12" t="s">
        <v>94</v>
      </c>
      <c r="E44" s="12" t="s">
        <v>70</v>
      </c>
      <c r="F44" s="33">
        <v>365</v>
      </c>
      <c r="G44" s="12" t="s">
        <v>116</v>
      </c>
      <c r="H44" s="12" t="s">
        <v>70</v>
      </c>
      <c r="I44" s="12">
        <v>3</v>
      </c>
      <c r="J44" s="12" t="s">
        <v>64</v>
      </c>
      <c r="K44" s="12" t="s">
        <v>72</v>
      </c>
      <c r="L44" s="33">
        <f>C44*F44*I44</f>
        <v>9745.5</v>
      </c>
      <c r="M44" s="34"/>
    </row>
    <row r="45" spans="1:13">
      <c r="A45" s="31" t="s">
        <v>120</v>
      </c>
      <c r="B45" s="63" t="s">
        <v>121</v>
      </c>
      <c r="C45" s="32">
        <v>9.1999999999999993</v>
      </c>
      <c r="D45" s="12" t="s">
        <v>94</v>
      </c>
      <c r="E45" s="12" t="s">
        <v>70</v>
      </c>
      <c r="F45" s="33">
        <v>200</v>
      </c>
      <c r="G45" s="12" t="s">
        <v>29</v>
      </c>
      <c r="H45" s="12" t="s">
        <v>70</v>
      </c>
      <c r="I45" s="12">
        <v>3</v>
      </c>
      <c r="J45" s="12" t="s">
        <v>64</v>
      </c>
      <c r="K45" s="12" t="s">
        <v>72</v>
      </c>
      <c r="L45" s="33">
        <f>C45*F45*I45</f>
        <v>5519.9999999999991</v>
      </c>
      <c r="M45" s="34"/>
    </row>
    <row r="46" spans="1:13" ht="15" thickBot="1">
      <c r="A46" s="26" t="s">
        <v>77</v>
      </c>
      <c r="B46" s="18" t="s">
        <v>80</v>
      </c>
      <c r="C46" s="23">
        <f>L43</f>
        <v>12045</v>
      </c>
      <c r="D46" s="19" t="s">
        <v>81</v>
      </c>
      <c r="E46" s="19" t="s">
        <v>70</v>
      </c>
      <c r="F46" s="20">
        <v>2</v>
      </c>
      <c r="G46" s="19" t="s">
        <v>82</v>
      </c>
      <c r="H46" s="19"/>
      <c r="I46" s="19"/>
      <c r="J46" s="19"/>
      <c r="K46" s="19" t="s">
        <v>72</v>
      </c>
      <c r="L46" s="20">
        <f>C46*0.02</f>
        <v>240.9</v>
      </c>
      <c r="M46" s="8" t="s">
        <v>122</v>
      </c>
    </row>
    <row r="47" spans="1:13">
      <c r="A47" s="49"/>
      <c r="B47" s="50"/>
      <c r="C47" s="37"/>
      <c r="D47" s="35"/>
      <c r="E47" s="35"/>
      <c r="F47" s="38"/>
      <c r="G47" s="35"/>
      <c r="H47" s="35"/>
      <c r="I47" s="35"/>
      <c r="J47" s="35"/>
      <c r="K47" s="35"/>
      <c r="L47" s="38">
        <f>SUM(L43:L46)</f>
        <v>27551.4</v>
      </c>
      <c r="M47" s="36"/>
    </row>
    <row r="48" spans="1:13">
      <c r="A48" s="13"/>
      <c r="B48" s="7"/>
      <c r="C48" s="27"/>
      <c r="F48" s="28"/>
      <c r="G48" s="169">
        <f>L47</f>
        <v>27551.4</v>
      </c>
      <c r="H48" s="169"/>
      <c r="I48" s="6" t="s">
        <v>112</v>
      </c>
      <c r="J48" s="6">
        <v>8</v>
      </c>
      <c r="K48" s="6" t="s">
        <v>113</v>
      </c>
      <c r="L48" s="28">
        <f>G48/J48</f>
        <v>3443.9250000000002</v>
      </c>
      <c r="M48" t="s">
        <v>100</v>
      </c>
    </row>
    <row r="49" spans="1:13">
      <c r="A49" s="13"/>
      <c r="B49" s="7"/>
      <c r="C49" s="27"/>
      <c r="F49" s="28"/>
      <c r="G49" s="169">
        <f>L48</f>
        <v>3443.9250000000002</v>
      </c>
      <c r="H49" s="169"/>
      <c r="I49" s="6" t="s">
        <v>112</v>
      </c>
      <c r="J49" s="6">
        <v>20</v>
      </c>
      <c r="K49" s="6" t="s">
        <v>113</v>
      </c>
      <c r="L49" s="65">
        <f>G49/J49</f>
        <v>172.19625000000002</v>
      </c>
      <c r="M49" t="s">
        <v>101</v>
      </c>
    </row>
    <row r="50" spans="1:13" ht="15" thickBot="1">
      <c r="A50" s="56" t="s">
        <v>123</v>
      </c>
      <c r="B50" s="55"/>
      <c r="C50" s="45"/>
      <c r="D50" s="46"/>
      <c r="E50" s="46"/>
      <c r="F50" s="47"/>
      <c r="G50" s="46"/>
      <c r="H50" s="46"/>
      <c r="I50" s="46"/>
      <c r="J50" s="46"/>
      <c r="K50" s="46"/>
      <c r="L50" s="47"/>
      <c r="M50" s="44"/>
    </row>
    <row r="51" spans="1:13">
      <c r="A51" s="15" t="s">
        <v>5</v>
      </c>
      <c r="B51" s="108" t="s">
        <v>61</v>
      </c>
      <c r="C51" s="165" t="s">
        <v>62</v>
      </c>
      <c r="D51" s="166"/>
      <c r="E51" s="108"/>
      <c r="F51" s="162" t="s">
        <v>63</v>
      </c>
      <c r="G51" s="163"/>
      <c r="H51" s="107"/>
      <c r="I51" s="164" t="s">
        <v>64</v>
      </c>
      <c r="J51" s="164"/>
      <c r="K51" s="108"/>
      <c r="L51" s="16" t="s">
        <v>65</v>
      </c>
      <c r="M51" s="17" t="s">
        <v>66</v>
      </c>
    </row>
    <row r="52" spans="1:13">
      <c r="A52" s="31" t="s">
        <v>67</v>
      </c>
      <c r="B52" s="62" t="s">
        <v>124</v>
      </c>
      <c r="C52" s="32">
        <v>167</v>
      </c>
      <c r="D52" s="12" t="s">
        <v>69</v>
      </c>
      <c r="E52" s="12" t="s">
        <v>70</v>
      </c>
      <c r="F52" s="33">
        <v>12</v>
      </c>
      <c r="G52" s="12" t="s">
        <v>71</v>
      </c>
      <c r="H52" s="12" t="s">
        <v>70</v>
      </c>
      <c r="I52" s="12">
        <v>3</v>
      </c>
      <c r="J52" s="12" t="s">
        <v>64</v>
      </c>
      <c r="K52" s="12" t="s">
        <v>72</v>
      </c>
      <c r="L52" s="33">
        <f>C52*F52*I52</f>
        <v>6012</v>
      </c>
      <c r="M52" s="34"/>
    </row>
    <row r="53" spans="1:13" ht="15" thickBot="1">
      <c r="A53" s="26" t="s">
        <v>120</v>
      </c>
      <c r="B53" s="18" t="s">
        <v>80</v>
      </c>
      <c r="C53" s="23">
        <f>L52</f>
        <v>6012</v>
      </c>
      <c r="D53" s="19" t="s">
        <v>81</v>
      </c>
      <c r="E53" s="19" t="s">
        <v>70</v>
      </c>
      <c r="F53" s="20">
        <v>2</v>
      </c>
      <c r="G53" s="19" t="s">
        <v>82</v>
      </c>
      <c r="H53" s="19"/>
      <c r="I53" s="19"/>
      <c r="J53" s="19"/>
      <c r="K53" s="19" t="s">
        <v>72</v>
      </c>
      <c r="L53" s="20">
        <f>C53*0.02</f>
        <v>120.24000000000001</v>
      </c>
      <c r="M53" s="8" t="s">
        <v>122</v>
      </c>
    </row>
    <row r="54" spans="1:13">
      <c r="A54" s="13"/>
      <c r="L54" s="9">
        <f>SUM(L52:L53)</f>
        <v>6132.24</v>
      </c>
    </row>
    <row r="55" spans="1:13">
      <c r="G55" s="167">
        <f>L54</f>
        <v>6132.24</v>
      </c>
      <c r="H55" s="167"/>
      <c r="I55" t="s">
        <v>84</v>
      </c>
      <c r="J55">
        <v>8</v>
      </c>
      <c r="K55" s="6" t="s">
        <v>72</v>
      </c>
      <c r="L55" s="9">
        <f>G55/J55</f>
        <v>766.53</v>
      </c>
      <c r="M55" t="s">
        <v>125</v>
      </c>
    </row>
    <row r="56" spans="1:13">
      <c r="G56" s="167">
        <f>L55</f>
        <v>766.53</v>
      </c>
      <c r="H56" s="167"/>
      <c r="I56" s="14" t="s">
        <v>84</v>
      </c>
      <c r="J56">
        <v>20</v>
      </c>
      <c r="K56" s="6" t="s">
        <v>72</v>
      </c>
      <c r="L56" s="66">
        <f>G56/J56</f>
        <v>38.326499999999996</v>
      </c>
      <c r="M56" t="s">
        <v>8</v>
      </c>
    </row>
    <row r="57" spans="1:13">
      <c r="A57" s="6" t="s">
        <v>126</v>
      </c>
      <c r="B57" t="s">
        <v>127</v>
      </c>
    </row>
    <row r="58" spans="1:13">
      <c r="B58" t="s">
        <v>128</v>
      </c>
    </row>
  </sheetData>
  <mergeCells count="30">
    <mergeCell ref="G27:H27"/>
    <mergeCell ref="G28:H28"/>
    <mergeCell ref="G39:H39"/>
    <mergeCell ref="G40:H40"/>
    <mergeCell ref="C51:D51"/>
    <mergeCell ref="F51:G51"/>
    <mergeCell ref="G48:H48"/>
    <mergeCell ref="G49:H49"/>
    <mergeCell ref="G55:H55"/>
    <mergeCell ref="G56:H56"/>
    <mergeCell ref="C30:D30"/>
    <mergeCell ref="F30:G30"/>
    <mergeCell ref="I30:J30"/>
    <mergeCell ref="C42:D42"/>
    <mergeCell ref="F42:G42"/>
    <mergeCell ref="I42:J42"/>
    <mergeCell ref="I51:J51"/>
    <mergeCell ref="C2:D2"/>
    <mergeCell ref="F2:G2"/>
    <mergeCell ref="I2:J2"/>
    <mergeCell ref="C12:D12"/>
    <mergeCell ref="F12:G12"/>
    <mergeCell ref="I12:J12"/>
    <mergeCell ref="G9:H9"/>
    <mergeCell ref="G10:H10"/>
    <mergeCell ref="F22:G22"/>
    <mergeCell ref="I22:J22"/>
    <mergeCell ref="C22:D22"/>
    <mergeCell ref="G19:H19"/>
    <mergeCell ref="G20:H20"/>
  </mergeCells>
  <phoneticPr fontId="1"/>
  <pageMargins left="0.23622047244094491" right="0.23622047244094491" top="0.15748031496062992" bottom="0.15748031496062992" header="0.31496062992125984" footer="0.31496062992125984"/>
  <pageSetup paperSize="9" scale="71" orientation="landscape" horizontalDpi="300" verticalDpi="300" r:id="rId1"/>
  <rowBreaks count="1" manualBreakCount="1">
    <brk id="49"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積算様式（入札説明書　第4）</vt:lpstr>
      <vt:lpstr>各業務担当者の人月数ブレークダウン</vt:lpstr>
      <vt:lpstr>各業務担当者の人月数ブレークダウン!Print_Area</vt:lpstr>
      <vt:lpstr>'積算様式（入札説明書　第4）'!Print_Area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2023-01-13T07:00:21Z</dcterms:created>
  <dcterms:modified xsi:type="dcterms:W3CDTF">2023-01-13T07:00:42Z</dcterms:modified>
  <cp:category/>
  <cp:contentStatus/>
</cp:coreProperties>
</file>